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imperiale\Documents\Gianluca\Progetto Blog\Video Corso\"/>
    </mc:Choice>
  </mc:AlternateContent>
  <bookViews>
    <workbookView xWindow="480" yWindow="45" windowWidth="22995" windowHeight="10035" firstSheet="1" activeTab="1"/>
  </bookViews>
  <sheets>
    <sheet name="appoggio" sheetId="9" r:id="rId1"/>
    <sheet name="Indice" sheetId="24" r:id="rId2"/>
    <sheet name="Moduli -&gt;" sheetId="11" r:id="rId3"/>
    <sheet name="M_Vendite" sheetId="7" r:id="rId4"/>
    <sheet name="M_Acquisti" sheetId="12" r:id="rId5"/>
    <sheet name="M_Personale" sheetId="15" r:id="rId6"/>
    <sheet name="M_Altri Costi" sheetId="13" r:id="rId7"/>
    <sheet name="M_Investimenti" sheetId="14" r:id="rId8"/>
    <sheet name="M_Leasing" sheetId="17" r:id="rId9"/>
    <sheet name="M_Finanziamenti" sheetId="16" r:id="rId10"/>
    <sheet name="IRAP" sheetId="18" r:id="rId11"/>
    <sheet name="IRPEF" sheetId="28" r:id="rId12"/>
    <sheet name="IRES" sheetId="19" r:id="rId13"/>
    <sheet name="Mezzi Propri" sheetId="25" r:id="rId14"/>
    <sheet name="Flussi Cassa Pregressi" sheetId="27" r:id="rId15"/>
    <sheet name="Report -&gt;" sheetId="10" r:id="rId16"/>
    <sheet name="SP_Pregresso" sheetId="26" r:id="rId17"/>
    <sheet name="SP" sheetId="5" r:id="rId18"/>
    <sheet name="SP_ANNO" sheetId="20" r:id="rId19"/>
    <sheet name="CE_ANNO" sheetId="21" r:id="rId20"/>
    <sheet name="CF_ANNO" sheetId="22" r:id="rId21"/>
    <sheet name="Ratios" sheetId="23" r:id="rId22"/>
    <sheet name="CE" sheetId="1" r:id="rId23"/>
    <sheet name="RF Banca" sheetId="3" r:id="rId24"/>
    <sheet name="L_Iva" sheetId="6" r:id="rId25"/>
    <sheet name="RF" sheetId="2" r:id="rId26"/>
  </sheets>
  <definedNames>
    <definedName name="_xlnm._FilterDatabase" localSheetId="1" hidden="1">Indice!$G$3</definedName>
  </definedNames>
  <calcPr calcId="152511"/>
</workbook>
</file>

<file path=xl/calcChain.xml><?xml version="1.0" encoding="utf-8"?>
<calcChain xmlns="http://schemas.openxmlformats.org/spreadsheetml/2006/main">
  <c r="C80" i="1" l="1"/>
  <c r="C82" i="1" s="1"/>
  <c r="D80" i="1"/>
  <c r="D82" i="1" s="1"/>
  <c r="E80" i="1"/>
  <c r="E82" i="1" s="1"/>
  <c r="F80" i="1"/>
  <c r="F82" i="1" s="1"/>
  <c r="G80" i="1"/>
  <c r="G82" i="1" s="1"/>
  <c r="H80" i="1"/>
  <c r="H82" i="1" s="1"/>
  <c r="I80" i="1"/>
  <c r="I82" i="1" s="1"/>
  <c r="J80" i="1"/>
  <c r="J82" i="1" s="1"/>
  <c r="K80" i="1"/>
  <c r="K82" i="1" s="1"/>
  <c r="L80" i="1"/>
  <c r="L82" i="1" s="1"/>
  <c r="N80" i="1"/>
  <c r="O80" i="1"/>
  <c r="O82" i="1" s="1"/>
  <c r="P80" i="1"/>
  <c r="P82" i="1" s="1"/>
  <c r="Q80" i="1"/>
  <c r="Q82" i="1" s="1"/>
  <c r="R80" i="1"/>
  <c r="R82" i="1" s="1"/>
  <c r="S80" i="1"/>
  <c r="S82" i="1" s="1"/>
  <c r="T80" i="1"/>
  <c r="T82" i="1" s="1"/>
  <c r="U80" i="1"/>
  <c r="U82" i="1" s="1"/>
  <c r="V80" i="1"/>
  <c r="V82" i="1" s="1"/>
  <c r="W80" i="1"/>
  <c r="W82" i="1" s="1"/>
  <c r="X80" i="1"/>
  <c r="X82" i="1" s="1"/>
  <c r="Z80" i="1"/>
  <c r="AA80" i="1"/>
  <c r="AA82" i="1" s="1"/>
  <c r="AB80" i="1"/>
  <c r="AB82" i="1" s="1"/>
  <c r="AC80" i="1"/>
  <c r="AC82" i="1" s="1"/>
  <c r="AD80" i="1"/>
  <c r="AD82" i="1" s="1"/>
  <c r="AE80" i="1"/>
  <c r="AE82" i="1" s="1"/>
  <c r="AF80" i="1"/>
  <c r="AF82" i="1" s="1"/>
  <c r="AG80" i="1"/>
  <c r="AG82" i="1" s="1"/>
  <c r="AH80" i="1"/>
  <c r="AH82" i="1" s="1"/>
  <c r="AI80" i="1"/>
  <c r="AI82" i="1" s="1"/>
  <c r="AJ80" i="1"/>
  <c r="AJ82" i="1" s="1"/>
  <c r="AL80" i="1"/>
  <c r="AL82" i="1" s="1"/>
  <c r="AM80" i="1"/>
  <c r="AM82" i="1" s="1"/>
  <c r="AN80" i="1"/>
  <c r="AN82" i="1" s="1"/>
  <c r="AO80" i="1"/>
  <c r="AO82" i="1" s="1"/>
  <c r="AP80" i="1"/>
  <c r="AP82" i="1" s="1"/>
  <c r="AQ80" i="1"/>
  <c r="AQ82" i="1" s="1"/>
  <c r="AR80" i="1"/>
  <c r="AR82" i="1" s="1"/>
  <c r="AS80" i="1"/>
  <c r="AS82" i="1" s="1"/>
  <c r="AT80" i="1"/>
  <c r="AT82" i="1" s="1"/>
  <c r="AU80" i="1"/>
  <c r="AU82" i="1" s="1"/>
  <c r="AV80" i="1"/>
  <c r="AV82" i="1" s="1"/>
  <c r="B80" i="1"/>
  <c r="A82" i="1"/>
  <c r="B83" i="21" s="1"/>
  <c r="F11" i="24" s="1"/>
  <c r="A81" i="1"/>
  <c r="B82" i="21" s="1"/>
  <c r="A80" i="1"/>
  <c r="B81" i="21" s="1"/>
  <c r="AW16" i="19"/>
  <c r="AW75" i="1" s="1"/>
  <c r="AK16" i="19"/>
  <c r="AK75" i="1" s="1"/>
  <c r="Y16" i="19"/>
  <c r="Y75" i="1" s="1"/>
  <c r="M16" i="19"/>
  <c r="M75" i="1" s="1"/>
  <c r="B75" i="1"/>
  <c r="C75" i="1"/>
  <c r="D75" i="1"/>
  <c r="E75" i="1"/>
  <c r="F75" i="1"/>
  <c r="G75" i="1"/>
  <c r="H75" i="1"/>
  <c r="I75" i="1"/>
  <c r="J75" i="1"/>
  <c r="K75" i="1"/>
  <c r="L75" i="1"/>
  <c r="N75" i="1"/>
  <c r="O75" i="1"/>
  <c r="P75" i="1"/>
  <c r="Q75" i="1"/>
  <c r="R75" i="1"/>
  <c r="S75" i="1"/>
  <c r="T75" i="1"/>
  <c r="U75" i="1"/>
  <c r="V75" i="1"/>
  <c r="W75" i="1"/>
  <c r="X75" i="1"/>
  <c r="Z75" i="1"/>
  <c r="AA75" i="1"/>
  <c r="AB75" i="1"/>
  <c r="AC75" i="1"/>
  <c r="AD75" i="1"/>
  <c r="AE75" i="1"/>
  <c r="AF75" i="1"/>
  <c r="AG75" i="1"/>
  <c r="AH75" i="1"/>
  <c r="AI75" i="1"/>
  <c r="AJ75" i="1"/>
  <c r="AL75" i="1"/>
  <c r="AM75" i="1"/>
  <c r="AN75" i="1"/>
  <c r="AO75" i="1"/>
  <c r="AP75" i="1"/>
  <c r="AQ75" i="1"/>
  <c r="AR75" i="1"/>
  <c r="AS75" i="1"/>
  <c r="AT75" i="1"/>
  <c r="AU75" i="1"/>
  <c r="AV75" i="1"/>
  <c r="N40" i="28"/>
  <c r="M40" i="28"/>
  <c r="L40" i="28"/>
  <c r="B82" i="1" l="1"/>
  <c r="Z82" i="1"/>
  <c r="N82" i="1"/>
  <c r="C29" i="28"/>
  <c r="K40" i="28"/>
  <c r="H45" i="28"/>
  <c r="H44" i="28"/>
  <c r="H43" i="28"/>
  <c r="E35" i="28"/>
  <c r="D30" i="28"/>
  <c r="E30" i="28"/>
  <c r="F30" i="28"/>
  <c r="D31" i="28"/>
  <c r="E31" i="28"/>
  <c r="F31" i="28"/>
  <c r="D32" i="28"/>
  <c r="E32" i="28"/>
  <c r="F32" i="28"/>
  <c r="D33" i="28"/>
  <c r="E33" i="28"/>
  <c r="F33" i="28"/>
  <c r="D34" i="28"/>
  <c r="E34" i="28"/>
  <c r="F34" i="28"/>
  <c r="C31" i="28"/>
  <c r="C32" i="28"/>
  <c r="C33" i="28"/>
  <c r="C34" i="28"/>
  <c r="C30" i="28"/>
  <c r="F29" i="28"/>
  <c r="F35" i="28" s="1"/>
  <c r="E29" i="28"/>
  <c r="D29" i="28"/>
  <c r="D35" i="28" s="1"/>
  <c r="D5" i="28"/>
  <c r="E5" i="28"/>
  <c r="F5" i="28"/>
  <c r="F28" i="28" s="1"/>
  <c r="C5" i="28"/>
  <c r="C28" i="28"/>
  <c r="D28" i="28"/>
  <c r="E28" i="28"/>
  <c r="H1" i="24"/>
  <c r="C35" i="28" l="1"/>
  <c r="K44" i="28" s="1"/>
  <c r="L44" i="28"/>
  <c r="L45" i="28"/>
  <c r="L43" i="28"/>
  <c r="L41" i="28"/>
  <c r="L42" i="28"/>
  <c r="N45" i="28"/>
  <c r="N44" i="28"/>
  <c r="N41" i="28"/>
  <c r="N42" i="28"/>
  <c r="N43" i="28"/>
  <c r="M42" i="28"/>
  <c r="M43" i="28"/>
  <c r="M44" i="28"/>
  <c r="M45" i="28"/>
  <c r="AW15" i="28"/>
  <c r="AW19" i="28" s="1"/>
  <c r="AV15" i="28"/>
  <c r="AV19" i="28" s="1"/>
  <c r="AU15" i="28"/>
  <c r="AU19" i="28" s="1"/>
  <c r="AT15" i="28"/>
  <c r="AT19" i="28" s="1"/>
  <c r="AS15" i="28"/>
  <c r="AS19" i="28" s="1"/>
  <c r="AR15" i="28"/>
  <c r="AR19" i="28" s="1"/>
  <c r="AQ15" i="28"/>
  <c r="AQ19" i="28" s="1"/>
  <c r="AP15" i="28"/>
  <c r="AP19" i="28" s="1"/>
  <c r="AO15" i="28"/>
  <c r="AO19" i="28" s="1"/>
  <c r="AN15" i="28"/>
  <c r="AN19" i="28" s="1"/>
  <c r="AM15" i="28"/>
  <c r="AM19" i="28" s="1"/>
  <c r="AL15" i="28"/>
  <c r="AL19" i="28" s="1"/>
  <c r="AK15" i="28"/>
  <c r="AK19" i="28" s="1"/>
  <c r="AJ15" i="28"/>
  <c r="AJ19" i="28" s="1"/>
  <c r="AI15" i="28"/>
  <c r="AI19" i="28" s="1"/>
  <c r="AH15" i="28"/>
  <c r="AH19" i="28" s="1"/>
  <c r="AG15" i="28"/>
  <c r="AG19" i="28" s="1"/>
  <c r="AF15" i="28"/>
  <c r="AF19" i="28" s="1"/>
  <c r="AE15" i="28"/>
  <c r="AE19" i="28" s="1"/>
  <c r="AD15" i="28"/>
  <c r="AD19" i="28" s="1"/>
  <c r="AC15" i="28"/>
  <c r="AC19" i="28" s="1"/>
  <c r="AB15" i="28"/>
  <c r="AB19" i="28" s="1"/>
  <c r="AA15" i="28"/>
  <c r="AA19" i="28" s="1"/>
  <c r="Z15" i="28"/>
  <c r="Z19" i="28" s="1"/>
  <c r="Y15" i="28"/>
  <c r="Y19" i="28" s="1"/>
  <c r="X15" i="28"/>
  <c r="X19" i="28" s="1"/>
  <c r="W15" i="28"/>
  <c r="W19" i="28" s="1"/>
  <c r="V15" i="28"/>
  <c r="V19" i="28" s="1"/>
  <c r="U15" i="28"/>
  <c r="U19" i="28" s="1"/>
  <c r="T15" i="28"/>
  <c r="T19" i="28" s="1"/>
  <c r="S15" i="28"/>
  <c r="S19" i="28" s="1"/>
  <c r="R15" i="28"/>
  <c r="R19" i="28" s="1"/>
  <c r="Q15" i="28"/>
  <c r="Q19" i="28" s="1"/>
  <c r="P15" i="28"/>
  <c r="P19" i="28" s="1"/>
  <c r="O15" i="28"/>
  <c r="O19" i="28" s="1"/>
  <c r="N15" i="28"/>
  <c r="N19" i="28" s="1"/>
  <c r="M15" i="28"/>
  <c r="M19" i="28" s="1"/>
  <c r="L15" i="28"/>
  <c r="L19" i="28" s="1"/>
  <c r="K15" i="28"/>
  <c r="K19" i="28" s="1"/>
  <c r="J15" i="28"/>
  <c r="J19" i="28" s="1"/>
  <c r="I15" i="28"/>
  <c r="I19" i="28" s="1"/>
  <c r="H15" i="28"/>
  <c r="H19" i="28" s="1"/>
  <c r="G15" i="28"/>
  <c r="G19" i="28" s="1"/>
  <c r="F15" i="28"/>
  <c r="F19" i="28" s="1"/>
  <c r="E15" i="28"/>
  <c r="E19" i="28" s="1"/>
  <c r="D15" i="28"/>
  <c r="D19" i="28" s="1"/>
  <c r="C15" i="28"/>
  <c r="C19" i="28" s="1"/>
  <c r="B15" i="28"/>
  <c r="B19" i="28" s="1"/>
  <c r="AW14" i="28"/>
  <c r="AV14" i="28"/>
  <c r="AU14" i="28"/>
  <c r="AT14" i="28"/>
  <c r="AS14" i="28"/>
  <c r="AR14" i="28"/>
  <c r="AQ14" i="28"/>
  <c r="AP14" i="28"/>
  <c r="AO14" i="28"/>
  <c r="AN14" i="28"/>
  <c r="AM14" i="28"/>
  <c r="AL14" i="28"/>
  <c r="AK14" i="28"/>
  <c r="AJ14" i="28"/>
  <c r="AI14" i="28"/>
  <c r="AH14" i="28"/>
  <c r="AG14" i="28"/>
  <c r="AF14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C14" i="28"/>
  <c r="B14" i="28"/>
  <c r="K41" i="28" l="1"/>
  <c r="M41" i="28" s="1"/>
  <c r="K45" i="28"/>
  <c r="K43" i="28"/>
  <c r="K46" i="28" s="1"/>
  <c r="M81" i="1" s="1"/>
  <c r="C82" i="21" s="1"/>
  <c r="K42" i="28"/>
  <c r="M46" i="28"/>
  <c r="AK81" i="1" s="1"/>
  <c r="E82" i="21" s="1"/>
  <c r="N46" i="28"/>
  <c r="AW81" i="1" s="1"/>
  <c r="F82" i="21" s="1"/>
  <c r="L46" i="28"/>
  <c r="Y81" i="1" s="1"/>
  <c r="D82" i="21" s="1"/>
  <c r="M21" i="28"/>
  <c r="Y21" i="28"/>
  <c r="AK21" i="28"/>
  <c r="AW21" i="28"/>
  <c r="B26" i="12"/>
  <c r="B3" i="12"/>
  <c r="D1" i="12"/>
  <c r="A1" i="12"/>
  <c r="C1" i="12"/>
  <c r="A204" i="7"/>
  <c r="A181" i="7"/>
  <c r="A158" i="7"/>
  <c r="A135" i="7"/>
  <c r="A112" i="7"/>
  <c r="A47" i="7"/>
  <c r="A183" i="7"/>
  <c r="A160" i="7"/>
  <c r="B160" i="7"/>
  <c r="B137" i="7"/>
  <c r="A137" i="7"/>
  <c r="A114" i="7" l="1"/>
  <c r="A91" i="7"/>
  <c r="A69" i="7"/>
  <c r="B47" i="7"/>
  <c r="A3" i="7"/>
  <c r="C1" i="7"/>
  <c r="B1" i="7"/>
  <c r="A1" i="7" l="1"/>
  <c r="D31" i="24" l="1"/>
  <c r="L9" i="24"/>
  <c r="L8" i="24"/>
  <c r="L7" i="24"/>
  <c r="L6" i="24"/>
  <c r="M8" i="24"/>
  <c r="M7" i="24"/>
  <c r="M6" i="24"/>
  <c r="C26" i="24"/>
  <c r="C25" i="24"/>
  <c r="F31" i="24"/>
  <c r="C1" i="24"/>
  <c r="C6" i="24"/>
  <c r="F10" i="24"/>
  <c r="F9" i="24"/>
  <c r="F8" i="24"/>
  <c r="F7" i="24"/>
  <c r="G3" i="24"/>
  <c r="F29" i="24" l="1"/>
  <c r="F27" i="24"/>
  <c r="F26" i="24"/>
  <c r="F24" i="24"/>
  <c r="F22" i="24" l="1"/>
  <c r="F21" i="24"/>
  <c r="F20" i="24"/>
  <c r="F19" i="24"/>
  <c r="F18" i="24"/>
  <c r="F17" i="24"/>
  <c r="F16" i="24" l="1"/>
  <c r="F15" i="24"/>
  <c r="G13" i="24"/>
  <c r="G5" i="24"/>
  <c r="D22" i="24" l="1"/>
  <c r="C4" i="24"/>
  <c r="D20" i="24"/>
  <c r="D16" i="24"/>
  <c r="D14" i="24"/>
  <c r="D12" i="24"/>
  <c r="D8" i="24"/>
  <c r="A25" i="7"/>
  <c r="I29" i="24" l="1"/>
  <c r="J29" i="24" s="1"/>
  <c r="K29" i="24" s="1"/>
  <c r="L29" i="24" s="1"/>
  <c r="M29" i="24" s="1"/>
  <c r="N29" i="24" s="1"/>
  <c r="O29" i="24" s="1"/>
  <c r="P29" i="24" s="1"/>
  <c r="Q29" i="24" s="1"/>
  <c r="R29" i="24" s="1"/>
  <c r="S29" i="24" s="1"/>
  <c r="T29" i="24" s="1"/>
  <c r="U29" i="24" s="1"/>
  <c r="V29" i="24" s="1"/>
  <c r="W29" i="24" s="1"/>
  <c r="X29" i="24" s="1"/>
  <c r="Y29" i="24" s="1"/>
  <c r="Z29" i="24" s="1"/>
  <c r="AA29" i="24" s="1"/>
  <c r="AB29" i="24" s="1"/>
  <c r="AC29" i="24" s="1"/>
  <c r="AD29" i="24" s="1"/>
  <c r="AE29" i="24" s="1"/>
  <c r="AF29" i="24" s="1"/>
  <c r="AG29" i="24" s="1"/>
  <c r="AH29" i="24" s="1"/>
  <c r="AI29" i="24" s="1"/>
  <c r="AJ29" i="24" s="1"/>
  <c r="AK29" i="24" s="1"/>
  <c r="AL29" i="24" s="1"/>
  <c r="AM29" i="24" s="1"/>
  <c r="AN29" i="24" s="1"/>
  <c r="AO29" i="24" s="1"/>
  <c r="AP29" i="24" s="1"/>
  <c r="AQ29" i="24" s="1"/>
  <c r="AR29" i="24" s="1"/>
  <c r="AS29" i="24" s="1"/>
  <c r="AT29" i="24" s="1"/>
  <c r="AU29" i="24" s="1"/>
  <c r="AV29" i="24" s="1"/>
  <c r="AW29" i="24" s="1"/>
  <c r="AX29" i="24" s="1"/>
  <c r="AY29" i="24" s="1"/>
  <c r="AZ29" i="24" s="1"/>
  <c r="BA29" i="24" s="1"/>
  <c r="BB29" i="24" s="1"/>
  <c r="H29" i="24"/>
  <c r="D8" i="23" l="1"/>
  <c r="D9" i="23"/>
  <c r="D4" i="23"/>
  <c r="E31" i="5" l="1"/>
  <c r="F31" i="5"/>
  <c r="G31" i="5"/>
  <c r="H31" i="5"/>
  <c r="I31" i="5" s="1"/>
  <c r="J31" i="5" s="1"/>
  <c r="K31" i="5" s="1"/>
  <c r="L31" i="5"/>
  <c r="M31" i="5" s="1"/>
  <c r="N31" i="5" s="1"/>
  <c r="O31" i="5" s="1"/>
  <c r="P31" i="5" s="1"/>
  <c r="Q31" i="5" s="1"/>
  <c r="R31" i="5" s="1"/>
  <c r="S31" i="5" s="1"/>
  <c r="T31" i="5" s="1"/>
  <c r="U31" i="5" s="1"/>
  <c r="V31" i="5" s="1"/>
  <c r="W31" i="5" s="1"/>
  <c r="X31" i="5" s="1"/>
  <c r="Y31" i="5" s="1"/>
  <c r="Z31" i="5" s="1"/>
  <c r="AA31" i="5" s="1"/>
  <c r="AB31" i="5" s="1"/>
  <c r="AC31" i="5" s="1"/>
  <c r="AD31" i="5" s="1"/>
  <c r="AE31" i="5" s="1"/>
  <c r="AF31" i="5" s="1"/>
  <c r="AG31" i="5" s="1"/>
  <c r="AH31" i="5" s="1"/>
  <c r="AI31" i="5" s="1"/>
  <c r="AJ31" i="5" s="1"/>
  <c r="AK31" i="5" s="1"/>
  <c r="AL31" i="5" s="1"/>
  <c r="AM31" i="5" s="1"/>
  <c r="AN31" i="5" s="1"/>
  <c r="AO31" i="5" s="1"/>
  <c r="AP31" i="5" s="1"/>
  <c r="AQ31" i="5" s="1"/>
  <c r="AR31" i="5" s="1"/>
  <c r="AS31" i="5" s="1"/>
  <c r="AT31" i="5" s="1"/>
  <c r="AU31" i="5" s="1"/>
  <c r="AV31" i="5" s="1"/>
  <c r="AW31" i="5" s="1"/>
  <c r="AX31" i="5" s="1"/>
  <c r="AY31" i="5" s="1"/>
  <c r="E32" i="5"/>
  <c r="F32" i="5" s="1"/>
  <c r="G32" i="5" s="1"/>
  <c r="H32" i="5" s="1"/>
  <c r="I32" i="5" s="1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W32" i="5" s="1"/>
  <c r="X32" i="5" s="1"/>
  <c r="Y32" i="5" s="1"/>
  <c r="Z32" i="5" s="1"/>
  <c r="AA32" i="5" s="1"/>
  <c r="AB32" i="5" s="1"/>
  <c r="AC32" i="5" s="1"/>
  <c r="AD32" i="5" s="1"/>
  <c r="AE32" i="5" s="1"/>
  <c r="AF32" i="5" s="1"/>
  <c r="AG32" i="5" s="1"/>
  <c r="AH32" i="5" s="1"/>
  <c r="AI32" i="5" s="1"/>
  <c r="AJ32" i="5" s="1"/>
  <c r="AK32" i="5" s="1"/>
  <c r="AL32" i="5" s="1"/>
  <c r="AM32" i="5" s="1"/>
  <c r="AN32" i="5" s="1"/>
  <c r="AO32" i="5" s="1"/>
  <c r="AP32" i="5" s="1"/>
  <c r="AQ32" i="5" s="1"/>
  <c r="AR32" i="5" s="1"/>
  <c r="AS32" i="5" s="1"/>
  <c r="AT32" i="5" s="1"/>
  <c r="AU32" i="5" s="1"/>
  <c r="AV32" i="5" s="1"/>
  <c r="AW32" i="5" s="1"/>
  <c r="AX32" i="5" s="1"/>
  <c r="AY32" i="5" s="1"/>
  <c r="D32" i="5"/>
  <c r="D31" i="5"/>
  <c r="D30" i="5"/>
  <c r="E30" i="5" s="1"/>
  <c r="F30" i="5" s="1"/>
  <c r="G30" i="5" s="1"/>
  <c r="H30" i="5" s="1"/>
  <c r="I30" i="5" s="1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AA30" i="5" s="1"/>
  <c r="AB30" i="5" s="1"/>
  <c r="AC30" i="5" s="1"/>
  <c r="AD30" i="5" s="1"/>
  <c r="AE30" i="5" s="1"/>
  <c r="AF30" i="5" s="1"/>
  <c r="AG30" i="5" s="1"/>
  <c r="AH30" i="5" s="1"/>
  <c r="AI30" i="5" s="1"/>
  <c r="AJ30" i="5" s="1"/>
  <c r="AK30" i="5" s="1"/>
  <c r="AL30" i="5" s="1"/>
  <c r="AM30" i="5" s="1"/>
  <c r="AN30" i="5" s="1"/>
  <c r="AO30" i="5" s="1"/>
  <c r="AP30" i="5" s="1"/>
  <c r="AQ30" i="5" s="1"/>
  <c r="AR30" i="5" s="1"/>
  <c r="AS30" i="5" s="1"/>
  <c r="AT30" i="5" s="1"/>
  <c r="AU30" i="5" s="1"/>
  <c r="AV30" i="5" s="1"/>
  <c r="AW30" i="5" s="1"/>
  <c r="AX30" i="5" s="1"/>
  <c r="AY30" i="5" s="1"/>
  <c r="D55" i="1"/>
  <c r="E55" i="1"/>
  <c r="C55" i="1"/>
  <c r="B55" i="1"/>
  <c r="D8" i="6"/>
  <c r="B70" i="1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W76" i="5"/>
  <c r="AX76" i="5"/>
  <c r="AY76" i="5"/>
  <c r="D76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Q70" i="5"/>
  <c r="AR70" i="5"/>
  <c r="AS70" i="5"/>
  <c r="AT70" i="5"/>
  <c r="AU70" i="5"/>
  <c r="AV70" i="5"/>
  <c r="AW70" i="5"/>
  <c r="AX70" i="5"/>
  <c r="AY70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D71" i="5"/>
  <c r="D70" i="5"/>
  <c r="F68" i="5"/>
  <c r="G68" i="5"/>
  <c r="H68" i="5"/>
  <c r="I68" i="5"/>
  <c r="J68" i="5" s="1"/>
  <c r="K68" i="5" s="1"/>
  <c r="L68" i="5" s="1"/>
  <c r="M68" i="5" s="1"/>
  <c r="N68" i="5" s="1"/>
  <c r="O68" i="5" s="1"/>
  <c r="P68" i="5" s="1"/>
  <c r="Q68" i="5" s="1"/>
  <c r="R68" i="5" s="1"/>
  <c r="S68" i="5" s="1"/>
  <c r="T68" i="5" s="1"/>
  <c r="U68" i="5" s="1"/>
  <c r="V68" i="5" s="1"/>
  <c r="W68" i="5" s="1"/>
  <c r="X68" i="5" s="1"/>
  <c r="Y68" i="5" s="1"/>
  <c r="Z68" i="5" s="1"/>
  <c r="AA68" i="5" s="1"/>
  <c r="AB68" i="5" s="1"/>
  <c r="AC68" i="5" s="1"/>
  <c r="AD68" i="5" s="1"/>
  <c r="AE68" i="5" s="1"/>
  <c r="AF68" i="5" s="1"/>
  <c r="AG68" i="5" s="1"/>
  <c r="AH68" i="5" s="1"/>
  <c r="AI68" i="5" s="1"/>
  <c r="AJ68" i="5" s="1"/>
  <c r="AK68" i="5" s="1"/>
  <c r="AL68" i="5" s="1"/>
  <c r="AM68" i="5" s="1"/>
  <c r="AN68" i="5" s="1"/>
  <c r="AO68" i="5" s="1"/>
  <c r="AP68" i="5" s="1"/>
  <c r="AQ68" i="5" s="1"/>
  <c r="AR68" i="5" s="1"/>
  <c r="AS68" i="5" s="1"/>
  <c r="AT68" i="5" s="1"/>
  <c r="AU68" i="5" s="1"/>
  <c r="AV68" i="5" s="1"/>
  <c r="AW68" i="5" s="1"/>
  <c r="AX68" i="5" s="1"/>
  <c r="AY68" i="5" s="1"/>
  <c r="E68" i="5"/>
  <c r="D68" i="5"/>
  <c r="E67" i="5"/>
  <c r="F67" i="5"/>
  <c r="G67" i="5"/>
  <c r="H67" i="5"/>
  <c r="I67" i="5"/>
  <c r="J67" i="5"/>
  <c r="K67" i="5"/>
  <c r="L67" i="5"/>
  <c r="M67" i="5"/>
  <c r="N67" i="5"/>
  <c r="D67" i="5"/>
  <c r="E14" i="5"/>
  <c r="F14" i="5"/>
  <c r="G14" i="5"/>
  <c r="H14" i="5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AH14" i="5" s="1"/>
  <c r="AI14" i="5" s="1"/>
  <c r="AJ14" i="5" s="1"/>
  <c r="AK14" i="5" s="1"/>
  <c r="AL14" i="5" s="1"/>
  <c r="AM14" i="5" s="1"/>
  <c r="AN14" i="5" s="1"/>
  <c r="AO14" i="5" s="1"/>
  <c r="AP14" i="5" s="1"/>
  <c r="AQ14" i="5" s="1"/>
  <c r="AR14" i="5" s="1"/>
  <c r="AS14" i="5" s="1"/>
  <c r="AT14" i="5" s="1"/>
  <c r="AU14" i="5" s="1"/>
  <c r="AV14" i="5" s="1"/>
  <c r="AW14" i="5" s="1"/>
  <c r="AX14" i="5" s="1"/>
  <c r="AY14" i="5" s="1"/>
  <c r="D14" i="5"/>
  <c r="D29" i="5" l="1"/>
  <c r="D8" i="5"/>
  <c r="E8" i="5" s="1"/>
  <c r="F8" i="5" s="1"/>
  <c r="G8" i="5" s="1"/>
  <c r="H8" i="5" s="1"/>
  <c r="I8" i="5" s="1"/>
  <c r="J8" i="5" s="1"/>
  <c r="K8" i="5" s="1"/>
  <c r="L8" i="5" s="1"/>
  <c r="M8" i="5" s="1"/>
  <c r="N8" i="5" s="1"/>
  <c r="O8" i="5" s="1"/>
  <c r="P8" i="5" s="1"/>
  <c r="Q8" i="5" s="1"/>
  <c r="R8" i="5" s="1"/>
  <c r="S8" i="5" s="1"/>
  <c r="T8" i="5" s="1"/>
  <c r="U8" i="5" s="1"/>
  <c r="V8" i="5" s="1"/>
  <c r="W8" i="5" s="1"/>
  <c r="X8" i="5" s="1"/>
  <c r="Y8" i="5" s="1"/>
  <c r="Z8" i="5" s="1"/>
  <c r="AA8" i="5" s="1"/>
  <c r="AB8" i="5" s="1"/>
  <c r="AC8" i="5" s="1"/>
  <c r="AD8" i="5" s="1"/>
  <c r="AE8" i="5" s="1"/>
  <c r="AF8" i="5" s="1"/>
  <c r="AG8" i="5" s="1"/>
  <c r="AH8" i="5" s="1"/>
  <c r="AI8" i="5" s="1"/>
  <c r="AJ8" i="5" s="1"/>
  <c r="AK8" i="5" s="1"/>
  <c r="AL8" i="5" s="1"/>
  <c r="AM8" i="5" s="1"/>
  <c r="AN8" i="5" s="1"/>
  <c r="AO8" i="5" s="1"/>
  <c r="AP8" i="5" s="1"/>
  <c r="AQ8" i="5" s="1"/>
  <c r="AR8" i="5" s="1"/>
  <c r="AS8" i="5" s="1"/>
  <c r="AT8" i="5" s="1"/>
  <c r="AU8" i="5" s="1"/>
  <c r="AV8" i="5" s="1"/>
  <c r="AW8" i="5" s="1"/>
  <c r="AX8" i="5" s="1"/>
  <c r="AY8" i="5" s="1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D50" i="5"/>
  <c r="E45" i="5"/>
  <c r="F45" i="5" s="1"/>
  <c r="G45" i="5" s="1"/>
  <c r="H45" i="5" s="1"/>
  <c r="I45" i="5" s="1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AE45" i="5" s="1"/>
  <c r="AF45" i="5" s="1"/>
  <c r="AG45" i="5" s="1"/>
  <c r="AH45" i="5" s="1"/>
  <c r="AI45" i="5" s="1"/>
  <c r="AJ45" i="5" s="1"/>
  <c r="AK45" i="5" s="1"/>
  <c r="AL45" i="5" s="1"/>
  <c r="AM45" i="5" s="1"/>
  <c r="AN45" i="5" s="1"/>
  <c r="AO45" i="5" s="1"/>
  <c r="AP45" i="5" s="1"/>
  <c r="AQ45" i="5" s="1"/>
  <c r="AR45" i="5" s="1"/>
  <c r="AS45" i="5" s="1"/>
  <c r="AT45" i="5" s="1"/>
  <c r="AU45" i="5" s="1"/>
  <c r="AV45" i="5" s="1"/>
  <c r="AW45" i="5" s="1"/>
  <c r="AX45" i="5" s="1"/>
  <c r="AY45" i="5" s="1"/>
  <c r="E46" i="5"/>
  <c r="F46" i="5"/>
  <c r="G46" i="5" s="1"/>
  <c r="E47" i="5"/>
  <c r="F47" i="5"/>
  <c r="G47" i="5" s="1"/>
  <c r="H47" i="5" s="1"/>
  <c r="I47" i="5" s="1"/>
  <c r="D46" i="5"/>
  <c r="D47" i="5"/>
  <c r="D45" i="5"/>
  <c r="C46" i="5"/>
  <c r="C47" i="5"/>
  <c r="C45" i="5"/>
  <c r="C28" i="5"/>
  <c r="H103" i="26"/>
  <c r="H104" i="26"/>
  <c r="H105" i="26"/>
  <c r="G104" i="26"/>
  <c r="G105" i="26"/>
  <c r="G103" i="26"/>
  <c r="H99" i="26"/>
  <c r="G99" i="26"/>
  <c r="F101" i="26"/>
  <c r="AE113" i="26"/>
  <c r="AE114" i="26"/>
  <c r="AE115" i="26"/>
  <c r="G113" i="26"/>
  <c r="G114" i="26"/>
  <c r="G115" i="26"/>
  <c r="F108" i="26"/>
  <c r="F109" i="26"/>
  <c r="F107" i="26"/>
  <c r="F118" i="26"/>
  <c r="F119" i="26"/>
  <c r="F117" i="26"/>
  <c r="F115" i="26"/>
  <c r="D119" i="26"/>
  <c r="D118" i="26"/>
  <c r="D117" i="26"/>
  <c r="D114" i="26"/>
  <c r="F114" i="26" s="1"/>
  <c r="D115" i="26"/>
  <c r="D113" i="26"/>
  <c r="F113" i="26" s="1"/>
  <c r="B113" i="26"/>
  <c r="B114" i="26"/>
  <c r="B115" i="26"/>
  <c r="B116" i="26"/>
  <c r="B117" i="26"/>
  <c r="B118" i="26"/>
  <c r="B119" i="26"/>
  <c r="B120" i="26"/>
  <c r="B112" i="26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D18" i="5"/>
  <c r="D16" i="5"/>
  <c r="C86" i="5"/>
  <c r="C85" i="5"/>
  <c r="C83" i="5"/>
  <c r="C82" i="5"/>
  <c r="C80" i="5"/>
  <c r="C79" i="5"/>
  <c r="C76" i="5"/>
  <c r="C75" i="5"/>
  <c r="C74" i="5"/>
  <c r="C71" i="5"/>
  <c r="C70" i="5"/>
  <c r="C68" i="5"/>
  <c r="C67" i="5"/>
  <c r="C66" i="5"/>
  <c r="C64" i="5"/>
  <c r="C62" i="5"/>
  <c r="C61" i="5"/>
  <c r="C57" i="5"/>
  <c r="C50" i="5"/>
  <c r="C43" i="5"/>
  <c r="C42" i="5"/>
  <c r="C41" i="5"/>
  <c r="C36" i="5"/>
  <c r="C35" i="5"/>
  <c r="C34" i="5"/>
  <c r="C32" i="5"/>
  <c r="C31" i="5"/>
  <c r="C30" i="5"/>
  <c r="C26" i="5"/>
  <c r="C22" i="5"/>
  <c r="C21" i="5"/>
  <c r="C18" i="5"/>
  <c r="C17" i="5"/>
  <c r="C16" i="5"/>
  <c r="C14" i="5"/>
  <c r="C13" i="5"/>
  <c r="C11" i="5"/>
  <c r="C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E11" i="5"/>
  <c r="F11" i="5"/>
  <c r="G11" i="5"/>
  <c r="H11" i="5"/>
  <c r="I11" i="5"/>
  <c r="J11" i="5"/>
  <c r="K11" i="5"/>
  <c r="L11" i="5"/>
  <c r="M11" i="5"/>
  <c r="N11" i="5"/>
  <c r="D11" i="5"/>
  <c r="C8" i="5"/>
  <c r="C7" i="5"/>
  <c r="C4" i="5"/>
  <c r="D10" i="5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AI4" i="27"/>
  <c r="AJ4" i="27"/>
  <c r="AK4" i="27"/>
  <c r="AL4" i="27"/>
  <c r="AM4" i="27"/>
  <c r="AN4" i="27"/>
  <c r="AO4" i="27"/>
  <c r="AP4" i="27"/>
  <c r="AQ4" i="27"/>
  <c r="AR4" i="27"/>
  <c r="AS4" i="27"/>
  <c r="AT4" i="27"/>
  <c r="AU4" i="27"/>
  <c r="AV4" i="27"/>
  <c r="AW4" i="27"/>
  <c r="AX4" i="27"/>
  <c r="AY4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V5" i="27"/>
  <c r="W5" i="27"/>
  <c r="X5" i="27"/>
  <c r="Y5" i="27"/>
  <c r="Z5" i="27"/>
  <c r="AA5" i="27"/>
  <c r="AB5" i="27"/>
  <c r="AC5" i="27"/>
  <c r="AD5" i="27"/>
  <c r="AE5" i="27"/>
  <c r="AF5" i="27"/>
  <c r="AG5" i="27"/>
  <c r="AH5" i="27"/>
  <c r="AI5" i="27"/>
  <c r="AJ5" i="27"/>
  <c r="AK5" i="27"/>
  <c r="AL5" i="27"/>
  <c r="AM5" i="27"/>
  <c r="AN5" i="27"/>
  <c r="AO5" i="27"/>
  <c r="AP5" i="27"/>
  <c r="AQ5" i="27"/>
  <c r="AR5" i="27"/>
  <c r="AS5" i="27"/>
  <c r="AT5" i="27"/>
  <c r="AU5" i="27"/>
  <c r="AV5" i="27"/>
  <c r="AW5" i="27"/>
  <c r="AX5" i="27"/>
  <c r="AY5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AI6" i="27"/>
  <c r="AJ6" i="27"/>
  <c r="AK6" i="27"/>
  <c r="AL6" i="27"/>
  <c r="AM6" i="27"/>
  <c r="AN6" i="27"/>
  <c r="AO6" i="27"/>
  <c r="AP6" i="27"/>
  <c r="AQ6" i="27"/>
  <c r="AR6" i="27"/>
  <c r="AS6" i="27"/>
  <c r="AT6" i="27"/>
  <c r="AU6" i="27"/>
  <c r="AV6" i="27"/>
  <c r="AW6" i="27"/>
  <c r="AX6" i="27"/>
  <c r="AY6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AI7" i="27"/>
  <c r="AJ7" i="27"/>
  <c r="AK7" i="27"/>
  <c r="AL7" i="27"/>
  <c r="AM7" i="27"/>
  <c r="AN7" i="27"/>
  <c r="AO7" i="27"/>
  <c r="AP7" i="27"/>
  <c r="AQ7" i="27"/>
  <c r="AR7" i="27"/>
  <c r="AS7" i="27"/>
  <c r="AT7" i="27"/>
  <c r="AU7" i="27"/>
  <c r="AV7" i="27"/>
  <c r="AW7" i="27"/>
  <c r="AX7" i="27"/>
  <c r="AY7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I8" i="27"/>
  <c r="AJ8" i="27"/>
  <c r="AK8" i="27"/>
  <c r="AL8" i="27"/>
  <c r="AM8" i="27"/>
  <c r="AN8" i="27"/>
  <c r="AO8" i="27"/>
  <c r="AP8" i="27"/>
  <c r="AQ8" i="27"/>
  <c r="AR8" i="27"/>
  <c r="AS8" i="27"/>
  <c r="AT8" i="27"/>
  <c r="AU8" i="27"/>
  <c r="AV8" i="27"/>
  <c r="AW8" i="27"/>
  <c r="AX8" i="27"/>
  <c r="AY8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Y9" i="27"/>
  <c r="Z9" i="27"/>
  <c r="AA9" i="27"/>
  <c r="AB9" i="27"/>
  <c r="AC9" i="27"/>
  <c r="AD9" i="27"/>
  <c r="AE9" i="27"/>
  <c r="AF9" i="27"/>
  <c r="AG9" i="27"/>
  <c r="AH9" i="27"/>
  <c r="AI9" i="27"/>
  <c r="AJ9" i="27"/>
  <c r="AK9" i="27"/>
  <c r="AL9" i="27"/>
  <c r="AM9" i="27"/>
  <c r="AN9" i="27"/>
  <c r="AO9" i="27"/>
  <c r="AP9" i="27"/>
  <c r="AQ9" i="27"/>
  <c r="AR9" i="27"/>
  <c r="AS9" i="27"/>
  <c r="AT9" i="27"/>
  <c r="AU9" i="27"/>
  <c r="AV9" i="27"/>
  <c r="AW9" i="27"/>
  <c r="AX9" i="27"/>
  <c r="AY9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AI10" i="27"/>
  <c r="AJ10" i="27"/>
  <c r="AK10" i="27"/>
  <c r="AL10" i="27"/>
  <c r="AM10" i="27"/>
  <c r="AN10" i="27"/>
  <c r="AO10" i="27"/>
  <c r="AP10" i="27"/>
  <c r="AQ10" i="27"/>
  <c r="AR10" i="27"/>
  <c r="AS10" i="27"/>
  <c r="AT10" i="27"/>
  <c r="AU10" i="27"/>
  <c r="AV10" i="27"/>
  <c r="AW10" i="27"/>
  <c r="AX10" i="27"/>
  <c r="AY10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AI11" i="27"/>
  <c r="AJ11" i="27"/>
  <c r="AK11" i="27"/>
  <c r="AL11" i="27"/>
  <c r="AM11" i="27"/>
  <c r="AN11" i="27"/>
  <c r="AO11" i="27"/>
  <c r="AP11" i="27"/>
  <c r="AQ11" i="27"/>
  <c r="AR11" i="27"/>
  <c r="AS11" i="27"/>
  <c r="AT11" i="27"/>
  <c r="AU11" i="27"/>
  <c r="AV11" i="27"/>
  <c r="AW11" i="27"/>
  <c r="AX11" i="27"/>
  <c r="AY11" i="27"/>
  <c r="AJ13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I15" i="27"/>
  <c r="AJ15" i="27"/>
  <c r="AK15" i="27"/>
  <c r="AL15" i="27"/>
  <c r="AM15" i="27"/>
  <c r="AN15" i="27"/>
  <c r="AO15" i="27"/>
  <c r="AP15" i="27"/>
  <c r="AQ15" i="27"/>
  <c r="AR15" i="27"/>
  <c r="AS15" i="27"/>
  <c r="AT15" i="27"/>
  <c r="AU15" i="27"/>
  <c r="AV15" i="27"/>
  <c r="AW15" i="27"/>
  <c r="AX15" i="27"/>
  <c r="AY15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AI16" i="27"/>
  <c r="AJ16" i="27"/>
  <c r="AK16" i="27"/>
  <c r="AL16" i="27"/>
  <c r="AM16" i="27"/>
  <c r="AN16" i="27"/>
  <c r="AO16" i="27"/>
  <c r="AP16" i="27"/>
  <c r="AQ16" i="27"/>
  <c r="AR16" i="27"/>
  <c r="AS16" i="27"/>
  <c r="AT16" i="27"/>
  <c r="AU16" i="27"/>
  <c r="AV16" i="27"/>
  <c r="AW16" i="27"/>
  <c r="AX16" i="27"/>
  <c r="AY16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AI17" i="27"/>
  <c r="AJ17" i="27"/>
  <c r="AK17" i="27"/>
  <c r="AL17" i="27"/>
  <c r="AM17" i="27"/>
  <c r="AN17" i="27"/>
  <c r="AO17" i="27"/>
  <c r="AP17" i="27"/>
  <c r="AQ17" i="27"/>
  <c r="AR17" i="27"/>
  <c r="AS17" i="27"/>
  <c r="AT17" i="27"/>
  <c r="AU17" i="27"/>
  <c r="AV17" i="27"/>
  <c r="AW17" i="27"/>
  <c r="AX17" i="27"/>
  <c r="AY17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AI18" i="27"/>
  <c r="AJ18" i="27"/>
  <c r="AK18" i="27"/>
  <c r="AL18" i="27"/>
  <c r="AM18" i="27"/>
  <c r="AN18" i="27"/>
  <c r="AO18" i="27"/>
  <c r="AP18" i="27"/>
  <c r="AQ18" i="27"/>
  <c r="AR18" i="27"/>
  <c r="AS18" i="27"/>
  <c r="AT18" i="27"/>
  <c r="AU18" i="27"/>
  <c r="AV18" i="27"/>
  <c r="AW18" i="27"/>
  <c r="AX18" i="27"/>
  <c r="AY18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AI19" i="27"/>
  <c r="AJ19" i="27"/>
  <c r="AK19" i="27"/>
  <c r="AL19" i="27"/>
  <c r="AM19" i="27"/>
  <c r="AN19" i="27"/>
  <c r="AO19" i="27"/>
  <c r="AP19" i="27"/>
  <c r="AQ19" i="27"/>
  <c r="AR19" i="27"/>
  <c r="AS19" i="27"/>
  <c r="AT19" i="27"/>
  <c r="AU19" i="27"/>
  <c r="AV19" i="27"/>
  <c r="AW19" i="27"/>
  <c r="AX19" i="27"/>
  <c r="AY19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AI20" i="27"/>
  <c r="AJ20" i="27"/>
  <c r="AK20" i="27"/>
  <c r="AL20" i="27"/>
  <c r="AM20" i="27"/>
  <c r="AN20" i="27"/>
  <c r="AO20" i="27"/>
  <c r="AP20" i="27"/>
  <c r="AQ20" i="27"/>
  <c r="AR20" i="27"/>
  <c r="AS20" i="27"/>
  <c r="AT20" i="27"/>
  <c r="AU20" i="27"/>
  <c r="AV20" i="27"/>
  <c r="AW20" i="27"/>
  <c r="AX20" i="27"/>
  <c r="AY20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AI21" i="27"/>
  <c r="AJ21" i="27"/>
  <c r="AK21" i="27"/>
  <c r="AL21" i="27"/>
  <c r="AM21" i="27"/>
  <c r="AN21" i="27"/>
  <c r="AO21" i="27"/>
  <c r="AP21" i="27"/>
  <c r="AQ21" i="27"/>
  <c r="AR21" i="27"/>
  <c r="AS21" i="27"/>
  <c r="AT21" i="27"/>
  <c r="AU21" i="27"/>
  <c r="AV21" i="27"/>
  <c r="AW21" i="27"/>
  <c r="AX21" i="27"/>
  <c r="AY21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AI22" i="27"/>
  <c r="AJ22" i="27"/>
  <c r="AK22" i="27"/>
  <c r="AL22" i="27"/>
  <c r="AM22" i="27"/>
  <c r="AN22" i="27"/>
  <c r="AO22" i="27"/>
  <c r="AP22" i="27"/>
  <c r="AQ22" i="27"/>
  <c r="AR22" i="27"/>
  <c r="AS22" i="27"/>
  <c r="AT22" i="27"/>
  <c r="AU22" i="27"/>
  <c r="AV22" i="27"/>
  <c r="AW22" i="27"/>
  <c r="AX22" i="27"/>
  <c r="AY22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AI23" i="27"/>
  <c r="AJ23" i="27"/>
  <c r="AK23" i="27"/>
  <c r="AL23" i="27"/>
  <c r="AM23" i="27"/>
  <c r="AN23" i="27"/>
  <c r="AO23" i="27"/>
  <c r="AP23" i="27"/>
  <c r="AQ23" i="27"/>
  <c r="AR23" i="27"/>
  <c r="AS23" i="27"/>
  <c r="AT23" i="27"/>
  <c r="AU23" i="27"/>
  <c r="AV23" i="27"/>
  <c r="AW23" i="27"/>
  <c r="AX23" i="27"/>
  <c r="AY23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AI24" i="27"/>
  <c r="AJ24" i="27"/>
  <c r="AK24" i="27"/>
  <c r="AL24" i="27"/>
  <c r="AM24" i="27"/>
  <c r="AN24" i="27"/>
  <c r="AO24" i="27"/>
  <c r="AP24" i="27"/>
  <c r="AQ24" i="27"/>
  <c r="AR24" i="27"/>
  <c r="AS24" i="27"/>
  <c r="AT24" i="27"/>
  <c r="AU24" i="27"/>
  <c r="AV24" i="27"/>
  <c r="AW24" i="27"/>
  <c r="AX24" i="27"/>
  <c r="AY24" i="27"/>
  <c r="D23" i="27"/>
  <c r="E23" i="27"/>
  <c r="E22" i="27"/>
  <c r="D22" i="27"/>
  <c r="D21" i="27"/>
  <c r="E21" i="27"/>
  <c r="E20" i="27"/>
  <c r="D20" i="27"/>
  <c r="D19" i="27"/>
  <c r="E19" i="27"/>
  <c r="E18" i="27"/>
  <c r="D18" i="27"/>
  <c r="E17" i="27"/>
  <c r="D17" i="27"/>
  <c r="D16" i="27"/>
  <c r="E16" i="27"/>
  <c r="E15" i="27"/>
  <c r="D15" i="27"/>
  <c r="E11" i="27"/>
  <c r="D11" i="27"/>
  <c r="E10" i="27"/>
  <c r="D10" i="27"/>
  <c r="D9" i="27"/>
  <c r="E9" i="27"/>
  <c r="E8" i="27"/>
  <c r="D8" i="27"/>
  <c r="D7" i="27"/>
  <c r="E7" i="27"/>
  <c r="E6" i="27"/>
  <c r="D6" i="27"/>
  <c r="E5" i="27"/>
  <c r="D5" i="27"/>
  <c r="E4" i="27"/>
  <c r="D4" i="27"/>
  <c r="M126" i="26"/>
  <c r="K24" i="27" s="1"/>
  <c r="D124" i="26"/>
  <c r="S26" i="27" l="1"/>
  <c r="G126" i="26"/>
  <c r="E24" i="27" s="1"/>
  <c r="E26" i="27" s="1"/>
  <c r="F126" i="26"/>
  <c r="D24" i="27" s="1"/>
  <c r="D26" i="27" s="1"/>
  <c r="N126" i="26"/>
  <c r="L24" i="27" s="1"/>
  <c r="L26" i="27" s="1"/>
  <c r="H126" i="26"/>
  <c r="F24" i="27" s="1"/>
  <c r="K126" i="26"/>
  <c r="I24" i="27" s="1"/>
  <c r="I26" i="27" s="1"/>
  <c r="O126" i="26"/>
  <c r="M24" i="27" s="1"/>
  <c r="M26" i="27" s="1"/>
  <c r="L126" i="26"/>
  <c r="J24" i="27" s="1"/>
  <c r="J26" i="27" s="1"/>
  <c r="I126" i="26"/>
  <c r="G24" i="27" s="1"/>
  <c r="J126" i="26"/>
  <c r="H24" i="27" s="1"/>
  <c r="H26" i="27" s="1"/>
  <c r="AS13" i="27"/>
  <c r="U13" i="27"/>
  <c r="AL26" i="27"/>
  <c r="Y13" i="27"/>
  <c r="AY26" i="27"/>
  <c r="AQ26" i="27"/>
  <c r="AE26" i="27"/>
  <c r="K26" i="27"/>
  <c r="G26" i="27"/>
  <c r="AD26" i="27"/>
  <c r="V26" i="27"/>
  <c r="F26" i="27"/>
  <c r="AG13" i="27"/>
  <c r="M13" i="27"/>
  <c r="AM26" i="27"/>
  <c r="AW13" i="27"/>
  <c r="AO13" i="27"/>
  <c r="AK13" i="27"/>
  <c r="AC13" i="27"/>
  <c r="Q13" i="27"/>
  <c r="D13" i="27"/>
  <c r="AU26" i="27"/>
  <c r="AI26" i="27"/>
  <c r="AA26" i="27"/>
  <c r="W26" i="27"/>
  <c r="O26" i="27"/>
  <c r="AT26" i="27"/>
  <c r="N26" i="27"/>
  <c r="AR13" i="27"/>
  <c r="AB13" i="27"/>
  <c r="T13" i="27"/>
  <c r="L13" i="27"/>
  <c r="H13" i="27"/>
  <c r="AX13" i="27"/>
  <c r="AT13" i="27"/>
  <c r="AT28" i="27" s="1"/>
  <c r="AT44" i="3" s="1"/>
  <c r="AW22" i="24" s="1"/>
  <c r="AP13" i="27"/>
  <c r="AL13" i="27"/>
  <c r="AL28" i="27" s="1"/>
  <c r="AL44" i="3" s="1"/>
  <c r="AO22" i="24" s="1"/>
  <c r="AH13" i="27"/>
  <c r="AD13" i="27"/>
  <c r="Z13" i="27"/>
  <c r="V13" i="27"/>
  <c r="V28" i="27" s="1"/>
  <c r="V44" i="3" s="1"/>
  <c r="Y22" i="24" s="1"/>
  <c r="R13" i="27"/>
  <c r="N13" i="27"/>
  <c r="J13" i="27"/>
  <c r="F13" i="27"/>
  <c r="AV13" i="27"/>
  <c r="AN13" i="27"/>
  <c r="AF13" i="27"/>
  <c r="X13" i="27"/>
  <c r="P13" i="27"/>
  <c r="AW26" i="27"/>
  <c r="AS26" i="27"/>
  <c r="AO26" i="27"/>
  <c r="AK26" i="27"/>
  <c r="AK28" i="27" s="1"/>
  <c r="AK44" i="3" s="1"/>
  <c r="AN22" i="24" s="1"/>
  <c r="AG26" i="27"/>
  <c r="AC26" i="27"/>
  <c r="AC28" i="27" s="1"/>
  <c r="AC44" i="3" s="1"/>
  <c r="AF22" i="24" s="1"/>
  <c r="Y26" i="27"/>
  <c r="U26" i="27"/>
  <c r="U28" i="27" s="1"/>
  <c r="U44" i="3" s="1"/>
  <c r="X22" i="24" s="1"/>
  <c r="Q26" i="27"/>
  <c r="AV26" i="27"/>
  <c r="AR26" i="27"/>
  <c r="AR28" i="27" s="1"/>
  <c r="AR44" i="3" s="1"/>
  <c r="AU22" i="24" s="1"/>
  <c r="AN26" i="27"/>
  <c r="AJ26" i="27"/>
  <c r="AJ28" i="27" s="1"/>
  <c r="AJ44" i="3" s="1"/>
  <c r="AM22" i="24" s="1"/>
  <c r="AF26" i="27"/>
  <c r="AB26" i="27"/>
  <c r="X26" i="27"/>
  <c r="T26" i="27"/>
  <c r="P26" i="27"/>
  <c r="AX26" i="27"/>
  <c r="AP26" i="27"/>
  <c r="AH26" i="27"/>
  <c r="Z26" i="27"/>
  <c r="R26" i="27"/>
  <c r="E13" i="27"/>
  <c r="AY13" i="27"/>
  <c r="AU13" i="27"/>
  <c r="AQ13" i="27"/>
  <c r="AM13" i="27"/>
  <c r="AI13" i="27"/>
  <c r="AE13" i="27"/>
  <c r="AE28" i="27" s="1"/>
  <c r="AE44" i="3" s="1"/>
  <c r="AH22" i="24" s="1"/>
  <c r="AA13" i="27"/>
  <c r="W13" i="27"/>
  <c r="S13" i="27"/>
  <c r="S28" i="27" s="1"/>
  <c r="S44" i="3" s="1"/>
  <c r="V22" i="24" s="1"/>
  <c r="O13" i="27"/>
  <c r="K13" i="27"/>
  <c r="G13" i="27"/>
  <c r="I13" i="27"/>
  <c r="D109" i="26"/>
  <c r="D108" i="26"/>
  <c r="D107" i="26"/>
  <c r="D105" i="26"/>
  <c r="D104" i="26"/>
  <c r="D103" i="26"/>
  <c r="D101" i="26"/>
  <c r="D99" i="26"/>
  <c r="D100" i="26"/>
  <c r="AB28" i="27" l="1"/>
  <c r="AB44" i="3" s="1"/>
  <c r="AE22" i="24" s="1"/>
  <c r="M28" i="27"/>
  <c r="M44" i="3" s="1"/>
  <c r="P22" i="24" s="1"/>
  <c r="AS28" i="27"/>
  <c r="AS44" i="3" s="1"/>
  <c r="AV22" i="24" s="1"/>
  <c r="Q28" i="27"/>
  <c r="Q44" i="3" s="1"/>
  <c r="T22" i="24" s="1"/>
  <c r="AG28" i="27"/>
  <c r="AG44" i="3" s="1"/>
  <c r="AJ22" i="24" s="1"/>
  <c r="AW28" i="27"/>
  <c r="AW44" i="3" s="1"/>
  <c r="AZ22" i="24" s="1"/>
  <c r="AM28" i="27"/>
  <c r="AM44" i="3" s="1"/>
  <c r="AP22" i="24" s="1"/>
  <c r="G118" i="26"/>
  <c r="G117" i="26"/>
  <c r="G28" i="27"/>
  <c r="G44" i="3" s="1"/>
  <c r="J22" i="24" s="1"/>
  <c r="W28" i="27"/>
  <c r="W44" i="3" s="1"/>
  <c r="Z22" i="24" s="1"/>
  <c r="K28" i="27"/>
  <c r="K44" i="3" s="1"/>
  <c r="N22" i="24" s="1"/>
  <c r="AA28" i="27"/>
  <c r="AA44" i="3" s="1"/>
  <c r="AD22" i="24" s="1"/>
  <c r="AQ28" i="27"/>
  <c r="AQ44" i="3" s="1"/>
  <c r="AT22" i="24" s="1"/>
  <c r="N28" i="27"/>
  <c r="N44" i="3" s="1"/>
  <c r="Q22" i="24" s="1"/>
  <c r="AD28" i="27"/>
  <c r="AD44" i="3" s="1"/>
  <c r="AG22" i="24" s="1"/>
  <c r="F103" i="26"/>
  <c r="D106" i="26"/>
  <c r="AY28" i="27"/>
  <c r="AY44" i="3" s="1"/>
  <c r="BB22" i="24" s="1"/>
  <c r="E28" i="27"/>
  <c r="E44" i="3" s="1"/>
  <c r="H22" i="24" s="1"/>
  <c r="D98" i="26"/>
  <c r="F105" i="26"/>
  <c r="F104" i="26"/>
  <c r="O28" i="27"/>
  <c r="O44" i="3" s="1"/>
  <c r="R22" i="24" s="1"/>
  <c r="AU28" i="27"/>
  <c r="AU44" i="3" s="1"/>
  <c r="AX22" i="24" s="1"/>
  <c r="T28" i="27"/>
  <c r="T44" i="3" s="1"/>
  <c r="W22" i="24" s="1"/>
  <c r="Y28" i="27"/>
  <c r="Y44" i="3" s="1"/>
  <c r="AB22" i="24" s="1"/>
  <c r="AO28" i="27"/>
  <c r="AO44" i="3" s="1"/>
  <c r="AR22" i="24" s="1"/>
  <c r="F28" i="27"/>
  <c r="F44" i="3" s="1"/>
  <c r="I22" i="24" s="1"/>
  <c r="L28" i="27"/>
  <c r="L44" i="3" s="1"/>
  <c r="O22" i="24" s="1"/>
  <c r="P28" i="27"/>
  <c r="P44" i="3" s="1"/>
  <c r="S22" i="24" s="1"/>
  <c r="AV28" i="27"/>
  <c r="AV44" i="3" s="1"/>
  <c r="AY22" i="24" s="1"/>
  <c r="AH28" i="27"/>
  <c r="AH44" i="3" s="1"/>
  <c r="AK22" i="24" s="1"/>
  <c r="D28" i="27"/>
  <c r="D44" i="3" s="1"/>
  <c r="G22" i="24" s="1"/>
  <c r="I28" i="27"/>
  <c r="I44" i="3" s="1"/>
  <c r="L22" i="24" s="1"/>
  <c r="AI28" i="27"/>
  <c r="AI44" i="3" s="1"/>
  <c r="AL22" i="24" s="1"/>
  <c r="H28" i="27"/>
  <c r="H44" i="3" s="1"/>
  <c r="K22" i="24" s="1"/>
  <c r="AF28" i="27"/>
  <c r="AF44" i="3" s="1"/>
  <c r="AI22" i="24" s="1"/>
  <c r="J28" i="27"/>
  <c r="J44" i="3" s="1"/>
  <c r="M22" i="24" s="1"/>
  <c r="AP28" i="27"/>
  <c r="AP44" i="3" s="1"/>
  <c r="AS22" i="24" s="1"/>
  <c r="R28" i="27"/>
  <c r="R44" i="3" s="1"/>
  <c r="U22" i="24" s="1"/>
  <c r="AX28" i="27"/>
  <c r="AX44" i="3" s="1"/>
  <c r="BA22" i="24" s="1"/>
  <c r="X28" i="27"/>
  <c r="X44" i="3" s="1"/>
  <c r="AA22" i="24" s="1"/>
  <c r="Z28" i="27"/>
  <c r="Z44" i="3" s="1"/>
  <c r="AC22" i="24" s="1"/>
  <c r="AN28" i="27"/>
  <c r="AN44" i="3" s="1"/>
  <c r="AQ22" i="24" s="1"/>
  <c r="F99" i="26"/>
  <c r="D102" i="26"/>
  <c r="B3" i="1"/>
  <c r="D4" i="6"/>
  <c r="H113" i="26" l="1"/>
  <c r="H117" i="26" s="1"/>
  <c r="H118" i="26"/>
  <c r="H114" i="26"/>
  <c r="D36" i="5"/>
  <c r="D35" i="5"/>
  <c r="D97" i="26"/>
  <c r="C51" i="3"/>
  <c r="AY14" i="16"/>
  <c r="D50" i="3" l="1"/>
  <c r="G26" i="24"/>
  <c r="I113" i="26"/>
  <c r="I117" i="26"/>
  <c r="I114" i="26"/>
  <c r="I118" i="26" s="1"/>
  <c r="E35" i="5"/>
  <c r="G107" i="26"/>
  <c r="E36" i="5"/>
  <c r="AX6" i="18"/>
  <c r="AY6" i="18"/>
  <c r="AZ6" i="18"/>
  <c r="BA6" i="18"/>
  <c r="BB6" i="18"/>
  <c r="BC6" i="18"/>
  <c r="BD6" i="18"/>
  <c r="BE6" i="18"/>
  <c r="BF6" i="18"/>
  <c r="BG6" i="18"/>
  <c r="BH6" i="18"/>
  <c r="BI6" i="18"/>
  <c r="J114" i="26" l="1"/>
  <c r="J118" i="26"/>
  <c r="J113" i="26"/>
  <c r="J117" i="26" s="1"/>
  <c r="G108" i="26"/>
  <c r="G101" i="26"/>
  <c r="H107" i="26"/>
  <c r="I103" i="26" s="1"/>
  <c r="G109" i="26"/>
  <c r="D83" i="26"/>
  <c r="D80" i="26" s="1"/>
  <c r="D75" i="26"/>
  <c r="D71" i="26"/>
  <c r="D67" i="26"/>
  <c r="D65" i="26"/>
  <c r="D62" i="26"/>
  <c r="D58" i="26"/>
  <c r="D51" i="26"/>
  <c r="D46" i="26"/>
  <c r="D42" i="26"/>
  <c r="D35" i="26"/>
  <c r="D31" i="26"/>
  <c r="D29" i="26"/>
  <c r="D27" i="26"/>
  <c r="D22" i="26"/>
  <c r="D17" i="26"/>
  <c r="D14" i="26"/>
  <c r="D5" i="6" s="1"/>
  <c r="D11" i="26"/>
  <c r="F35" i="5" l="1"/>
  <c r="K114" i="26"/>
  <c r="K118" i="26" s="1"/>
  <c r="K113" i="26"/>
  <c r="K117" i="26" s="1"/>
  <c r="D112" i="26"/>
  <c r="D41" i="26"/>
  <c r="H101" i="26"/>
  <c r="I99" i="26" s="1"/>
  <c r="D14" i="6"/>
  <c r="D11" i="6"/>
  <c r="D13" i="6" s="1"/>
  <c r="E15" i="6" s="1"/>
  <c r="D7" i="26"/>
  <c r="D61" i="26"/>
  <c r="D90" i="26" s="1"/>
  <c r="D26" i="26"/>
  <c r="H20" i="24"/>
  <c r="I20" i="24"/>
  <c r="J20" i="24"/>
  <c r="K20" i="24"/>
  <c r="L20" i="24"/>
  <c r="M20" i="24"/>
  <c r="N20" i="24"/>
  <c r="O20" i="24"/>
  <c r="P20" i="24"/>
  <c r="Q20" i="24"/>
  <c r="R20" i="24"/>
  <c r="T20" i="24"/>
  <c r="U20" i="24"/>
  <c r="V20" i="24"/>
  <c r="W20" i="24"/>
  <c r="X20" i="24"/>
  <c r="Y20" i="24"/>
  <c r="Z20" i="24"/>
  <c r="AA20" i="24"/>
  <c r="AB20" i="24"/>
  <c r="AC20" i="24"/>
  <c r="AD20" i="24"/>
  <c r="AF20" i="24"/>
  <c r="AG20" i="24"/>
  <c r="AH20" i="24"/>
  <c r="AI20" i="24"/>
  <c r="AJ20" i="24"/>
  <c r="AK20" i="24"/>
  <c r="AL20" i="24"/>
  <c r="AM20" i="24"/>
  <c r="AN20" i="24"/>
  <c r="AO20" i="24"/>
  <c r="AP20" i="24"/>
  <c r="AR20" i="24"/>
  <c r="AS20" i="24"/>
  <c r="AT20" i="24"/>
  <c r="AU20" i="24"/>
  <c r="AV20" i="24"/>
  <c r="AW20" i="24"/>
  <c r="AX20" i="24"/>
  <c r="AY20" i="24"/>
  <c r="AZ20" i="24"/>
  <c r="BA20" i="24"/>
  <c r="BB20" i="24"/>
  <c r="G20" i="24"/>
  <c r="D85" i="5"/>
  <c r="C5" i="21"/>
  <c r="D79" i="5"/>
  <c r="E79" i="5" s="1"/>
  <c r="F79" i="5" s="1"/>
  <c r="G79" i="5" s="1"/>
  <c r="H79" i="5" s="1"/>
  <c r="I79" i="5" s="1"/>
  <c r="J79" i="5" s="1"/>
  <c r="K79" i="5" s="1"/>
  <c r="L79" i="5" s="1"/>
  <c r="M79" i="5" s="1"/>
  <c r="N79" i="5" s="1"/>
  <c r="O79" i="5" s="1"/>
  <c r="P79" i="5" s="1"/>
  <c r="Q79" i="5" s="1"/>
  <c r="R79" i="5" s="1"/>
  <c r="S79" i="5" s="1"/>
  <c r="T79" i="5" s="1"/>
  <c r="U79" i="5" s="1"/>
  <c r="V79" i="5" s="1"/>
  <c r="W79" i="5" s="1"/>
  <c r="X79" i="5" s="1"/>
  <c r="Y79" i="5" s="1"/>
  <c r="Z79" i="5" s="1"/>
  <c r="AA79" i="5" s="1"/>
  <c r="AB79" i="5" s="1"/>
  <c r="AC79" i="5" s="1"/>
  <c r="AD79" i="5" s="1"/>
  <c r="AE79" i="5" s="1"/>
  <c r="AF79" i="5" s="1"/>
  <c r="AG79" i="5" s="1"/>
  <c r="AH79" i="5" s="1"/>
  <c r="AI79" i="5" s="1"/>
  <c r="AJ79" i="5" s="1"/>
  <c r="AK79" i="5" s="1"/>
  <c r="AL79" i="5" s="1"/>
  <c r="AM79" i="5" s="1"/>
  <c r="AN79" i="5" s="1"/>
  <c r="AO79" i="5" s="1"/>
  <c r="AP79" i="5" s="1"/>
  <c r="AQ79" i="5" s="1"/>
  <c r="AR79" i="5" s="1"/>
  <c r="AS79" i="5" s="1"/>
  <c r="AT79" i="5" s="1"/>
  <c r="AU79" i="5" s="1"/>
  <c r="AV79" i="5" s="1"/>
  <c r="AW79" i="5" s="1"/>
  <c r="AX79" i="5" s="1"/>
  <c r="AY79" i="5" s="1"/>
  <c r="E38" i="3"/>
  <c r="H19" i="24" s="1"/>
  <c r="F38" i="3"/>
  <c r="I19" i="24" s="1"/>
  <c r="G38" i="3"/>
  <c r="J19" i="24" s="1"/>
  <c r="H38" i="3"/>
  <c r="K19" i="24" s="1"/>
  <c r="I38" i="3"/>
  <c r="L19" i="24" s="1"/>
  <c r="J38" i="3"/>
  <c r="M19" i="24" s="1"/>
  <c r="K38" i="3"/>
  <c r="N19" i="24" s="1"/>
  <c r="L38" i="3"/>
  <c r="O19" i="24" s="1"/>
  <c r="M38" i="3"/>
  <c r="P19" i="24" s="1"/>
  <c r="N38" i="3"/>
  <c r="Q19" i="24" s="1"/>
  <c r="O38" i="3"/>
  <c r="R19" i="24" s="1"/>
  <c r="P38" i="3"/>
  <c r="S19" i="24" s="1"/>
  <c r="Q38" i="3"/>
  <c r="T19" i="24" s="1"/>
  <c r="R38" i="3"/>
  <c r="U19" i="24" s="1"/>
  <c r="S38" i="3"/>
  <c r="V19" i="24" s="1"/>
  <c r="T38" i="3"/>
  <c r="W19" i="24" s="1"/>
  <c r="U38" i="3"/>
  <c r="X19" i="24" s="1"/>
  <c r="V38" i="3"/>
  <c r="Y19" i="24" s="1"/>
  <c r="W38" i="3"/>
  <c r="Z19" i="24" s="1"/>
  <c r="X38" i="3"/>
  <c r="AA19" i="24" s="1"/>
  <c r="Y38" i="3"/>
  <c r="AB19" i="24" s="1"/>
  <c r="Z38" i="3"/>
  <c r="AC19" i="24" s="1"/>
  <c r="AA38" i="3"/>
  <c r="AD19" i="24" s="1"/>
  <c r="AB38" i="3"/>
  <c r="AE19" i="24" s="1"/>
  <c r="AC38" i="3"/>
  <c r="AF19" i="24" s="1"/>
  <c r="AD38" i="3"/>
  <c r="AG19" i="24" s="1"/>
  <c r="AE38" i="3"/>
  <c r="AH19" i="24" s="1"/>
  <c r="AF38" i="3"/>
  <c r="AI19" i="24" s="1"/>
  <c r="AG38" i="3"/>
  <c r="AJ19" i="24" s="1"/>
  <c r="AH38" i="3"/>
  <c r="AK19" i="24" s="1"/>
  <c r="AI38" i="3"/>
  <c r="AL19" i="24" s="1"/>
  <c r="AJ38" i="3"/>
  <c r="AM19" i="24" s="1"/>
  <c r="AK38" i="3"/>
  <c r="AN19" i="24" s="1"/>
  <c r="AL38" i="3"/>
  <c r="AO19" i="24" s="1"/>
  <c r="AM38" i="3"/>
  <c r="AP19" i="24" s="1"/>
  <c r="AN38" i="3"/>
  <c r="AQ19" i="24" s="1"/>
  <c r="AO38" i="3"/>
  <c r="AR19" i="24" s="1"/>
  <c r="AP38" i="3"/>
  <c r="AS19" i="24" s="1"/>
  <c r="AQ38" i="3"/>
  <c r="AT19" i="24" s="1"/>
  <c r="AR38" i="3"/>
  <c r="AU19" i="24" s="1"/>
  <c r="AS38" i="3"/>
  <c r="AV19" i="24" s="1"/>
  <c r="AT38" i="3"/>
  <c r="AW19" i="24" s="1"/>
  <c r="AU38" i="3"/>
  <c r="AX19" i="24" s="1"/>
  <c r="AV38" i="3"/>
  <c r="AY19" i="24" s="1"/>
  <c r="AW38" i="3"/>
  <c r="AZ19" i="24" s="1"/>
  <c r="AX38" i="3"/>
  <c r="BA19" i="24" s="1"/>
  <c r="AY38" i="3"/>
  <c r="BB19" i="24" s="1"/>
  <c r="D38" i="3"/>
  <c r="G19" i="24" s="1"/>
  <c r="B1" i="1"/>
  <c r="O16" i="9"/>
  <c r="O12" i="9"/>
  <c r="O8" i="9"/>
  <c r="O6" i="9"/>
  <c r="O7" i="9"/>
  <c r="O9" i="9" s="1"/>
  <c r="O10" i="9" s="1"/>
  <c r="O11" i="9" s="1"/>
  <c r="O13" i="9" s="1"/>
  <c r="O14" i="9" s="1"/>
  <c r="O15" i="9" s="1"/>
  <c r="O17" i="9" s="1"/>
  <c r="O18" i="9" s="1"/>
  <c r="O19" i="9" s="1"/>
  <c r="O5" i="9"/>
  <c r="O4" i="9"/>
  <c r="O3" i="9"/>
  <c r="D2" i="5" l="1"/>
  <c r="C2" i="5"/>
  <c r="H108" i="26"/>
  <c r="L113" i="26"/>
  <c r="L114" i="26"/>
  <c r="L118" i="26" s="1"/>
  <c r="L117" i="26"/>
  <c r="I101" i="26"/>
  <c r="J99" i="26" s="1"/>
  <c r="I107" i="26"/>
  <c r="J103" i="26" s="1"/>
  <c r="D116" i="26"/>
  <c r="D111" i="26" s="1"/>
  <c r="H109" i="26"/>
  <c r="I105" i="26" s="1"/>
  <c r="D54" i="26"/>
  <c r="D9" i="25"/>
  <c r="C1" i="1"/>
  <c r="B4" i="18"/>
  <c r="D2" i="6" l="1"/>
  <c r="D3" i="26"/>
  <c r="C2" i="3" s="1"/>
  <c r="B6" i="18"/>
  <c r="F3" i="26"/>
  <c r="I104" i="26"/>
  <c r="G35" i="5" s="1"/>
  <c r="H35" i="5" s="1"/>
  <c r="I108" i="26"/>
  <c r="J104" i="26" s="1"/>
  <c r="M114" i="26"/>
  <c r="M113" i="26"/>
  <c r="M117" i="26" s="1"/>
  <c r="J101" i="26"/>
  <c r="K99" i="26" s="1"/>
  <c r="G119" i="26"/>
  <c r="I109" i="26"/>
  <c r="J105" i="26" s="1"/>
  <c r="D1" i="1"/>
  <c r="E9" i="25"/>
  <c r="D3" i="27" l="1"/>
  <c r="F96" i="26"/>
  <c r="J107" i="26"/>
  <c r="K103" i="26" s="1"/>
  <c r="N113" i="26"/>
  <c r="N117" i="26" s="1"/>
  <c r="H115" i="26"/>
  <c r="K107" i="26"/>
  <c r="L103" i="26" s="1"/>
  <c r="K101" i="26"/>
  <c r="L99" i="26" s="1"/>
  <c r="M118" i="26"/>
  <c r="J108" i="26"/>
  <c r="K104" i="26" s="1"/>
  <c r="E1" i="1"/>
  <c r="F9" i="25"/>
  <c r="F30" i="23"/>
  <c r="G30" i="23"/>
  <c r="H30" i="23"/>
  <c r="E30" i="23"/>
  <c r="F58" i="22"/>
  <c r="E58" i="22"/>
  <c r="F57" i="22"/>
  <c r="E57" i="22"/>
  <c r="F45" i="22"/>
  <c r="E45" i="22"/>
  <c r="F44" i="22"/>
  <c r="E44" i="22"/>
  <c r="F41" i="22"/>
  <c r="E41" i="22"/>
  <c r="F40" i="22"/>
  <c r="E40" i="22"/>
  <c r="E7" i="22"/>
  <c r="F7" i="22"/>
  <c r="E8" i="22"/>
  <c r="F8" i="22"/>
  <c r="D7" i="22"/>
  <c r="D8" i="22"/>
  <c r="C7" i="22"/>
  <c r="C8" i="22"/>
  <c r="C63" i="22"/>
  <c r="F72" i="21"/>
  <c r="F70" i="21"/>
  <c r="F67" i="21"/>
  <c r="F66" i="21"/>
  <c r="F65" i="21"/>
  <c r="F64" i="21"/>
  <c r="F60" i="21"/>
  <c r="F57" i="21"/>
  <c r="F55" i="21"/>
  <c r="F53" i="21"/>
  <c r="F52" i="21"/>
  <c r="F51" i="21"/>
  <c r="F50" i="21"/>
  <c r="F49" i="21"/>
  <c r="F48" i="21"/>
  <c r="F47" i="21" s="1"/>
  <c r="F44" i="21"/>
  <c r="F43" i="21"/>
  <c r="F42" i="21"/>
  <c r="F41" i="21"/>
  <c r="F39" i="21" s="1"/>
  <c r="F40" i="21"/>
  <c r="F37" i="21"/>
  <c r="F36" i="21"/>
  <c r="F35" i="21"/>
  <c r="F34" i="21"/>
  <c r="F33" i="21"/>
  <c r="F32" i="21"/>
  <c r="F31" i="21"/>
  <c r="F24" i="21"/>
  <c r="F23" i="21"/>
  <c r="F21" i="21" s="1"/>
  <c r="F22" i="21"/>
  <c r="F20" i="21"/>
  <c r="F19" i="21"/>
  <c r="F14" i="21"/>
  <c r="F7" i="21"/>
  <c r="F8" i="21"/>
  <c r="F5" i="21"/>
  <c r="E72" i="21"/>
  <c r="E70" i="21"/>
  <c r="E64" i="21"/>
  <c r="E67" i="21"/>
  <c r="E66" i="21"/>
  <c r="E65" i="21"/>
  <c r="E60" i="21"/>
  <c r="E57" i="21"/>
  <c r="E55" i="21"/>
  <c r="E53" i="21"/>
  <c r="E52" i="21"/>
  <c r="E51" i="21"/>
  <c r="E50" i="21"/>
  <c r="E49" i="21"/>
  <c r="E48" i="21"/>
  <c r="E47" i="21"/>
  <c r="E44" i="21"/>
  <c r="E43" i="21"/>
  <c r="E42" i="21"/>
  <c r="E41" i="21"/>
  <c r="E40" i="21"/>
  <c r="E39" i="21"/>
  <c r="E37" i="21"/>
  <c r="E36" i="21"/>
  <c r="E35" i="21"/>
  <c r="E34" i="21"/>
  <c r="E33" i="21"/>
  <c r="E32" i="21"/>
  <c r="E31" i="21"/>
  <c r="E24" i="21"/>
  <c r="E23" i="21"/>
  <c r="E22" i="21"/>
  <c r="E21" i="21" s="1"/>
  <c r="E20" i="21"/>
  <c r="E19" i="21"/>
  <c r="E14" i="21"/>
  <c r="F12" i="21" s="1"/>
  <c r="E7" i="21"/>
  <c r="E8" i="21"/>
  <c r="E5" i="21"/>
  <c r="D72" i="21"/>
  <c r="D70" i="21"/>
  <c r="D66" i="21"/>
  <c r="D67" i="21"/>
  <c r="D65" i="21"/>
  <c r="D60" i="21"/>
  <c r="D57" i="21"/>
  <c r="D55" i="21"/>
  <c r="D49" i="21"/>
  <c r="D50" i="21"/>
  <c r="D51" i="21"/>
  <c r="D52" i="21"/>
  <c r="D53" i="21"/>
  <c r="D48" i="21"/>
  <c r="D47" i="21"/>
  <c r="D41" i="21"/>
  <c r="D42" i="21"/>
  <c r="D43" i="21"/>
  <c r="D44" i="21"/>
  <c r="D40" i="21"/>
  <c r="D31" i="21"/>
  <c r="D32" i="21"/>
  <c r="D33" i="21"/>
  <c r="D34" i="21"/>
  <c r="D35" i="21"/>
  <c r="D36" i="21"/>
  <c r="D37" i="21"/>
  <c r="D23" i="21"/>
  <c r="D21" i="21" s="1"/>
  <c r="D24" i="21"/>
  <c r="D22" i="21"/>
  <c r="D20" i="21"/>
  <c r="D19" i="21"/>
  <c r="D14" i="21"/>
  <c r="E12" i="21" s="1"/>
  <c r="D7" i="21"/>
  <c r="D8" i="21"/>
  <c r="D5" i="21"/>
  <c r="O113" i="26" l="1"/>
  <c r="O117" i="26" s="1"/>
  <c r="N114" i="26"/>
  <c r="L107" i="26"/>
  <c r="M103" i="26" s="1"/>
  <c r="L101" i="26"/>
  <c r="M99" i="26" s="1"/>
  <c r="H119" i="26"/>
  <c r="J109" i="26"/>
  <c r="K105" i="26" s="1"/>
  <c r="F1" i="1"/>
  <c r="G9" i="25"/>
  <c r="F18" i="21"/>
  <c r="E18" i="21"/>
  <c r="D64" i="21"/>
  <c r="D39" i="21"/>
  <c r="D18" i="21"/>
  <c r="C72" i="21"/>
  <c r="C70" i="21"/>
  <c r="C67" i="21"/>
  <c r="C66" i="21"/>
  <c r="C65" i="21"/>
  <c r="C60" i="21"/>
  <c r="C64" i="21"/>
  <c r="B78" i="21"/>
  <c r="C14" i="21"/>
  <c r="D12" i="21" s="1"/>
  <c r="C12" i="21"/>
  <c r="C4" i="21"/>
  <c r="C7" i="21"/>
  <c r="C8" i="21"/>
  <c r="B4" i="21"/>
  <c r="B5" i="21"/>
  <c r="B6" i="21"/>
  <c r="B7" i="21"/>
  <c r="B8" i="21"/>
  <c r="B9" i="21"/>
  <c r="B11" i="21"/>
  <c r="B12" i="21"/>
  <c r="B13" i="21"/>
  <c r="B14" i="21"/>
  <c r="B16" i="21"/>
  <c r="B18" i="21"/>
  <c r="B19" i="21"/>
  <c r="B20" i="21"/>
  <c r="B21" i="21"/>
  <c r="B22" i="21"/>
  <c r="B23" i="21"/>
  <c r="B24" i="21"/>
  <c r="B26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2" i="21"/>
  <c r="B64" i="21"/>
  <c r="B65" i="21"/>
  <c r="B66" i="21"/>
  <c r="B67" i="21"/>
  <c r="B69" i="21"/>
  <c r="B70" i="21"/>
  <c r="B71" i="21"/>
  <c r="B72" i="21"/>
  <c r="B74" i="21"/>
  <c r="B76" i="21"/>
  <c r="B3" i="21"/>
  <c r="D86" i="20"/>
  <c r="D85" i="20"/>
  <c r="H84" i="20"/>
  <c r="G84" i="20"/>
  <c r="F84" i="20"/>
  <c r="E84" i="20"/>
  <c r="D84" i="20"/>
  <c r="D83" i="20"/>
  <c r="D82" i="20"/>
  <c r="D80" i="20"/>
  <c r="D79" i="20"/>
  <c r="D76" i="20"/>
  <c r="D75" i="20"/>
  <c r="D74" i="20"/>
  <c r="D71" i="20"/>
  <c r="D70" i="20"/>
  <c r="D68" i="20"/>
  <c r="D67" i="20"/>
  <c r="D66" i="20"/>
  <c r="D65" i="20" s="1"/>
  <c r="D64" i="20"/>
  <c r="D63" i="20" s="1"/>
  <c r="D62" i="20"/>
  <c r="D61" i="20"/>
  <c r="D60" i="20" s="1"/>
  <c r="D57" i="20"/>
  <c r="D56" i="20" s="1"/>
  <c r="D50" i="20"/>
  <c r="D49" i="20" s="1"/>
  <c r="D47" i="20"/>
  <c r="D46" i="20"/>
  <c r="D45" i="20"/>
  <c r="D43" i="20"/>
  <c r="D42" i="20"/>
  <c r="D41" i="20"/>
  <c r="D36" i="20"/>
  <c r="D35" i="20"/>
  <c r="D34" i="20"/>
  <c r="D32" i="20"/>
  <c r="D31" i="20"/>
  <c r="D30" i="20"/>
  <c r="D28" i="20"/>
  <c r="D27" i="20" s="1"/>
  <c r="D26" i="20"/>
  <c r="D25" i="20" s="1"/>
  <c r="D22" i="20"/>
  <c r="D21" i="20"/>
  <c r="D18" i="20"/>
  <c r="D17" i="20"/>
  <c r="D16" i="20"/>
  <c r="D14" i="20"/>
  <c r="D13" i="20"/>
  <c r="D11" i="20"/>
  <c r="D10" i="20"/>
  <c r="D9" i="20" s="1"/>
  <c r="D8" i="20"/>
  <c r="D7" i="20"/>
  <c r="D4" i="20"/>
  <c r="C31" i="20"/>
  <c r="C32" i="20"/>
  <c r="C33" i="20"/>
  <c r="C34" i="20"/>
  <c r="C35" i="20"/>
  <c r="C36" i="20"/>
  <c r="C39" i="20"/>
  <c r="C40" i="20"/>
  <c r="C41" i="20"/>
  <c r="C42" i="20"/>
  <c r="C43" i="20"/>
  <c r="C44" i="20"/>
  <c r="C45" i="20"/>
  <c r="C46" i="20"/>
  <c r="C47" i="20"/>
  <c r="C49" i="20"/>
  <c r="C50" i="20"/>
  <c r="C52" i="20"/>
  <c r="C54" i="20"/>
  <c r="C56" i="20"/>
  <c r="C57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3" i="20"/>
  <c r="C74" i="20"/>
  <c r="C75" i="20"/>
  <c r="C76" i="20"/>
  <c r="C78" i="20"/>
  <c r="C79" i="20"/>
  <c r="C80" i="20"/>
  <c r="C81" i="20"/>
  <c r="C82" i="20"/>
  <c r="C83" i="20"/>
  <c r="C84" i="20"/>
  <c r="C85" i="20"/>
  <c r="C86" i="20"/>
  <c r="C88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20" i="20"/>
  <c r="C21" i="20"/>
  <c r="C22" i="20"/>
  <c r="C24" i="20"/>
  <c r="C25" i="20"/>
  <c r="C26" i="20"/>
  <c r="C27" i="20"/>
  <c r="C28" i="20"/>
  <c r="C29" i="20"/>
  <c r="C30" i="20"/>
  <c r="C4" i="20"/>
  <c r="C2" i="20"/>
  <c r="D2" i="20"/>
  <c r="D2" i="23" s="1"/>
  <c r="D10" i="23" l="1"/>
  <c r="D11" i="23" s="1"/>
  <c r="I115" i="26"/>
  <c r="P113" i="26"/>
  <c r="P117" i="26" s="1"/>
  <c r="N118" i="26"/>
  <c r="I35" i="5"/>
  <c r="D44" i="20"/>
  <c r="K108" i="26"/>
  <c r="L104" i="26" s="1"/>
  <c r="K109" i="26"/>
  <c r="L105" i="26" s="1"/>
  <c r="D20" i="20"/>
  <c r="D81" i="20"/>
  <c r="D69" i="20"/>
  <c r="D59" i="20" s="1"/>
  <c r="D40" i="20"/>
  <c r="D73" i="20"/>
  <c r="D33" i="20"/>
  <c r="D29" i="20"/>
  <c r="M107" i="26"/>
  <c r="N103" i="26" s="1"/>
  <c r="D15" i="20"/>
  <c r="G1" i="1"/>
  <c r="H9" i="25"/>
  <c r="D12" i="20"/>
  <c r="D78" i="20"/>
  <c r="AX10" i="18"/>
  <c r="AY10" i="18"/>
  <c r="AZ10" i="18"/>
  <c r="BA10" i="18"/>
  <c r="BB10" i="18"/>
  <c r="BC10" i="18"/>
  <c r="BD10" i="18"/>
  <c r="BE10" i="18"/>
  <c r="BF10" i="18"/>
  <c r="BG10" i="18"/>
  <c r="BH10" i="18"/>
  <c r="BI10" i="18"/>
  <c r="AX9" i="18"/>
  <c r="AY9" i="18"/>
  <c r="AZ9" i="18"/>
  <c r="BA9" i="18"/>
  <c r="BB9" i="18"/>
  <c r="BC9" i="18"/>
  <c r="BD9" i="18"/>
  <c r="BE9" i="18"/>
  <c r="BF9" i="18"/>
  <c r="BG9" i="18"/>
  <c r="BH9" i="18"/>
  <c r="BI9" i="18"/>
  <c r="AX7" i="18"/>
  <c r="AY7" i="18"/>
  <c r="AZ7" i="18"/>
  <c r="BA7" i="18"/>
  <c r="BB7" i="18"/>
  <c r="BC7" i="18"/>
  <c r="BD7" i="18"/>
  <c r="BE7" i="18"/>
  <c r="BF7" i="18"/>
  <c r="BG7" i="18"/>
  <c r="BH7" i="18"/>
  <c r="BI7" i="18"/>
  <c r="O114" i="26" l="1"/>
  <c r="Q113" i="26"/>
  <c r="Q117" i="26" s="1"/>
  <c r="D39" i="20"/>
  <c r="M101" i="26"/>
  <c r="N99" i="26" s="1"/>
  <c r="J35" i="5"/>
  <c r="I119" i="26"/>
  <c r="L109" i="26"/>
  <c r="M105" i="26" s="1"/>
  <c r="L108" i="26"/>
  <c r="M104" i="26" s="1"/>
  <c r="D24" i="20"/>
  <c r="D6" i="20"/>
  <c r="D5" i="23" s="1"/>
  <c r="D6" i="23" s="1"/>
  <c r="H1" i="1"/>
  <c r="H7" i="19" s="1"/>
  <c r="I9" i="25"/>
  <c r="D88" i="20"/>
  <c r="E11" i="3"/>
  <c r="H21" i="24" s="1"/>
  <c r="M11" i="3"/>
  <c r="P21" i="24" s="1"/>
  <c r="Q11" i="3"/>
  <c r="T21" i="24" s="1"/>
  <c r="V11" i="3"/>
  <c r="Y21" i="24" s="1"/>
  <c r="AE11" i="3"/>
  <c r="AH21" i="24" s="1"/>
  <c r="AJ11" i="3"/>
  <c r="AM21" i="24" s="1"/>
  <c r="AO11" i="3"/>
  <c r="AR21" i="24" s="1"/>
  <c r="AY11" i="3"/>
  <c r="BB21" i="24" s="1"/>
  <c r="AX12" i="18"/>
  <c r="AY12" i="18"/>
  <c r="AZ12" i="18"/>
  <c r="BA12" i="18"/>
  <c r="BB12" i="18"/>
  <c r="BC12" i="18"/>
  <c r="BD12" i="18"/>
  <c r="BE12" i="18"/>
  <c r="BF12" i="18"/>
  <c r="BG12" i="18"/>
  <c r="BH12" i="18"/>
  <c r="BI12" i="18"/>
  <c r="B25" i="18"/>
  <c r="AW21" i="18"/>
  <c r="AU21" i="18"/>
  <c r="AT21" i="18"/>
  <c r="AS21" i="18"/>
  <c r="AR21" i="18"/>
  <c r="AP21" i="18"/>
  <c r="AO21" i="18"/>
  <c r="AN21" i="18"/>
  <c r="AM21" i="18"/>
  <c r="AL21" i="18"/>
  <c r="AK21" i="18"/>
  <c r="AI21" i="18"/>
  <c r="AH21" i="18"/>
  <c r="AG21" i="18"/>
  <c r="AF21" i="18"/>
  <c r="AD21" i="18"/>
  <c r="AC21" i="18"/>
  <c r="AB21" i="18"/>
  <c r="AA21" i="18"/>
  <c r="Z21" i="18"/>
  <c r="Y21" i="18"/>
  <c r="W21" i="18"/>
  <c r="V21" i="18"/>
  <c r="U21" i="18"/>
  <c r="T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C7" i="19"/>
  <c r="D7" i="19"/>
  <c r="E7" i="19"/>
  <c r="F7" i="19"/>
  <c r="G7" i="19"/>
  <c r="B7" i="19"/>
  <c r="B25" i="19"/>
  <c r="AW21" i="19"/>
  <c r="AU21" i="19"/>
  <c r="AT21" i="19"/>
  <c r="AS21" i="19"/>
  <c r="AR21" i="19"/>
  <c r="AT11" i="3" s="1"/>
  <c r="AW21" i="24" s="1"/>
  <c r="AP21" i="19"/>
  <c r="AO21" i="19"/>
  <c r="AN21" i="19"/>
  <c r="AM21" i="19"/>
  <c r="AL21" i="19"/>
  <c r="AK21" i="19"/>
  <c r="AI21" i="19"/>
  <c r="AH21" i="19"/>
  <c r="AG21" i="19"/>
  <c r="AF21" i="19"/>
  <c r="AD21" i="19"/>
  <c r="AC21" i="19"/>
  <c r="AB21" i="19"/>
  <c r="AA21" i="19"/>
  <c r="Z21" i="19"/>
  <c r="Y21" i="19"/>
  <c r="AA11" i="3" s="1"/>
  <c r="AD21" i="24" s="1"/>
  <c r="W21" i="19"/>
  <c r="V21" i="19"/>
  <c r="U21" i="19"/>
  <c r="T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I11" i="3" s="1"/>
  <c r="L21" i="24" s="1"/>
  <c r="F21" i="19"/>
  <c r="E21" i="19"/>
  <c r="D21" i="19"/>
  <c r="C21" i="19"/>
  <c r="B21" i="19"/>
  <c r="C25" i="19" s="1"/>
  <c r="R113" i="26" l="1"/>
  <c r="R117" i="26"/>
  <c r="J115" i="26"/>
  <c r="D52" i="20"/>
  <c r="M108" i="26"/>
  <c r="N104" i="26" s="1"/>
  <c r="O118" i="26"/>
  <c r="J119" i="26"/>
  <c r="M109" i="26"/>
  <c r="N105" i="26" s="1"/>
  <c r="N107" i="26"/>
  <c r="O103" i="26" s="1"/>
  <c r="N101" i="26"/>
  <c r="O99" i="26" s="1"/>
  <c r="F11" i="3"/>
  <c r="I21" i="24" s="1"/>
  <c r="J11" i="3"/>
  <c r="M21" i="24" s="1"/>
  <c r="N11" i="3"/>
  <c r="Q21" i="24" s="1"/>
  <c r="R11" i="3"/>
  <c r="U21" i="24" s="1"/>
  <c r="W11" i="3"/>
  <c r="Z21" i="24" s="1"/>
  <c r="AB11" i="3"/>
  <c r="AE21" i="24" s="1"/>
  <c r="AF11" i="3"/>
  <c r="AI21" i="24" s="1"/>
  <c r="AK11" i="3"/>
  <c r="AN21" i="24" s="1"/>
  <c r="AP11" i="3"/>
  <c r="AS21" i="24" s="1"/>
  <c r="AU11" i="3"/>
  <c r="AX21" i="24" s="1"/>
  <c r="G11" i="3"/>
  <c r="J21" i="24" s="1"/>
  <c r="K11" i="3"/>
  <c r="N21" i="24" s="1"/>
  <c r="O11" i="3"/>
  <c r="R21" i="24" s="1"/>
  <c r="S11" i="3"/>
  <c r="V21" i="24" s="1"/>
  <c r="X11" i="3"/>
  <c r="AA21" i="24" s="1"/>
  <c r="AC11" i="3"/>
  <c r="AF21" i="24" s="1"/>
  <c r="AH11" i="3"/>
  <c r="AK21" i="24" s="1"/>
  <c r="AM11" i="3"/>
  <c r="AP21" i="24" s="1"/>
  <c r="AQ11" i="3"/>
  <c r="AT21" i="24" s="1"/>
  <c r="AV11" i="3"/>
  <c r="AY21" i="24" s="1"/>
  <c r="C24" i="19"/>
  <c r="H11" i="3"/>
  <c r="K21" i="24" s="1"/>
  <c r="L11" i="3"/>
  <c r="O21" i="24" s="1"/>
  <c r="P11" i="3"/>
  <c r="S21" i="24" s="1"/>
  <c r="T11" i="3"/>
  <c r="W21" i="24" s="1"/>
  <c r="Y11" i="3"/>
  <c r="AB21" i="24" s="1"/>
  <c r="AD11" i="3"/>
  <c r="AG21" i="24" s="1"/>
  <c r="AI11" i="3"/>
  <c r="AL21" i="24" s="1"/>
  <c r="AN11" i="3"/>
  <c r="AQ21" i="24" s="1"/>
  <c r="AR11" i="3"/>
  <c r="AU21" i="24" s="1"/>
  <c r="AW11" i="3"/>
  <c r="AZ21" i="24" s="1"/>
  <c r="B24" i="18"/>
  <c r="D11" i="3"/>
  <c r="G21" i="24" s="1"/>
  <c r="I1" i="1"/>
  <c r="J9" i="25"/>
  <c r="BI14" i="18"/>
  <c r="BI16" i="18" s="1"/>
  <c r="J24" i="18"/>
  <c r="F25" i="18"/>
  <c r="C24" i="18"/>
  <c r="K24" i="18"/>
  <c r="G25" i="18"/>
  <c r="F24" i="18"/>
  <c r="J25" i="18"/>
  <c r="I25" i="18"/>
  <c r="E25" i="18"/>
  <c r="I24" i="18"/>
  <c r="E24" i="18"/>
  <c r="L25" i="18"/>
  <c r="H25" i="18"/>
  <c r="D25" i="18"/>
  <c r="L24" i="18"/>
  <c r="H24" i="18"/>
  <c r="D24" i="18"/>
  <c r="G24" i="18"/>
  <c r="C25" i="18"/>
  <c r="K25" i="18"/>
  <c r="L25" i="19"/>
  <c r="H25" i="19"/>
  <c r="D25" i="19"/>
  <c r="D24" i="19"/>
  <c r="L24" i="19"/>
  <c r="H24" i="19"/>
  <c r="G24" i="19"/>
  <c r="G25" i="19"/>
  <c r="K24" i="19"/>
  <c r="K25" i="19"/>
  <c r="B24" i="19"/>
  <c r="F24" i="19"/>
  <c r="J24" i="19"/>
  <c r="F25" i="19"/>
  <c r="J25" i="19"/>
  <c r="E24" i="19"/>
  <c r="I24" i="19"/>
  <c r="E25" i="19"/>
  <c r="I25" i="19"/>
  <c r="D35" i="3"/>
  <c r="K35" i="5" l="1"/>
  <c r="L35" i="5" s="1"/>
  <c r="S113" i="26"/>
  <c r="P114" i="26"/>
  <c r="P118" i="26" s="1"/>
  <c r="K115" i="26"/>
  <c r="S117" i="26"/>
  <c r="N108" i="26"/>
  <c r="O104" i="26" s="1"/>
  <c r="K119" i="26"/>
  <c r="N109" i="26"/>
  <c r="O105" i="26" s="1"/>
  <c r="J1" i="1"/>
  <c r="K9" i="25"/>
  <c r="I7" i="19"/>
  <c r="C29" i="17"/>
  <c r="Q114" i="26" l="1"/>
  <c r="L115" i="26"/>
  <c r="T113" i="26"/>
  <c r="T117" i="26" s="1"/>
  <c r="O108" i="26"/>
  <c r="P104" i="26" s="1"/>
  <c r="M35" i="5"/>
  <c r="Q118" i="26"/>
  <c r="L119" i="26"/>
  <c r="O109" i="26"/>
  <c r="P105" i="26" s="1"/>
  <c r="O107" i="26"/>
  <c r="P103" i="26" s="1"/>
  <c r="O101" i="26"/>
  <c r="P99" i="26" s="1"/>
  <c r="K1" i="1"/>
  <c r="L9" i="25"/>
  <c r="J7" i="19"/>
  <c r="C32" i="17"/>
  <c r="B37" i="1" s="1"/>
  <c r="C31" i="17"/>
  <c r="C30" i="17"/>
  <c r="C27" i="17"/>
  <c r="D15" i="17"/>
  <c r="E15" i="17" s="1"/>
  <c r="D11" i="17"/>
  <c r="BA15" i="14"/>
  <c r="BA25" i="14" s="1"/>
  <c r="BA16" i="14"/>
  <c r="BA17" i="14"/>
  <c r="BA18" i="14"/>
  <c r="BA28" i="14" s="1"/>
  <c r="BA19" i="14"/>
  <c r="BA20" i="14"/>
  <c r="BA21" i="14"/>
  <c r="BA26" i="14"/>
  <c r="BA27" i="14"/>
  <c r="BA29" i="14"/>
  <c r="BA30" i="14"/>
  <c r="BA31" i="14"/>
  <c r="C27" i="16"/>
  <c r="C23" i="16"/>
  <c r="D14" i="16"/>
  <c r="E14" i="16" s="1"/>
  <c r="D10" i="16"/>
  <c r="D12" i="16" s="1"/>
  <c r="M115" i="26" l="1"/>
  <c r="R114" i="26"/>
  <c r="R118" i="26" s="1"/>
  <c r="U113" i="26"/>
  <c r="N35" i="5"/>
  <c r="M119" i="26"/>
  <c r="U117" i="26"/>
  <c r="P101" i="26"/>
  <c r="Q99" i="26" s="1"/>
  <c r="E71" i="20"/>
  <c r="L1" i="1"/>
  <c r="M9" i="25"/>
  <c r="K7" i="19"/>
  <c r="F15" i="17"/>
  <c r="D13" i="17"/>
  <c r="BA22" i="14"/>
  <c r="BA32" i="14"/>
  <c r="F14" i="16"/>
  <c r="P108" i="26" l="1"/>
  <c r="Q104" i="26" s="1"/>
  <c r="S114" i="26"/>
  <c r="N115" i="26"/>
  <c r="V113" i="26"/>
  <c r="Q108" i="26"/>
  <c r="R104" i="26" s="1"/>
  <c r="S118" i="26"/>
  <c r="V117" i="26"/>
  <c r="N119" i="26"/>
  <c r="P107" i="26"/>
  <c r="Q103" i="26" s="1"/>
  <c r="F71" i="20"/>
  <c r="P109" i="26"/>
  <c r="Q105" i="26" s="1"/>
  <c r="M1" i="1"/>
  <c r="N9" i="25"/>
  <c r="L7" i="19"/>
  <c r="G15" i="17"/>
  <c r="G14" i="16"/>
  <c r="O35" i="5" l="1"/>
  <c r="O115" i="26"/>
  <c r="W113" i="26"/>
  <c r="W117" i="26" s="1"/>
  <c r="T114" i="26"/>
  <c r="R108" i="26"/>
  <c r="S104" i="26" s="1"/>
  <c r="P35" i="5"/>
  <c r="Q109" i="26"/>
  <c r="R105" i="26" s="1"/>
  <c r="O119" i="26"/>
  <c r="T118" i="26"/>
  <c r="Q101" i="26"/>
  <c r="R99" i="26" s="1"/>
  <c r="H71" i="20"/>
  <c r="G71" i="20"/>
  <c r="N1" i="1"/>
  <c r="O9" i="25"/>
  <c r="M7" i="19"/>
  <c r="H15" i="17"/>
  <c r="H14" i="16"/>
  <c r="X113" i="26" l="1"/>
  <c r="U114" i="26"/>
  <c r="P115" i="26"/>
  <c r="Q35" i="5"/>
  <c r="P119" i="26"/>
  <c r="U118" i="26"/>
  <c r="Q107" i="26"/>
  <c r="R103" i="26" s="1"/>
  <c r="O1" i="1"/>
  <c r="P9" i="25"/>
  <c r="N7" i="19"/>
  <c r="I15" i="17"/>
  <c r="I14" i="16"/>
  <c r="V114" i="26" l="1"/>
  <c r="V118" i="26" s="1"/>
  <c r="Q115" i="26"/>
  <c r="Q119" i="26" s="1"/>
  <c r="S108" i="26"/>
  <c r="T104" i="26" s="1"/>
  <c r="X117" i="26"/>
  <c r="R101" i="26"/>
  <c r="S99" i="26" s="1"/>
  <c r="R109" i="26"/>
  <c r="S105" i="26" s="1"/>
  <c r="P1" i="1"/>
  <c r="Q9" i="25"/>
  <c r="O7" i="19"/>
  <c r="J15" i="17"/>
  <c r="J14" i="16"/>
  <c r="R107" i="26" l="1"/>
  <c r="S103" i="26" s="1"/>
  <c r="R115" i="26"/>
  <c r="W114" i="26"/>
  <c r="Y113" i="26"/>
  <c r="S109" i="26"/>
  <c r="T105" i="26" s="1"/>
  <c r="R35" i="5"/>
  <c r="Y117" i="26"/>
  <c r="S101" i="26"/>
  <c r="T99" i="26" s="1"/>
  <c r="Q1" i="1"/>
  <c r="R9" i="25"/>
  <c r="P7" i="19"/>
  <c r="K15" i="17"/>
  <c r="K14" i="16"/>
  <c r="S107" i="26" l="1"/>
  <c r="T103" i="26" s="1"/>
  <c r="Z113" i="26"/>
  <c r="T108" i="26"/>
  <c r="U104" i="26" s="1"/>
  <c r="R119" i="26"/>
  <c r="Z117" i="26"/>
  <c r="W118" i="26"/>
  <c r="T101" i="26"/>
  <c r="U99" i="26" s="1"/>
  <c r="R1" i="1"/>
  <c r="S9" i="25"/>
  <c r="Q7" i="19"/>
  <c r="L15" i="17"/>
  <c r="L14" i="16"/>
  <c r="X114" i="26" l="1"/>
  <c r="AA113" i="26"/>
  <c r="AA117" i="26" s="1"/>
  <c r="S115" i="26"/>
  <c r="S35" i="5"/>
  <c r="T107" i="26"/>
  <c r="U103" i="26" s="1"/>
  <c r="X118" i="26"/>
  <c r="T109" i="26"/>
  <c r="U105" i="26" s="1"/>
  <c r="S1" i="1"/>
  <c r="T9" i="25"/>
  <c r="R7" i="19"/>
  <c r="M15" i="17"/>
  <c r="M14" i="16"/>
  <c r="AB113" i="26" l="1"/>
  <c r="Y114" i="26"/>
  <c r="Y118" i="26" s="1"/>
  <c r="U109" i="26"/>
  <c r="V105" i="26" s="1"/>
  <c r="U108" i="26"/>
  <c r="V104" i="26" s="1"/>
  <c r="AB117" i="26"/>
  <c r="S119" i="26"/>
  <c r="T1" i="1"/>
  <c r="U9" i="25"/>
  <c r="S7" i="19"/>
  <c r="N15" i="17"/>
  <c r="N14" i="16"/>
  <c r="Z114" i="26" l="1"/>
  <c r="T115" i="26"/>
  <c r="T119" i="26" s="1"/>
  <c r="AC113" i="26"/>
  <c r="AC117" i="26" s="1"/>
  <c r="U107" i="26"/>
  <c r="V103" i="26" s="1"/>
  <c r="T35" i="5"/>
  <c r="U101" i="26"/>
  <c r="V99" i="26" s="1"/>
  <c r="Z118" i="26"/>
  <c r="V109" i="26"/>
  <c r="W105" i="26" s="1"/>
  <c r="U1" i="1"/>
  <c r="V9" i="25"/>
  <c r="T7" i="19"/>
  <c r="O15" i="17"/>
  <c r="O14" i="16"/>
  <c r="V107" i="26" l="1"/>
  <c r="U115" i="26"/>
  <c r="AD123" i="26"/>
  <c r="AD113" i="26"/>
  <c r="AA114" i="26"/>
  <c r="V108" i="26"/>
  <c r="W104" i="26" s="1"/>
  <c r="AD117" i="26"/>
  <c r="U119" i="26"/>
  <c r="V101" i="26"/>
  <c r="V1" i="1"/>
  <c r="W9" i="25"/>
  <c r="U7" i="19"/>
  <c r="P15" i="17"/>
  <c r="P14" i="16"/>
  <c r="W103" i="26" l="1"/>
  <c r="W99" i="26"/>
  <c r="W101" i="26" s="1"/>
  <c r="X99" i="26" s="1"/>
  <c r="V115" i="26"/>
  <c r="U35" i="5"/>
  <c r="W107" i="26"/>
  <c r="AE117" i="26"/>
  <c r="AA118" i="26"/>
  <c r="W109" i="26"/>
  <c r="X105" i="26" s="1"/>
  <c r="W1" i="1"/>
  <c r="X9" i="25"/>
  <c r="V7" i="19"/>
  <c r="Q15" i="17"/>
  <c r="Q14" i="16"/>
  <c r="X103" i="26" l="1"/>
  <c r="AF113" i="26"/>
  <c r="AF117" i="26" s="1"/>
  <c r="AB114" i="26"/>
  <c r="W108" i="26"/>
  <c r="X104" i="26" s="1"/>
  <c r="AB118" i="26"/>
  <c r="V119" i="26"/>
  <c r="X101" i="26"/>
  <c r="Y99" i="26" s="1"/>
  <c r="X1" i="1"/>
  <c r="Y9" i="25"/>
  <c r="W7" i="19"/>
  <c r="R15" i="17"/>
  <c r="R14" i="16"/>
  <c r="X107" i="26" l="1"/>
  <c r="Y103" i="26" s="1"/>
  <c r="X109" i="26"/>
  <c r="Y105" i="26" s="1"/>
  <c r="AG113" i="26"/>
  <c r="AG117" i="26" s="1"/>
  <c r="W115" i="26"/>
  <c r="AC114" i="26"/>
  <c r="AC118" i="26" s="1"/>
  <c r="W119" i="26"/>
  <c r="Y1" i="1"/>
  <c r="Z9" i="25"/>
  <c r="X7" i="19"/>
  <c r="S15" i="17"/>
  <c r="S14" i="16"/>
  <c r="AH113" i="26" l="1"/>
  <c r="AD114" i="26"/>
  <c r="X115" i="26"/>
  <c r="X119" i="26" s="1"/>
  <c r="V35" i="5"/>
  <c r="X108" i="26"/>
  <c r="Y104" i="26" s="1"/>
  <c r="AD118" i="26"/>
  <c r="AH117" i="26"/>
  <c r="Y101" i="26"/>
  <c r="Z99" i="26" s="1"/>
  <c r="Y107" i="26"/>
  <c r="Z103" i="26" s="1"/>
  <c r="Y109" i="26"/>
  <c r="Z105" i="26" s="1"/>
  <c r="Z1" i="1"/>
  <c r="AA9" i="25"/>
  <c r="Y7" i="19"/>
  <c r="T15" i="17"/>
  <c r="T14" i="16"/>
  <c r="AI113" i="26" l="1"/>
  <c r="Y115" i="26"/>
  <c r="Y119" i="26"/>
  <c r="AE118" i="26"/>
  <c r="Z109" i="26"/>
  <c r="AA105" i="26" s="1"/>
  <c r="Z101" i="26"/>
  <c r="AA99" i="26" s="1"/>
  <c r="AA1" i="1"/>
  <c r="AB9" i="25"/>
  <c r="Z7" i="19"/>
  <c r="U15" i="17"/>
  <c r="U14" i="16"/>
  <c r="Z107" i="26" l="1"/>
  <c r="AA103" i="26" s="1"/>
  <c r="AF114" i="26"/>
  <c r="Z115" i="26"/>
  <c r="W35" i="5"/>
  <c r="Y108" i="26"/>
  <c r="Z104" i="26" s="1"/>
  <c r="AF118" i="26"/>
  <c r="Z119" i="26"/>
  <c r="AI117" i="26"/>
  <c r="AA101" i="26"/>
  <c r="AB99" i="26" s="1"/>
  <c r="AA107" i="26"/>
  <c r="AB103" i="26" s="1"/>
  <c r="AB1" i="1"/>
  <c r="AC9" i="25"/>
  <c r="AA7" i="19"/>
  <c r="V15" i="17"/>
  <c r="V14" i="16"/>
  <c r="AG114" i="26" l="1"/>
  <c r="AG118" i="26" s="1"/>
  <c r="AJ113" i="26"/>
  <c r="AA115" i="26"/>
  <c r="AA119" i="26"/>
  <c r="AA109" i="26"/>
  <c r="AB105" i="26" s="1"/>
  <c r="AC1" i="1"/>
  <c r="AD9" i="25"/>
  <c r="AB7" i="19"/>
  <c r="W15" i="17"/>
  <c r="W14" i="16"/>
  <c r="AH114" i="26" l="1"/>
  <c r="AB115" i="26"/>
  <c r="X35" i="5"/>
  <c r="Z108" i="26"/>
  <c r="AA104" i="26" s="1"/>
  <c r="AB119" i="26"/>
  <c r="AH118" i="26"/>
  <c r="AJ117" i="26"/>
  <c r="AB107" i="26"/>
  <c r="AC103" i="26" s="1"/>
  <c r="AB101" i="26"/>
  <c r="AC99" i="26" s="1"/>
  <c r="AD1" i="1"/>
  <c r="AE9" i="25"/>
  <c r="AC7" i="19"/>
  <c r="X15" i="17"/>
  <c r="X14" i="16"/>
  <c r="AK113" i="26" l="1"/>
  <c r="AI114" i="26"/>
  <c r="AI118" i="26" s="1"/>
  <c r="AC115" i="26"/>
  <c r="AK117" i="26"/>
  <c r="AC119" i="26"/>
  <c r="AB109" i="26"/>
  <c r="AC105" i="26" s="1"/>
  <c r="AE1" i="1"/>
  <c r="AF9" i="25"/>
  <c r="AD7" i="19"/>
  <c r="Y15" i="17"/>
  <c r="Y14" i="16"/>
  <c r="AJ114" i="26" l="1"/>
  <c r="AL113" i="26"/>
  <c r="AD115" i="26"/>
  <c r="AC109" i="26"/>
  <c r="AD105" i="26" s="1"/>
  <c r="Y35" i="5"/>
  <c r="AA108" i="26"/>
  <c r="AB104" i="26" s="1"/>
  <c r="AJ118" i="26"/>
  <c r="AL117" i="26"/>
  <c r="AC107" i="26"/>
  <c r="AD103" i="26" s="1"/>
  <c r="AC101" i="26"/>
  <c r="AD99" i="26" s="1"/>
  <c r="AF1" i="1"/>
  <c r="AG9" i="25"/>
  <c r="AE7" i="19"/>
  <c r="Z15" i="17"/>
  <c r="Z14" i="16"/>
  <c r="AM113" i="26" l="1"/>
  <c r="AK114" i="26"/>
  <c r="AK118" i="26" s="1"/>
  <c r="Z35" i="5"/>
  <c r="AM117" i="26"/>
  <c r="AD119" i="26"/>
  <c r="AD109" i="26"/>
  <c r="AE105" i="26" s="1"/>
  <c r="AD107" i="26"/>
  <c r="AE103" i="26" s="1"/>
  <c r="AG1" i="1"/>
  <c r="AH9" i="25"/>
  <c r="AF7" i="19"/>
  <c r="AA15" i="17"/>
  <c r="AA14" i="16"/>
  <c r="AL114" i="26" l="1"/>
  <c r="AN113" i="26"/>
  <c r="AN117" i="26" s="1"/>
  <c r="AB108" i="26"/>
  <c r="AC104" i="26" s="1"/>
  <c r="AD101" i="26"/>
  <c r="AE99" i="26" s="1"/>
  <c r="AL118" i="26"/>
  <c r="AE107" i="26"/>
  <c r="AF103" i="26" s="1"/>
  <c r="AH1" i="1"/>
  <c r="AI9" i="25"/>
  <c r="AG7" i="19"/>
  <c r="AB15" i="17"/>
  <c r="AB14" i="16"/>
  <c r="AE101" i="26" l="1"/>
  <c r="AF99" i="26" s="1"/>
  <c r="AO113" i="26"/>
  <c r="AM114" i="26"/>
  <c r="AM118" i="26" s="1"/>
  <c r="AE119" i="26"/>
  <c r="AO117" i="26"/>
  <c r="AE109" i="26"/>
  <c r="AF105" i="26" s="1"/>
  <c r="AI1" i="1"/>
  <c r="AJ9" i="25"/>
  <c r="AH7" i="19"/>
  <c r="AC15" i="17"/>
  <c r="AC14" i="16"/>
  <c r="AN114" i="26" l="1"/>
  <c r="AP113" i="26"/>
  <c r="AP117" i="26" s="1"/>
  <c r="AF115" i="26"/>
  <c r="AA35" i="5"/>
  <c r="AC108" i="26"/>
  <c r="AD104" i="26" s="1"/>
  <c r="AN118" i="26"/>
  <c r="AF119" i="26"/>
  <c r="AF109" i="26"/>
  <c r="AG105" i="26" s="1"/>
  <c r="AF107" i="26"/>
  <c r="AG103" i="26" s="1"/>
  <c r="AF101" i="26"/>
  <c r="AG99" i="26" s="1"/>
  <c r="AJ1" i="1"/>
  <c r="AK9" i="25"/>
  <c r="AI7" i="19"/>
  <c r="AD15" i="17"/>
  <c r="AD14" i="16"/>
  <c r="AQ113" i="26" l="1"/>
  <c r="AO114" i="26"/>
  <c r="AG115" i="26"/>
  <c r="AD108" i="26"/>
  <c r="AE104" i="26" s="1"/>
  <c r="AG119" i="26"/>
  <c r="AQ117" i="26"/>
  <c r="AG101" i="26"/>
  <c r="AH99" i="26" s="1"/>
  <c r="AG107" i="26"/>
  <c r="AH103" i="26" s="1"/>
  <c r="AK1" i="1"/>
  <c r="AL9" i="25"/>
  <c r="AJ7" i="19"/>
  <c r="AE15" i="17"/>
  <c r="AE14" i="16"/>
  <c r="AG109" i="26" l="1"/>
  <c r="AH105" i="26" s="1"/>
  <c r="AR113" i="26"/>
  <c r="AR117" i="26" s="1"/>
  <c r="AH115" i="26"/>
  <c r="AH119" i="26" s="1"/>
  <c r="AE108" i="26"/>
  <c r="AF104" i="26" s="1"/>
  <c r="AB35" i="5"/>
  <c r="AO118" i="26"/>
  <c r="AH107" i="26"/>
  <c r="AI103" i="26" s="1"/>
  <c r="AH101" i="26"/>
  <c r="AI99" i="26" s="1"/>
  <c r="AL1" i="1"/>
  <c r="AM9" i="25"/>
  <c r="AK7" i="19"/>
  <c r="AF15" i="17"/>
  <c r="AF14" i="16"/>
  <c r="AI115" i="26" l="1"/>
  <c r="AS113" i="26"/>
  <c r="AS117" i="26" s="1"/>
  <c r="AP114" i="26"/>
  <c r="AF108" i="26"/>
  <c r="AG104" i="26" s="1"/>
  <c r="AH109" i="26"/>
  <c r="AI105" i="26" s="1"/>
  <c r="AC35" i="5"/>
  <c r="AI119" i="26"/>
  <c r="AI107" i="26"/>
  <c r="AJ103" i="26" s="1"/>
  <c r="AM1" i="1"/>
  <c r="AN9" i="25"/>
  <c r="AL7" i="19"/>
  <c r="AG15" i="17"/>
  <c r="AG14" i="16"/>
  <c r="AD35" i="5" l="1"/>
  <c r="AT113" i="26"/>
  <c r="AJ115" i="26"/>
  <c r="AJ119" i="26" s="1"/>
  <c r="AT117" i="26"/>
  <c r="AP118" i="26"/>
  <c r="AI101" i="26"/>
  <c r="AJ99" i="26" s="1"/>
  <c r="AN1" i="1"/>
  <c r="AO9" i="25"/>
  <c r="AM7" i="19"/>
  <c r="AH15" i="17"/>
  <c r="AH14" i="16"/>
  <c r="AI109" i="26" l="1"/>
  <c r="AK115" i="26"/>
  <c r="AU113" i="26"/>
  <c r="AU117" i="26" s="1"/>
  <c r="AQ114" i="26"/>
  <c r="AG108" i="26"/>
  <c r="AH104" i="26" s="1"/>
  <c r="AE35" i="5"/>
  <c r="AQ118" i="26"/>
  <c r="AK119" i="26"/>
  <c r="AJ107" i="26"/>
  <c r="AK103" i="26" s="1"/>
  <c r="AJ101" i="26"/>
  <c r="AK99" i="26" s="1"/>
  <c r="AO1" i="1"/>
  <c r="AP9" i="25"/>
  <c r="AN7" i="19"/>
  <c r="AI15" i="17"/>
  <c r="AI14" i="16"/>
  <c r="AJ105" i="26" l="1"/>
  <c r="AV113" i="26"/>
  <c r="AL115" i="26"/>
  <c r="AL119" i="26" s="1"/>
  <c r="AR114" i="26"/>
  <c r="AH108" i="26"/>
  <c r="AI104" i="26" s="1"/>
  <c r="AV117" i="26"/>
  <c r="AR118" i="26"/>
  <c r="AJ109" i="26"/>
  <c r="AK105" i="26" s="1"/>
  <c r="AP1" i="1"/>
  <c r="AQ9" i="25"/>
  <c r="AO7" i="19"/>
  <c r="AJ15" i="17"/>
  <c r="AJ14" i="16"/>
  <c r="AM115" i="26" l="1"/>
  <c r="AS114" i="26"/>
  <c r="AW113" i="26"/>
  <c r="AI108" i="26"/>
  <c r="AJ104" i="26" s="1"/>
  <c r="AF35" i="5"/>
  <c r="AM119" i="26"/>
  <c r="AW117" i="26"/>
  <c r="AK107" i="26"/>
  <c r="AL103" i="26" s="1"/>
  <c r="AK101" i="26"/>
  <c r="AL99" i="26" s="1"/>
  <c r="AQ1" i="1"/>
  <c r="AR9" i="25"/>
  <c r="AP7" i="19"/>
  <c r="AK15" i="17"/>
  <c r="AK14" i="16"/>
  <c r="AX113" i="26" l="1"/>
  <c r="AN115" i="26"/>
  <c r="AN119" i="26" s="1"/>
  <c r="AG35" i="5"/>
  <c r="AX117" i="26"/>
  <c r="AS118" i="26"/>
  <c r="AK109" i="26"/>
  <c r="AL105" i="26" s="1"/>
  <c r="AR1" i="1"/>
  <c r="AS9" i="25"/>
  <c r="AQ7" i="19"/>
  <c r="AL15" i="17"/>
  <c r="AL14" i="16"/>
  <c r="AH35" i="5" l="1"/>
  <c r="AJ108" i="26"/>
  <c r="AK104" i="26" s="1"/>
  <c r="AO115" i="26"/>
  <c r="AY113" i="26"/>
  <c r="AY117" i="26" s="1"/>
  <c r="AT114" i="26"/>
  <c r="AT118" i="26" s="1"/>
  <c r="AO119" i="26"/>
  <c r="AL109" i="26"/>
  <c r="AM105" i="26" s="1"/>
  <c r="AL107" i="26"/>
  <c r="AM103" i="26" s="1"/>
  <c r="AL101" i="26"/>
  <c r="AM99" i="26" s="1"/>
  <c r="AS1" i="1"/>
  <c r="AT9" i="25"/>
  <c r="AR7" i="19"/>
  <c r="AM15" i="17"/>
  <c r="AM14" i="16"/>
  <c r="AZ113" i="26" l="1"/>
  <c r="AU114" i="26"/>
  <c r="AU118" i="26" s="1"/>
  <c r="AP115" i="26"/>
  <c r="AK108" i="26"/>
  <c r="AL104" i="26" s="1"/>
  <c r="AI35" i="5"/>
  <c r="AZ117" i="26"/>
  <c r="AT1" i="1"/>
  <c r="AU9" i="25"/>
  <c r="AS7" i="19"/>
  <c r="AN15" i="17"/>
  <c r="AN14" i="16"/>
  <c r="AV114" i="26" l="1"/>
  <c r="BA113" i="26"/>
  <c r="AL108" i="26"/>
  <c r="AM104" i="26" s="1"/>
  <c r="AV118" i="26"/>
  <c r="BA117" i="26"/>
  <c r="AP119" i="26"/>
  <c r="AM101" i="26"/>
  <c r="AN99" i="26" s="1"/>
  <c r="AM107" i="26"/>
  <c r="AN103" i="26" s="1"/>
  <c r="AM109" i="26"/>
  <c r="AN105" i="26" s="1"/>
  <c r="AU1" i="1"/>
  <c r="AV9" i="25"/>
  <c r="AT7" i="19"/>
  <c r="AO15" i="17"/>
  <c r="AO14" i="16"/>
  <c r="AW114" i="26" l="1"/>
  <c r="AQ115" i="26"/>
  <c r="AN109" i="26"/>
  <c r="AO105" i="26" s="1"/>
  <c r="AJ35" i="5"/>
  <c r="AN101" i="26"/>
  <c r="AO99" i="26" s="1"/>
  <c r="AV1" i="1"/>
  <c r="AW9" i="25"/>
  <c r="AU7" i="19"/>
  <c r="AP15" i="17"/>
  <c r="AP14" i="16"/>
  <c r="AK35" i="5" l="1"/>
  <c r="AM108" i="26"/>
  <c r="AN107" i="26"/>
  <c r="AO103" i="26" s="1"/>
  <c r="AQ119" i="26"/>
  <c r="AW118" i="26"/>
  <c r="AW1" i="1"/>
  <c r="AX9" i="25"/>
  <c r="AV7" i="19"/>
  <c r="AQ15" i="17"/>
  <c r="AQ14" i="16"/>
  <c r="AN104" i="26" l="1"/>
  <c r="AN108" i="26" s="1"/>
  <c r="AX114" i="26"/>
  <c r="AR115" i="26"/>
  <c r="AO101" i="26"/>
  <c r="AP99" i="26" s="1"/>
  <c r="AL35" i="5"/>
  <c r="AX118" i="26"/>
  <c r="AR119" i="26"/>
  <c r="AO109" i="26"/>
  <c r="AP105" i="26" s="1"/>
  <c r="AY9" i="25"/>
  <c r="AW7" i="19"/>
  <c r="AR15" i="17"/>
  <c r="AR14" i="16"/>
  <c r="AO104" i="26" l="1"/>
  <c r="AM35" i="5" s="1"/>
  <c r="AO108" i="26"/>
  <c r="AP104" i="26" s="1"/>
  <c r="AO107" i="26"/>
  <c r="AP103" i="26" s="1"/>
  <c r="AS115" i="26"/>
  <c r="AY114" i="26"/>
  <c r="AS119" i="26"/>
  <c r="AY118" i="26"/>
  <c r="AS15" i="17"/>
  <c r="AS14" i="16"/>
  <c r="AP108" i="26" l="1"/>
  <c r="AQ104" i="26" s="1"/>
  <c r="AQ108" i="26" s="1"/>
  <c r="AR104" i="26" s="1"/>
  <c r="AN35" i="5"/>
  <c r="AZ114" i="26"/>
  <c r="AZ118" i="26" s="1"/>
  <c r="AT115" i="26"/>
  <c r="AT119" i="26" s="1"/>
  <c r="AP109" i="26"/>
  <c r="AQ105" i="26" s="1"/>
  <c r="AP107" i="26"/>
  <c r="AQ103" i="26" s="1"/>
  <c r="AP101" i="26"/>
  <c r="AQ99" i="26" s="1"/>
  <c r="AT15" i="17"/>
  <c r="AT14" i="16"/>
  <c r="AO35" i="5" l="1"/>
  <c r="AU115" i="26"/>
  <c r="BA114" i="26"/>
  <c r="BA118" i="26" s="1"/>
  <c r="AQ109" i="26"/>
  <c r="AR105" i="26" s="1"/>
  <c r="AU119" i="26"/>
  <c r="AQ107" i="26"/>
  <c r="AR103" i="26" s="1"/>
  <c r="AQ101" i="26"/>
  <c r="AR99" i="26" s="1"/>
  <c r="AU15" i="17"/>
  <c r="AU14" i="16"/>
  <c r="AP35" i="5" l="1"/>
  <c r="AV115" i="26"/>
  <c r="AV119" i="26" s="1"/>
  <c r="AR109" i="26"/>
  <c r="AS105" i="26" s="1"/>
  <c r="AR108" i="26"/>
  <c r="AS104" i="26" s="1"/>
  <c r="AV15" i="17"/>
  <c r="AV14" i="16"/>
  <c r="AR107" i="26" l="1"/>
  <c r="AS103" i="26" s="1"/>
  <c r="AW115" i="26"/>
  <c r="AW119" i="26" s="1"/>
  <c r="AQ35" i="5"/>
  <c r="AS108" i="26"/>
  <c r="AT104" i="26" s="1"/>
  <c r="AR101" i="26"/>
  <c r="AS99" i="26" s="1"/>
  <c r="AS109" i="26"/>
  <c r="AT105" i="26" s="1"/>
  <c r="AW15" i="17"/>
  <c r="AW14" i="16"/>
  <c r="AX115" i="26" l="1"/>
  <c r="AS107" i="26"/>
  <c r="AT103" i="26" s="1"/>
  <c r="AT109" i="26"/>
  <c r="AU105" i="26" s="1"/>
  <c r="AR35" i="5"/>
  <c r="AT108" i="26"/>
  <c r="AU104" i="26" s="1"/>
  <c r="AS101" i="26"/>
  <c r="AT99" i="26" s="1"/>
  <c r="AX119" i="26"/>
  <c r="AX15" i="17"/>
  <c r="AX14" i="16"/>
  <c r="AY115" i="26" l="1"/>
  <c r="AU108" i="26"/>
  <c r="AV104" i="26" s="1"/>
  <c r="AT107" i="26"/>
  <c r="AU103" i="26" s="1"/>
  <c r="AT101" i="26"/>
  <c r="AU99" i="26" s="1"/>
  <c r="AY119" i="26"/>
  <c r="AY15" i="17"/>
  <c r="AZ115" i="26" l="1"/>
  <c r="AU101" i="26"/>
  <c r="AV99" i="26" s="1"/>
  <c r="AV108" i="26"/>
  <c r="AW104" i="26" s="1"/>
  <c r="AS35" i="5"/>
  <c r="AT35" i="5" s="1"/>
  <c r="AZ119" i="26"/>
  <c r="AU107" i="26"/>
  <c r="AV103" i="26" s="1"/>
  <c r="AU109" i="26"/>
  <c r="AV105" i="26" s="1"/>
  <c r="AZ15" i="17"/>
  <c r="BA115" i="26" l="1"/>
  <c r="BA119" i="26" s="1"/>
  <c r="AU35" i="5"/>
  <c r="AW108" i="26"/>
  <c r="AX104" i="26" s="1"/>
  <c r="AV107" i="26"/>
  <c r="AW103" i="26" s="1"/>
  <c r="AV101" i="26"/>
  <c r="AW99" i="26" s="1"/>
  <c r="BA15" i="17"/>
  <c r="AV109" i="26" l="1"/>
  <c r="AW105" i="26" s="1"/>
  <c r="AX108" i="26"/>
  <c r="AY104" i="26" s="1"/>
  <c r="AW101" i="26"/>
  <c r="AX99" i="26" s="1"/>
  <c r="BB15" i="17"/>
  <c r="AW109" i="26" l="1"/>
  <c r="AX105" i="26" s="1"/>
  <c r="AY108" i="26"/>
  <c r="AZ104" i="26" s="1"/>
  <c r="AV35" i="5"/>
  <c r="AW107" i="26"/>
  <c r="AX103" i="26" s="1"/>
  <c r="AX101" i="26"/>
  <c r="AY99" i="26" s="1"/>
  <c r="BC15" i="17"/>
  <c r="AW35" i="5" l="1"/>
  <c r="AZ108" i="26"/>
  <c r="BA104" i="26" s="1"/>
  <c r="AX107" i="26"/>
  <c r="AY103" i="26" s="1"/>
  <c r="AX109" i="26"/>
  <c r="AY105" i="26" s="1"/>
  <c r="BD15" i="17"/>
  <c r="AX35" i="5" l="1"/>
  <c r="AY35" i="5"/>
  <c r="AY107" i="26"/>
  <c r="AZ103" i="26" s="1"/>
  <c r="AY101" i="26"/>
  <c r="AZ99" i="26" s="1"/>
  <c r="BE15" i="17"/>
  <c r="BA108" i="26" l="1"/>
  <c r="AY109" i="26"/>
  <c r="AZ105" i="26" s="1"/>
  <c r="BF15" i="17"/>
  <c r="AZ107" i="26" l="1"/>
  <c r="BA103" i="26" s="1"/>
  <c r="AZ101" i="26"/>
  <c r="BA99" i="26" s="1"/>
  <c r="BG15" i="17"/>
  <c r="AZ109" i="26" l="1"/>
  <c r="BA105" i="26" s="1"/>
  <c r="BH15" i="17"/>
  <c r="BA107" i="26" l="1"/>
  <c r="BA101" i="26"/>
  <c r="BI15" i="17"/>
  <c r="BA109" i="26" l="1"/>
  <c r="BJ15" i="17"/>
  <c r="A35" i="15" l="1"/>
  <c r="A34" i="15"/>
  <c r="AW33" i="15"/>
  <c r="AV33" i="15"/>
  <c r="AU33" i="15"/>
  <c r="AT33" i="15"/>
  <c r="AS33" i="15"/>
  <c r="AQ33" i="15"/>
  <c r="AP33" i="15"/>
  <c r="AO33" i="15"/>
  <c r="AN33" i="15"/>
  <c r="AM33" i="15"/>
  <c r="AK33" i="15"/>
  <c r="AJ33" i="15"/>
  <c r="AI33" i="15"/>
  <c r="AH33" i="15"/>
  <c r="AG33" i="15"/>
  <c r="AE33" i="15"/>
  <c r="AD33" i="15"/>
  <c r="AC33" i="15"/>
  <c r="AB33" i="15"/>
  <c r="AA33" i="15"/>
  <c r="Y33" i="15"/>
  <c r="X33" i="15"/>
  <c r="W33" i="15"/>
  <c r="V33" i="15"/>
  <c r="U33" i="15"/>
  <c r="S33" i="15"/>
  <c r="R33" i="15"/>
  <c r="Q33" i="15"/>
  <c r="P33" i="15"/>
  <c r="O33" i="15"/>
  <c r="M33" i="15"/>
  <c r="L33" i="15"/>
  <c r="K33" i="15"/>
  <c r="J33" i="15"/>
  <c r="I33" i="15"/>
  <c r="G33" i="15"/>
  <c r="F33" i="15"/>
  <c r="E33" i="15"/>
  <c r="D33" i="15"/>
  <c r="C33" i="15"/>
  <c r="C36" i="15" s="1"/>
  <c r="D8" i="3" s="1"/>
  <c r="A33" i="15"/>
  <c r="AX24" i="15"/>
  <c r="AW24" i="15"/>
  <c r="AV24" i="15"/>
  <c r="AU24" i="15"/>
  <c r="AT24" i="15"/>
  <c r="AT27" i="15" s="1"/>
  <c r="AS58" i="1" s="1"/>
  <c r="AS24" i="15"/>
  <c r="AR24" i="15"/>
  <c r="AQ24" i="15"/>
  <c r="AP24" i="15"/>
  <c r="AO24" i="15"/>
  <c r="AN24" i="15"/>
  <c r="AM24" i="15"/>
  <c r="AL24" i="15"/>
  <c r="AL27" i="15" s="1"/>
  <c r="AK58" i="1" s="1"/>
  <c r="AK24" i="15"/>
  <c r="AJ24" i="15"/>
  <c r="AI24" i="15"/>
  <c r="AH24" i="15"/>
  <c r="AG24" i="15"/>
  <c r="AF24" i="15"/>
  <c r="AE24" i="15"/>
  <c r="AD24" i="15"/>
  <c r="AD26" i="15" s="1"/>
  <c r="AE35" i="15" s="1"/>
  <c r="AC24" i="15"/>
  <c r="AB24" i="15"/>
  <c r="AA24" i="15"/>
  <c r="Z24" i="15"/>
  <c r="Y24" i="15"/>
  <c r="X24" i="15"/>
  <c r="W24" i="15"/>
  <c r="V24" i="15"/>
  <c r="V26" i="15" s="1"/>
  <c r="W35" i="15" s="1"/>
  <c r="U24" i="15"/>
  <c r="T24" i="15"/>
  <c r="S24" i="15"/>
  <c r="R24" i="15"/>
  <c r="Q24" i="15"/>
  <c r="P24" i="15"/>
  <c r="O24" i="15"/>
  <c r="N24" i="15"/>
  <c r="N27" i="15" s="1"/>
  <c r="M58" i="1" s="1"/>
  <c r="M24" i="15"/>
  <c r="L24" i="15"/>
  <c r="K24" i="15"/>
  <c r="J24" i="15"/>
  <c r="I24" i="15"/>
  <c r="H24" i="15"/>
  <c r="G24" i="15"/>
  <c r="F24" i="15"/>
  <c r="F27" i="15" s="1"/>
  <c r="E58" i="1" s="1"/>
  <c r="E24" i="15"/>
  <c r="D24" i="15"/>
  <c r="C24" i="15"/>
  <c r="F9" i="15"/>
  <c r="E9" i="15"/>
  <c r="D9" i="15"/>
  <c r="C9" i="15"/>
  <c r="V27" i="15" l="1"/>
  <c r="U58" i="1" s="1"/>
  <c r="V25" i="15"/>
  <c r="W34" i="15" s="1"/>
  <c r="W36" i="15" s="1"/>
  <c r="X8" i="3" s="1"/>
  <c r="F26" i="15"/>
  <c r="G35" i="15" s="1"/>
  <c r="AL26" i="15"/>
  <c r="AM35" i="15" s="1"/>
  <c r="AD25" i="15"/>
  <c r="N26" i="15"/>
  <c r="O35" i="15" s="1"/>
  <c r="AT26" i="15"/>
  <c r="AU35" i="15" s="1"/>
  <c r="AD27" i="15"/>
  <c r="AC58" i="1" s="1"/>
  <c r="C40" i="15"/>
  <c r="C43" i="15" s="1"/>
  <c r="D62" i="5" s="1"/>
  <c r="F25" i="15"/>
  <c r="AL25" i="15"/>
  <c r="AL28" i="15" s="1"/>
  <c r="AK57" i="1" s="1"/>
  <c r="AK9" i="18" s="1"/>
  <c r="N25" i="15"/>
  <c r="O34" i="15" s="1"/>
  <c r="O36" i="15" s="1"/>
  <c r="P8" i="3" s="1"/>
  <c r="AT25" i="15"/>
  <c r="AU34" i="15" s="1"/>
  <c r="C25" i="15"/>
  <c r="K25" i="15"/>
  <c r="K28" i="15" s="1"/>
  <c r="J57" i="1" s="1"/>
  <c r="J9" i="18" s="1"/>
  <c r="S25" i="15"/>
  <c r="AA25" i="15"/>
  <c r="AI25" i="15"/>
  <c r="AQ25" i="15"/>
  <c r="C26" i="15"/>
  <c r="D35" i="15" s="1"/>
  <c r="K26" i="15"/>
  <c r="L35" i="15" s="1"/>
  <c r="S26" i="15"/>
  <c r="T35" i="15" s="1"/>
  <c r="AA26" i="15"/>
  <c r="AB35" i="15" s="1"/>
  <c r="AI26" i="15"/>
  <c r="AJ35" i="15" s="1"/>
  <c r="AQ26" i="15"/>
  <c r="AR35" i="15" s="1"/>
  <c r="C27" i="15"/>
  <c r="D75" i="5" s="1"/>
  <c r="K27" i="15"/>
  <c r="J58" i="1" s="1"/>
  <c r="S27" i="15"/>
  <c r="R58" i="1" s="1"/>
  <c r="AA27" i="15"/>
  <c r="Z58" i="1" s="1"/>
  <c r="AI27" i="15"/>
  <c r="AH58" i="1" s="1"/>
  <c r="AQ27" i="15"/>
  <c r="AP58" i="1" s="1"/>
  <c r="C28" i="15"/>
  <c r="B57" i="1" s="1"/>
  <c r="AM34" i="15"/>
  <c r="J25" i="15"/>
  <c r="R25" i="15"/>
  <c r="Z25" i="15"/>
  <c r="AH25" i="15"/>
  <c r="AP25" i="15"/>
  <c r="AX25" i="15"/>
  <c r="J26" i="15"/>
  <c r="K35" i="15" s="1"/>
  <c r="R26" i="15"/>
  <c r="S35" i="15" s="1"/>
  <c r="Z26" i="15"/>
  <c r="AA35" i="15" s="1"/>
  <c r="AH26" i="15"/>
  <c r="AI35" i="15" s="1"/>
  <c r="AP26" i="15"/>
  <c r="AQ35" i="15" s="1"/>
  <c r="AX26" i="15"/>
  <c r="J27" i="15"/>
  <c r="I58" i="1" s="1"/>
  <c r="R27" i="15"/>
  <c r="Q58" i="1" s="1"/>
  <c r="Z27" i="15"/>
  <c r="Y58" i="1" s="1"/>
  <c r="AH27" i="15"/>
  <c r="AG58" i="1" s="1"/>
  <c r="AP27" i="15"/>
  <c r="AO58" i="1" s="1"/>
  <c r="AX27" i="15"/>
  <c r="AW58" i="1" s="1"/>
  <c r="AH28" i="15"/>
  <c r="AG57" i="1" s="1"/>
  <c r="AG9" i="18" s="1"/>
  <c r="G34" i="15"/>
  <c r="G36" i="15" s="1"/>
  <c r="H8" i="3" s="1"/>
  <c r="V28" i="15"/>
  <c r="U57" i="1" s="1"/>
  <c r="U9" i="18" s="1"/>
  <c r="D40" i="15"/>
  <c r="D43" i="15" s="1"/>
  <c r="E62" i="5" s="1"/>
  <c r="E27" i="15"/>
  <c r="D58" i="1" s="1"/>
  <c r="E26" i="15"/>
  <c r="F35" i="15" s="1"/>
  <c r="E25" i="15"/>
  <c r="G25" i="15"/>
  <c r="O25" i="15"/>
  <c r="W25" i="15"/>
  <c r="AE25" i="15"/>
  <c r="AM25" i="15"/>
  <c r="AM28" i="15" s="1"/>
  <c r="AL57" i="1" s="1"/>
  <c r="AU25" i="15"/>
  <c r="G26" i="15"/>
  <c r="H35" i="15" s="1"/>
  <c r="O26" i="15"/>
  <c r="P35" i="15" s="1"/>
  <c r="W26" i="15"/>
  <c r="X35" i="15" s="1"/>
  <c r="AE26" i="15"/>
  <c r="AF35" i="15" s="1"/>
  <c r="AM26" i="15"/>
  <c r="AN35" i="15" s="1"/>
  <c r="AU26" i="15"/>
  <c r="AV35" i="15" s="1"/>
  <c r="G27" i="15"/>
  <c r="F58" i="1" s="1"/>
  <c r="O27" i="15"/>
  <c r="N58" i="1" s="1"/>
  <c r="W27" i="15"/>
  <c r="V58" i="1" s="1"/>
  <c r="AE27" i="15"/>
  <c r="AD58" i="1" s="1"/>
  <c r="AM27" i="15"/>
  <c r="AL58" i="1" s="1"/>
  <c r="AU27" i="15"/>
  <c r="AT58" i="1" s="1"/>
  <c r="AE28" i="15"/>
  <c r="AD57" i="1" s="1"/>
  <c r="AD9" i="18" s="1"/>
  <c r="I25" i="15"/>
  <c r="M25" i="15"/>
  <c r="Q25" i="15"/>
  <c r="Q28" i="15" s="1"/>
  <c r="P57" i="1" s="1"/>
  <c r="P9" i="18" s="1"/>
  <c r="U25" i="15"/>
  <c r="Y25" i="15"/>
  <c r="AC25" i="15"/>
  <c r="AG25" i="15"/>
  <c r="AG28" i="15" s="1"/>
  <c r="AF57" i="1" s="1"/>
  <c r="AF9" i="18" s="1"/>
  <c r="AK25" i="15"/>
  <c r="AO25" i="15"/>
  <c r="AS25" i="15"/>
  <c r="AW25" i="15"/>
  <c r="AW28" i="15" s="1"/>
  <c r="AV57" i="1" s="1"/>
  <c r="AV9" i="18" s="1"/>
  <c r="I26" i="15"/>
  <c r="J35" i="15" s="1"/>
  <c r="M26" i="15"/>
  <c r="N35" i="15" s="1"/>
  <c r="Q26" i="15"/>
  <c r="R35" i="15" s="1"/>
  <c r="U26" i="15"/>
  <c r="V35" i="15" s="1"/>
  <c r="Y26" i="15"/>
  <c r="Z35" i="15" s="1"/>
  <c r="AC26" i="15"/>
  <c r="AD35" i="15" s="1"/>
  <c r="AG26" i="15"/>
  <c r="AH35" i="15" s="1"/>
  <c r="AK26" i="15"/>
  <c r="AL35" i="15" s="1"/>
  <c r="AO26" i="15"/>
  <c r="AP35" i="15" s="1"/>
  <c r="AS26" i="15"/>
  <c r="AT35" i="15" s="1"/>
  <c r="AW26" i="15"/>
  <c r="AX35" i="15" s="1"/>
  <c r="I27" i="15"/>
  <c r="H58" i="1" s="1"/>
  <c r="M27" i="15"/>
  <c r="Q27" i="15"/>
  <c r="P58" i="1" s="1"/>
  <c r="U27" i="15"/>
  <c r="T58" i="1" s="1"/>
  <c r="Y27" i="15"/>
  <c r="X58" i="1" s="1"/>
  <c r="AC27" i="15"/>
  <c r="AG27" i="15"/>
  <c r="AF58" i="1" s="1"/>
  <c r="AK27" i="15"/>
  <c r="AJ58" i="1" s="1"/>
  <c r="AO27" i="15"/>
  <c r="AN58" i="1" s="1"/>
  <c r="AS27" i="15"/>
  <c r="AW27" i="15"/>
  <c r="AV58" i="1" s="1"/>
  <c r="D25" i="15"/>
  <c r="H25" i="15"/>
  <c r="L25" i="15"/>
  <c r="P25" i="15"/>
  <c r="T25" i="15"/>
  <c r="X25" i="15"/>
  <c r="AB25" i="15"/>
  <c r="AF25" i="15"/>
  <c r="AJ25" i="15"/>
  <c r="AN25" i="15"/>
  <c r="AR25" i="15"/>
  <c r="AR28" i="15" s="1"/>
  <c r="AQ57" i="1" s="1"/>
  <c r="AQ9" i="18" s="1"/>
  <c r="AV25" i="15"/>
  <c r="AV28" i="15" s="1"/>
  <c r="AU57" i="1" s="1"/>
  <c r="AU9" i="18" s="1"/>
  <c r="D26" i="15"/>
  <c r="E35" i="15" s="1"/>
  <c r="H26" i="15"/>
  <c r="I35" i="15" s="1"/>
  <c r="L26" i="15"/>
  <c r="M35" i="15" s="1"/>
  <c r="P26" i="15"/>
  <c r="Q35" i="15" s="1"/>
  <c r="T26" i="15"/>
  <c r="U35" i="15" s="1"/>
  <c r="X26" i="15"/>
  <c r="Y35" i="15" s="1"/>
  <c r="AB26" i="15"/>
  <c r="AC35" i="15" s="1"/>
  <c r="AF26" i="15"/>
  <c r="AG35" i="15" s="1"/>
  <c r="AJ26" i="15"/>
  <c r="AK35" i="15" s="1"/>
  <c r="AN26" i="15"/>
  <c r="AO35" i="15" s="1"/>
  <c r="AR26" i="15"/>
  <c r="AS35" i="15" s="1"/>
  <c r="AV26" i="15"/>
  <c r="AW35" i="15" s="1"/>
  <c r="D27" i="15"/>
  <c r="C58" i="1" s="1"/>
  <c r="H27" i="15"/>
  <c r="G58" i="1" s="1"/>
  <c r="L27" i="15"/>
  <c r="K58" i="1" s="1"/>
  <c r="P27" i="15"/>
  <c r="O58" i="1" s="1"/>
  <c r="T27" i="15"/>
  <c r="S58" i="1" s="1"/>
  <c r="X27" i="15"/>
  <c r="W58" i="1" s="1"/>
  <c r="AB27" i="15"/>
  <c r="AA58" i="1" s="1"/>
  <c r="AF27" i="15"/>
  <c r="AE58" i="1" s="1"/>
  <c r="AJ27" i="15"/>
  <c r="AI58" i="1" s="1"/>
  <c r="AN27" i="15"/>
  <c r="AM58" i="1" s="1"/>
  <c r="AR27" i="15"/>
  <c r="AQ58" i="1" s="1"/>
  <c r="AV27" i="15"/>
  <c r="AU58" i="1" s="1"/>
  <c r="AN28" i="15"/>
  <c r="AM57" i="1" s="1"/>
  <c r="AM9" i="18" s="1"/>
  <c r="T28" i="15" l="1"/>
  <c r="S57" i="1" s="1"/>
  <c r="S9" i="18" s="1"/>
  <c r="N28" i="15"/>
  <c r="M57" i="1" s="1"/>
  <c r="M9" i="18" s="1"/>
  <c r="AM36" i="15"/>
  <c r="AN8" i="3" s="1"/>
  <c r="G28" i="15"/>
  <c r="F57" i="1" s="1"/>
  <c r="F9" i="18" s="1"/>
  <c r="F28" i="15"/>
  <c r="E57" i="1" s="1"/>
  <c r="E9" i="18" s="1"/>
  <c r="Z28" i="15"/>
  <c r="Y57" i="1" s="1"/>
  <c r="Y9" i="18" s="1"/>
  <c r="X28" i="15"/>
  <c r="W57" i="1" s="1"/>
  <c r="W9" i="18" s="1"/>
  <c r="AU36" i="15"/>
  <c r="AV8" i="3" s="1"/>
  <c r="AD28" i="15"/>
  <c r="AC57" i="1" s="1"/>
  <c r="AC9" i="18" s="1"/>
  <c r="AL9" i="18"/>
  <c r="F59" i="21"/>
  <c r="D28" i="15"/>
  <c r="C57" i="1" s="1"/>
  <c r="C9" i="18" s="1"/>
  <c r="AT28" i="15"/>
  <c r="AS57" i="1" s="1"/>
  <c r="AS9" i="18" s="1"/>
  <c r="AQ28" i="15"/>
  <c r="AP57" i="1" s="1"/>
  <c r="AP9" i="18" s="1"/>
  <c r="AK28" i="15"/>
  <c r="AJ57" i="1" s="1"/>
  <c r="AJ9" i="18" s="1"/>
  <c r="AS28" i="15"/>
  <c r="AR57" i="1" s="1"/>
  <c r="AR9" i="18" s="1"/>
  <c r="AR58" i="1"/>
  <c r="AC28" i="15"/>
  <c r="AB57" i="1" s="1"/>
  <c r="AB58" i="1"/>
  <c r="E59" i="21" s="1"/>
  <c r="M28" i="15"/>
  <c r="L57" i="1" s="1"/>
  <c r="L9" i="18" s="1"/>
  <c r="L58" i="1"/>
  <c r="D59" i="21"/>
  <c r="AE34" i="15"/>
  <c r="AE36" i="15" s="1"/>
  <c r="AF8" i="3" s="1"/>
  <c r="AI28" i="15"/>
  <c r="AH57" i="1" s="1"/>
  <c r="AH9" i="18" s="1"/>
  <c r="E40" i="15"/>
  <c r="E43" i="15" s="1"/>
  <c r="F62" i="5" s="1"/>
  <c r="E75" i="5"/>
  <c r="F75" i="5" s="1"/>
  <c r="G75" i="5" s="1"/>
  <c r="H75" i="5" s="1"/>
  <c r="I75" i="5" s="1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X75" i="5" s="1"/>
  <c r="Y75" i="5" s="1"/>
  <c r="Z75" i="5" s="1"/>
  <c r="AA75" i="5" s="1"/>
  <c r="AB75" i="5" s="1"/>
  <c r="AC75" i="5" s="1"/>
  <c r="AD75" i="5" s="1"/>
  <c r="AE75" i="5" s="1"/>
  <c r="AF75" i="5" s="1"/>
  <c r="AG75" i="5" s="1"/>
  <c r="AH75" i="5" s="1"/>
  <c r="AI75" i="5" s="1"/>
  <c r="AJ75" i="5" s="1"/>
  <c r="AK75" i="5" s="1"/>
  <c r="AL75" i="5" s="1"/>
  <c r="AM75" i="5" s="1"/>
  <c r="AN75" i="5" s="1"/>
  <c r="AO75" i="5" s="1"/>
  <c r="AP75" i="5" s="1"/>
  <c r="AQ75" i="5" s="1"/>
  <c r="AR75" i="5" s="1"/>
  <c r="AS75" i="5" s="1"/>
  <c r="AT75" i="5" s="1"/>
  <c r="AU75" i="5" s="1"/>
  <c r="AV75" i="5" s="1"/>
  <c r="AW75" i="5" s="1"/>
  <c r="AX75" i="5" s="1"/>
  <c r="AY75" i="5" s="1"/>
  <c r="B58" i="1"/>
  <c r="C59" i="21" s="1"/>
  <c r="AW34" i="15"/>
  <c r="AW36" i="15" s="1"/>
  <c r="AX8" i="3" s="1"/>
  <c r="AG34" i="15"/>
  <c r="AG36" i="15" s="1"/>
  <c r="AH8" i="3" s="1"/>
  <c r="Q34" i="15"/>
  <c r="Q36" i="15" s="1"/>
  <c r="R8" i="3" s="1"/>
  <c r="AL34" i="15"/>
  <c r="AL46" i="15" s="1"/>
  <c r="V34" i="15"/>
  <c r="W46" i="15"/>
  <c r="X34" i="15"/>
  <c r="X36" i="15" s="1"/>
  <c r="Y8" i="3" s="1"/>
  <c r="F34" i="15"/>
  <c r="S34" i="15"/>
  <c r="S36" i="15" s="1"/>
  <c r="T8" i="3" s="1"/>
  <c r="AB34" i="15"/>
  <c r="AB36" i="15" s="1"/>
  <c r="AC8" i="3" s="1"/>
  <c r="P28" i="15"/>
  <c r="O57" i="1" s="1"/>
  <c r="O9" i="18" s="1"/>
  <c r="AS34" i="15"/>
  <c r="AS36" i="15" s="1"/>
  <c r="AT8" i="3" s="1"/>
  <c r="AC34" i="15"/>
  <c r="AC36" i="15" s="1"/>
  <c r="AD8" i="3" s="1"/>
  <c r="M34" i="15"/>
  <c r="M36" i="15" s="1"/>
  <c r="N8" i="3" s="1"/>
  <c r="AX34" i="15"/>
  <c r="AX46" i="15" s="1"/>
  <c r="AH34" i="15"/>
  <c r="AH36" i="15" s="1"/>
  <c r="AI8" i="3" s="1"/>
  <c r="R34" i="15"/>
  <c r="R36" i="15" s="1"/>
  <c r="S8" i="3" s="1"/>
  <c r="AU46" i="15"/>
  <c r="AV34" i="15"/>
  <c r="AV36" i="15" s="1"/>
  <c r="AW8" i="3" s="1"/>
  <c r="O46" i="15"/>
  <c r="P34" i="15"/>
  <c r="P36" i="15" s="1"/>
  <c r="Q8" i="3" s="1"/>
  <c r="AQ34" i="15"/>
  <c r="AQ36" i="15" s="1"/>
  <c r="AR8" i="3" s="1"/>
  <c r="K34" i="15"/>
  <c r="K36" i="15" s="1"/>
  <c r="L8" i="3" s="1"/>
  <c r="F40" i="15"/>
  <c r="T34" i="15"/>
  <c r="T46" i="15" s="1"/>
  <c r="L28" i="15"/>
  <c r="K57" i="1" s="1"/>
  <c r="K9" i="18" s="1"/>
  <c r="AO34" i="15"/>
  <c r="AO36" i="15" s="1"/>
  <c r="AP8" i="3" s="1"/>
  <c r="AN46" i="15"/>
  <c r="Y34" i="15"/>
  <c r="Y36" i="15" s="1"/>
  <c r="Z8" i="3" s="1"/>
  <c r="I34" i="15"/>
  <c r="I36" i="15" s="1"/>
  <c r="J8" i="3" s="1"/>
  <c r="I28" i="15"/>
  <c r="H57" i="1" s="1"/>
  <c r="H9" i="18" s="1"/>
  <c r="AT34" i="15"/>
  <c r="AD34" i="15"/>
  <c r="N34" i="15"/>
  <c r="N46" i="15" s="1"/>
  <c r="W28" i="15"/>
  <c r="V57" i="1" s="1"/>
  <c r="V9" i="18" s="1"/>
  <c r="AM46" i="15"/>
  <c r="AN34" i="15"/>
  <c r="AN36" i="15" s="1"/>
  <c r="AO8" i="3" s="1"/>
  <c r="G46" i="15"/>
  <c r="H34" i="15"/>
  <c r="H46" i="15" s="1"/>
  <c r="U28" i="15"/>
  <c r="T57" i="1" s="1"/>
  <c r="T9" i="18" s="1"/>
  <c r="AX28" i="15"/>
  <c r="AW57" i="1" s="1"/>
  <c r="AW9" i="18" s="1"/>
  <c r="R28" i="15"/>
  <c r="Q57" i="1" s="1"/>
  <c r="Q9" i="18" s="1"/>
  <c r="AH46" i="15"/>
  <c r="AI34" i="15"/>
  <c r="AI36" i="15" s="1"/>
  <c r="AJ8" i="3" s="1"/>
  <c r="AA28" i="15"/>
  <c r="Z57" i="1" s="1"/>
  <c r="AR34" i="15"/>
  <c r="AR46" i="15" s="1"/>
  <c r="AQ46" i="15"/>
  <c r="L34" i="15"/>
  <c r="L36" i="15" s="1"/>
  <c r="M8" i="3" s="1"/>
  <c r="K46" i="15"/>
  <c r="AB28" i="15"/>
  <c r="AA57" i="1" s="1"/>
  <c r="AA9" i="18" s="1"/>
  <c r="H28" i="15"/>
  <c r="G57" i="1" s="1"/>
  <c r="G9" i="18" s="1"/>
  <c r="AK34" i="15"/>
  <c r="AK36" i="15" s="1"/>
  <c r="AL8" i="3" s="1"/>
  <c r="U34" i="15"/>
  <c r="U36" i="15" s="1"/>
  <c r="V8" i="3" s="1"/>
  <c r="E34" i="15"/>
  <c r="E36" i="15" s="1"/>
  <c r="F8" i="3" s="1"/>
  <c r="AO28" i="15"/>
  <c r="AN57" i="1" s="1"/>
  <c r="AN9" i="18" s="1"/>
  <c r="Y28" i="15"/>
  <c r="X57" i="1" s="1"/>
  <c r="X9" i="18" s="1"/>
  <c r="AP34" i="15"/>
  <c r="AP36" i="15" s="1"/>
  <c r="AQ8" i="3" s="1"/>
  <c r="Z34" i="15"/>
  <c r="Z46" i="15" s="1"/>
  <c r="J34" i="15"/>
  <c r="J36" i="15" s="1"/>
  <c r="K8" i="3" s="1"/>
  <c r="AU28" i="15"/>
  <c r="AT57" i="1" s="1"/>
  <c r="AT9" i="18" s="1"/>
  <c r="O28" i="15"/>
  <c r="N57" i="1" s="1"/>
  <c r="AE46" i="15"/>
  <c r="AF34" i="15"/>
  <c r="AF46" i="15" s="1"/>
  <c r="E28" i="15"/>
  <c r="D57" i="1" s="1"/>
  <c r="D9" i="18" s="1"/>
  <c r="AF28" i="15"/>
  <c r="AE57" i="1" s="1"/>
  <c r="AE9" i="18" s="1"/>
  <c r="AP28" i="15"/>
  <c r="AO57" i="1" s="1"/>
  <c r="AO9" i="18" s="1"/>
  <c r="J28" i="15"/>
  <c r="I57" i="1" s="1"/>
  <c r="I9" i="18" s="1"/>
  <c r="AA34" i="15"/>
  <c r="AA36" i="15" s="1"/>
  <c r="AB8" i="3" s="1"/>
  <c r="AJ28" i="15"/>
  <c r="AI57" i="1" s="1"/>
  <c r="AI9" i="18" s="1"/>
  <c r="S28" i="15"/>
  <c r="R57" i="1" s="1"/>
  <c r="R9" i="18" s="1"/>
  <c r="AJ34" i="15"/>
  <c r="AJ36" i="15" s="1"/>
  <c r="AK8" i="3" s="1"/>
  <c r="C46" i="15"/>
  <c r="D64" i="5" s="1"/>
  <c r="D34" i="15"/>
  <c r="D36" i="15" s="1"/>
  <c r="E8" i="3" s="1"/>
  <c r="P46" i="15" l="1"/>
  <c r="AB46" i="15"/>
  <c r="U46" i="15"/>
  <c r="AC46" i="15"/>
  <c r="X46" i="15"/>
  <c r="AW46" i="15"/>
  <c r="F58" i="21"/>
  <c r="H21" i="23" s="1"/>
  <c r="S46" i="15"/>
  <c r="D58" i="21"/>
  <c r="F21" i="23" s="1"/>
  <c r="N9" i="18"/>
  <c r="E58" i="21"/>
  <c r="G21" i="23" s="1"/>
  <c r="Z9" i="18"/>
  <c r="Q46" i="15"/>
  <c r="AB9" i="18"/>
  <c r="B9" i="18"/>
  <c r="C58" i="21"/>
  <c r="E21" i="23" s="1"/>
  <c r="E75" i="20"/>
  <c r="F46" i="15"/>
  <c r="F36" i="15"/>
  <c r="G8" i="3" s="1"/>
  <c r="AV46" i="15"/>
  <c r="AI46" i="15"/>
  <c r="AT46" i="15"/>
  <c r="AT36" i="15"/>
  <c r="AU8" i="3" s="1"/>
  <c r="AP46" i="15"/>
  <c r="I46" i="15"/>
  <c r="AO46" i="15"/>
  <c r="D46" i="15"/>
  <c r="E64" i="5" s="1"/>
  <c r="F64" i="5" s="1"/>
  <c r="G64" i="5" s="1"/>
  <c r="H64" i="5" s="1"/>
  <c r="I64" i="5" s="1"/>
  <c r="J64" i="5" s="1"/>
  <c r="AJ46" i="15"/>
  <c r="M46" i="15"/>
  <c r="AS46" i="15"/>
  <c r="R46" i="15"/>
  <c r="AK46" i="15"/>
  <c r="AD46" i="15"/>
  <c r="AD36" i="15"/>
  <c r="AE8" i="3" s="1"/>
  <c r="J46" i="15"/>
  <c r="Y46" i="15"/>
  <c r="AA46" i="15"/>
  <c r="F43" i="15"/>
  <c r="G62" i="5" s="1"/>
  <c r="G40" i="15"/>
  <c r="AG46" i="15"/>
  <c r="L46" i="15"/>
  <c r="E46" i="15"/>
  <c r="V46" i="15"/>
  <c r="V36" i="15"/>
  <c r="W8" i="3" s="1"/>
  <c r="K64" i="5" l="1"/>
  <c r="L64" i="5" s="1"/>
  <c r="M64" i="5" s="1"/>
  <c r="N64" i="5" s="1"/>
  <c r="O64" i="5" s="1"/>
  <c r="P64" i="5" s="1"/>
  <c r="Q64" i="5" s="1"/>
  <c r="R64" i="5" s="1"/>
  <c r="S64" i="5" s="1"/>
  <c r="T64" i="5" s="1"/>
  <c r="U64" i="5" s="1"/>
  <c r="V64" i="5" s="1"/>
  <c r="W64" i="5" s="1"/>
  <c r="X64" i="5" s="1"/>
  <c r="Y64" i="5" s="1"/>
  <c r="Z64" i="5" s="1"/>
  <c r="AA64" i="5" s="1"/>
  <c r="AB64" i="5" s="1"/>
  <c r="AC64" i="5" s="1"/>
  <c r="AD64" i="5" s="1"/>
  <c r="AE64" i="5" s="1"/>
  <c r="AF64" i="5" s="1"/>
  <c r="AG64" i="5" s="1"/>
  <c r="AH64" i="5" s="1"/>
  <c r="AI64" i="5" s="1"/>
  <c r="AJ64" i="5" s="1"/>
  <c r="AK64" i="5" s="1"/>
  <c r="AL64" i="5" s="1"/>
  <c r="AM64" i="5" s="1"/>
  <c r="AN64" i="5" s="1"/>
  <c r="AO64" i="5" s="1"/>
  <c r="AP64" i="5" s="1"/>
  <c r="AQ64" i="5" s="1"/>
  <c r="AR64" i="5" s="1"/>
  <c r="AS64" i="5" s="1"/>
  <c r="AT64" i="5" s="1"/>
  <c r="AU64" i="5" s="1"/>
  <c r="AV64" i="5" s="1"/>
  <c r="AW64" i="5" s="1"/>
  <c r="AX64" i="5" s="1"/>
  <c r="AY64" i="5" s="1"/>
  <c r="F75" i="20"/>
  <c r="G43" i="15"/>
  <c r="H62" i="5" s="1"/>
  <c r="H33" i="15"/>
  <c r="E64" i="20" l="1"/>
  <c r="E63" i="20" s="1"/>
  <c r="H75" i="20"/>
  <c r="G75" i="20"/>
  <c r="F64" i="20"/>
  <c r="F63" i="20" s="1"/>
  <c r="H36" i="15"/>
  <c r="I8" i="3" s="1"/>
  <c r="H40" i="15"/>
  <c r="H64" i="20" l="1"/>
  <c r="H63" i="20" s="1"/>
  <c r="G64" i="20"/>
  <c r="G63" i="20" s="1"/>
  <c r="H43" i="15"/>
  <c r="I62" i="5" s="1"/>
  <c r="I40" i="15"/>
  <c r="I43" i="15" l="1"/>
  <c r="J62" i="5" s="1"/>
  <c r="J40" i="15"/>
  <c r="J43" i="15" l="1"/>
  <c r="K62" i="5" s="1"/>
  <c r="K40" i="15"/>
  <c r="K43" i="15" l="1"/>
  <c r="L62" i="5" s="1"/>
  <c r="L40" i="15"/>
  <c r="L43" i="15" l="1"/>
  <c r="M62" i="5" s="1"/>
  <c r="M40" i="15"/>
  <c r="M43" i="15" l="1"/>
  <c r="N62" i="5" s="1"/>
  <c r="N33" i="15"/>
  <c r="N36" i="15" l="1"/>
  <c r="O8" i="3" s="1"/>
  <c r="N40" i="15"/>
  <c r="N43" i="15" l="1"/>
  <c r="O62" i="5" s="1"/>
  <c r="O40" i="15"/>
  <c r="E62" i="20" l="1"/>
  <c r="O43" i="15"/>
  <c r="P62" i="5" s="1"/>
  <c r="P40" i="15"/>
  <c r="P43" i="15" l="1"/>
  <c r="Q62" i="5" s="1"/>
  <c r="Q40" i="15"/>
  <c r="Q43" i="15" l="1"/>
  <c r="R62" i="5" s="1"/>
  <c r="R40" i="15"/>
  <c r="R43" i="15" l="1"/>
  <c r="S62" i="5" s="1"/>
  <c r="S40" i="15"/>
  <c r="S43" i="15" l="1"/>
  <c r="T62" i="5" s="1"/>
  <c r="T33" i="15"/>
  <c r="T36" i="15" l="1"/>
  <c r="U8" i="3" s="1"/>
  <c r="T40" i="15"/>
  <c r="T43" i="15" l="1"/>
  <c r="U62" i="5" s="1"/>
  <c r="U40" i="15"/>
  <c r="U43" i="15" l="1"/>
  <c r="V62" i="5" s="1"/>
  <c r="V40" i="15"/>
  <c r="V43" i="15" l="1"/>
  <c r="W62" i="5" s="1"/>
  <c r="W40" i="15"/>
  <c r="W43" i="15" l="1"/>
  <c r="X62" i="5" s="1"/>
  <c r="X40" i="15"/>
  <c r="X43" i="15" l="1"/>
  <c r="Y62" i="5" s="1"/>
  <c r="Y40" i="15"/>
  <c r="Y43" i="15" l="1"/>
  <c r="Z62" i="5" s="1"/>
  <c r="Z33" i="15"/>
  <c r="Z36" i="15" l="1"/>
  <c r="AA8" i="3" s="1"/>
  <c r="Z40" i="15"/>
  <c r="Z43" i="15" l="1"/>
  <c r="AA62" i="5" s="1"/>
  <c r="AA40" i="15"/>
  <c r="F62" i="20" l="1"/>
  <c r="AA43" i="15"/>
  <c r="AB62" i="5" s="1"/>
  <c r="AB40" i="15"/>
  <c r="AB43" i="15" l="1"/>
  <c r="AC62" i="5" s="1"/>
  <c r="AC40" i="15"/>
  <c r="AC43" i="15" l="1"/>
  <c r="AD62" i="5" s="1"/>
  <c r="AD40" i="15"/>
  <c r="AD43" i="15" l="1"/>
  <c r="AE62" i="5" s="1"/>
  <c r="AE40" i="15"/>
  <c r="AF33" i="15" l="1"/>
  <c r="AE43" i="15"/>
  <c r="AF62" i="5" s="1"/>
  <c r="AF36" i="15" l="1"/>
  <c r="AG8" i="3" s="1"/>
  <c r="AF40" i="15"/>
  <c r="AF43" i="15" l="1"/>
  <c r="AG62" i="5" s="1"/>
  <c r="AG40" i="15"/>
  <c r="AG43" i="15" l="1"/>
  <c r="AH62" i="5" s="1"/>
  <c r="AH40" i="15"/>
  <c r="AH43" i="15" l="1"/>
  <c r="AI62" i="5" s="1"/>
  <c r="AI40" i="15"/>
  <c r="AI43" i="15" l="1"/>
  <c r="AJ62" i="5" s="1"/>
  <c r="AJ40" i="15"/>
  <c r="AJ43" i="15" l="1"/>
  <c r="AK62" i="5" s="1"/>
  <c r="AK40" i="15"/>
  <c r="AK43" i="15" l="1"/>
  <c r="AL62" i="5" s="1"/>
  <c r="AL33" i="15"/>
  <c r="AL36" i="15" l="1"/>
  <c r="AM8" i="3" s="1"/>
  <c r="AL40" i="15"/>
  <c r="AL43" i="15" l="1"/>
  <c r="AM62" i="5" s="1"/>
  <c r="AM40" i="15"/>
  <c r="G62" i="20" l="1"/>
  <c r="AM43" i="15"/>
  <c r="AN62" i="5" s="1"/>
  <c r="AN40" i="15"/>
  <c r="AN43" i="15" l="1"/>
  <c r="AO62" i="5" s="1"/>
  <c r="AO40" i="15"/>
  <c r="AO43" i="15" l="1"/>
  <c r="AP62" i="5" s="1"/>
  <c r="AP40" i="15"/>
  <c r="AP43" i="15" l="1"/>
  <c r="AQ62" i="5" s="1"/>
  <c r="AQ40" i="15"/>
  <c r="AR33" i="15" l="1"/>
  <c r="AQ43" i="15"/>
  <c r="AR62" i="5" s="1"/>
  <c r="AR36" i="15" l="1"/>
  <c r="AS8" i="3" s="1"/>
  <c r="AR40" i="15"/>
  <c r="AR43" i="15" l="1"/>
  <c r="AS62" i="5" s="1"/>
  <c r="AS40" i="15"/>
  <c r="AS43" i="15" l="1"/>
  <c r="AT62" i="5" s="1"/>
  <c r="AT40" i="15"/>
  <c r="AT43" i="15" l="1"/>
  <c r="AU62" i="5" s="1"/>
  <c r="AU40" i="15"/>
  <c r="AU43" i="15" l="1"/>
  <c r="AV62" i="5" s="1"/>
  <c r="AV40" i="15"/>
  <c r="AV43" i="15" l="1"/>
  <c r="AW62" i="5" s="1"/>
  <c r="AW40" i="15"/>
  <c r="AW43" i="15" l="1"/>
  <c r="AX62" i="5" s="1"/>
  <c r="AX33" i="15"/>
  <c r="AX36" i="15" l="1"/>
  <c r="AY8" i="3" s="1"/>
  <c r="AX40" i="15"/>
  <c r="AX43" i="15" s="1"/>
  <c r="AY62" i="5" l="1"/>
  <c r="H62" i="20" s="1"/>
  <c r="D42" i="5"/>
  <c r="E42" i="5" s="1"/>
  <c r="F42" i="5" s="1"/>
  <c r="G42" i="5" s="1"/>
  <c r="H42" i="5" s="1"/>
  <c r="I42" i="5" s="1"/>
  <c r="J42" i="5" s="1"/>
  <c r="K42" i="5" s="1"/>
  <c r="L42" i="5" s="1"/>
  <c r="M42" i="5" s="1"/>
  <c r="N42" i="5" s="1"/>
  <c r="O42" i="5" s="1"/>
  <c r="D43" i="5"/>
  <c r="E43" i="5" s="1"/>
  <c r="F43" i="5" s="1"/>
  <c r="G43" i="5" s="1"/>
  <c r="H43" i="5" s="1"/>
  <c r="I43" i="5" s="1"/>
  <c r="J43" i="5" s="1"/>
  <c r="K43" i="5" s="1"/>
  <c r="L43" i="5" s="1"/>
  <c r="M43" i="5" s="1"/>
  <c r="N43" i="5" s="1"/>
  <c r="O43" i="5" s="1"/>
  <c r="D41" i="5"/>
  <c r="E41" i="5" s="1"/>
  <c r="F41" i="5" s="1"/>
  <c r="G41" i="5" s="1"/>
  <c r="H41" i="5" s="1"/>
  <c r="I41" i="5" s="1"/>
  <c r="J41" i="5" s="1"/>
  <c r="K41" i="5" s="1"/>
  <c r="L41" i="5" s="1"/>
  <c r="M41" i="5" s="1"/>
  <c r="N41" i="5" s="1"/>
  <c r="O41" i="5" s="1"/>
  <c r="D26" i="5"/>
  <c r="E26" i="5" s="1"/>
  <c r="F26" i="5" s="1"/>
  <c r="G26" i="5" s="1"/>
  <c r="H26" i="5" s="1"/>
  <c r="I26" i="5" s="1"/>
  <c r="J26" i="5" s="1"/>
  <c r="K26" i="5" s="1"/>
  <c r="L26" i="5" s="1"/>
  <c r="M26" i="5" s="1"/>
  <c r="N26" i="5" s="1"/>
  <c r="O26" i="5" s="1"/>
  <c r="AZ6" i="6"/>
  <c r="F15" i="14"/>
  <c r="F45" i="14"/>
  <c r="P41" i="5" l="1"/>
  <c r="Q41" i="5" s="1"/>
  <c r="R41" i="5" s="1"/>
  <c r="S41" i="5" s="1"/>
  <c r="T41" i="5" s="1"/>
  <c r="U41" i="5" s="1"/>
  <c r="V41" i="5" s="1"/>
  <c r="W41" i="5" s="1"/>
  <c r="X41" i="5" s="1"/>
  <c r="Y41" i="5" s="1"/>
  <c r="Z41" i="5" s="1"/>
  <c r="AA41" i="5" s="1"/>
  <c r="E41" i="20"/>
  <c r="P43" i="5"/>
  <c r="Q43" i="5" s="1"/>
  <c r="R43" i="5" s="1"/>
  <c r="S43" i="5" s="1"/>
  <c r="T43" i="5" s="1"/>
  <c r="U43" i="5" s="1"/>
  <c r="V43" i="5" s="1"/>
  <c r="W43" i="5" s="1"/>
  <c r="X43" i="5" s="1"/>
  <c r="Y43" i="5" s="1"/>
  <c r="Z43" i="5" s="1"/>
  <c r="AA43" i="5" s="1"/>
  <c r="E43" i="20"/>
  <c r="P42" i="5"/>
  <c r="Q42" i="5" s="1"/>
  <c r="R42" i="5" s="1"/>
  <c r="S42" i="5" s="1"/>
  <c r="T42" i="5" s="1"/>
  <c r="U42" i="5" s="1"/>
  <c r="V42" i="5" s="1"/>
  <c r="W42" i="5" s="1"/>
  <c r="X42" i="5" s="1"/>
  <c r="Y42" i="5" s="1"/>
  <c r="Z42" i="5" s="1"/>
  <c r="AA42" i="5" s="1"/>
  <c r="E42" i="20"/>
  <c r="E32" i="20"/>
  <c r="P26" i="5"/>
  <c r="Q26" i="5" s="1"/>
  <c r="R26" i="5" s="1"/>
  <c r="S26" i="5" s="1"/>
  <c r="T26" i="5" s="1"/>
  <c r="U26" i="5" s="1"/>
  <c r="V26" i="5" s="1"/>
  <c r="W26" i="5" s="1"/>
  <c r="X26" i="5" s="1"/>
  <c r="Y26" i="5" s="1"/>
  <c r="Z26" i="5" s="1"/>
  <c r="AA26" i="5" s="1"/>
  <c r="E26" i="20"/>
  <c r="E25" i="20" s="1"/>
  <c r="E30" i="20"/>
  <c r="E31" i="20"/>
  <c r="C27" i="5"/>
  <c r="AB43" i="5" l="1"/>
  <c r="AC43" i="5" s="1"/>
  <c r="AD43" i="5" s="1"/>
  <c r="AE43" i="5" s="1"/>
  <c r="AF43" i="5" s="1"/>
  <c r="AG43" i="5" s="1"/>
  <c r="AH43" i="5" s="1"/>
  <c r="AI43" i="5" s="1"/>
  <c r="AJ43" i="5" s="1"/>
  <c r="AK43" i="5" s="1"/>
  <c r="AL43" i="5" s="1"/>
  <c r="AM43" i="5" s="1"/>
  <c r="F43" i="20"/>
  <c r="E40" i="20"/>
  <c r="AB42" i="5"/>
  <c r="AC42" i="5" s="1"/>
  <c r="AD42" i="5" s="1"/>
  <c r="AE42" i="5" s="1"/>
  <c r="AF42" i="5" s="1"/>
  <c r="AG42" i="5" s="1"/>
  <c r="AH42" i="5" s="1"/>
  <c r="AI42" i="5" s="1"/>
  <c r="AJ42" i="5" s="1"/>
  <c r="AK42" i="5" s="1"/>
  <c r="AL42" i="5" s="1"/>
  <c r="AM42" i="5" s="1"/>
  <c r="F42" i="20"/>
  <c r="AB41" i="5"/>
  <c r="AC41" i="5" s="1"/>
  <c r="AD41" i="5" s="1"/>
  <c r="AE41" i="5" s="1"/>
  <c r="AF41" i="5" s="1"/>
  <c r="AG41" i="5" s="1"/>
  <c r="AH41" i="5" s="1"/>
  <c r="AI41" i="5" s="1"/>
  <c r="AJ41" i="5" s="1"/>
  <c r="AK41" i="5" s="1"/>
  <c r="AL41" i="5" s="1"/>
  <c r="AM41" i="5" s="1"/>
  <c r="F41" i="20"/>
  <c r="F40" i="20" s="1"/>
  <c r="F30" i="20"/>
  <c r="F32" i="20"/>
  <c r="F31" i="20"/>
  <c r="AB26" i="5"/>
  <c r="AC26" i="5" s="1"/>
  <c r="AD26" i="5" s="1"/>
  <c r="AE26" i="5" s="1"/>
  <c r="AF26" i="5" s="1"/>
  <c r="AG26" i="5" s="1"/>
  <c r="AH26" i="5" s="1"/>
  <c r="AI26" i="5" s="1"/>
  <c r="AJ26" i="5" s="1"/>
  <c r="AK26" i="5" s="1"/>
  <c r="AL26" i="5" s="1"/>
  <c r="AM26" i="5" s="1"/>
  <c r="F26" i="20"/>
  <c r="F25" i="20" s="1"/>
  <c r="E29" i="20"/>
  <c r="C65" i="14"/>
  <c r="F48" i="14"/>
  <c r="B28" i="14"/>
  <c r="B38" i="14" s="1"/>
  <c r="B48" i="14" s="1"/>
  <c r="B65" i="14" s="1"/>
  <c r="S28" i="14"/>
  <c r="B18" i="14"/>
  <c r="F18" i="14"/>
  <c r="F28" i="14" s="1"/>
  <c r="G18" i="14"/>
  <c r="G28" i="14" s="1"/>
  <c r="H18" i="14"/>
  <c r="H28" i="14" s="1"/>
  <c r="I18" i="14"/>
  <c r="J18" i="14"/>
  <c r="J28" i="14" s="1"/>
  <c r="K18" i="14"/>
  <c r="K28" i="14" s="1"/>
  <c r="L18" i="14"/>
  <c r="L28" i="14" s="1"/>
  <c r="M18" i="14"/>
  <c r="N18" i="14"/>
  <c r="N28" i="14" s="1"/>
  <c r="O18" i="14"/>
  <c r="O28" i="14" s="1"/>
  <c r="P18" i="14"/>
  <c r="P28" i="14" s="1"/>
  <c r="Q18" i="14"/>
  <c r="R18" i="14"/>
  <c r="R28" i="14" s="1"/>
  <c r="S18" i="14"/>
  <c r="T18" i="14"/>
  <c r="T28" i="14" s="1"/>
  <c r="U18" i="14"/>
  <c r="V18" i="14"/>
  <c r="V28" i="14" s="1"/>
  <c r="W18" i="14"/>
  <c r="W28" i="14" s="1"/>
  <c r="X18" i="14"/>
  <c r="X28" i="14" s="1"/>
  <c r="Y18" i="14"/>
  <c r="Z18" i="14"/>
  <c r="Z28" i="14" s="1"/>
  <c r="AA18" i="14"/>
  <c r="AA28" i="14" s="1"/>
  <c r="AB18" i="14"/>
  <c r="AB28" i="14" s="1"/>
  <c r="AC18" i="14"/>
  <c r="AD18" i="14"/>
  <c r="AD28" i="14" s="1"/>
  <c r="AE18" i="14"/>
  <c r="AE28" i="14" s="1"/>
  <c r="AF18" i="14"/>
  <c r="AF28" i="14" s="1"/>
  <c r="AG18" i="14"/>
  <c r="AH18" i="14"/>
  <c r="AH28" i="14" s="1"/>
  <c r="AI18" i="14"/>
  <c r="AI28" i="14" s="1"/>
  <c r="AJ18" i="14"/>
  <c r="AJ28" i="14" s="1"/>
  <c r="AK18" i="14"/>
  <c r="AL18" i="14"/>
  <c r="AL28" i="14" s="1"/>
  <c r="AM18" i="14"/>
  <c r="AM28" i="14" s="1"/>
  <c r="AN18" i="14"/>
  <c r="AN28" i="14" s="1"/>
  <c r="AO18" i="14"/>
  <c r="AP18" i="14"/>
  <c r="AP28" i="14" s="1"/>
  <c r="AQ18" i="14"/>
  <c r="AQ28" i="14" s="1"/>
  <c r="AR18" i="14"/>
  <c r="AR28" i="14" s="1"/>
  <c r="AS18" i="14"/>
  <c r="AT18" i="14"/>
  <c r="AT28" i="14" s="1"/>
  <c r="AU18" i="14"/>
  <c r="AU28" i="14" s="1"/>
  <c r="AV18" i="14"/>
  <c r="AV28" i="14" s="1"/>
  <c r="AW18" i="14"/>
  <c r="AX18" i="14"/>
  <c r="AX28" i="14" s="1"/>
  <c r="AY18" i="14"/>
  <c r="AY28" i="14" s="1"/>
  <c r="AZ18" i="14"/>
  <c r="AZ28" i="14" s="1"/>
  <c r="BA38" i="14" s="1"/>
  <c r="C67" i="14"/>
  <c r="C68" i="14"/>
  <c r="G68" i="14" s="1"/>
  <c r="F50" i="14"/>
  <c r="C66" i="14"/>
  <c r="G66" i="14" s="1"/>
  <c r="C64" i="14"/>
  <c r="C63" i="14"/>
  <c r="AY31" i="14"/>
  <c r="AX31" i="14"/>
  <c r="AT31" i="14"/>
  <c r="AS31" i="14"/>
  <c r="AO31" i="14"/>
  <c r="AM31" i="14"/>
  <c r="AI31" i="14"/>
  <c r="AH31" i="14"/>
  <c r="AD31" i="14"/>
  <c r="AC31" i="14"/>
  <c r="Y31" i="14"/>
  <c r="W31" i="14"/>
  <c r="S31" i="14"/>
  <c r="R31" i="14"/>
  <c r="N31" i="14"/>
  <c r="M31" i="14"/>
  <c r="I31" i="14"/>
  <c r="G31" i="14"/>
  <c r="B31" i="14"/>
  <c r="B41" i="14" s="1"/>
  <c r="B51" i="14" s="1"/>
  <c r="B68" i="14" s="1"/>
  <c r="AZ30" i="14"/>
  <c r="BA40" i="14" s="1"/>
  <c r="AY30" i="14"/>
  <c r="AW30" i="14"/>
  <c r="AU30" i="14"/>
  <c r="AS30" i="14"/>
  <c r="AR30" i="14"/>
  <c r="AO30" i="14"/>
  <c r="AN30" i="14"/>
  <c r="AM30" i="14"/>
  <c r="AJ30" i="14"/>
  <c r="AI30" i="14"/>
  <c r="AG30" i="14"/>
  <c r="AE30" i="14"/>
  <c r="AC30" i="14"/>
  <c r="AB30" i="14"/>
  <c r="Y30" i="14"/>
  <c r="X30" i="14"/>
  <c r="W30" i="14"/>
  <c r="T30" i="14"/>
  <c r="S30" i="14"/>
  <c r="Q30" i="14"/>
  <c r="O30" i="14"/>
  <c r="M30" i="14"/>
  <c r="L30" i="14"/>
  <c r="I30" i="14"/>
  <c r="H30" i="14"/>
  <c r="G30" i="14"/>
  <c r="B30" i="14"/>
  <c r="B40" i="14" s="1"/>
  <c r="B50" i="14" s="1"/>
  <c r="B58" i="14" s="1"/>
  <c r="AQ29" i="14"/>
  <c r="AG29" i="14"/>
  <c r="V29" i="14"/>
  <c r="K29" i="14"/>
  <c r="B29" i="14"/>
  <c r="B39" i="14" s="1"/>
  <c r="B49" i="14" s="1"/>
  <c r="B66" i="14" s="1"/>
  <c r="AU27" i="14"/>
  <c r="AJ27" i="14"/>
  <c r="Y27" i="14"/>
  <c r="O27" i="14"/>
  <c r="B27" i="14"/>
  <c r="B37" i="14" s="1"/>
  <c r="B47" i="14" s="1"/>
  <c r="AY26" i="14"/>
  <c r="AX26" i="14"/>
  <c r="AT26" i="14"/>
  <c r="AS26" i="14"/>
  <c r="AO26" i="14"/>
  <c r="AM26" i="14"/>
  <c r="AI26" i="14"/>
  <c r="AH26" i="14"/>
  <c r="AD26" i="14"/>
  <c r="AC26" i="14"/>
  <c r="Y26" i="14"/>
  <c r="W26" i="14"/>
  <c r="S26" i="14"/>
  <c r="R26" i="14"/>
  <c r="N26" i="14"/>
  <c r="M26" i="14"/>
  <c r="I26" i="14"/>
  <c r="G26" i="14"/>
  <c r="B26" i="14"/>
  <c r="B36" i="14" s="1"/>
  <c r="B46" i="14" s="1"/>
  <c r="B54" i="14" s="1"/>
  <c r="B25" i="14"/>
  <c r="B35" i="14" s="1"/>
  <c r="B45" i="14" s="1"/>
  <c r="AX21" i="14"/>
  <c r="AW21" i="14"/>
  <c r="AT21" i="14"/>
  <c r="AS21" i="14"/>
  <c r="AM21" i="14"/>
  <c r="AL21" i="14"/>
  <c r="AH21" i="14"/>
  <c r="AG21" i="14"/>
  <c r="AD21" i="14"/>
  <c r="AC21" i="14"/>
  <c r="V21" i="14"/>
  <c r="R21" i="14"/>
  <c r="Q21" i="14"/>
  <c r="N21" i="14"/>
  <c r="M21" i="14"/>
  <c r="K21" i="14"/>
  <c r="F21" i="14"/>
  <c r="B21" i="14"/>
  <c r="B20" i="14"/>
  <c r="B19" i="14"/>
  <c r="AZ17" i="14"/>
  <c r="AY17" i="14"/>
  <c r="AU17" i="14"/>
  <c r="AS17" i="14"/>
  <c r="AO17" i="14"/>
  <c r="AN17" i="14"/>
  <c r="AJ17" i="14"/>
  <c r="AC17" i="14"/>
  <c r="Y17" i="14"/>
  <c r="X17" i="14"/>
  <c r="T17" i="14"/>
  <c r="S17" i="14"/>
  <c r="O17" i="14"/>
  <c r="M17" i="14"/>
  <c r="I17" i="14"/>
  <c r="H17" i="14"/>
  <c r="B17" i="14"/>
  <c r="AX16" i="14"/>
  <c r="AW16" i="14"/>
  <c r="AT16" i="14"/>
  <c r="AS16" i="14"/>
  <c r="AQ16" i="14"/>
  <c r="AL16" i="14"/>
  <c r="AH16" i="14"/>
  <c r="AG16" i="14"/>
  <c r="AD16" i="14"/>
  <c r="AC16" i="14"/>
  <c r="AA16" i="14"/>
  <c r="W16" i="14"/>
  <c r="V16" i="14"/>
  <c r="R16" i="14"/>
  <c r="Q16" i="14"/>
  <c r="N16" i="14"/>
  <c r="M16" i="14"/>
  <c r="G16" i="14"/>
  <c r="F16" i="14"/>
  <c r="B16" i="14"/>
  <c r="AR15" i="14"/>
  <c r="AQ15" i="14"/>
  <c r="AG15" i="14"/>
  <c r="AG25" i="14" s="1"/>
  <c r="AF15" i="14"/>
  <c r="W15" i="14"/>
  <c r="W25" i="14" s="1"/>
  <c r="U15" i="14"/>
  <c r="L15" i="14"/>
  <c r="L25" i="14" s="1"/>
  <c r="K15" i="14"/>
  <c r="B15" i="14"/>
  <c r="AZ21" i="14"/>
  <c r="AY21" i="14"/>
  <c r="AV21" i="14"/>
  <c r="AU21" i="14"/>
  <c r="AR21" i="14"/>
  <c r="AO21" i="14"/>
  <c r="AN21" i="14"/>
  <c r="AK21" i="14"/>
  <c r="AJ21" i="14"/>
  <c r="AI21" i="14"/>
  <c r="AF21" i="14"/>
  <c r="AE21" i="14"/>
  <c r="AB21" i="14"/>
  <c r="Y21" i="14"/>
  <c r="X21" i="14"/>
  <c r="U21" i="14"/>
  <c r="T21" i="14"/>
  <c r="S21" i="14"/>
  <c r="P21" i="14"/>
  <c r="O21" i="14"/>
  <c r="L21" i="14"/>
  <c r="I21" i="14"/>
  <c r="H21" i="14"/>
  <c r="AS19" i="14"/>
  <c r="AI19" i="14"/>
  <c r="AC19" i="14"/>
  <c r="M19" i="14"/>
  <c r="AQ17" i="14"/>
  <c r="AE17" i="14"/>
  <c r="AA17" i="14"/>
  <c r="K17" i="14"/>
  <c r="AZ16" i="14"/>
  <c r="AY16" i="14"/>
  <c r="AV16" i="14"/>
  <c r="AR16" i="14"/>
  <c r="AN16" i="14"/>
  <c r="AM16" i="14"/>
  <c r="AJ16" i="14"/>
  <c r="AI16" i="14"/>
  <c r="AF16" i="14"/>
  <c r="AB16" i="14"/>
  <c r="X16" i="14"/>
  <c r="T16" i="14"/>
  <c r="S16" i="14"/>
  <c r="P16" i="14"/>
  <c r="L16" i="14"/>
  <c r="H16" i="14"/>
  <c r="AO15" i="14"/>
  <c r="AO25" i="14" s="1"/>
  <c r="Y15" i="14"/>
  <c r="I15" i="14"/>
  <c r="AN42" i="5" l="1"/>
  <c r="AO42" i="5" s="1"/>
  <c r="AP42" i="5" s="1"/>
  <c r="AQ42" i="5" s="1"/>
  <c r="AR42" i="5" s="1"/>
  <c r="AS42" i="5" s="1"/>
  <c r="AT42" i="5" s="1"/>
  <c r="AU42" i="5" s="1"/>
  <c r="AV42" i="5" s="1"/>
  <c r="AW42" i="5" s="1"/>
  <c r="AX42" i="5" s="1"/>
  <c r="AY42" i="5" s="1"/>
  <c r="H42" i="20" s="1"/>
  <c r="G42" i="20"/>
  <c r="AN41" i="5"/>
  <c r="AO41" i="5" s="1"/>
  <c r="AP41" i="5" s="1"/>
  <c r="AQ41" i="5" s="1"/>
  <c r="AR41" i="5" s="1"/>
  <c r="AS41" i="5" s="1"/>
  <c r="AT41" i="5" s="1"/>
  <c r="AU41" i="5" s="1"/>
  <c r="AV41" i="5" s="1"/>
  <c r="AW41" i="5" s="1"/>
  <c r="AX41" i="5" s="1"/>
  <c r="AY41" i="5" s="1"/>
  <c r="H41" i="20" s="1"/>
  <c r="G41" i="20"/>
  <c r="AN43" i="5"/>
  <c r="AO43" i="5" s="1"/>
  <c r="AP43" i="5" s="1"/>
  <c r="AQ43" i="5" s="1"/>
  <c r="AR43" i="5" s="1"/>
  <c r="AS43" i="5" s="1"/>
  <c r="AT43" i="5" s="1"/>
  <c r="AU43" i="5" s="1"/>
  <c r="AV43" i="5" s="1"/>
  <c r="AW43" i="5" s="1"/>
  <c r="AX43" i="5" s="1"/>
  <c r="AY43" i="5" s="1"/>
  <c r="H43" i="20" s="1"/>
  <c r="G43" i="20"/>
  <c r="AN26" i="5"/>
  <c r="AO26" i="5" s="1"/>
  <c r="AP26" i="5" s="1"/>
  <c r="AQ26" i="5" s="1"/>
  <c r="AR26" i="5" s="1"/>
  <c r="AS26" i="5" s="1"/>
  <c r="AT26" i="5" s="1"/>
  <c r="AU26" i="5" s="1"/>
  <c r="AV26" i="5" s="1"/>
  <c r="AW26" i="5" s="1"/>
  <c r="AX26" i="5" s="1"/>
  <c r="AY26" i="5" s="1"/>
  <c r="H26" i="20" s="1"/>
  <c r="H25" i="20" s="1"/>
  <c r="G26" i="20"/>
  <c r="G25" i="20" s="1"/>
  <c r="H32" i="20"/>
  <c r="G32" i="20"/>
  <c r="F29" i="20"/>
  <c r="H31" i="20"/>
  <c r="G31" i="20"/>
  <c r="H30" i="20"/>
  <c r="G30" i="20"/>
  <c r="AF38" i="14"/>
  <c r="F56" i="14"/>
  <c r="F1068" i="14"/>
  <c r="P38" i="14"/>
  <c r="C82" i="14"/>
  <c r="H82" i="14" s="1"/>
  <c r="H90" i="14" s="1"/>
  <c r="G65" i="14"/>
  <c r="G73" i="14" s="1"/>
  <c r="C80" i="14"/>
  <c r="G63" i="14"/>
  <c r="G71" i="14" s="1"/>
  <c r="H63" i="14" s="1"/>
  <c r="H71" i="14" s="1"/>
  <c r="C81" i="14"/>
  <c r="G64" i="14"/>
  <c r="G72" i="14" s="1"/>
  <c r="C84" i="14"/>
  <c r="G67" i="14"/>
  <c r="G75" i="14" s="1"/>
  <c r="C85" i="14"/>
  <c r="C99" i="14"/>
  <c r="I99" i="14" s="1"/>
  <c r="AN38" i="14"/>
  <c r="X38" i="14"/>
  <c r="H38" i="14"/>
  <c r="AY38" i="14"/>
  <c r="S36" i="14"/>
  <c r="AZ38" i="14"/>
  <c r="AR38" i="14"/>
  <c r="AJ38" i="14"/>
  <c r="AB38" i="14"/>
  <c r="T38" i="14"/>
  <c r="L38" i="14"/>
  <c r="AU38" i="14"/>
  <c r="AM38" i="14"/>
  <c r="AE38" i="14"/>
  <c r="W38" i="14"/>
  <c r="O38" i="14"/>
  <c r="G38" i="14"/>
  <c r="AV38" i="14"/>
  <c r="B56" i="14"/>
  <c r="I25" i="14"/>
  <c r="AW28" i="14"/>
  <c r="AW38" i="14" s="1"/>
  <c r="AS28" i="14"/>
  <c r="AS38" i="14" s="1"/>
  <c r="AO28" i="14"/>
  <c r="AO38" i="14" s="1"/>
  <c r="AK28" i="14"/>
  <c r="AK38" i="14" s="1"/>
  <c r="AG28" i="14"/>
  <c r="AG38" i="14" s="1"/>
  <c r="AC28" i="14"/>
  <c r="AC38" i="14" s="1"/>
  <c r="Y28" i="14"/>
  <c r="Y38" i="14" s="1"/>
  <c r="U28" i="14"/>
  <c r="U38" i="14" s="1"/>
  <c r="Q28" i="14"/>
  <c r="R38" i="14" s="1"/>
  <c r="M28" i="14"/>
  <c r="M38" i="14" s="1"/>
  <c r="I28" i="14"/>
  <c r="I38" i="14" s="1"/>
  <c r="F38" i="14"/>
  <c r="AQ38" i="14"/>
  <c r="AI38" i="14"/>
  <c r="AA38" i="14"/>
  <c r="S38" i="14"/>
  <c r="K38" i="14"/>
  <c r="B73" i="14"/>
  <c r="B82" i="14"/>
  <c r="AR25" i="14"/>
  <c r="AI41" i="14"/>
  <c r="Y25" i="14"/>
  <c r="AY36" i="14"/>
  <c r="B63" i="14"/>
  <c r="B80" i="14" s="1"/>
  <c r="C83" i="14"/>
  <c r="G74" i="14"/>
  <c r="H65" i="14" s="1"/>
  <c r="AL19" i="14"/>
  <c r="V19" i="14"/>
  <c r="F19" i="14"/>
  <c r="O19" i="14"/>
  <c r="Z19" i="14"/>
  <c r="AK19" i="14"/>
  <c r="AU19" i="14"/>
  <c r="AZ20" i="14"/>
  <c r="AZ40" i="14" s="1"/>
  <c r="AJ20" i="14"/>
  <c r="AJ40" i="14" s="1"/>
  <c r="T20" i="14"/>
  <c r="T40" i="14" s="1"/>
  <c r="AN20" i="14"/>
  <c r="AN40" i="14" s="1"/>
  <c r="X20" i="14"/>
  <c r="X40" i="14" s="1"/>
  <c r="H20" i="14"/>
  <c r="H40" i="14" s="1"/>
  <c r="P20" i="14"/>
  <c r="AA20" i="14"/>
  <c r="AK20" i="14"/>
  <c r="AV20" i="14"/>
  <c r="B64" i="14"/>
  <c r="B55" i="14"/>
  <c r="B53" i="14"/>
  <c r="B62" i="14"/>
  <c r="R19" i="14"/>
  <c r="AH19" i="14"/>
  <c r="AX19" i="14"/>
  <c r="I19" i="14"/>
  <c r="S19" i="14"/>
  <c r="AD19" i="14"/>
  <c r="AO19" i="14"/>
  <c r="AY19" i="14"/>
  <c r="G20" i="14"/>
  <c r="Q20" i="14"/>
  <c r="AB20" i="14"/>
  <c r="AM20" i="14"/>
  <c r="AW20" i="14"/>
  <c r="AX27" i="14"/>
  <c r="AT27" i="14"/>
  <c r="AP27" i="14"/>
  <c r="AL27" i="14"/>
  <c r="AH27" i="14"/>
  <c r="AD27" i="14"/>
  <c r="Z27" i="14"/>
  <c r="V27" i="14"/>
  <c r="R27" i="14"/>
  <c r="N27" i="14"/>
  <c r="O37" i="14" s="1"/>
  <c r="J27" i="14"/>
  <c r="F27" i="14"/>
  <c r="AY27" i="14"/>
  <c r="AS27" i="14"/>
  <c r="AN27" i="14"/>
  <c r="AI27" i="14"/>
  <c r="AJ37" i="14" s="1"/>
  <c r="AC27" i="14"/>
  <c r="X27" i="14"/>
  <c r="Y37" i="14" s="1"/>
  <c r="S27" i="14"/>
  <c r="M27" i="14"/>
  <c r="H27" i="14"/>
  <c r="AW27" i="14"/>
  <c r="AR27" i="14"/>
  <c r="AM27" i="14"/>
  <c r="AG27" i="14"/>
  <c r="AB27" i="14"/>
  <c r="W27" i="14"/>
  <c r="Q27" i="14"/>
  <c r="L27" i="14"/>
  <c r="G27" i="14"/>
  <c r="P27" i="14"/>
  <c r="AA27" i="14"/>
  <c r="AK27" i="14"/>
  <c r="AV27" i="14"/>
  <c r="AZ29" i="14"/>
  <c r="BA39" i="14" s="1"/>
  <c r="AV29" i="14"/>
  <c r="AR29" i="14"/>
  <c r="AN29" i="14"/>
  <c r="AJ29" i="14"/>
  <c r="AF29" i="14"/>
  <c r="AB29" i="14"/>
  <c r="X29" i="14"/>
  <c r="T29" i="14"/>
  <c r="P29" i="14"/>
  <c r="L29" i="14"/>
  <c r="H29" i="14"/>
  <c r="AY29" i="14"/>
  <c r="AT29" i="14"/>
  <c r="AO29" i="14"/>
  <c r="AI29" i="14"/>
  <c r="AD29" i="14"/>
  <c r="Y29" i="14"/>
  <c r="S29" i="14"/>
  <c r="N29" i="14"/>
  <c r="I29" i="14"/>
  <c r="AX29" i="14"/>
  <c r="AS29" i="14"/>
  <c r="AS39" i="14" s="1"/>
  <c r="AM29" i="14"/>
  <c r="AH29" i="14"/>
  <c r="AC29" i="14"/>
  <c r="W29" i="14"/>
  <c r="R29" i="14"/>
  <c r="M29" i="14"/>
  <c r="G29" i="14"/>
  <c r="O29" i="14"/>
  <c r="Z29" i="14"/>
  <c r="AK29" i="14"/>
  <c r="AU29" i="14"/>
  <c r="B83" i="14"/>
  <c r="B100" i="14" s="1"/>
  <c r="B74" i="14"/>
  <c r="B85" i="14"/>
  <c r="B76" i="14"/>
  <c r="O15" i="14"/>
  <c r="S15" i="14"/>
  <c r="AE15" i="14"/>
  <c r="AI15" i="14"/>
  <c r="AU15" i="14"/>
  <c r="AY15" i="14"/>
  <c r="O16" i="14"/>
  <c r="AE16" i="14"/>
  <c r="AU16" i="14"/>
  <c r="G17" i="14"/>
  <c r="W17" i="14"/>
  <c r="AM17" i="14"/>
  <c r="G19" i="14"/>
  <c r="K19" i="14"/>
  <c r="W19" i="14"/>
  <c r="AA19" i="14"/>
  <c r="AM19" i="14"/>
  <c r="AQ19" i="14"/>
  <c r="O20" i="14"/>
  <c r="S20" i="14"/>
  <c r="AE20" i="14"/>
  <c r="AI20" i="14"/>
  <c r="AU20" i="14"/>
  <c r="AY20" i="14"/>
  <c r="AZ15" i="14"/>
  <c r="AJ15" i="14"/>
  <c r="T15" i="14"/>
  <c r="AN15" i="14"/>
  <c r="X15" i="14"/>
  <c r="H15" i="14"/>
  <c r="P15" i="14"/>
  <c r="AA15" i="14"/>
  <c r="AK15" i="14"/>
  <c r="AV15" i="14"/>
  <c r="K16" i="14"/>
  <c r="J19" i="14"/>
  <c r="U19" i="14"/>
  <c r="AE19" i="14"/>
  <c r="AP19" i="14"/>
  <c r="K20" i="14"/>
  <c r="U20" i="14"/>
  <c r="AF20" i="14"/>
  <c r="AQ20" i="14"/>
  <c r="W21" i="14"/>
  <c r="AQ21" i="14"/>
  <c r="I27" i="14"/>
  <c r="T27" i="14"/>
  <c r="AE27" i="14"/>
  <c r="AO27" i="14"/>
  <c r="AZ27" i="14"/>
  <c r="BA37" i="14" s="1"/>
  <c r="F29" i="14"/>
  <c r="Q29" i="14"/>
  <c r="AA29" i="14"/>
  <c r="AL29" i="14"/>
  <c r="AW29" i="14"/>
  <c r="S41" i="14"/>
  <c r="AY41" i="14"/>
  <c r="F1070" i="14"/>
  <c r="F58" i="14"/>
  <c r="B57" i="14"/>
  <c r="B67" i="14"/>
  <c r="G76" i="14"/>
  <c r="G15" i="14"/>
  <c r="Q15" i="14"/>
  <c r="AB15" i="14"/>
  <c r="AM15" i="14"/>
  <c r="AW15" i="14"/>
  <c r="AI17" i="14"/>
  <c r="N19" i="14"/>
  <c r="Y19" i="14"/>
  <c r="AT19" i="14"/>
  <c r="L20" i="14"/>
  <c r="W20" i="14"/>
  <c r="AG20" i="14"/>
  <c r="AR20" i="14"/>
  <c r="G21" i="14"/>
  <c r="AA21" i="14"/>
  <c r="K27" i="14"/>
  <c r="U27" i="14"/>
  <c r="AF27" i="14"/>
  <c r="AQ27" i="14"/>
  <c r="J29" i="14"/>
  <c r="U29" i="14"/>
  <c r="AE29" i="14"/>
  <c r="AP29" i="14"/>
  <c r="AI36" i="14"/>
  <c r="C62" i="14"/>
  <c r="B59" i="14"/>
  <c r="M15" i="14"/>
  <c r="AC15" i="14"/>
  <c r="AS15" i="14"/>
  <c r="I16" i="14"/>
  <c r="Y16" i="14"/>
  <c r="AO16" i="14"/>
  <c r="P17" i="14"/>
  <c r="U17" i="14"/>
  <c r="AF17" i="14"/>
  <c r="AK17" i="14"/>
  <c r="AV17" i="14"/>
  <c r="Q19" i="14"/>
  <c r="AG19" i="14"/>
  <c r="AW19" i="14"/>
  <c r="M20" i="14"/>
  <c r="M40" i="14" s="1"/>
  <c r="AC20" i="14"/>
  <c r="AC40" i="14" s="1"/>
  <c r="AS20" i="14"/>
  <c r="AS40" i="14" s="1"/>
  <c r="AZ26" i="14"/>
  <c r="AV26" i="14"/>
  <c r="AR26" i="14"/>
  <c r="AN26" i="14"/>
  <c r="AN36" i="14" s="1"/>
  <c r="AJ26" i="14"/>
  <c r="AF26" i="14"/>
  <c r="AB26" i="14"/>
  <c r="X26" i="14"/>
  <c r="X36" i="14" s="1"/>
  <c r="T26" i="14"/>
  <c r="T36" i="14" s="1"/>
  <c r="P26" i="14"/>
  <c r="L26" i="14"/>
  <c r="M36" i="14" s="1"/>
  <c r="H26" i="14"/>
  <c r="H36" i="14" s="1"/>
  <c r="J26" i="14"/>
  <c r="O26" i="14"/>
  <c r="U26" i="14"/>
  <c r="Z26" i="14"/>
  <c r="AE26" i="14"/>
  <c r="AK26" i="14"/>
  <c r="AP26" i="14"/>
  <c r="AU26" i="14"/>
  <c r="AZ31" i="14"/>
  <c r="AV31" i="14"/>
  <c r="AR31" i="14"/>
  <c r="AS41" i="14" s="1"/>
  <c r="AN31" i="14"/>
  <c r="AN41" i="14" s="1"/>
  <c r="AJ31" i="14"/>
  <c r="AJ41" i="14" s="1"/>
  <c r="AF31" i="14"/>
  <c r="AB31" i="14"/>
  <c r="X31" i="14"/>
  <c r="T31" i="14"/>
  <c r="T41" i="14" s="1"/>
  <c r="P31" i="14"/>
  <c r="L31" i="14"/>
  <c r="M41" i="14" s="1"/>
  <c r="H31" i="14"/>
  <c r="H41" i="14" s="1"/>
  <c r="J31" i="14"/>
  <c r="O31" i="14"/>
  <c r="O41" i="14" s="1"/>
  <c r="U31" i="14"/>
  <c r="Z31" i="14"/>
  <c r="AE31" i="14"/>
  <c r="AE41" i="14" s="1"/>
  <c r="AK31" i="14"/>
  <c r="AP31" i="14"/>
  <c r="AU31" i="14"/>
  <c r="AU41" i="14" s="1"/>
  <c r="J15" i="14"/>
  <c r="N15" i="14"/>
  <c r="N25" i="14" s="1"/>
  <c r="R15" i="14"/>
  <c r="V15" i="14"/>
  <c r="Z15" i="14"/>
  <c r="AD15" i="14"/>
  <c r="AH15" i="14"/>
  <c r="AL15" i="14"/>
  <c r="AL25" i="14" s="1"/>
  <c r="AP15" i="14"/>
  <c r="AT15" i="14"/>
  <c r="AX15" i="14"/>
  <c r="F46" i="14"/>
  <c r="N36" i="14"/>
  <c r="AD36" i="14"/>
  <c r="AT36" i="14"/>
  <c r="F17" i="14"/>
  <c r="J17" i="14"/>
  <c r="N17" i="14"/>
  <c r="R17" i="14"/>
  <c r="V17" i="14"/>
  <c r="Z17" i="14"/>
  <c r="AD17" i="14"/>
  <c r="AH17" i="14"/>
  <c r="AL17" i="14"/>
  <c r="AP17" i="14"/>
  <c r="AT17" i="14"/>
  <c r="AX17" i="14"/>
  <c r="F49" i="14"/>
  <c r="F20" i="14"/>
  <c r="J20" i="14"/>
  <c r="N20" i="14"/>
  <c r="R20" i="14"/>
  <c r="V20" i="14"/>
  <c r="Z20" i="14"/>
  <c r="AD20" i="14"/>
  <c r="AH20" i="14"/>
  <c r="AL20" i="14"/>
  <c r="AP20" i="14"/>
  <c r="AT20" i="14"/>
  <c r="AX20" i="14"/>
  <c r="F51" i="14"/>
  <c r="N41" i="14"/>
  <c r="AD41" i="14"/>
  <c r="AT41" i="14"/>
  <c r="J16" i="14"/>
  <c r="U16" i="14"/>
  <c r="Z16" i="14"/>
  <c r="AK16" i="14"/>
  <c r="AP16" i="14"/>
  <c r="L17" i="14"/>
  <c r="Q17" i="14"/>
  <c r="AB17" i="14"/>
  <c r="AG17" i="14"/>
  <c r="AR17" i="14"/>
  <c r="AW17" i="14"/>
  <c r="I20" i="14"/>
  <c r="I40" i="14" s="1"/>
  <c r="Y20" i="14"/>
  <c r="Y40" i="14" s="1"/>
  <c r="AO20" i="14"/>
  <c r="AO40" i="14" s="1"/>
  <c r="J21" i="14"/>
  <c r="Z21" i="14"/>
  <c r="AP21" i="14"/>
  <c r="AT25" i="14"/>
  <c r="K25" i="14"/>
  <c r="L35" i="14" s="1"/>
  <c r="U25" i="14"/>
  <c r="AF25" i="14"/>
  <c r="AQ25" i="14"/>
  <c r="F26" i="14"/>
  <c r="G36" i="14" s="1"/>
  <c r="K26" i="14"/>
  <c r="Q26" i="14"/>
  <c r="V26" i="14"/>
  <c r="W36" i="14" s="1"/>
  <c r="AA26" i="14"/>
  <c r="AG26" i="14"/>
  <c r="AL26" i="14"/>
  <c r="AM36" i="14" s="1"/>
  <c r="AQ26" i="14"/>
  <c r="AW26" i="14"/>
  <c r="AX36" i="14" s="1"/>
  <c r="AX30" i="14"/>
  <c r="AY40" i="14" s="1"/>
  <c r="AT30" i="14"/>
  <c r="AP30" i="14"/>
  <c r="AL30" i="14"/>
  <c r="AH30" i="14"/>
  <c r="AD30" i="14"/>
  <c r="Z30" i="14"/>
  <c r="V30" i="14"/>
  <c r="R30" i="14"/>
  <c r="N30" i="14"/>
  <c r="J30" i="14"/>
  <c r="F30" i="14"/>
  <c r="G40" i="14" s="1"/>
  <c r="K30" i="14"/>
  <c r="P30" i="14"/>
  <c r="U30" i="14"/>
  <c r="AA30" i="14"/>
  <c r="AF30" i="14"/>
  <c r="AK30" i="14"/>
  <c r="AQ30" i="14"/>
  <c r="AV30" i="14"/>
  <c r="F31" i="14"/>
  <c r="F41" i="14" s="1"/>
  <c r="K31" i="14"/>
  <c r="Q31" i="14"/>
  <c r="R41" i="14" s="1"/>
  <c r="V31" i="14"/>
  <c r="AA31" i="14"/>
  <c r="AG31" i="14"/>
  <c r="AL31" i="14"/>
  <c r="AM41" i="14" s="1"/>
  <c r="AQ31" i="14"/>
  <c r="AW31" i="14"/>
  <c r="F47" i="14"/>
  <c r="H19" i="14"/>
  <c r="L19" i="14"/>
  <c r="P19" i="14"/>
  <c r="T19" i="14"/>
  <c r="X19" i="14"/>
  <c r="AB19" i="14"/>
  <c r="AF19" i="14"/>
  <c r="AJ19" i="14"/>
  <c r="AN19" i="14"/>
  <c r="AR19" i="14"/>
  <c r="AV19" i="14"/>
  <c r="AZ19" i="14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B56" i="1"/>
  <c r="B54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B48" i="1"/>
  <c r="B49" i="1"/>
  <c r="C50" i="21" s="1"/>
  <c r="B50" i="1"/>
  <c r="B51" i="1"/>
  <c r="B52" i="1"/>
  <c r="B47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B40" i="1"/>
  <c r="C41" i="21" s="1"/>
  <c r="B41" i="1"/>
  <c r="B42" i="1"/>
  <c r="C43" i="21" s="1"/>
  <c r="B43" i="1"/>
  <c r="B3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B31" i="1"/>
  <c r="B32" i="1"/>
  <c r="C33" i="21" s="1"/>
  <c r="B33" i="1"/>
  <c r="B34" i="1"/>
  <c r="C35" i="21" s="1"/>
  <c r="B35" i="1"/>
  <c r="B36" i="1"/>
  <c r="C37" i="21" s="1"/>
  <c r="B3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B23" i="1"/>
  <c r="D61" i="13"/>
  <c r="B34" i="13"/>
  <c r="B61" i="13" s="1"/>
  <c r="B88" i="13" s="1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AS34" i="13"/>
  <c r="AT34" i="13"/>
  <c r="AU34" i="13"/>
  <c r="AV34" i="13"/>
  <c r="AW34" i="13"/>
  <c r="AX34" i="13"/>
  <c r="AY34" i="13"/>
  <c r="B22" i="1"/>
  <c r="C23" i="21" s="1"/>
  <c r="B21" i="1"/>
  <c r="C22" i="21" s="1"/>
  <c r="B19" i="1"/>
  <c r="C20" i="21" s="1"/>
  <c r="C19" i="21" s="1"/>
  <c r="D81" i="13"/>
  <c r="E81" i="13" s="1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AS53" i="13"/>
  <c r="AT53" i="13"/>
  <c r="AU53" i="13"/>
  <c r="AV53" i="13"/>
  <c r="AW53" i="13"/>
  <c r="AX53" i="13"/>
  <c r="AY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AS54" i="13"/>
  <c r="AT54" i="13"/>
  <c r="AU54" i="13"/>
  <c r="AV54" i="13"/>
  <c r="AW54" i="13"/>
  <c r="AX54" i="13"/>
  <c r="AY54" i="13"/>
  <c r="B53" i="13"/>
  <c r="B80" i="13" s="1"/>
  <c r="B107" i="13" s="1"/>
  <c r="B54" i="13"/>
  <c r="B81" i="13" s="1"/>
  <c r="B108" i="13" s="1"/>
  <c r="E3" i="13"/>
  <c r="F3" i="13"/>
  <c r="G3" i="13"/>
  <c r="H3" i="13"/>
  <c r="I3" i="13"/>
  <c r="J3" i="13"/>
  <c r="K3" i="13"/>
  <c r="L3" i="13"/>
  <c r="M3" i="13"/>
  <c r="N3" i="13"/>
  <c r="O3" i="13"/>
  <c r="P3" i="13"/>
  <c r="Q3" i="13"/>
  <c r="R3" i="13"/>
  <c r="S3" i="13"/>
  <c r="T3" i="13"/>
  <c r="U3" i="13"/>
  <c r="V3" i="13"/>
  <c r="W3" i="13"/>
  <c r="X3" i="13"/>
  <c r="Y3" i="13"/>
  <c r="Z3" i="13"/>
  <c r="AA3" i="13"/>
  <c r="AB3" i="13"/>
  <c r="AC3" i="13"/>
  <c r="AD3" i="13"/>
  <c r="AE3" i="13"/>
  <c r="AF3" i="13"/>
  <c r="AG3" i="13"/>
  <c r="AH3" i="13"/>
  <c r="AI3" i="13"/>
  <c r="AJ3" i="13"/>
  <c r="AK3" i="13"/>
  <c r="AL3" i="13"/>
  <c r="AM3" i="13"/>
  <c r="AN3" i="13"/>
  <c r="AO3" i="13"/>
  <c r="AP3" i="13"/>
  <c r="AQ3" i="13"/>
  <c r="AR3" i="13"/>
  <c r="AS3" i="13"/>
  <c r="AT3" i="13"/>
  <c r="AU3" i="13"/>
  <c r="AV3" i="13"/>
  <c r="AW3" i="13"/>
  <c r="AX3" i="13"/>
  <c r="AY3" i="13"/>
  <c r="D3" i="13"/>
  <c r="AE52" i="13"/>
  <c r="O52" i="13"/>
  <c r="AY52" i="13"/>
  <c r="B52" i="13"/>
  <c r="B79" i="13" s="1"/>
  <c r="B106" i="13" s="1"/>
  <c r="AC51" i="13"/>
  <c r="B51" i="13"/>
  <c r="B78" i="13" s="1"/>
  <c r="B105" i="13" s="1"/>
  <c r="W50" i="13"/>
  <c r="B50" i="13"/>
  <c r="B77" i="13" s="1"/>
  <c r="B104" i="13" s="1"/>
  <c r="AO49" i="13"/>
  <c r="AK49" i="13"/>
  <c r="Y49" i="13"/>
  <c r="U49" i="13"/>
  <c r="I49" i="13"/>
  <c r="E49" i="13"/>
  <c r="AW49" i="13"/>
  <c r="B49" i="13"/>
  <c r="B76" i="13" s="1"/>
  <c r="B103" i="13" s="1"/>
  <c r="AU48" i="13"/>
  <c r="AE48" i="13"/>
  <c r="AY48" i="13"/>
  <c r="B48" i="13"/>
  <c r="B75" i="13" s="1"/>
  <c r="B102" i="13" s="1"/>
  <c r="B47" i="13"/>
  <c r="B74" i="13" s="1"/>
  <c r="B101" i="13" s="1"/>
  <c r="AA46" i="13"/>
  <c r="B46" i="13"/>
  <c r="B73" i="13" s="1"/>
  <c r="B100" i="13" s="1"/>
  <c r="I45" i="13"/>
  <c r="B45" i="13"/>
  <c r="B72" i="13" s="1"/>
  <c r="B99" i="13" s="1"/>
  <c r="AE44" i="13"/>
  <c r="O44" i="13"/>
  <c r="AY44" i="13"/>
  <c r="B44" i="13"/>
  <c r="B71" i="13" s="1"/>
  <c r="B98" i="13" s="1"/>
  <c r="AW43" i="13"/>
  <c r="AG43" i="13"/>
  <c r="Q43" i="13"/>
  <c r="B43" i="13"/>
  <c r="B70" i="13" s="1"/>
  <c r="B97" i="13" s="1"/>
  <c r="AQ42" i="13"/>
  <c r="W42" i="13"/>
  <c r="K42" i="13"/>
  <c r="G42" i="13"/>
  <c r="AM42" i="13"/>
  <c r="B42" i="13"/>
  <c r="B69" i="13" s="1"/>
  <c r="B96" i="13" s="1"/>
  <c r="B41" i="13"/>
  <c r="B68" i="13" s="1"/>
  <c r="B95" i="13" s="1"/>
  <c r="B40" i="13"/>
  <c r="B67" i="13" s="1"/>
  <c r="B94" i="13" s="1"/>
  <c r="AW39" i="13"/>
  <c r="N39" i="13"/>
  <c r="F39" i="13"/>
  <c r="AL39" i="13"/>
  <c r="B39" i="13"/>
  <c r="B66" i="13" s="1"/>
  <c r="B93" i="13" s="1"/>
  <c r="AY38" i="13"/>
  <c r="AL38" i="13"/>
  <c r="AA38" i="13"/>
  <c r="S38" i="13"/>
  <c r="F38" i="13"/>
  <c r="AD38" i="13"/>
  <c r="B38" i="13"/>
  <c r="B65" i="13" s="1"/>
  <c r="B92" i="13" s="1"/>
  <c r="AD37" i="13"/>
  <c r="B37" i="13"/>
  <c r="B64" i="13" s="1"/>
  <c r="B91" i="13" s="1"/>
  <c r="V36" i="13"/>
  <c r="B36" i="13"/>
  <c r="B63" i="13" s="1"/>
  <c r="B90" i="13" s="1"/>
  <c r="AD35" i="13"/>
  <c r="V35" i="13"/>
  <c r="I35" i="13"/>
  <c r="AO35" i="13"/>
  <c r="B35" i="13"/>
  <c r="B62" i="13" s="1"/>
  <c r="B89" i="13" s="1"/>
  <c r="AQ33" i="13"/>
  <c r="AT33" i="13"/>
  <c r="B33" i="13"/>
  <c r="B60" i="13" s="1"/>
  <c r="B87" i="13" s="1"/>
  <c r="Z32" i="13"/>
  <c r="AX32" i="13"/>
  <c r="B32" i="13"/>
  <c r="B59" i="13" s="1"/>
  <c r="B86" i="13" s="1"/>
  <c r="Z31" i="13"/>
  <c r="AX31" i="13"/>
  <c r="B31" i="13"/>
  <c r="B58" i="13" s="1"/>
  <c r="B85" i="13" s="1"/>
  <c r="AT28" i="13"/>
  <c r="AL28" i="13"/>
  <c r="AD28" i="13"/>
  <c r="V28" i="13"/>
  <c r="N28" i="13"/>
  <c r="F28" i="13"/>
  <c r="AM52" i="13"/>
  <c r="W52" i="13"/>
  <c r="G52" i="13"/>
  <c r="AU50" i="13"/>
  <c r="AE50" i="13"/>
  <c r="AM48" i="13"/>
  <c r="W48" i="13"/>
  <c r="G48" i="13"/>
  <c r="AK47" i="13"/>
  <c r="E47" i="13"/>
  <c r="AU46" i="13"/>
  <c r="AE46" i="13"/>
  <c r="O46" i="13"/>
  <c r="AW45" i="13"/>
  <c r="AG45" i="13"/>
  <c r="AM44" i="13"/>
  <c r="W44" i="13"/>
  <c r="G44" i="13"/>
  <c r="AK43" i="13"/>
  <c r="I43" i="13"/>
  <c r="AU42" i="13"/>
  <c r="AE42" i="13"/>
  <c r="S42" i="13"/>
  <c r="O42" i="13"/>
  <c r="M41" i="13"/>
  <c r="AM40" i="13"/>
  <c r="W40" i="13"/>
  <c r="M40" i="13"/>
  <c r="G40" i="13"/>
  <c r="AO39" i="13"/>
  <c r="AJ39" i="13"/>
  <c r="J39" i="13"/>
  <c r="D39" i="13"/>
  <c r="AQ38" i="13"/>
  <c r="AN38" i="13"/>
  <c r="K38" i="13"/>
  <c r="G38" i="13"/>
  <c r="AB37" i="13"/>
  <c r="AR35" i="13"/>
  <c r="Y35" i="13"/>
  <c r="L35" i="13"/>
  <c r="J35" i="13"/>
  <c r="AA33" i="13"/>
  <c r="AF32" i="13"/>
  <c r="X32" i="13"/>
  <c r="AV28" i="13"/>
  <c r="AN28" i="13"/>
  <c r="AF28" i="13"/>
  <c r="X28" i="13"/>
  <c r="P28" i="13"/>
  <c r="H28" i="13"/>
  <c r="C55" i="21" l="1"/>
  <c r="C31" i="21"/>
  <c r="C40" i="21"/>
  <c r="C48" i="21"/>
  <c r="C44" i="21"/>
  <c r="C24" i="21"/>
  <c r="C42" i="21"/>
  <c r="C53" i="21"/>
  <c r="C49" i="21"/>
  <c r="C57" i="21"/>
  <c r="C51" i="21"/>
  <c r="C34" i="21"/>
  <c r="C39" i="21"/>
  <c r="G40" i="20"/>
  <c r="H40" i="20"/>
  <c r="H29" i="20"/>
  <c r="G29" i="20"/>
  <c r="C36" i="21"/>
  <c r="C32" i="21"/>
  <c r="C52" i="21"/>
  <c r="C21" i="21"/>
  <c r="C18" i="21" s="1"/>
  <c r="AS15" i="16"/>
  <c r="AS25" i="16" s="1"/>
  <c r="AT34" i="3" s="1"/>
  <c r="AV3" i="14"/>
  <c r="AP30" i="13"/>
  <c r="AO15" i="16"/>
  <c r="AO25" i="16" s="1"/>
  <c r="AP34" i="3" s="1"/>
  <c r="AR3" i="14"/>
  <c r="AH30" i="13"/>
  <c r="AG15" i="16"/>
  <c r="AG25" i="16" s="1"/>
  <c r="AH34" i="3" s="1"/>
  <c r="AJ3" i="14"/>
  <c r="AD57" i="13"/>
  <c r="AC15" i="16"/>
  <c r="AC25" i="16" s="1"/>
  <c r="AD34" i="3" s="1"/>
  <c r="AF3" i="14"/>
  <c r="U15" i="16"/>
  <c r="U25" i="16" s="1"/>
  <c r="V34" i="3" s="1"/>
  <c r="X3" i="14"/>
  <c r="R30" i="13"/>
  <c r="Q15" i="16"/>
  <c r="Q25" i="16" s="1"/>
  <c r="R34" i="3" s="1"/>
  <c r="T3" i="14"/>
  <c r="M15" i="16"/>
  <c r="M25" i="16" s="1"/>
  <c r="N34" i="3" s="1"/>
  <c r="P3" i="14"/>
  <c r="J30" i="13"/>
  <c r="I15" i="16"/>
  <c r="I25" i="16" s="1"/>
  <c r="J34" i="3" s="1"/>
  <c r="L3" i="14"/>
  <c r="AO57" i="13"/>
  <c r="AN15" i="16"/>
  <c r="AN25" i="16" s="1"/>
  <c r="AO34" i="3" s="1"/>
  <c r="AQ3" i="14"/>
  <c r="AF15" i="16"/>
  <c r="AF25" i="16" s="1"/>
  <c r="AG34" i="3" s="1"/>
  <c r="AI3" i="14"/>
  <c r="T15" i="16"/>
  <c r="T25" i="16" s="1"/>
  <c r="U34" i="3" s="1"/>
  <c r="W3" i="14"/>
  <c r="I57" i="13"/>
  <c r="H15" i="16"/>
  <c r="H25" i="16" s="1"/>
  <c r="I34" i="3" s="1"/>
  <c r="K3" i="14"/>
  <c r="D30" i="13"/>
  <c r="C16" i="17"/>
  <c r="I2" i="9"/>
  <c r="C15" i="16"/>
  <c r="F3" i="14"/>
  <c r="G15" i="16"/>
  <c r="G25" i="16" s="1"/>
  <c r="H34" i="3" s="1"/>
  <c r="J3" i="14"/>
  <c r="AX30" i="13"/>
  <c r="AW15" i="16"/>
  <c r="AW25" i="16" s="1"/>
  <c r="AX34" i="3" s="1"/>
  <c r="AZ3" i="14"/>
  <c r="AK15" i="16"/>
  <c r="AK25" i="16" s="1"/>
  <c r="AL34" i="3" s="1"/>
  <c r="AN3" i="14"/>
  <c r="Z30" i="13"/>
  <c r="Y15" i="16"/>
  <c r="Y25" i="16" s="1"/>
  <c r="Z34" i="3" s="1"/>
  <c r="AB3" i="14"/>
  <c r="E15" i="16"/>
  <c r="H3" i="14"/>
  <c r="AV15" i="16"/>
  <c r="AV25" i="16" s="1"/>
  <c r="AW34" i="3" s="1"/>
  <c r="AY3" i="14"/>
  <c r="AR15" i="16"/>
  <c r="AR25" i="16" s="1"/>
  <c r="AS34" i="3" s="1"/>
  <c r="AU3" i="14"/>
  <c r="AJ15" i="16"/>
  <c r="AJ25" i="16" s="1"/>
  <c r="AK34" i="3" s="1"/>
  <c r="AM3" i="14"/>
  <c r="AB15" i="16"/>
  <c r="AB25" i="16" s="1"/>
  <c r="AC34" i="3" s="1"/>
  <c r="AE3" i="14"/>
  <c r="X15" i="16"/>
  <c r="X25" i="16" s="1"/>
  <c r="Y34" i="3" s="1"/>
  <c r="AA3" i="14"/>
  <c r="Q57" i="13"/>
  <c r="P15" i="16"/>
  <c r="S3" i="14"/>
  <c r="L15" i="16"/>
  <c r="L25" i="16" s="1"/>
  <c r="M34" i="3" s="1"/>
  <c r="O3" i="14"/>
  <c r="D15" i="16"/>
  <c r="G3" i="14"/>
  <c r="AV30" i="13"/>
  <c r="AU15" i="16"/>
  <c r="AU25" i="16" s="1"/>
  <c r="AV34" i="3" s="1"/>
  <c r="AX3" i="14"/>
  <c r="AQ15" i="16"/>
  <c r="AQ25" i="16" s="1"/>
  <c r="AR34" i="3" s="1"/>
  <c r="AT3" i="14"/>
  <c r="AN30" i="13"/>
  <c r="AM15" i="16"/>
  <c r="AM25" i="16" s="1"/>
  <c r="AN34" i="3" s="1"/>
  <c r="AP3" i="14"/>
  <c r="AI15" i="16"/>
  <c r="AI25" i="16" s="1"/>
  <c r="AJ34" i="3" s="1"/>
  <c r="AL3" i="14"/>
  <c r="AF30" i="13"/>
  <c r="AE15" i="16"/>
  <c r="AE25" i="16" s="1"/>
  <c r="AF34" i="3" s="1"/>
  <c r="AH3" i="14"/>
  <c r="AA15" i="16"/>
  <c r="AA25" i="16" s="1"/>
  <c r="AB34" i="3" s="1"/>
  <c r="AD3" i="14"/>
  <c r="X30" i="13"/>
  <c r="W15" i="16"/>
  <c r="W25" i="16" s="1"/>
  <c r="X34" i="3" s="1"/>
  <c r="Z3" i="14"/>
  <c r="S15" i="16"/>
  <c r="S25" i="16" s="1"/>
  <c r="T34" i="3" s="1"/>
  <c r="V3" i="14"/>
  <c r="P30" i="13"/>
  <c r="O15" i="16"/>
  <c r="R3" i="14"/>
  <c r="L30" i="13"/>
  <c r="K15" i="16"/>
  <c r="K25" i="16" s="1"/>
  <c r="L34" i="3" s="1"/>
  <c r="N3" i="14"/>
  <c r="BA3" i="14"/>
  <c r="AX15" i="16"/>
  <c r="AT15" i="16"/>
  <c r="AT25" i="16" s="1"/>
  <c r="AU34" i="3" s="1"/>
  <c r="AW3" i="14"/>
  <c r="AP15" i="16"/>
  <c r="AP25" i="16" s="1"/>
  <c r="AQ34" i="3" s="1"/>
  <c r="AS3" i="14"/>
  <c r="AL15" i="16"/>
  <c r="AL25" i="16" s="1"/>
  <c r="AM34" i="3" s="1"/>
  <c r="AO3" i="14"/>
  <c r="AH15" i="16"/>
  <c r="AH25" i="16" s="1"/>
  <c r="AI34" i="3" s="1"/>
  <c r="AK3" i="14"/>
  <c r="AD15" i="16"/>
  <c r="AD25" i="16" s="1"/>
  <c r="AE34" i="3" s="1"/>
  <c r="AG3" i="14"/>
  <c r="Z15" i="16"/>
  <c r="Z25" i="16" s="1"/>
  <c r="AA34" i="3" s="1"/>
  <c r="AC3" i="14"/>
  <c r="V15" i="16"/>
  <c r="V25" i="16" s="1"/>
  <c r="W34" i="3" s="1"/>
  <c r="Y3" i="14"/>
  <c r="R15" i="16"/>
  <c r="R25" i="16" s="1"/>
  <c r="S34" i="3" s="1"/>
  <c r="U3" i="14"/>
  <c r="N15" i="16"/>
  <c r="N25" i="16" s="1"/>
  <c r="O34" i="3" s="1"/>
  <c r="Q3" i="14"/>
  <c r="J15" i="16"/>
  <c r="J25" i="16" s="1"/>
  <c r="K34" i="3" s="1"/>
  <c r="M3" i="14"/>
  <c r="F15" i="16"/>
  <c r="I3" i="14"/>
  <c r="AQ41" i="14"/>
  <c r="AT40" i="14"/>
  <c r="L22" i="14"/>
  <c r="K6" i="6" s="1"/>
  <c r="S37" i="14"/>
  <c r="AZ41" i="14"/>
  <c r="BA41" i="14"/>
  <c r="AZ36" i="14"/>
  <c r="BA36" i="14"/>
  <c r="F1076" i="14"/>
  <c r="C79" i="14"/>
  <c r="H79" i="14" s="1"/>
  <c r="G62" i="14"/>
  <c r="G70" i="14" s="1"/>
  <c r="B90" i="14"/>
  <c r="B99" i="14"/>
  <c r="AG41" i="14"/>
  <c r="C97" i="14"/>
  <c r="H80" i="14"/>
  <c r="H88" i="14" s="1"/>
  <c r="I80" i="14" s="1"/>
  <c r="C98" i="14"/>
  <c r="H81" i="14"/>
  <c r="H89" i="14" s="1"/>
  <c r="I81" i="14" s="1"/>
  <c r="H83" i="14"/>
  <c r="H91" i="14" s="1"/>
  <c r="C100" i="14"/>
  <c r="I100" i="14" s="1"/>
  <c r="I108" i="14" s="1"/>
  <c r="J100" i="14" s="1"/>
  <c r="C101" i="14"/>
  <c r="H84" i="14"/>
  <c r="H92" i="14" s="1"/>
  <c r="I84" i="14" s="1"/>
  <c r="F1078" i="14"/>
  <c r="C102" i="14"/>
  <c r="H85" i="14"/>
  <c r="H93" i="14" s="1"/>
  <c r="I85" i="14" s="1"/>
  <c r="I93" i="14" s="1"/>
  <c r="J85" i="14" s="1"/>
  <c r="H73" i="14"/>
  <c r="C116" i="14"/>
  <c r="J116" i="14" s="1"/>
  <c r="I107" i="14"/>
  <c r="J99" i="14" s="1"/>
  <c r="F37" i="14"/>
  <c r="AO36" i="14"/>
  <c r="AI39" i="14"/>
  <c r="J38" i="14"/>
  <c r="AD38" i="14"/>
  <c r="T39" i="14"/>
  <c r="P37" i="14"/>
  <c r="AL39" i="14"/>
  <c r="AH38" i="14"/>
  <c r="AT38" i="14"/>
  <c r="X37" i="14"/>
  <c r="Z38" i="14"/>
  <c r="AX38" i="14"/>
  <c r="V37" i="14"/>
  <c r="Z41" i="14"/>
  <c r="AM37" i="14"/>
  <c r="AH39" i="14"/>
  <c r="F39" i="14"/>
  <c r="AG36" i="14"/>
  <c r="AV25" i="14"/>
  <c r="AV32" i="14" s="1"/>
  <c r="AV33" i="14" s="1"/>
  <c r="W37" i="14"/>
  <c r="Y32" i="14"/>
  <c r="N38" i="14"/>
  <c r="Q38" i="14"/>
  <c r="F25" i="14"/>
  <c r="F32" i="14" s="1"/>
  <c r="F33" i="14" s="1"/>
  <c r="AB37" i="14"/>
  <c r="AI40" i="14"/>
  <c r="W32" i="14"/>
  <c r="I32" i="14"/>
  <c r="AP38" i="14"/>
  <c r="AP41" i="14"/>
  <c r="AR32" i="14"/>
  <c r="AK37" i="14"/>
  <c r="AR35" i="14"/>
  <c r="P25" i="14"/>
  <c r="P32" i="14" s="1"/>
  <c r="V25" i="14"/>
  <c r="W35" i="14" s="1"/>
  <c r="AL41" i="14"/>
  <c r="AV41" i="14"/>
  <c r="O36" i="14"/>
  <c r="V38" i="14"/>
  <c r="AL38" i="14"/>
  <c r="AJ39" i="14"/>
  <c r="AW41" i="14"/>
  <c r="Q36" i="14"/>
  <c r="AK25" i="14"/>
  <c r="AK32" i="14" s="1"/>
  <c r="AD25" i="14"/>
  <c r="AD32" i="14" s="1"/>
  <c r="Z36" i="14"/>
  <c r="K41" i="14"/>
  <c r="V36" i="14"/>
  <c r="AG40" i="14"/>
  <c r="O40" i="14"/>
  <c r="AQ22" i="14"/>
  <c r="AP6" i="6" s="1"/>
  <c r="AO41" i="14"/>
  <c r="B71" i="14"/>
  <c r="N32" i="14"/>
  <c r="O39" i="14"/>
  <c r="AM40" i="14"/>
  <c r="AG22" i="14"/>
  <c r="AF6" i="6" s="1"/>
  <c r="AH41" i="14"/>
  <c r="N40" i="14"/>
  <c r="P41" i="14"/>
  <c r="S40" i="14"/>
  <c r="AX22" i="14"/>
  <c r="AW6" i="6" s="1"/>
  <c r="AH22" i="14"/>
  <c r="AG6" i="6" s="1"/>
  <c r="AS25" i="14"/>
  <c r="AS35" i="14" s="1"/>
  <c r="Q22" i="14"/>
  <c r="P6" i="6" s="1"/>
  <c r="Q25" i="14"/>
  <c r="X25" i="14"/>
  <c r="Y35" i="14" s="1"/>
  <c r="AI22" i="14"/>
  <c r="AH6" i="6" s="1"/>
  <c r="AI25" i="14"/>
  <c r="AX25" i="14"/>
  <c r="AX32" i="14" s="1"/>
  <c r="AC22" i="14"/>
  <c r="AB6" i="6" s="1"/>
  <c r="AC25" i="14"/>
  <c r="K39" i="14"/>
  <c r="G25" i="14"/>
  <c r="G39" i="14"/>
  <c r="R22" i="14"/>
  <c r="Q6" i="6" s="1"/>
  <c r="AJ25" i="14"/>
  <c r="AK35" i="14" s="1"/>
  <c r="AT37" i="14"/>
  <c r="V41" i="14"/>
  <c r="K36" i="14"/>
  <c r="R25" i="14"/>
  <c r="R32" i="14" s="1"/>
  <c r="AH25" i="14"/>
  <c r="AH32" i="14" s="1"/>
  <c r="U36" i="14"/>
  <c r="AW25" i="14"/>
  <c r="AW32" i="14" s="1"/>
  <c r="K22" i="14"/>
  <c r="J6" i="6" s="1"/>
  <c r="AN25" i="14"/>
  <c r="AO35" i="14" s="1"/>
  <c r="AZ25" i="14"/>
  <c r="AE25" i="14"/>
  <c r="AE32" i="14" s="1"/>
  <c r="AD40" i="14"/>
  <c r="AA36" i="14"/>
  <c r="AA25" i="14"/>
  <c r="AA32" i="14" s="1"/>
  <c r="Q37" i="14"/>
  <c r="J36" i="14"/>
  <c r="AG39" i="14"/>
  <c r="I22" i="14"/>
  <c r="H6" i="6" s="1"/>
  <c r="M22" i="14"/>
  <c r="L6" i="6" s="1"/>
  <c r="M25" i="14"/>
  <c r="M35" i="14" s="1"/>
  <c r="AQ39" i="14"/>
  <c r="AM25" i="14"/>
  <c r="AM32" i="14" s="1"/>
  <c r="Q39" i="14"/>
  <c r="W22" i="14"/>
  <c r="V6" i="6" s="1"/>
  <c r="AY25" i="14"/>
  <c r="S25" i="14"/>
  <c r="S32" i="14" s="1"/>
  <c r="AO22" i="14"/>
  <c r="AN6" i="6" s="1"/>
  <c r="AR39" i="14"/>
  <c r="AB39" i="14"/>
  <c r="L39" i="14"/>
  <c r="J25" i="14"/>
  <c r="J32" i="14" s="1"/>
  <c r="J33" i="14" s="1"/>
  <c r="Z25" i="14"/>
  <c r="Z35" i="14" s="1"/>
  <c r="AP25" i="14"/>
  <c r="AP35" i="14" s="1"/>
  <c r="AX40" i="14"/>
  <c r="AH40" i="14"/>
  <c r="R40" i="14"/>
  <c r="F36" i="14"/>
  <c r="AV36" i="14"/>
  <c r="AB25" i="14"/>
  <c r="AB35" i="14" s="1"/>
  <c r="AF40" i="14"/>
  <c r="H25" i="14"/>
  <c r="I35" i="14" s="1"/>
  <c r="T25" i="14"/>
  <c r="U35" i="14" s="1"/>
  <c r="G37" i="14"/>
  <c r="AU22" i="14"/>
  <c r="AT6" i="6" s="1"/>
  <c r="AU25" i="14"/>
  <c r="AU35" i="14" s="1"/>
  <c r="O25" i="14"/>
  <c r="O35" i="14" s="1"/>
  <c r="H39" i="14"/>
  <c r="AY37" i="14"/>
  <c r="AK40" i="14"/>
  <c r="AK39" i="14"/>
  <c r="AQ35" i="14"/>
  <c r="AM39" i="14"/>
  <c r="X39" i="14"/>
  <c r="AN39" i="14"/>
  <c r="H37" i="14"/>
  <c r="AC37" i="14"/>
  <c r="I37" i="14"/>
  <c r="AD37" i="14"/>
  <c r="AR36" i="14"/>
  <c r="AS36" i="14"/>
  <c r="AV37" i="14"/>
  <c r="AQ37" i="14"/>
  <c r="AA39" i="14"/>
  <c r="AZ37" i="14"/>
  <c r="K40" i="14"/>
  <c r="AE39" i="14"/>
  <c r="V39" i="14"/>
  <c r="AA40" i="14"/>
  <c r="AT32" i="14"/>
  <c r="J41" i="14"/>
  <c r="X41" i="14"/>
  <c r="Y41" i="14"/>
  <c r="P36" i="14"/>
  <c r="AA41" i="14"/>
  <c r="AR40" i="14"/>
  <c r="AO32" i="14"/>
  <c r="AO37" i="14"/>
  <c r="AQ40" i="14"/>
  <c r="U39" i="14"/>
  <c r="L32" i="14"/>
  <c r="M37" i="14"/>
  <c r="S39" i="14"/>
  <c r="Z39" i="14"/>
  <c r="AZ39" i="14"/>
  <c r="AW37" i="14"/>
  <c r="AP36" i="14"/>
  <c r="U41" i="14"/>
  <c r="AB41" i="14"/>
  <c r="G41" i="14"/>
  <c r="AI37" i="14"/>
  <c r="AE37" i="14"/>
  <c r="W41" i="14"/>
  <c r="AE40" i="14"/>
  <c r="AU39" i="14"/>
  <c r="AC39" i="14"/>
  <c r="AA37" i="14"/>
  <c r="AN37" i="14"/>
  <c r="AV39" i="14"/>
  <c r="AF39" i="14"/>
  <c r="P39" i="14"/>
  <c r="AQ36" i="14"/>
  <c r="AP40" i="14"/>
  <c r="Z40" i="14"/>
  <c r="J40" i="14"/>
  <c r="AP37" i="14"/>
  <c r="Z37" i="14"/>
  <c r="J37" i="14"/>
  <c r="AK41" i="14"/>
  <c r="Q41" i="14"/>
  <c r="AF41" i="14"/>
  <c r="AU32" i="14"/>
  <c r="AU33" i="14" s="1"/>
  <c r="AW39" i="14"/>
  <c r="U37" i="14"/>
  <c r="Y36" i="14"/>
  <c r="K37" i="14"/>
  <c r="W40" i="14"/>
  <c r="Y39" i="14"/>
  <c r="AU40" i="14"/>
  <c r="M39" i="14"/>
  <c r="F1067" i="14"/>
  <c r="F55" i="14"/>
  <c r="AL36" i="14"/>
  <c r="AL35" i="14"/>
  <c r="AL22" i="14"/>
  <c r="AK6" i="6" s="1"/>
  <c r="V22" i="14"/>
  <c r="U6" i="6" s="1"/>
  <c r="F22" i="14"/>
  <c r="E6" i="6" s="1"/>
  <c r="F1065" i="14"/>
  <c r="F53" i="14"/>
  <c r="AJ36" i="14"/>
  <c r="J39" i="14"/>
  <c r="AV22" i="14"/>
  <c r="AU6" i="6" s="1"/>
  <c r="H22" i="14"/>
  <c r="G6" i="6" s="1"/>
  <c r="T22" i="14"/>
  <c r="S6" i="6" s="1"/>
  <c r="AE36" i="14"/>
  <c r="O22" i="14"/>
  <c r="N6" i="6" s="1"/>
  <c r="AK36" i="14"/>
  <c r="Y22" i="14"/>
  <c r="X6" i="6" s="1"/>
  <c r="I63" i="14"/>
  <c r="I71" i="14" s="1"/>
  <c r="N37" i="14"/>
  <c r="AF32" i="14"/>
  <c r="K32" i="14"/>
  <c r="AL40" i="14"/>
  <c r="V40" i="14"/>
  <c r="F40" i="14"/>
  <c r="AL37" i="14"/>
  <c r="AH36" i="14"/>
  <c r="R36" i="14"/>
  <c r="F1066" i="14"/>
  <c r="D34" i="5" s="1"/>
  <c r="F54" i="14"/>
  <c r="H87" i="14"/>
  <c r="I79" i="14" s="1"/>
  <c r="AT39" i="14"/>
  <c r="AW22" i="14"/>
  <c r="AV6" i="6" s="1"/>
  <c r="G22" i="14"/>
  <c r="F6" i="6" s="1"/>
  <c r="AR41" i="14"/>
  <c r="L41" i="14"/>
  <c r="AF36" i="14"/>
  <c r="G50" i="14"/>
  <c r="G1070" i="14" s="1"/>
  <c r="U40" i="14"/>
  <c r="AP39" i="14"/>
  <c r="AK22" i="14"/>
  <c r="AJ6" i="6" s="1"/>
  <c r="X22" i="14"/>
  <c r="W6" i="6" s="1"/>
  <c r="AJ22" i="14"/>
  <c r="AI6" i="6" s="1"/>
  <c r="H67" i="14"/>
  <c r="H75" i="14" s="1"/>
  <c r="W39" i="14"/>
  <c r="H64" i="14"/>
  <c r="H72" i="14" s="1"/>
  <c r="AU36" i="14"/>
  <c r="B97" i="14"/>
  <c r="B88" i="14"/>
  <c r="B91" i="14"/>
  <c r="AB40" i="14"/>
  <c r="AY39" i="14"/>
  <c r="I39" i="14"/>
  <c r="B81" i="14"/>
  <c r="B72" i="14"/>
  <c r="AF22" i="14"/>
  <c r="AE6" i="6" s="1"/>
  <c r="AG32" i="14"/>
  <c r="AG33" i="14" s="1"/>
  <c r="AU37" i="14"/>
  <c r="AW36" i="14"/>
  <c r="AL32" i="14"/>
  <c r="AX41" i="14"/>
  <c r="F1071" i="14"/>
  <c r="F59" i="14"/>
  <c r="F1069" i="14"/>
  <c r="F57" i="14"/>
  <c r="G48" i="14" s="1"/>
  <c r="AX37" i="14"/>
  <c r="AH37" i="14"/>
  <c r="R37" i="14"/>
  <c r="AT22" i="14"/>
  <c r="AS6" i="6" s="1"/>
  <c r="AT35" i="14"/>
  <c r="AD22" i="14"/>
  <c r="AC6" i="6" s="1"/>
  <c r="N22" i="14"/>
  <c r="M6" i="6" s="1"/>
  <c r="L36" i="14"/>
  <c r="AC36" i="14"/>
  <c r="AB36" i="14"/>
  <c r="T32" i="14"/>
  <c r="T33" i="14" s="1"/>
  <c r="AG37" i="14"/>
  <c r="AM22" i="14"/>
  <c r="AL6" i="6" s="1"/>
  <c r="H68" i="14"/>
  <c r="H76" i="14" s="1"/>
  <c r="T37" i="14"/>
  <c r="U22" i="14"/>
  <c r="T6" i="6" s="1"/>
  <c r="AA22" i="14"/>
  <c r="Z6" i="6" s="1"/>
  <c r="AN22" i="14"/>
  <c r="AM6" i="6" s="1"/>
  <c r="AZ22" i="14"/>
  <c r="AY6" i="6" s="1"/>
  <c r="AY22" i="14"/>
  <c r="AX6" i="6" s="1"/>
  <c r="AE22" i="14"/>
  <c r="AD6" i="6" s="1"/>
  <c r="S22" i="14"/>
  <c r="R6" i="6" s="1"/>
  <c r="AN32" i="14"/>
  <c r="AN33" i="14" s="1"/>
  <c r="Q40" i="14"/>
  <c r="AO39" i="14"/>
  <c r="AR22" i="14"/>
  <c r="AQ6" i="6" s="1"/>
  <c r="B79" i="14"/>
  <c r="B70" i="14"/>
  <c r="P40" i="14"/>
  <c r="AG35" i="14"/>
  <c r="AC41" i="14"/>
  <c r="AQ32" i="14"/>
  <c r="U32" i="14"/>
  <c r="U33" i="14" s="1"/>
  <c r="AR37" i="14"/>
  <c r="L37" i="14"/>
  <c r="AP22" i="14"/>
  <c r="AO6" i="6" s="1"/>
  <c r="Z22" i="14"/>
  <c r="Y6" i="6" s="1"/>
  <c r="J22" i="14"/>
  <c r="I6" i="6" s="1"/>
  <c r="AF37" i="14"/>
  <c r="AS22" i="14"/>
  <c r="AR6" i="6" s="1"/>
  <c r="AS37" i="14"/>
  <c r="L40" i="14"/>
  <c r="N39" i="14"/>
  <c r="AB22" i="14"/>
  <c r="AA6" i="6" s="1"/>
  <c r="B84" i="14"/>
  <c r="B75" i="14"/>
  <c r="P22" i="14"/>
  <c r="O6" i="6" s="1"/>
  <c r="B102" i="14"/>
  <c r="B93" i="14"/>
  <c r="AW40" i="14"/>
  <c r="AD39" i="14"/>
  <c r="AX39" i="14"/>
  <c r="R39" i="14"/>
  <c r="AV40" i="14"/>
  <c r="I36" i="14"/>
  <c r="H66" i="14"/>
  <c r="H74" i="14" s="1"/>
  <c r="I65" i="14" s="1"/>
  <c r="I41" i="14"/>
  <c r="D88" i="13"/>
  <c r="E108" i="13"/>
  <c r="E61" i="13"/>
  <c r="F61" i="13" s="1"/>
  <c r="G61" i="13" s="1"/>
  <c r="G88" i="13" s="1"/>
  <c r="D108" i="13"/>
  <c r="D80" i="13"/>
  <c r="D107" i="13" s="1"/>
  <c r="F81" i="13"/>
  <c r="F108" i="13" s="1"/>
  <c r="D75" i="13"/>
  <c r="AD36" i="13"/>
  <c r="AI36" i="13"/>
  <c r="AH31" i="13"/>
  <c r="AH32" i="13"/>
  <c r="AQ36" i="13"/>
  <c r="AW37" i="13"/>
  <c r="Y41" i="13"/>
  <c r="I41" i="13"/>
  <c r="AO51" i="13"/>
  <c r="Y51" i="13"/>
  <c r="I51" i="13"/>
  <c r="AK51" i="13"/>
  <c r="U51" i="13"/>
  <c r="E51" i="13"/>
  <c r="D32" i="13"/>
  <c r="AN32" i="13"/>
  <c r="I37" i="13"/>
  <c r="P41" i="13"/>
  <c r="J31" i="13"/>
  <c r="AP31" i="13"/>
  <c r="J32" i="13"/>
  <c r="AP32" i="13"/>
  <c r="K33" i="13"/>
  <c r="S36" i="13"/>
  <c r="AY36" i="13"/>
  <c r="Q37" i="13"/>
  <c r="Y39" i="13"/>
  <c r="AY40" i="13"/>
  <c r="AU40" i="13"/>
  <c r="AE40" i="13"/>
  <c r="AO41" i="13"/>
  <c r="AQ46" i="13"/>
  <c r="K46" i="13"/>
  <c r="AM46" i="13"/>
  <c r="G46" i="13"/>
  <c r="AG47" i="13"/>
  <c r="Q47" i="13"/>
  <c r="M51" i="13"/>
  <c r="AS51" i="13"/>
  <c r="AL37" i="13"/>
  <c r="K36" i="13"/>
  <c r="F37" i="13"/>
  <c r="AQ50" i="13"/>
  <c r="K50" i="13"/>
  <c r="AM50" i="13"/>
  <c r="G50" i="13"/>
  <c r="AG51" i="13"/>
  <c r="H32" i="13"/>
  <c r="AV32" i="13"/>
  <c r="L37" i="13"/>
  <c r="AS41" i="13"/>
  <c r="O50" i="13"/>
  <c r="R31" i="13"/>
  <c r="R32" i="13"/>
  <c r="V33" i="13"/>
  <c r="O40" i="13"/>
  <c r="AO45" i="13"/>
  <c r="Y45" i="13"/>
  <c r="W46" i="13"/>
  <c r="AW47" i="13"/>
  <c r="AA50" i="13"/>
  <c r="Q51" i="13"/>
  <c r="AW51" i="13"/>
  <c r="D79" i="13"/>
  <c r="AA42" i="13"/>
  <c r="AU44" i="13"/>
  <c r="M49" i="13"/>
  <c r="AC49" i="13"/>
  <c r="AS49" i="13"/>
  <c r="AU52" i="13"/>
  <c r="O48" i="13"/>
  <c r="Q49" i="13"/>
  <c r="AG49" i="13"/>
  <c r="H84" i="13"/>
  <c r="H57" i="13"/>
  <c r="T84" i="13"/>
  <c r="T57" i="13"/>
  <c r="AB84" i="13"/>
  <c r="AB57" i="13"/>
  <c r="AJ84" i="13"/>
  <c r="AJ57" i="13"/>
  <c r="AR84" i="13"/>
  <c r="AR57" i="13"/>
  <c r="D33" i="13"/>
  <c r="T33" i="13"/>
  <c r="AJ33" i="13"/>
  <c r="H35" i="13"/>
  <c r="X35" i="13"/>
  <c r="AN35" i="13"/>
  <c r="L36" i="13"/>
  <c r="AJ36" i="13"/>
  <c r="AR36" i="13"/>
  <c r="H37" i="13"/>
  <c r="X37" i="13"/>
  <c r="AV37" i="13"/>
  <c r="D38" i="13"/>
  <c r="T38" i="13"/>
  <c r="AJ38" i="13"/>
  <c r="H39" i="13"/>
  <c r="AF39" i="13"/>
  <c r="AN39" i="13"/>
  <c r="AV39" i="13"/>
  <c r="D40" i="13"/>
  <c r="L40" i="13"/>
  <c r="T40" i="13"/>
  <c r="AB40" i="13"/>
  <c r="AN40" i="13"/>
  <c r="AV40" i="13"/>
  <c r="D41" i="13"/>
  <c r="X41" i="13"/>
  <c r="AF41" i="13"/>
  <c r="AN41" i="13"/>
  <c r="AV41" i="13"/>
  <c r="D42" i="13"/>
  <c r="L42" i="13"/>
  <c r="T42" i="13"/>
  <c r="AB42" i="13"/>
  <c r="AJ42" i="13"/>
  <c r="AR42" i="13"/>
  <c r="H43" i="13"/>
  <c r="P43" i="13"/>
  <c r="X43" i="13"/>
  <c r="AJ43" i="13"/>
  <c r="AR43" i="13"/>
  <c r="H44" i="13"/>
  <c r="P44" i="13"/>
  <c r="X44" i="13"/>
  <c r="AF44" i="13"/>
  <c r="AN44" i="13"/>
  <c r="AR44" i="13"/>
  <c r="H45" i="13"/>
  <c r="T45" i="13"/>
  <c r="AB45" i="13"/>
  <c r="AF45" i="13"/>
  <c r="AN45" i="13"/>
  <c r="AV45" i="13"/>
  <c r="H46" i="13"/>
  <c r="P46" i="13"/>
  <c r="X46" i="13"/>
  <c r="AB46" i="13"/>
  <c r="AJ46" i="13"/>
  <c r="AR46" i="13"/>
  <c r="H47" i="13"/>
  <c r="P47" i="13"/>
  <c r="X47" i="13"/>
  <c r="AF47" i="13"/>
  <c r="AN47" i="13"/>
  <c r="AV47" i="13"/>
  <c r="H48" i="13"/>
  <c r="P48" i="13"/>
  <c r="X48" i="13"/>
  <c r="AF48" i="13"/>
  <c r="AN48" i="13"/>
  <c r="AV48" i="13"/>
  <c r="D49" i="13"/>
  <c r="L49" i="13"/>
  <c r="T49" i="13"/>
  <c r="AB49" i="13"/>
  <c r="AJ49" i="13"/>
  <c r="AR49" i="13"/>
  <c r="H50" i="13"/>
  <c r="P50" i="13"/>
  <c r="T50" i="13"/>
  <c r="AF50" i="13"/>
  <c r="AJ50" i="13"/>
  <c r="AV50" i="13"/>
  <c r="D51" i="13"/>
  <c r="H51" i="13"/>
  <c r="P51" i="13"/>
  <c r="X51" i="13"/>
  <c r="AF51" i="13"/>
  <c r="AN51" i="13"/>
  <c r="AV51" i="13"/>
  <c r="D52" i="13"/>
  <c r="L52" i="13"/>
  <c r="T52" i="13"/>
  <c r="AB52" i="13"/>
  <c r="AJ52" i="13"/>
  <c r="AR52" i="13"/>
  <c r="D28" i="13"/>
  <c r="T28" i="13"/>
  <c r="AJ28" i="13"/>
  <c r="H30" i="13"/>
  <c r="AF33" i="13"/>
  <c r="H36" i="13"/>
  <c r="AV38" i="13"/>
  <c r="I84" i="13"/>
  <c r="I30" i="13"/>
  <c r="U84" i="13"/>
  <c r="U57" i="13"/>
  <c r="U30" i="13"/>
  <c r="Y84" i="13"/>
  <c r="Y30" i="13"/>
  <c r="AG84" i="13"/>
  <c r="AG30" i="13"/>
  <c r="AO84" i="13"/>
  <c r="AO30" i="13"/>
  <c r="AW84" i="13"/>
  <c r="AW30" i="13"/>
  <c r="E31" i="13"/>
  <c r="E28" i="13"/>
  <c r="M31" i="13"/>
  <c r="M28" i="13"/>
  <c r="U31" i="13"/>
  <c r="U28" i="13"/>
  <c r="AC31" i="13"/>
  <c r="AC28" i="13"/>
  <c r="AK31" i="13"/>
  <c r="AK28" i="13"/>
  <c r="AS31" i="13"/>
  <c r="AS28" i="13"/>
  <c r="E32" i="13"/>
  <c r="I32" i="13"/>
  <c r="Q32" i="13"/>
  <c r="Y32" i="13"/>
  <c r="AG32" i="13"/>
  <c r="AO32" i="13"/>
  <c r="AW32" i="13"/>
  <c r="E33" i="13"/>
  <c r="M33" i="13"/>
  <c r="U33" i="13"/>
  <c r="AC33" i="13"/>
  <c r="AK33" i="13"/>
  <c r="AS33" i="13"/>
  <c r="E35" i="13"/>
  <c r="U35" i="13"/>
  <c r="AK35" i="13"/>
  <c r="AS35" i="13"/>
  <c r="E36" i="13"/>
  <c r="M36" i="13"/>
  <c r="U36" i="13"/>
  <c r="AC36" i="13"/>
  <c r="AK36" i="13"/>
  <c r="AS36" i="13"/>
  <c r="E37" i="13"/>
  <c r="U37" i="13"/>
  <c r="AS37" i="13"/>
  <c r="E38" i="13"/>
  <c r="Q38" i="13"/>
  <c r="Y38" i="13"/>
  <c r="AG38" i="13"/>
  <c r="AO38" i="13"/>
  <c r="AW38" i="13"/>
  <c r="U39" i="13"/>
  <c r="AC39" i="13"/>
  <c r="AK39" i="13"/>
  <c r="U40" i="13"/>
  <c r="AC40" i="13"/>
  <c r="AK40" i="13"/>
  <c r="AS40" i="13"/>
  <c r="E42" i="13"/>
  <c r="M42" i="13"/>
  <c r="U42" i="13"/>
  <c r="AC42" i="13"/>
  <c r="AK42" i="13"/>
  <c r="AS42" i="13"/>
  <c r="E44" i="13"/>
  <c r="M44" i="13"/>
  <c r="U44" i="13"/>
  <c r="AC44" i="13"/>
  <c r="AK44" i="13"/>
  <c r="AS44" i="13"/>
  <c r="I46" i="13"/>
  <c r="Q46" i="13"/>
  <c r="Y46" i="13"/>
  <c r="AK46" i="13"/>
  <c r="AS46" i="13"/>
  <c r="E48" i="13"/>
  <c r="M48" i="13"/>
  <c r="U48" i="13"/>
  <c r="AC48" i="13"/>
  <c r="AK48" i="13"/>
  <c r="AS48" i="13"/>
  <c r="N33" i="13"/>
  <c r="AI33" i="13"/>
  <c r="AG35" i="13"/>
  <c r="AF36" i="13"/>
  <c r="Q39" i="13"/>
  <c r="AB39" i="13"/>
  <c r="AI40" i="13"/>
  <c r="E43" i="13"/>
  <c r="AI44" i="13"/>
  <c r="M45" i="13"/>
  <c r="AS45" i="13"/>
  <c r="AI48" i="13"/>
  <c r="AI52" i="13"/>
  <c r="F57" i="13"/>
  <c r="F84" i="13"/>
  <c r="J84" i="13"/>
  <c r="J57" i="13"/>
  <c r="N57" i="13"/>
  <c r="N84" i="13"/>
  <c r="R84" i="13"/>
  <c r="R57" i="13"/>
  <c r="V57" i="13"/>
  <c r="V84" i="13"/>
  <c r="Z84" i="13"/>
  <c r="Z57" i="13"/>
  <c r="AH84" i="13"/>
  <c r="AH57" i="13"/>
  <c r="AL57" i="13"/>
  <c r="AL84" i="13"/>
  <c r="AP84" i="13"/>
  <c r="AP57" i="13"/>
  <c r="AT57" i="13"/>
  <c r="AT84" i="13"/>
  <c r="AX84" i="13"/>
  <c r="AX57" i="13"/>
  <c r="J33" i="13"/>
  <c r="R33" i="13"/>
  <c r="Z33" i="13"/>
  <c r="AH33" i="13"/>
  <c r="AP33" i="13"/>
  <c r="AX33" i="13"/>
  <c r="R35" i="13"/>
  <c r="Z35" i="13"/>
  <c r="AH35" i="13"/>
  <c r="AP35" i="13"/>
  <c r="AX35" i="13"/>
  <c r="J36" i="13"/>
  <c r="R36" i="13"/>
  <c r="Z36" i="13"/>
  <c r="AH36" i="13"/>
  <c r="AP36" i="13"/>
  <c r="AX36" i="13"/>
  <c r="J37" i="13"/>
  <c r="R37" i="13"/>
  <c r="Z37" i="13"/>
  <c r="AH37" i="13"/>
  <c r="AP37" i="13"/>
  <c r="AX37" i="13"/>
  <c r="J38" i="13"/>
  <c r="R38" i="13"/>
  <c r="Z38" i="13"/>
  <c r="AH38" i="13"/>
  <c r="AP38" i="13"/>
  <c r="AX38" i="13"/>
  <c r="R39" i="13"/>
  <c r="Z39" i="13"/>
  <c r="AH39" i="13"/>
  <c r="AP39" i="13"/>
  <c r="AT39" i="13"/>
  <c r="AX39" i="13"/>
  <c r="F40" i="13"/>
  <c r="J40" i="13"/>
  <c r="N40" i="13"/>
  <c r="R40" i="13"/>
  <c r="V40" i="13"/>
  <c r="Z40" i="13"/>
  <c r="AD40" i="13"/>
  <c r="AH40" i="13"/>
  <c r="AL40" i="13"/>
  <c r="AP40" i="13"/>
  <c r="AT40" i="13"/>
  <c r="AX40" i="13"/>
  <c r="F41" i="13"/>
  <c r="J41" i="13"/>
  <c r="N41" i="13"/>
  <c r="R41" i="13"/>
  <c r="V41" i="13"/>
  <c r="Z41" i="13"/>
  <c r="AD41" i="13"/>
  <c r="AH41" i="13"/>
  <c r="AL41" i="13"/>
  <c r="AP41" i="13"/>
  <c r="AT41" i="13"/>
  <c r="AX41" i="13"/>
  <c r="F42" i="13"/>
  <c r="J42" i="13"/>
  <c r="N42" i="13"/>
  <c r="R42" i="13"/>
  <c r="V42" i="13"/>
  <c r="Z42" i="13"/>
  <c r="AD42" i="13"/>
  <c r="AH42" i="13"/>
  <c r="AL42" i="13"/>
  <c r="AP42" i="13"/>
  <c r="AT42" i="13"/>
  <c r="AX42" i="13"/>
  <c r="F43" i="13"/>
  <c r="J43" i="13"/>
  <c r="N43" i="13"/>
  <c r="R43" i="13"/>
  <c r="V43" i="13"/>
  <c r="Z43" i="13"/>
  <c r="AD43" i="13"/>
  <c r="AH43" i="13"/>
  <c r="AL43" i="13"/>
  <c r="AP43" i="13"/>
  <c r="AT43" i="13"/>
  <c r="AX43" i="13"/>
  <c r="F44" i="13"/>
  <c r="J44" i="13"/>
  <c r="N44" i="13"/>
  <c r="R44" i="13"/>
  <c r="V44" i="13"/>
  <c r="Z44" i="13"/>
  <c r="AD44" i="13"/>
  <c r="AH44" i="13"/>
  <c r="AL44" i="13"/>
  <c r="AP44" i="13"/>
  <c r="AT44" i="13"/>
  <c r="AX44" i="13"/>
  <c r="F45" i="13"/>
  <c r="J45" i="13"/>
  <c r="N45" i="13"/>
  <c r="R45" i="13"/>
  <c r="V45" i="13"/>
  <c r="Z45" i="13"/>
  <c r="AD45" i="13"/>
  <c r="AH45" i="13"/>
  <c r="AL45" i="13"/>
  <c r="AP45" i="13"/>
  <c r="AT45" i="13"/>
  <c r="AX45" i="13"/>
  <c r="F46" i="13"/>
  <c r="J46" i="13"/>
  <c r="N46" i="13"/>
  <c r="R46" i="13"/>
  <c r="V46" i="13"/>
  <c r="Z46" i="13"/>
  <c r="AD46" i="13"/>
  <c r="AH46" i="13"/>
  <c r="AL46" i="13"/>
  <c r="AP46" i="13"/>
  <c r="AT46" i="13"/>
  <c r="AX46" i="13"/>
  <c r="F47" i="13"/>
  <c r="J47" i="13"/>
  <c r="N47" i="13"/>
  <c r="R47" i="13"/>
  <c r="V47" i="13"/>
  <c r="Z47" i="13"/>
  <c r="AD47" i="13"/>
  <c r="AH47" i="13"/>
  <c r="AL47" i="13"/>
  <c r="AP47" i="13"/>
  <c r="AT47" i="13"/>
  <c r="AX47" i="13"/>
  <c r="F48" i="13"/>
  <c r="J48" i="13"/>
  <c r="N48" i="13"/>
  <c r="R48" i="13"/>
  <c r="V48" i="13"/>
  <c r="Z48" i="13"/>
  <c r="AD48" i="13"/>
  <c r="AH48" i="13"/>
  <c r="AL48" i="13"/>
  <c r="AP48" i="13"/>
  <c r="AT48" i="13"/>
  <c r="AX48" i="13"/>
  <c r="F49" i="13"/>
  <c r="J49" i="13"/>
  <c r="N49" i="13"/>
  <c r="R49" i="13"/>
  <c r="V49" i="13"/>
  <c r="Z49" i="13"/>
  <c r="AD49" i="13"/>
  <c r="AH49" i="13"/>
  <c r="AL49" i="13"/>
  <c r="AP49" i="13"/>
  <c r="AT49" i="13"/>
  <c r="AX49" i="13"/>
  <c r="F50" i="13"/>
  <c r="J50" i="13"/>
  <c r="N50" i="13"/>
  <c r="R50" i="13"/>
  <c r="V50" i="13"/>
  <c r="Z50" i="13"/>
  <c r="AD50" i="13"/>
  <c r="AH50" i="13"/>
  <c r="AL50" i="13"/>
  <c r="AP50" i="13"/>
  <c r="AT50" i="13"/>
  <c r="AX50" i="13"/>
  <c r="F51" i="13"/>
  <c r="J51" i="13"/>
  <c r="N51" i="13"/>
  <c r="R51" i="13"/>
  <c r="V51" i="13"/>
  <c r="Z51" i="13"/>
  <c r="AD51" i="13"/>
  <c r="AH51" i="13"/>
  <c r="AL51" i="13"/>
  <c r="AP51" i="13"/>
  <c r="AT51" i="13"/>
  <c r="AX51" i="13"/>
  <c r="F52" i="13"/>
  <c r="J52" i="13"/>
  <c r="N52" i="13"/>
  <c r="R52" i="13"/>
  <c r="V52" i="13"/>
  <c r="Z52" i="13"/>
  <c r="AD52" i="13"/>
  <c r="AH52" i="13"/>
  <c r="AL52" i="13"/>
  <c r="AP52" i="13"/>
  <c r="AT52" i="13"/>
  <c r="AX52" i="13"/>
  <c r="T30" i="13"/>
  <c r="AB30" i="13"/>
  <c r="AJ30" i="13"/>
  <c r="AR30" i="13"/>
  <c r="D31" i="13"/>
  <c r="L31" i="13"/>
  <c r="T31" i="13"/>
  <c r="AB31" i="13"/>
  <c r="AJ31" i="13"/>
  <c r="AR31" i="13"/>
  <c r="L32" i="13"/>
  <c r="T32" i="13"/>
  <c r="AB32" i="13"/>
  <c r="AJ32" i="13"/>
  <c r="AR32" i="13"/>
  <c r="F33" i="13"/>
  <c r="P33" i="13"/>
  <c r="AL33" i="13"/>
  <c r="AV33" i="13"/>
  <c r="D35" i="13"/>
  <c r="N35" i="13"/>
  <c r="AJ35" i="13"/>
  <c r="AT35" i="13"/>
  <c r="N36" i="13"/>
  <c r="X36" i="13"/>
  <c r="AT36" i="13"/>
  <c r="V37" i="13"/>
  <c r="AG37" i="13"/>
  <c r="AR37" i="13"/>
  <c r="V38" i="13"/>
  <c r="AF38" i="13"/>
  <c r="I39" i="13"/>
  <c r="T39" i="13"/>
  <c r="AD39" i="13"/>
  <c r="Q41" i="13"/>
  <c r="AG41" i="13"/>
  <c r="AW41" i="13"/>
  <c r="Y43" i="13"/>
  <c r="AO43" i="13"/>
  <c r="Q45" i="13"/>
  <c r="I47" i="13"/>
  <c r="Y47" i="13"/>
  <c r="AO47" i="13"/>
  <c r="Y57" i="13"/>
  <c r="AD84" i="13"/>
  <c r="D84" i="13"/>
  <c r="D57" i="13"/>
  <c r="L84" i="13"/>
  <c r="L57" i="13"/>
  <c r="P57" i="13"/>
  <c r="P84" i="13"/>
  <c r="X84" i="13"/>
  <c r="X57" i="13"/>
  <c r="AF57" i="13"/>
  <c r="AF84" i="13"/>
  <c r="AN84" i="13"/>
  <c r="AN57" i="13"/>
  <c r="AV57" i="13"/>
  <c r="AV84" i="13"/>
  <c r="L33" i="13"/>
  <c r="AB33" i="13"/>
  <c r="AR33" i="13"/>
  <c r="P35" i="13"/>
  <c r="AF35" i="13"/>
  <c r="AV35" i="13"/>
  <c r="D36" i="13"/>
  <c r="T36" i="13"/>
  <c r="AB36" i="13"/>
  <c r="P37" i="13"/>
  <c r="AF37" i="13"/>
  <c r="AN37" i="13"/>
  <c r="L38" i="13"/>
  <c r="AB38" i="13"/>
  <c r="AR38" i="13"/>
  <c r="P39" i="13"/>
  <c r="X39" i="13"/>
  <c r="AR39" i="13"/>
  <c r="H40" i="13"/>
  <c r="P40" i="13"/>
  <c r="X40" i="13"/>
  <c r="AF40" i="13"/>
  <c r="AJ40" i="13"/>
  <c r="AR40" i="13"/>
  <c r="H41" i="13"/>
  <c r="L41" i="13"/>
  <c r="T41" i="13"/>
  <c r="AB41" i="13"/>
  <c r="AJ41" i="13"/>
  <c r="AR41" i="13"/>
  <c r="H42" i="13"/>
  <c r="P42" i="13"/>
  <c r="X42" i="13"/>
  <c r="AF42" i="13"/>
  <c r="AN42" i="13"/>
  <c r="AV42" i="13"/>
  <c r="D43" i="13"/>
  <c r="L43" i="13"/>
  <c r="T43" i="13"/>
  <c r="AB43" i="13"/>
  <c r="AF43" i="13"/>
  <c r="AN43" i="13"/>
  <c r="AV43" i="13"/>
  <c r="D44" i="13"/>
  <c r="L44" i="13"/>
  <c r="T44" i="13"/>
  <c r="AB44" i="13"/>
  <c r="AJ44" i="13"/>
  <c r="AV44" i="13"/>
  <c r="D45" i="13"/>
  <c r="L45" i="13"/>
  <c r="P45" i="13"/>
  <c r="X45" i="13"/>
  <c r="AJ45" i="13"/>
  <c r="AR45" i="13"/>
  <c r="D46" i="13"/>
  <c r="L46" i="13"/>
  <c r="T46" i="13"/>
  <c r="AF46" i="13"/>
  <c r="AN46" i="13"/>
  <c r="AV46" i="13"/>
  <c r="D47" i="13"/>
  <c r="L47" i="13"/>
  <c r="T47" i="13"/>
  <c r="AB47" i="13"/>
  <c r="AJ47" i="13"/>
  <c r="AR47" i="13"/>
  <c r="D48" i="13"/>
  <c r="L48" i="13"/>
  <c r="T48" i="13"/>
  <c r="AB48" i="13"/>
  <c r="AJ48" i="13"/>
  <c r="AR48" i="13"/>
  <c r="H49" i="13"/>
  <c r="P49" i="13"/>
  <c r="X49" i="13"/>
  <c r="AF49" i="13"/>
  <c r="AN49" i="13"/>
  <c r="AV49" i="13"/>
  <c r="D50" i="13"/>
  <c r="L50" i="13"/>
  <c r="X50" i="13"/>
  <c r="AB50" i="13"/>
  <c r="AN50" i="13"/>
  <c r="AR50" i="13"/>
  <c r="L51" i="13"/>
  <c r="T51" i="13"/>
  <c r="AB51" i="13"/>
  <c r="AJ51" i="13"/>
  <c r="AR51" i="13"/>
  <c r="H52" i="13"/>
  <c r="P52" i="13"/>
  <c r="X52" i="13"/>
  <c r="AF52" i="13"/>
  <c r="AN52" i="13"/>
  <c r="AV52" i="13"/>
  <c r="L28" i="13"/>
  <c r="AB28" i="13"/>
  <c r="AR28" i="13"/>
  <c r="H31" i="13"/>
  <c r="P31" i="13"/>
  <c r="X31" i="13"/>
  <c r="AF31" i="13"/>
  <c r="AN31" i="13"/>
  <c r="AV31" i="13"/>
  <c r="P32" i="13"/>
  <c r="T35" i="13"/>
  <c r="AN36" i="13"/>
  <c r="P38" i="13"/>
  <c r="D64" i="13"/>
  <c r="D67" i="13"/>
  <c r="E84" i="13"/>
  <c r="E57" i="13"/>
  <c r="E30" i="13"/>
  <c r="M84" i="13"/>
  <c r="M57" i="13"/>
  <c r="M30" i="13"/>
  <c r="Q84" i="13"/>
  <c r="Q30" i="13"/>
  <c r="AC84" i="13"/>
  <c r="AC57" i="13"/>
  <c r="AC30" i="13"/>
  <c r="AK84" i="13"/>
  <c r="AK57" i="13"/>
  <c r="AK30" i="13"/>
  <c r="AS84" i="13"/>
  <c r="AS57" i="13"/>
  <c r="AS30" i="13"/>
  <c r="I31" i="13"/>
  <c r="I28" i="13"/>
  <c r="Q31" i="13"/>
  <c r="Q28" i="13"/>
  <c r="Y31" i="13"/>
  <c r="Y28" i="13"/>
  <c r="AG31" i="13"/>
  <c r="AG28" i="13"/>
  <c r="AO31" i="13"/>
  <c r="AO28" i="13"/>
  <c r="AW31" i="13"/>
  <c r="AW28" i="13"/>
  <c r="M32" i="13"/>
  <c r="U32" i="13"/>
  <c r="AC32" i="13"/>
  <c r="AK32" i="13"/>
  <c r="AS32" i="13"/>
  <c r="I33" i="13"/>
  <c r="Q33" i="13"/>
  <c r="Y33" i="13"/>
  <c r="AG33" i="13"/>
  <c r="AO33" i="13"/>
  <c r="AW33" i="13"/>
  <c r="M35" i="13"/>
  <c r="AC35" i="13"/>
  <c r="I36" i="13"/>
  <c r="Q36" i="13"/>
  <c r="Y36" i="13"/>
  <c r="AG36" i="13"/>
  <c r="AO36" i="13"/>
  <c r="AW36" i="13"/>
  <c r="M37" i="13"/>
  <c r="AC37" i="13"/>
  <c r="AK37" i="13"/>
  <c r="I38" i="13"/>
  <c r="M38" i="13"/>
  <c r="U38" i="13"/>
  <c r="AC38" i="13"/>
  <c r="AK38" i="13"/>
  <c r="AS38" i="13"/>
  <c r="E39" i="13"/>
  <c r="M39" i="13"/>
  <c r="E40" i="13"/>
  <c r="I40" i="13"/>
  <c r="Q40" i="13"/>
  <c r="Y40" i="13"/>
  <c r="AG40" i="13"/>
  <c r="AO40" i="13"/>
  <c r="AW40" i="13"/>
  <c r="I42" i="13"/>
  <c r="Q42" i="13"/>
  <c r="Y42" i="13"/>
  <c r="AG42" i="13"/>
  <c r="AO42" i="13"/>
  <c r="AW42" i="13"/>
  <c r="I44" i="13"/>
  <c r="Q44" i="13"/>
  <c r="Y44" i="13"/>
  <c r="AG44" i="13"/>
  <c r="AO44" i="13"/>
  <c r="AW44" i="13"/>
  <c r="E46" i="13"/>
  <c r="M46" i="13"/>
  <c r="U46" i="13"/>
  <c r="AC46" i="13"/>
  <c r="AG46" i="13"/>
  <c r="AO46" i="13"/>
  <c r="AW46" i="13"/>
  <c r="I48" i="13"/>
  <c r="Q48" i="13"/>
  <c r="Y48" i="13"/>
  <c r="AG48" i="13"/>
  <c r="AO48" i="13"/>
  <c r="AW48" i="13"/>
  <c r="X33" i="13"/>
  <c r="T37" i="13"/>
  <c r="AO37" i="13"/>
  <c r="H38" i="13"/>
  <c r="S40" i="13"/>
  <c r="AC41" i="13"/>
  <c r="U43" i="13"/>
  <c r="S44" i="13"/>
  <c r="AC45" i="13"/>
  <c r="U47" i="13"/>
  <c r="S48" i="13"/>
  <c r="S52" i="13"/>
  <c r="AW57" i="13"/>
  <c r="D72" i="13"/>
  <c r="G84" i="13"/>
  <c r="G57" i="13"/>
  <c r="G30" i="13"/>
  <c r="K84" i="13"/>
  <c r="K57" i="13"/>
  <c r="K30" i="13"/>
  <c r="O84" i="13"/>
  <c r="O30" i="13"/>
  <c r="O57" i="13"/>
  <c r="S84" i="13"/>
  <c r="S57" i="13"/>
  <c r="S30" i="13"/>
  <c r="W84" i="13"/>
  <c r="W57" i="13"/>
  <c r="W30" i="13"/>
  <c r="AA84" i="13"/>
  <c r="AA57" i="13"/>
  <c r="AA30" i="13"/>
  <c r="AE84" i="13"/>
  <c r="AE30" i="13"/>
  <c r="AE57" i="13"/>
  <c r="AI84" i="13"/>
  <c r="AI57" i="13"/>
  <c r="AI30" i="13"/>
  <c r="AM84" i="13"/>
  <c r="AM57" i="13"/>
  <c r="AM30" i="13"/>
  <c r="AQ84" i="13"/>
  <c r="AQ57" i="13"/>
  <c r="AQ30" i="13"/>
  <c r="AU84" i="13"/>
  <c r="AU30" i="13"/>
  <c r="AU57" i="13"/>
  <c r="AY84" i="13"/>
  <c r="AY57" i="13"/>
  <c r="AY30" i="13"/>
  <c r="G28" i="13"/>
  <c r="G31" i="13"/>
  <c r="K28" i="13"/>
  <c r="K31" i="13"/>
  <c r="O28" i="13"/>
  <c r="O31" i="13"/>
  <c r="S28" i="13"/>
  <c r="S31" i="13"/>
  <c r="W28" i="13"/>
  <c r="W31" i="13"/>
  <c r="AA28" i="13"/>
  <c r="AA31" i="13"/>
  <c r="AE28" i="13"/>
  <c r="AE31" i="13"/>
  <c r="AI28" i="13"/>
  <c r="AI31" i="13"/>
  <c r="AM28" i="13"/>
  <c r="AM31" i="13"/>
  <c r="AQ28" i="13"/>
  <c r="AQ31" i="13"/>
  <c r="AU28" i="13"/>
  <c r="AU31" i="13"/>
  <c r="AY28" i="13"/>
  <c r="AY31" i="13"/>
  <c r="G32" i="13"/>
  <c r="K32" i="13"/>
  <c r="O32" i="13"/>
  <c r="S32" i="13"/>
  <c r="W32" i="13"/>
  <c r="AA32" i="13"/>
  <c r="AE32" i="13"/>
  <c r="AI32" i="13"/>
  <c r="AM32" i="13"/>
  <c r="AQ32" i="13"/>
  <c r="AU32" i="13"/>
  <c r="AY32" i="13"/>
  <c r="G33" i="13"/>
  <c r="O33" i="13"/>
  <c r="W33" i="13"/>
  <c r="AE33" i="13"/>
  <c r="AM33" i="13"/>
  <c r="AU33" i="13"/>
  <c r="G35" i="13"/>
  <c r="K35" i="13"/>
  <c r="O35" i="13"/>
  <c r="S35" i="13"/>
  <c r="W35" i="13"/>
  <c r="AA35" i="13"/>
  <c r="AE35" i="13"/>
  <c r="AI35" i="13"/>
  <c r="AM35" i="13"/>
  <c r="AQ35" i="13"/>
  <c r="AU35" i="13"/>
  <c r="AY35" i="13"/>
  <c r="G36" i="13"/>
  <c r="O36" i="13"/>
  <c r="W36" i="13"/>
  <c r="AE36" i="13"/>
  <c r="AM36" i="13"/>
  <c r="AU36" i="13"/>
  <c r="G37" i="13"/>
  <c r="K37" i="13"/>
  <c r="O37" i="13"/>
  <c r="S37" i="13"/>
  <c r="W37" i="13"/>
  <c r="AA37" i="13"/>
  <c r="AE37" i="13"/>
  <c r="AI37" i="13"/>
  <c r="AM37" i="13"/>
  <c r="AQ37" i="13"/>
  <c r="AU37" i="13"/>
  <c r="AY37" i="13"/>
  <c r="O38" i="13"/>
  <c r="W38" i="13"/>
  <c r="AE38" i="13"/>
  <c r="AM38" i="13"/>
  <c r="AU38" i="13"/>
  <c r="G39" i="13"/>
  <c r="K39" i="13"/>
  <c r="O39" i="13"/>
  <c r="S39" i="13"/>
  <c r="W39" i="13"/>
  <c r="AA39" i="13"/>
  <c r="AE39" i="13"/>
  <c r="AI39" i="13"/>
  <c r="AM39" i="13"/>
  <c r="AQ39" i="13"/>
  <c r="AU39" i="13"/>
  <c r="AY39" i="13"/>
  <c r="G41" i="13"/>
  <c r="K41" i="13"/>
  <c r="O41" i="13"/>
  <c r="S41" i="13"/>
  <c r="W41" i="13"/>
  <c r="AA41" i="13"/>
  <c r="AE41" i="13"/>
  <c r="AI41" i="13"/>
  <c r="AM41" i="13"/>
  <c r="AQ41" i="13"/>
  <c r="AU41" i="13"/>
  <c r="AY41" i="13"/>
  <c r="G43" i="13"/>
  <c r="K43" i="13"/>
  <c r="O43" i="13"/>
  <c r="S43" i="13"/>
  <c r="W43" i="13"/>
  <c r="AA43" i="13"/>
  <c r="AE43" i="13"/>
  <c r="AI43" i="13"/>
  <c r="AM43" i="13"/>
  <c r="AQ43" i="13"/>
  <c r="AU43" i="13"/>
  <c r="AY43" i="13"/>
  <c r="G45" i="13"/>
  <c r="K45" i="13"/>
  <c r="O45" i="13"/>
  <c r="S45" i="13"/>
  <c r="W45" i="13"/>
  <c r="AA45" i="13"/>
  <c r="AE45" i="13"/>
  <c r="AI45" i="13"/>
  <c r="AM45" i="13"/>
  <c r="AQ45" i="13"/>
  <c r="AU45" i="13"/>
  <c r="AY45" i="13"/>
  <c r="G47" i="13"/>
  <c r="K47" i="13"/>
  <c r="O47" i="13"/>
  <c r="S47" i="13"/>
  <c r="W47" i="13"/>
  <c r="AA47" i="13"/>
  <c r="AE47" i="13"/>
  <c r="AI47" i="13"/>
  <c r="AM47" i="13"/>
  <c r="AQ47" i="13"/>
  <c r="AU47" i="13"/>
  <c r="AY47" i="13"/>
  <c r="G49" i="13"/>
  <c r="K49" i="13"/>
  <c r="O49" i="13"/>
  <c r="S49" i="13"/>
  <c r="W49" i="13"/>
  <c r="AA49" i="13"/>
  <c r="AE49" i="13"/>
  <c r="AI49" i="13"/>
  <c r="AM49" i="13"/>
  <c r="AQ49" i="13"/>
  <c r="AU49" i="13"/>
  <c r="AY49" i="13"/>
  <c r="G51" i="13"/>
  <c r="K51" i="13"/>
  <c r="O51" i="13"/>
  <c r="S51" i="13"/>
  <c r="W51" i="13"/>
  <c r="AA51" i="13"/>
  <c r="AE51" i="13"/>
  <c r="AI51" i="13"/>
  <c r="AM51" i="13"/>
  <c r="AQ51" i="13"/>
  <c r="AU51" i="13"/>
  <c r="AY51" i="13"/>
  <c r="J28" i="13"/>
  <c r="R28" i="13"/>
  <c r="Z28" i="13"/>
  <c r="AH28" i="13"/>
  <c r="AP28" i="13"/>
  <c r="AX28" i="13"/>
  <c r="F30" i="13"/>
  <c r="N30" i="13"/>
  <c r="V30" i="13"/>
  <c r="AD30" i="13"/>
  <c r="AL30" i="13"/>
  <c r="AT30" i="13"/>
  <c r="F31" i="13"/>
  <c r="N31" i="13"/>
  <c r="V31" i="13"/>
  <c r="AD31" i="13"/>
  <c r="AL31" i="13"/>
  <c r="AT31" i="13"/>
  <c r="F32" i="13"/>
  <c r="N32" i="13"/>
  <c r="V32" i="13"/>
  <c r="AD32" i="13"/>
  <c r="AL32" i="13"/>
  <c r="AT32" i="13"/>
  <c r="H33" i="13"/>
  <c r="S33" i="13"/>
  <c r="AD33" i="13"/>
  <c r="AN33" i="13"/>
  <c r="AY33" i="13"/>
  <c r="F35" i="13"/>
  <c r="Q35" i="13"/>
  <c r="AB35" i="13"/>
  <c r="AL35" i="13"/>
  <c r="AW35" i="13"/>
  <c r="F36" i="13"/>
  <c r="P36" i="13"/>
  <c r="AA36" i="13"/>
  <c r="AL36" i="13"/>
  <c r="AV36" i="13"/>
  <c r="D37" i="13"/>
  <c r="N37" i="13"/>
  <c r="Y37" i="13"/>
  <c r="AJ37" i="13"/>
  <c r="AT37" i="13"/>
  <c r="N38" i="13"/>
  <c r="X38" i="13"/>
  <c r="AI38" i="13"/>
  <c r="AT38" i="13"/>
  <c r="L39" i="13"/>
  <c r="V39" i="13"/>
  <c r="AG39" i="13"/>
  <c r="AS39" i="13"/>
  <c r="K40" i="13"/>
  <c r="AA40" i="13"/>
  <c r="AQ40" i="13"/>
  <c r="E41" i="13"/>
  <c r="U41" i="13"/>
  <c r="AK41" i="13"/>
  <c r="AI42" i="13"/>
  <c r="AY42" i="13"/>
  <c r="M43" i="13"/>
  <c r="AC43" i="13"/>
  <c r="AS43" i="13"/>
  <c r="K44" i="13"/>
  <c r="AA44" i="13"/>
  <c r="AQ44" i="13"/>
  <c r="E45" i="13"/>
  <c r="U45" i="13"/>
  <c r="AK45" i="13"/>
  <c r="S46" i="13"/>
  <c r="AI46" i="13"/>
  <c r="AY46" i="13"/>
  <c r="M47" i="13"/>
  <c r="AC47" i="13"/>
  <c r="AS47" i="13"/>
  <c r="K48" i="13"/>
  <c r="AA48" i="13"/>
  <c r="AQ48" i="13"/>
  <c r="S50" i="13"/>
  <c r="AI50" i="13"/>
  <c r="AY50" i="13"/>
  <c r="K52" i="13"/>
  <c r="AA52" i="13"/>
  <c r="AQ52" i="13"/>
  <c r="AG57" i="13"/>
  <c r="D58" i="13"/>
  <c r="E50" i="13"/>
  <c r="I50" i="13"/>
  <c r="M50" i="13"/>
  <c r="Q50" i="13"/>
  <c r="U50" i="13"/>
  <c r="Y50" i="13"/>
  <c r="AC50" i="13"/>
  <c r="AG50" i="13"/>
  <c r="AK50" i="13"/>
  <c r="AO50" i="13"/>
  <c r="AS50" i="13"/>
  <c r="AW50" i="13"/>
  <c r="E52" i="13"/>
  <c r="I52" i="13"/>
  <c r="M52" i="13"/>
  <c r="Q52" i="13"/>
  <c r="U52" i="13"/>
  <c r="Y52" i="13"/>
  <c r="AC52" i="13"/>
  <c r="AG52" i="13"/>
  <c r="AK52" i="13"/>
  <c r="AO52" i="13"/>
  <c r="AS52" i="13"/>
  <c r="AW52" i="13"/>
  <c r="D59" i="13"/>
  <c r="D63" i="13"/>
  <c r="D68" i="13"/>
  <c r="D71" i="13"/>
  <c r="D77" i="13"/>
  <c r="D62" i="13"/>
  <c r="D66" i="13"/>
  <c r="D70" i="13"/>
  <c r="D60" i="13"/>
  <c r="D65" i="13"/>
  <c r="D69" i="13"/>
  <c r="D73" i="13"/>
  <c r="D74" i="13"/>
  <c r="D76" i="13"/>
  <c r="D78" i="13"/>
  <c r="C47" i="21" l="1"/>
  <c r="D28" i="5"/>
  <c r="B29" i="1"/>
  <c r="AX25" i="16"/>
  <c r="AY34" i="3" s="1"/>
  <c r="AY15" i="16"/>
  <c r="C96" i="14"/>
  <c r="I96" i="14" s="1"/>
  <c r="C20" i="16"/>
  <c r="C25" i="16" s="1"/>
  <c r="D34" i="3" s="1"/>
  <c r="BO5" i="17"/>
  <c r="I3" i="9"/>
  <c r="I4" i="9" s="1"/>
  <c r="I5" i="9" s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D16" i="17"/>
  <c r="C17" i="17"/>
  <c r="C22" i="17"/>
  <c r="K35" i="14"/>
  <c r="B53" i="1"/>
  <c r="K33" i="14"/>
  <c r="F35" i="14"/>
  <c r="F42" i="14" s="1"/>
  <c r="D18" i="3" s="1"/>
  <c r="AF33" i="14"/>
  <c r="G35" i="14"/>
  <c r="S33" i="14"/>
  <c r="AZ32" i="14"/>
  <c r="BA33" i="14" s="1"/>
  <c r="BA35" i="14"/>
  <c r="BA42" i="14" s="1"/>
  <c r="AY18" i="3" s="1"/>
  <c r="AJ35" i="14"/>
  <c r="AJ42" i="14" s="1"/>
  <c r="AH18" i="3" s="1"/>
  <c r="AX33" i="14"/>
  <c r="AL33" i="14"/>
  <c r="AE33" i="14"/>
  <c r="AW33" i="14"/>
  <c r="AM33" i="14"/>
  <c r="B116" i="14"/>
  <c r="B107" i="14"/>
  <c r="AH33" i="14"/>
  <c r="L33" i="14"/>
  <c r="AO33" i="14"/>
  <c r="AI35" i="14"/>
  <c r="AR33" i="14"/>
  <c r="C117" i="14"/>
  <c r="J117" i="14" s="1"/>
  <c r="J125" i="14" s="1"/>
  <c r="C114" i="14"/>
  <c r="I97" i="14"/>
  <c r="I105" i="14" s="1"/>
  <c r="I88" i="14"/>
  <c r="J80" i="14" s="1"/>
  <c r="I89" i="14"/>
  <c r="J81" i="14" s="1"/>
  <c r="I98" i="14"/>
  <c r="I106" i="14" s="1"/>
  <c r="C115" i="14"/>
  <c r="I83" i="14"/>
  <c r="I91" i="14" s="1"/>
  <c r="I82" i="14"/>
  <c r="I90" i="14" s="1"/>
  <c r="C134" i="14"/>
  <c r="K134" i="14" s="1"/>
  <c r="G56" i="14"/>
  <c r="G1068" i="14"/>
  <c r="F1077" i="14"/>
  <c r="F1075" i="14"/>
  <c r="C118" i="14"/>
  <c r="I101" i="14"/>
  <c r="I109" i="14" s="1"/>
  <c r="I92" i="14"/>
  <c r="J84" i="14" s="1"/>
  <c r="F1079" i="14"/>
  <c r="C119" i="14"/>
  <c r="I102" i="14"/>
  <c r="I110" i="14" s="1"/>
  <c r="I73" i="14"/>
  <c r="F1074" i="14"/>
  <c r="F1073" i="14"/>
  <c r="G1078" i="14"/>
  <c r="J107" i="14"/>
  <c r="J124" i="14"/>
  <c r="K116" i="14" s="1"/>
  <c r="C133" i="14"/>
  <c r="K133" i="14" s="1"/>
  <c r="Z42" i="14"/>
  <c r="X18" i="3" s="1"/>
  <c r="M42" i="14"/>
  <c r="K18" i="3" s="1"/>
  <c r="S35" i="14"/>
  <c r="S42" i="14" s="1"/>
  <c r="Q18" i="3" s="1"/>
  <c r="AI32" i="14"/>
  <c r="AI33" i="14" s="1"/>
  <c r="J35" i="14"/>
  <c r="J42" i="14" s="1"/>
  <c r="H18" i="3" s="1"/>
  <c r="Z32" i="14"/>
  <c r="Z33" i="14" s="1"/>
  <c r="X35" i="14"/>
  <c r="X42" i="14" s="1"/>
  <c r="V18" i="3" s="1"/>
  <c r="N35" i="14"/>
  <c r="N42" i="14" s="1"/>
  <c r="L18" i="3" s="1"/>
  <c r="V32" i="14"/>
  <c r="V33" i="14" s="1"/>
  <c r="T35" i="14"/>
  <c r="T42" i="14" s="1"/>
  <c r="R18" i="3" s="1"/>
  <c r="AS32" i="14"/>
  <c r="AS33" i="14" s="1"/>
  <c r="AJ32" i="14"/>
  <c r="AJ33" i="14" s="1"/>
  <c r="O42" i="14"/>
  <c r="M18" i="3" s="1"/>
  <c r="AD35" i="14"/>
  <c r="AD42" i="14" s="1"/>
  <c r="AB18" i="3" s="1"/>
  <c r="AW35" i="14"/>
  <c r="AW42" i="14" s="1"/>
  <c r="AU18" i="3" s="1"/>
  <c r="AE35" i="14"/>
  <c r="P35" i="14"/>
  <c r="P42" i="14" s="1"/>
  <c r="N18" i="3" s="1"/>
  <c r="M32" i="14"/>
  <c r="M33" i="14" s="1"/>
  <c r="AB32" i="14"/>
  <c r="AB33" i="14" s="1"/>
  <c r="AZ35" i="14"/>
  <c r="AZ42" i="14" s="1"/>
  <c r="AX18" i="3" s="1"/>
  <c r="AP32" i="14"/>
  <c r="AP33" i="14" s="1"/>
  <c r="O32" i="14"/>
  <c r="O33" i="14" s="1"/>
  <c r="V35" i="14"/>
  <c r="V42" i="14" s="1"/>
  <c r="T18" i="3" s="1"/>
  <c r="AH35" i="14"/>
  <c r="AH42" i="14" s="1"/>
  <c r="AF18" i="3" s="1"/>
  <c r="AA35" i="14"/>
  <c r="AA42" i="14" s="1"/>
  <c r="Y18" i="3" s="1"/>
  <c r="R35" i="14"/>
  <c r="R42" i="14" s="1"/>
  <c r="P18" i="3" s="1"/>
  <c r="AT42" i="14"/>
  <c r="AR18" i="3" s="1"/>
  <c r="I42" i="14"/>
  <c r="G18" i="3" s="1"/>
  <c r="AV35" i="14"/>
  <c r="AV42" i="14" s="1"/>
  <c r="AT18" i="3" s="1"/>
  <c r="Y42" i="14"/>
  <c r="W18" i="3" s="1"/>
  <c r="U42" i="14"/>
  <c r="S18" i="3" s="1"/>
  <c r="AS42" i="14"/>
  <c r="AQ18" i="3" s="1"/>
  <c r="X32" i="14"/>
  <c r="X33" i="14" s="1"/>
  <c r="G32" i="14"/>
  <c r="G33" i="14" s="1"/>
  <c r="AN35" i="14"/>
  <c r="AN42" i="14" s="1"/>
  <c r="AL18" i="3" s="1"/>
  <c r="AX35" i="14"/>
  <c r="AX42" i="14" s="1"/>
  <c r="AV18" i="3" s="1"/>
  <c r="AM35" i="14"/>
  <c r="AM42" i="14" s="1"/>
  <c r="AK18" i="3" s="1"/>
  <c r="Q32" i="14"/>
  <c r="Q33" i="14" s="1"/>
  <c r="Q35" i="14"/>
  <c r="AI42" i="14"/>
  <c r="AG18" i="3" s="1"/>
  <c r="AY32" i="14"/>
  <c r="AY33" i="14" s="1"/>
  <c r="AC32" i="14"/>
  <c r="AC35" i="14"/>
  <c r="AY35" i="14"/>
  <c r="AY42" i="14" s="1"/>
  <c r="AW18" i="3" s="1"/>
  <c r="AF35" i="14"/>
  <c r="AF42" i="14" s="1"/>
  <c r="AD18" i="3" s="1"/>
  <c r="H32" i="14"/>
  <c r="H33" i="14" s="1"/>
  <c r="AO42" i="14"/>
  <c r="AM18" i="3" s="1"/>
  <c r="K42" i="14"/>
  <c r="I18" i="3" s="1"/>
  <c r="H35" i="14"/>
  <c r="H42" i="14" s="1"/>
  <c r="F18" i="3" s="1"/>
  <c r="AQ42" i="14"/>
  <c r="AO18" i="3" s="1"/>
  <c r="Q42" i="14"/>
  <c r="O18" i="3" s="1"/>
  <c r="AE42" i="14"/>
  <c r="AC18" i="3" s="1"/>
  <c r="G42" i="14"/>
  <c r="E18" i="3" s="1"/>
  <c r="AU42" i="14"/>
  <c r="AS18" i="3" s="1"/>
  <c r="AL42" i="14"/>
  <c r="AJ18" i="3" s="1"/>
  <c r="AP42" i="14"/>
  <c r="AN18" i="3" s="1"/>
  <c r="AR42" i="14"/>
  <c r="AP18" i="3" s="1"/>
  <c r="L42" i="14"/>
  <c r="J18" i="3" s="1"/>
  <c r="W42" i="14"/>
  <c r="U18" i="3" s="1"/>
  <c r="J63" i="14"/>
  <c r="J71" i="14" s="1"/>
  <c r="I66" i="14"/>
  <c r="I74" i="14" s="1"/>
  <c r="J65" i="14" s="1"/>
  <c r="J93" i="14"/>
  <c r="K85" i="14" s="1"/>
  <c r="I68" i="14"/>
  <c r="I76" i="14" s="1"/>
  <c r="J108" i="14"/>
  <c r="K100" i="14" s="1"/>
  <c r="B87" i="14"/>
  <c r="B96" i="14"/>
  <c r="G51" i="14"/>
  <c r="G1071" i="14" s="1"/>
  <c r="I64" i="14"/>
  <c r="I72" i="14" s="1"/>
  <c r="AC42" i="14"/>
  <c r="AA18" i="3" s="1"/>
  <c r="AB42" i="14"/>
  <c r="Z18" i="3" s="1"/>
  <c r="B105" i="14"/>
  <c r="B114" i="14"/>
  <c r="AK42" i="14"/>
  <c r="AI18" i="3" s="1"/>
  <c r="I87" i="14"/>
  <c r="J79" i="14" s="1"/>
  <c r="G49" i="14"/>
  <c r="G1069" i="14" s="1"/>
  <c r="I67" i="14"/>
  <c r="I75" i="14" s="1"/>
  <c r="C113" i="14"/>
  <c r="J113" i="14" s="1"/>
  <c r="I104" i="14"/>
  <c r="J96" i="14" s="1"/>
  <c r="G45" i="14"/>
  <c r="G1065" i="14" s="1"/>
  <c r="G47" i="14"/>
  <c r="G1067" i="14" s="1"/>
  <c r="B119" i="14"/>
  <c r="B110" i="14"/>
  <c r="B92" i="14"/>
  <c r="B101" i="14"/>
  <c r="AG42" i="14"/>
  <c r="AE18" i="3" s="1"/>
  <c r="H62" i="14"/>
  <c r="H70" i="14" s="1"/>
  <c r="B98" i="14"/>
  <c r="B89" i="14"/>
  <c r="B117" i="14"/>
  <c r="B108" i="14"/>
  <c r="G58" i="14"/>
  <c r="G46" i="14"/>
  <c r="G1066" i="14" s="1"/>
  <c r="E34" i="5" s="1"/>
  <c r="E88" i="13"/>
  <c r="F88" i="13"/>
  <c r="E80" i="13"/>
  <c r="E107" i="13" s="1"/>
  <c r="H61" i="13"/>
  <c r="G81" i="13"/>
  <c r="G108" i="13" s="1"/>
  <c r="D102" i="13"/>
  <c r="D106" i="13"/>
  <c r="E65" i="13"/>
  <c r="E92" i="13" s="1"/>
  <c r="E74" i="13"/>
  <c r="E60" i="13"/>
  <c r="E87" i="13" s="1"/>
  <c r="E77" i="13"/>
  <c r="F77" i="13" s="1"/>
  <c r="F104" i="13" s="1"/>
  <c r="E63" i="13"/>
  <c r="F63" i="13" s="1"/>
  <c r="E72" i="13"/>
  <c r="E76" i="13"/>
  <c r="F76" i="13" s="1"/>
  <c r="F103" i="13" s="1"/>
  <c r="E62" i="13"/>
  <c r="E71" i="13"/>
  <c r="F71" i="13" s="1"/>
  <c r="F98" i="13" s="1"/>
  <c r="E67" i="13"/>
  <c r="E75" i="13"/>
  <c r="D100" i="13"/>
  <c r="E73" i="13"/>
  <c r="F73" i="13" s="1"/>
  <c r="F100" i="13" s="1"/>
  <c r="E70" i="13"/>
  <c r="E97" i="13" s="1"/>
  <c r="E59" i="13"/>
  <c r="F59" i="13" s="1"/>
  <c r="E78" i="13"/>
  <c r="E69" i="13"/>
  <c r="D93" i="13"/>
  <c r="E66" i="13"/>
  <c r="E93" i="13" s="1"/>
  <c r="E68" i="13"/>
  <c r="E58" i="13"/>
  <c r="E85" i="13" s="1"/>
  <c r="E64" i="13"/>
  <c r="F64" i="13" s="1"/>
  <c r="F91" i="13" s="1"/>
  <c r="E79" i="13"/>
  <c r="F79" i="13" s="1"/>
  <c r="D91" i="13"/>
  <c r="D86" i="13"/>
  <c r="D95" i="13"/>
  <c r="D101" i="13"/>
  <c r="D97" i="13"/>
  <c r="D90" i="13"/>
  <c r="J55" i="13"/>
  <c r="K7" i="6" s="1"/>
  <c r="Z55" i="13"/>
  <c r="AA7" i="6" s="1"/>
  <c r="D92" i="13"/>
  <c r="AN55" i="13"/>
  <c r="AO7" i="6" s="1"/>
  <c r="D98" i="13"/>
  <c r="AX55" i="13"/>
  <c r="AY7" i="6" s="1"/>
  <c r="D87" i="13"/>
  <c r="D105" i="13"/>
  <c r="D96" i="13"/>
  <c r="D104" i="13"/>
  <c r="AP55" i="13"/>
  <c r="AQ7" i="6" s="1"/>
  <c r="D89" i="13"/>
  <c r="D99" i="13"/>
  <c r="R55" i="13"/>
  <c r="S7" i="6" s="1"/>
  <c r="D103" i="13"/>
  <c r="D94" i="13"/>
  <c r="D82" i="13"/>
  <c r="AL55" i="13"/>
  <c r="AM7" i="6" s="1"/>
  <c r="F55" i="13"/>
  <c r="G7" i="6" s="1"/>
  <c r="AY55" i="13"/>
  <c r="AZ7" i="6" s="1"/>
  <c r="AI55" i="13"/>
  <c r="AJ7" i="6" s="1"/>
  <c r="S55" i="13"/>
  <c r="T7" i="6" s="1"/>
  <c r="AW55" i="13"/>
  <c r="AX7" i="6" s="1"/>
  <c r="AO55" i="13"/>
  <c r="AP7" i="6" s="1"/>
  <c r="Y55" i="13"/>
  <c r="Z7" i="6" s="1"/>
  <c r="X55" i="13"/>
  <c r="Y7" i="6" s="1"/>
  <c r="AB55" i="13"/>
  <c r="AC7" i="6" s="1"/>
  <c r="AH55" i="13"/>
  <c r="AI7" i="6" s="1"/>
  <c r="AK55" i="13"/>
  <c r="AL7" i="6" s="1"/>
  <c r="E55" i="13"/>
  <c r="F7" i="6" s="1"/>
  <c r="D85" i="13"/>
  <c r="AD55" i="13"/>
  <c r="AE7" i="6" s="1"/>
  <c r="AM55" i="13"/>
  <c r="AN7" i="6" s="1"/>
  <c r="W55" i="13"/>
  <c r="X7" i="6" s="1"/>
  <c r="G55" i="13"/>
  <c r="H7" i="6" s="1"/>
  <c r="AV55" i="13"/>
  <c r="AW7" i="6" s="1"/>
  <c r="P55" i="13"/>
  <c r="Q7" i="6" s="1"/>
  <c r="T55" i="13"/>
  <c r="U7" i="6" s="1"/>
  <c r="AS55" i="13"/>
  <c r="AT7" i="6" s="1"/>
  <c r="M55" i="13"/>
  <c r="N7" i="6" s="1"/>
  <c r="V55" i="13"/>
  <c r="W7" i="6" s="1"/>
  <c r="AQ55" i="13"/>
  <c r="AR7" i="6" s="1"/>
  <c r="AA55" i="13"/>
  <c r="AB7" i="6" s="1"/>
  <c r="K55" i="13"/>
  <c r="L7" i="6" s="1"/>
  <c r="AG55" i="13"/>
  <c r="AH7" i="6" s="1"/>
  <c r="I55" i="13"/>
  <c r="J7" i="6" s="1"/>
  <c r="H55" i="13"/>
  <c r="I7" i="6" s="1"/>
  <c r="AR55" i="13"/>
  <c r="AS7" i="6" s="1"/>
  <c r="L55" i="13"/>
  <c r="M7" i="6" s="1"/>
  <c r="U55" i="13"/>
  <c r="V7" i="6" s="1"/>
  <c r="AT55" i="13"/>
  <c r="AU7" i="6" s="1"/>
  <c r="N55" i="13"/>
  <c r="O7" i="6" s="1"/>
  <c r="AU55" i="13"/>
  <c r="AV7" i="6" s="1"/>
  <c r="AE55" i="13"/>
  <c r="AF7" i="6" s="1"/>
  <c r="O55" i="13"/>
  <c r="P7" i="6" s="1"/>
  <c r="Q55" i="13"/>
  <c r="R7" i="6" s="1"/>
  <c r="AF55" i="13"/>
  <c r="AG7" i="6" s="1"/>
  <c r="AJ55" i="13"/>
  <c r="AK7" i="6" s="1"/>
  <c r="D55" i="13"/>
  <c r="E7" i="6" s="1"/>
  <c r="AC55" i="13"/>
  <c r="AD7" i="6" s="1"/>
  <c r="C29" i="1" l="1"/>
  <c r="E28" i="5"/>
  <c r="C24" i="17"/>
  <c r="C33" i="17" s="1"/>
  <c r="D10" i="3" s="1"/>
  <c r="G18" i="24" s="1"/>
  <c r="C28" i="17"/>
  <c r="D17" i="5" s="1"/>
  <c r="C29" i="16"/>
  <c r="D74" i="5" s="1"/>
  <c r="D16" i="16"/>
  <c r="BO6" i="17"/>
  <c r="BO7" i="17" s="1"/>
  <c r="BO8" i="17" s="1"/>
  <c r="BO9" i="17" s="1"/>
  <c r="BO10" i="17" s="1"/>
  <c r="BO11" i="17" s="1"/>
  <c r="BO12" i="17" s="1"/>
  <c r="BO13" i="17" s="1"/>
  <c r="BO15" i="17" s="1"/>
  <c r="BO16" i="17" s="1"/>
  <c r="BO17" i="17" s="1"/>
  <c r="BO18" i="17" s="1"/>
  <c r="BO19" i="17" s="1"/>
  <c r="BO20" i="17" s="1"/>
  <c r="BO21" i="17" s="1"/>
  <c r="BO22" i="17" s="1"/>
  <c r="BO23" i="17" s="1"/>
  <c r="BO24" i="17" s="1"/>
  <c r="BO25" i="17" s="1"/>
  <c r="BO26" i="17" s="1"/>
  <c r="BO27" i="17" s="1"/>
  <c r="BO28" i="17" s="1"/>
  <c r="BO29" i="17" s="1"/>
  <c r="BO30" i="17" s="1"/>
  <c r="BO31" i="17" s="1"/>
  <c r="BO32" i="17" s="1"/>
  <c r="BO33" i="17" s="1"/>
  <c r="BO35" i="17" s="1"/>
  <c r="BO36" i="17" s="1"/>
  <c r="BO37" i="17" s="1"/>
  <c r="BO38" i="17" s="1"/>
  <c r="BO39" i="17" s="1"/>
  <c r="BO40" i="17" s="1"/>
  <c r="E16" i="17"/>
  <c r="D17" i="17"/>
  <c r="C53" i="1"/>
  <c r="J88" i="14"/>
  <c r="K80" i="14" s="1"/>
  <c r="K99" i="14"/>
  <c r="K107" i="14" s="1"/>
  <c r="L99" i="14" s="1"/>
  <c r="L107" i="14" s="1"/>
  <c r="W33" i="14"/>
  <c r="B124" i="14"/>
  <c r="B133" i="14"/>
  <c r="AA33" i="14"/>
  <c r="AC33" i="14"/>
  <c r="AT33" i="14"/>
  <c r="Y33" i="14"/>
  <c r="I33" i="14"/>
  <c r="AD33" i="14"/>
  <c r="AQ33" i="14"/>
  <c r="R33" i="14"/>
  <c r="P33" i="14"/>
  <c r="AZ33" i="14"/>
  <c r="N33" i="14"/>
  <c r="AK33" i="14"/>
  <c r="K117" i="14"/>
  <c r="K125" i="14" s="1"/>
  <c r="L117" i="14" s="1"/>
  <c r="J89" i="14"/>
  <c r="K81" i="14" s="1"/>
  <c r="J97" i="14"/>
  <c r="J105" i="14" s="1"/>
  <c r="C131" i="14"/>
  <c r="K131" i="14" s="1"/>
  <c r="J114" i="14"/>
  <c r="J122" i="14" s="1"/>
  <c r="C132" i="14"/>
  <c r="K132" i="14" s="1"/>
  <c r="J115" i="14"/>
  <c r="J123" i="14" s="1"/>
  <c r="J98" i="14"/>
  <c r="J106" i="14" s="1"/>
  <c r="C151" i="14"/>
  <c r="L151" i="14" s="1"/>
  <c r="K142" i="14"/>
  <c r="L134" i="14" s="1"/>
  <c r="G1076" i="14"/>
  <c r="J92" i="14"/>
  <c r="K84" i="14" s="1"/>
  <c r="J101" i="14"/>
  <c r="J109" i="14" s="1"/>
  <c r="C135" i="14"/>
  <c r="K135" i="14" s="1"/>
  <c r="J118" i="14"/>
  <c r="J126" i="14" s="1"/>
  <c r="J82" i="14"/>
  <c r="J90" i="14" s="1"/>
  <c r="J83" i="14"/>
  <c r="J91" i="14" s="1"/>
  <c r="C136" i="14"/>
  <c r="K136" i="14" s="1"/>
  <c r="J119" i="14"/>
  <c r="J127" i="14" s="1"/>
  <c r="J102" i="14"/>
  <c r="J110" i="14" s="1"/>
  <c r="G1075" i="14"/>
  <c r="J73" i="14"/>
  <c r="G1074" i="14"/>
  <c r="G1079" i="14"/>
  <c r="D27" i="5"/>
  <c r="G1073" i="14"/>
  <c r="G1077" i="14"/>
  <c r="K124" i="14"/>
  <c r="L116" i="14" s="1"/>
  <c r="K141" i="14"/>
  <c r="L133" i="14" s="1"/>
  <c r="C150" i="14"/>
  <c r="L150" i="14" s="1"/>
  <c r="G59" i="14"/>
  <c r="H51" i="14" s="1"/>
  <c r="H1071" i="14" s="1"/>
  <c r="G53" i="14"/>
  <c r="H45" i="14" s="1"/>
  <c r="H1065" i="14" s="1"/>
  <c r="J67" i="14"/>
  <c r="J75" i="14" s="1"/>
  <c r="J87" i="14"/>
  <c r="K79" i="14" s="1"/>
  <c r="J68" i="14"/>
  <c r="J76" i="14" s="1"/>
  <c r="J64" i="14"/>
  <c r="J72" i="14" s="1"/>
  <c r="K93" i="14"/>
  <c r="L85" i="14" s="1"/>
  <c r="J66" i="14"/>
  <c r="J74" i="14" s="1"/>
  <c r="K65" i="14" s="1"/>
  <c r="K63" i="14"/>
  <c r="K71" i="14" s="1"/>
  <c r="I62" i="14"/>
  <c r="I70" i="14" s="1"/>
  <c r="C130" i="14"/>
  <c r="K130" i="14" s="1"/>
  <c r="J121" i="14"/>
  <c r="K113" i="14" s="1"/>
  <c r="K108" i="14"/>
  <c r="L100" i="14" s="1"/>
  <c r="H50" i="14"/>
  <c r="H1070" i="14" s="1"/>
  <c r="H1078" i="14" s="1"/>
  <c r="B115" i="14"/>
  <c r="B106" i="14"/>
  <c r="B127" i="14"/>
  <c r="B136" i="14"/>
  <c r="B113" i="14"/>
  <c r="B104" i="14"/>
  <c r="K92" i="14"/>
  <c r="L84" i="14" s="1"/>
  <c r="K88" i="14"/>
  <c r="L80" i="14" s="1"/>
  <c r="G54" i="14"/>
  <c r="B118" i="14"/>
  <c r="B109" i="14"/>
  <c r="G57" i="14"/>
  <c r="H48" i="14" s="1"/>
  <c r="B134" i="14"/>
  <c r="B125" i="14"/>
  <c r="G55" i="14"/>
  <c r="J104" i="14"/>
  <c r="K96" i="14" s="1"/>
  <c r="B131" i="14"/>
  <c r="B122" i="14"/>
  <c r="F80" i="13"/>
  <c r="F107" i="13" s="1"/>
  <c r="I61" i="13"/>
  <c r="I88" i="13" s="1"/>
  <c r="H88" i="13"/>
  <c r="G80" i="13"/>
  <c r="G107" i="13" s="1"/>
  <c r="H81" i="13"/>
  <c r="H108" i="13" s="1"/>
  <c r="E90" i="13"/>
  <c r="F58" i="13"/>
  <c r="F85" i="13" s="1"/>
  <c r="F70" i="13"/>
  <c r="F97" i="13" s="1"/>
  <c r="F60" i="13"/>
  <c r="G60" i="13" s="1"/>
  <c r="G87" i="13" s="1"/>
  <c r="F66" i="13"/>
  <c r="F93" i="13" s="1"/>
  <c r="F90" i="13"/>
  <c r="G63" i="13"/>
  <c r="G90" i="13" s="1"/>
  <c r="E100" i="13"/>
  <c r="E86" i="13"/>
  <c r="E105" i="13"/>
  <c r="F78" i="13"/>
  <c r="F105" i="13" s="1"/>
  <c r="E96" i="13"/>
  <c r="F86" i="13"/>
  <c r="G73" i="13"/>
  <c r="G100" i="13" s="1"/>
  <c r="F75" i="13"/>
  <c r="G75" i="13" s="1"/>
  <c r="G102" i="13" s="1"/>
  <c r="E102" i="13"/>
  <c r="E101" i="13"/>
  <c r="F74" i="13"/>
  <c r="G74" i="13" s="1"/>
  <c r="F106" i="13"/>
  <c r="E95" i="13"/>
  <c r="E103" i="13"/>
  <c r="G76" i="13"/>
  <c r="E82" i="13"/>
  <c r="E91" i="13"/>
  <c r="G64" i="13"/>
  <c r="G91" i="13" s="1"/>
  <c r="F68" i="13"/>
  <c r="F69" i="13"/>
  <c r="F96" i="13" s="1"/>
  <c r="G59" i="13"/>
  <c r="F65" i="13"/>
  <c r="F92" i="13" s="1"/>
  <c r="E104" i="13"/>
  <c r="E94" i="13"/>
  <c r="E99" i="13"/>
  <c r="G71" i="13"/>
  <c r="E89" i="13"/>
  <c r="E98" i="13"/>
  <c r="F62" i="13"/>
  <c r="G62" i="13" s="1"/>
  <c r="G89" i="13" s="1"/>
  <c r="F72" i="13"/>
  <c r="G72" i="13" s="1"/>
  <c r="G99" i="13" s="1"/>
  <c r="G77" i="13"/>
  <c r="G79" i="13"/>
  <c r="G106" i="13" s="1"/>
  <c r="F67" i="13"/>
  <c r="E106" i="13"/>
  <c r="D109" i="13"/>
  <c r="D7" i="3" s="1"/>
  <c r="G66" i="13" l="1"/>
  <c r="G93" i="13" s="1"/>
  <c r="F28" i="5"/>
  <c r="D4" i="17"/>
  <c r="D18" i="17" s="1"/>
  <c r="F16" i="17"/>
  <c r="E17" i="17"/>
  <c r="D27" i="16"/>
  <c r="E35" i="3" s="1"/>
  <c r="D19" i="16"/>
  <c r="D23" i="16" s="1"/>
  <c r="K89" i="14"/>
  <c r="L81" i="14" s="1"/>
  <c r="B150" i="14"/>
  <c r="B141" i="14"/>
  <c r="L142" i="14"/>
  <c r="L125" i="14"/>
  <c r="M117" i="14" s="1"/>
  <c r="K114" i="14"/>
  <c r="K122" i="14" s="1"/>
  <c r="C148" i="14"/>
  <c r="L148" i="14" s="1"/>
  <c r="K139" i="14"/>
  <c r="L131" i="14" s="1"/>
  <c r="K97" i="14"/>
  <c r="K105" i="14" s="1"/>
  <c r="K98" i="14"/>
  <c r="K106" i="14" s="1"/>
  <c r="K115" i="14"/>
  <c r="K123" i="14" s="1"/>
  <c r="C149" i="14"/>
  <c r="L149" i="14" s="1"/>
  <c r="K140" i="14"/>
  <c r="L132" i="14" s="1"/>
  <c r="H56" i="14"/>
  <c r="H1068" i="14"/>
  <c r="C168" i="14"/>
  <c r="M168" i="14" s="1"/>
  <c r="L159" i="14"/>
  <c r="M151" i="14" s="1"/>
  <c r="K101" i="14"/>
  <c r="K109" i="14" s="1"/>
  <c r="C152" i="14"/>
  <c r="L152" i="14" s="1"/>
  <c r="K143" i="14"/>
  <c r="L135" i="14" s="1"/>
  <c r="K118" i="14"/>
  <c r="K126" i="14" s="1"/>
  <c r="K102" i="14"/>
  <c r="K110" i="14" s="1"/>
  <c r="K82" i="14"/>
  <c r="K83" i="14"/>
  <c r="K91" i="14" s="1"/>
  <c r="C153" i="14"/>
  <c r="L153" i="14" s="1"/>
  <c r="K144" i="14"/>
  <c r="L136" i="14" s="1"/>
  <c r="K119" i="14"/>
  <c r="K127" i="14" s="1"/>
  <c r="M99" i="14"/>
  <c r="M107" i="14" s="1"/>
  <c r="H1073" i="14"/>
  <c r="K73" i="14"/>
  <c r="H1079" i="14"/>
  <c r="L124" i="14"/>
  <c r="L158" i="14"/>
  <c r="M150" i="14" s="1"/>
  <c r="C167" i="14"/>
  <c r="M167" i="14" s="1"/>
  <c r="L141" i="14"/>
  <c r="M133" i="14" s="1"/>
  <c r="H53" i="14"/>
  <c r="I45" i="14" s="1"/>
  <c r="I1065" i="14" s="1"/>
  <c r="J62" i="14"/>
  <c r="J70" i="14" s="1"/>
  <c r="K64" i="14"/>
  <c r="K72" i="14" s="1"/>
  <c r="K68" i="14"/>
  <c r="K76" i="14" s="1"/>
  <c r="K104" i="14"/>
  <c r="L96" i="14" s="1"/>
  <c r="L92" i="14"/>
  <c r="M84" i="14" s="1"/>
  <c r="K66" i="14"/>
  <c r="K74" i="14" s="1"/>
  <c r="L65" i="14" s="1"/>
  <c r="K67" i="14"/>
  <c r="K75" i="14" s="1"/>
  <c r="B151" i="14"/>
  <c r="B142" i="14"/>
  <c r="B121" i="14"/>
  <c r="B130" i="14"/>
  <c r="L93" i="14"/>
  <c r="M85" i="14" s="1"/>
  <c r="B148" i="14"/>
  <c r="B139" i="14"/>
  <c r="H49" i="14"/>
  <c r="H1069" i="14" s="1"/>
  <c r="L88" i="14"/>
  <c r="M80" i="14" s="1"/>
  <c r="L108" i="14"/>
  <c r="M100" i="14" s="1"/>
  <c r="L63" i="14"/>
  <c r="L71" i="14" s="1"/>
  <c r="H47" i="14"/>
  <c r="H1067" i="14" s="1"/>
  <c r="H46" i="14"/>
  <c r="H1066" i="14" s="1"/>
  <c r="F34" i="5" s="1"/>
  <c r="H59" i="14"/>
  <c r="B153" i="14"/>
  <c r="B144" i="14"/>
  <c r="B132" i="14"/>
  <c r="B123" i="14"/>
  <c r="K121" i="14"/>
  <c r="L113" i="14" s="1"/>
  <c r="K87" i="14"/>
  <c r="L79" i="14" s="1"/>
  <c r="B126" i="14"/>
  <c r="B135" i="14"/>
  <c r="H58" i="14"/>
  <c r="C147" i="14"/>
  <c r="L147" i="14" s="1"/>
  <c r="K138" i="14"/>
  <c r="L130" i="14" s="1"/>
  <c r="J61" i="13"/>
  <c r="J88" i="13" s="1"/>
  <c r="H80" i="13"/>
  <c r="I81" i="13"/>
  <c r="I108" i="13" s="1"/>
  <c r="G58" i="13"/>
  <c r="G85" i="13" s="1"/>
  <c r="H64" i="13"/>
  <c r="H91" i="13" s="1"/>
  <c r="F87" i="13"/>
  <c r="G70" i="13"/>
  <c r="G97" i="13" s="1"/>
  <c r="E109" i="13"/>
  <c r="E7" i="3" s="1"/>
  <c r="H63" i="13"/>
  <c r="H60" i="13"/>
  <c r="H87" i="13" s="1"/>
  <c r="G65" i="13"/>
  <c r="G92" i="13" s="1"/>
  <c r="G101" i="13"/>
  <c r="G103" i="13"/>
  <c r="H73" i="13"/>
  <c r="I73" i="13" s="1"/>
  <c r="I100" i="13" s="1"/>
  <c r="H62" i="13"/>
  <c r="I62" i="13" s="1"/>
  <c r="I89" i="13" s="1"/>
  <c r="H76" i="13"/>
  <c r="G68" i="13"/>
  <c r="H68" i="13" s="1"/>
  <c r="H95" i="13" s="1"/>
  <c r="G78" i="13"/>
  <c r="F82" i="13"/>
  <c r="F94" i="13"/>
  <c r="G67" i="13"/>
  <c r="F99" i="13"/>
  <c r="H72" i="13"/>
  <c r="H99" i="13" s="1"/>
  <c r="F95" i="13"/>
  <c r="F101" i="13"/>
  <c r="H74" i="13"/>
  <c r="H101" i="13" s="1"/>
  <c r="G104" i="13"/>
  <c r="H77" i="13"/>
  <c r="F89" i="13"/>
  <c r="G98" i="13"/>
  <c r="H71" i="13"/>
  <c r="I71" i="13" s="1"/>
  <c r="I98" i="13" s="1"/>
  <c r="G86" i="13"/>
  <c r="H59" i="13"/>
  <c r="F102" i="13"/>
  <c r="H75" i="13"/>
  <c r="H102" i="13" s="1"/>
  <c r="G69" i="13"/>
  <c r="G96" i="13" s="1"/>
  <c r="H79" i="13"/>
  <c r="H66" i="13" l="1"/>
  <c r="I66" i="13" s="1"/>
  <c r="I93" i="13" s="1"/>
  <c r="G28" i="5"/>
  <c r="F36" i="5"/>
  <c r="D29" i="1"/>
  <c r="D17" i="16"/>
  <c r="D18" i="16" s="1"/>
  <c r="D20" i="16" s="1"/>
  <c r="G16" i="17"/>
  <c r="F17" i="17"/>
  <c r="D21" i="17"/>
  <c r="D31" i="17" s="1"/>
  <c r="C70" i="1" s="1"/>
  <c r="M125" i="14"/>
  <c r="N117" i="14" s="1"/>
  <c r="L89" i="14"/>
  <c r="M81" i="14" s="1"/>
  <c r="B158" i="14"/>
  <c r="B167" i="14"/>
  <c r="H1075" i="14"/>
  <c r="M134" i="14"/>
  <c r="M142" i="14" s="1"/>
  <c r="N134" i="14" s="1"/>
  <c r="N142" i="14" s="1"/>
  <c r="M116" i="14"/>
  <c r="M124" i="14" s="1"/>
  <c r="M159" i="14"/>
  <c r="M158" i="14"/>
  <c r="L143" i="14"/>
  <c r="L140" i="14"/>
  <c r="L139" i="14"/>
  <c r="L144" i="14"/>
  <c r="C165" i="14"/>
  <c r="M165" i="14" s="1"/>
  <c r="L156" i="14"/>
  <c r="M148" i="14" s="1"/>
  <c r="L97" i="14"/>
  <c r="L105" i="14"/>
  <c r="L114" i="14"/>
  <c r="L122" i="14"/>
  <c r="L115" i="14"/>
  <c r="L123" i="14"/>
  <c r="L98" i="14"/>
  <c r="L106" i="14"/>
  <c r="C166" i="14"/>
  <c r="M166" i="14" s="1"/>
  <c r="L157" i="14"/>
  <c r="M149" i="14" s="1"/>
  <c r="C185" i="14"/>
  <c r="N185" i="14" s="1"/>
  <c r="M176" i="14"/>
  <c r="N168" i="14" s="1"/>
  <c r="H1076" i="14"/>
  <c r="L101" i="14"/>
  <c r="L109" i="14" s="1"/>
  <c r="L118" i="14"/>
  <c r="L126" i="14" s="1"/>
  <c r="C169" i="14"/>
  <c r="M169" i="14" s="1"/>
  <c r="L160" i="14"/>
  <c r="M152" i="14" s="1"/>
  <c r="K90" i="14"/>
  <c r="L119" i="14"/>
  <c r="L127" i="14" s="1"/>
  <c r="C170" i="14"/>
  <c r="M170" i="14" s="1"/>
  <c r="L161" i="14"/>
  <c r="M153" i="14" s="1"/>
  <c r="L102" i="14"/>
  <c r="L110" i="14" s="1"/>
  <c r="N99" i="14"/>
  <c r="N107" i="14" s="1"/>
  <c r="L82" i="14"/>
  <c r="L83" i="14"/>
  <c r="L91" i="14" s="1"/>
  <c r="I1073" i="14"/>
  <c r="L73" i="14"/>
  <c r="H1074" i="14"/>
  <c r="H1077" i="14"/>
  <c r="M141" i="14"/>
  <c r="C184" i="14"/>
  <c r="N184" i="14" s="1"/>
  <c r="M175" i="14"/>
  <c r="N167" i="14" s="1"/>
  <c r="H57" i="14"/>
  <c r="I48" i="14" s="1"/>
  <c r="H55" i="14"/>
  <c r="I47" i="14" s="1"/>
  <c r="I1067" i="14" s="1"/>
  <c r="L104" i="14"/>
  <c r="M96" i="14" s="1"/>
  <c r="L64" i="14"/>
  <c r="L72" i="14" s="1"/>
  <c r="L121" i="14"/>
  <c r="M113" i="14" s="1"/>
  <c r="M63" i="14"/>
  <c r="M71" i="14" s="1"/>
  <c r="L87" i="14"/>
  <c r="M79" i="14" s="1"/>
  <c r="K62" i="14"/>
  <c r="K70" i="14" s="1"/>
  <c r="M93" i="14"/>
  <c r="N85" i="14" s="1"/>
  <c r="L66" i="14"/>
  <c r="L74" i="14" s="1"/>
  <c r="M65" i="14" s="1"/>
  <c r="M88" i="14"/>
  <c r="N80" i="14" s="1"/>
  <c r="I51" i="14"/>
  <c r="I1071" i="14" s="1"/>
  <c r="I1079" i="14" s="1"/>
  <c r="L68" i="14"/>
  <c r="L76" i="14" s="1"/>
  <c r="L138" i="14"/>
  <c r="M130" i="14" s="1"/>
  <c r="I50" i="14"/>
  <c r="I1070" i="14" s="1"/>
  <c r="I1078" i="14" s="1"/>
  <c r="B149" i="14"/>
  <c r="B140" i="14"/>
  <c r="B147" i="14"/>
  <c r="B138" i="14"/>
  <c r="M108" i="14"/>
  <c r="N100" i="14" s="1"/>
  <c r="N125" i="14"/>
  <c r="O117" i="14" s="1"/>
  <c r="C164" i="14"/>
  <c r="M164" i="14" s="1"/>
  <c r="L155" i="14"/>
  <c r="M147" i="14" s="1"/>
  <c r="B152" i="14"/>
  <c r="B143" i="14"/>
  <c r="H54" i="14"/>
  <c r="B165" i="14"/>
  <c r="B156" i="14"/>
  <c r="L67" i="14"/>
  <c r="L75" i="14" s="1"/>
  <c r="M92" i="14"/>
  <c r="N84" i="14" s="1"/>
  <c r="B170" i="14"/>
  <c r="B161" i="14"/>
  <c r="I53" i="14"/>
  <c r="B159" i="14"/>
  <c r="B168" i="14"/>
  <c r="K61" i="13"/>
  <c r="K88" i="13" s="1"/>
  <c r="J81" i="13"/>
  <c r="J108" i="13" s="1"/>
  <c r="I80" i="13"/>
  <c r="H107" i="13"/>
  <c r="H58" i="13"/>
  <c r="H85" i="13" s="1"/>
  <c r="I64" i="13"/>
  <c r="I91" i="13" s="1"/>
  <c r="H93" i="13"/>
  <c r="I60" i="13"/>
  <c r="I87" i="13" s="1"/>
  <c r="I74" i="13"/>
  <c r="I101" i="13" s="1"/>
  <c r="H70" i="13"/>
  <c r="H97" i="13" s="1"/>
  <c r="H65" i="13"/>
  <c r="H92" i="13" s="1"/>
  <c r="H90" i="13"/>
  <c r="I63" i="13"/>
  <c r="F109" i="13"/>
  <c r="F7" i="3" s="1"/>
  <c r="I72" i="13"/>
  <c r="I99" i="13" s="1"/>
  <c r="I68" i="13"/>
  <c r="I95" i="13" s="1"/>
  <c r="G82" i="13"/>
  <c r="H106" i="13"/>
  <c r="H104" i="13"/>
  <c r="G105" i="13"/>
  <c r="H78" i="13"/>
  <c r="I79" i="13"/>
  <c r="I106" i="13" s="1"/>
  <c r="I77" i="13"/>
  <c r="J77" i="13" s="1"/>
  <c r="J104" i="13" s="1"/>
  <c r="H69" i="13"/>
  <c r="I69" i="13" s="1"/>
  <c r="I96" i="13" s="1"/>
  <c r="G95" i="13"/>
  <c r="H89" i="13"/>
  <c r="J62" i="13"/>
  <c r="H86" i="13"/>
  <c r="I59" i="13"/>
  <c r="J59" i="13" s="1"/>
  <c r="J86" i="13" s="1"/>
  <c r="H98" i="13"/>
  <c r="J71" i="13"/>
  <c r="J98" i="13" s="1"/>
  <c r="H103" i="13"/>
  <c r="I76" i="13"/>
  <c r="I75" i="13"/>
  <c r="I102" i="13" s="1"/>
  <c r="G94" i="13"/>
  <c r="H100" i="13"/>
  <c r="J73" i="13"/>
  <c r="J100" i="13" s="1"/>
  <c r="H67" i="13"/>
  <c r="I67" i="13" s="1"/>
  <c r="J66" i="13" l="1"/>
  <c r="J93" i="13" s="1"/>
  <c r="D53" i="1"/>
  <c r="E16" i="16"/>
  <c r="E19" i="16" s="1"/>
  <c r="E23" i="16" s="1"/>
  <c r="D25" i="16"/>
  <c r="E34" i="3" s="1"/>
  <c r="D29" i="16"/>
  <c r="E74" i="5" s="1"/>
  <c r="D19" i="17"/>
  <c r="D30" i="17" s="1"/>
  <c r="H16" i="17"/>
  <c r="G17" i="17"/>
  <c r="M89" i="14"/>
  <c r="N81" i="14" s="1"/>
  <c r="I1075" i="14"/>
  <c r="N116" i="14"/>
  <c r="N124" i="14" s="1"/>
  <c r="O116" i="14" s="1"/>
  <c r="O124" i="14" s="1"/>
  <c r="M132" i="14"/>
  <c r="M140" i="14" s="1"/>
  <c r="N132" i="14" s="1"/>
  <c r="N140" i="14" s="1"/>
  <c r="N151" i="14"/>
  <c r="N159" i="14" s="1"/>
  <c r="O151" i="14" s="1"/>
  <c r="O159" i="14" s="1"/>
  <c r="M135" i="14"/>
  <c r="M143" i="14" s="1"/>
  <c r="B184" i="14"/>
  <c r="B175" i="14"/>
  <c r="M136" i="14"/>
  <c r="M144" i="14" s="1"/>
  <c r="N136" i="14" s="1"/>
  <c r="N144" i="14" s="1"/>
  <c r="M131" i="14"/>
  <c r="M139" i="14" s="1"/>
  <c r="N131" i="14" s="1"/>
  <c r="N139" i="14" s="1"/>
  <c r="N150" i="14"/>
  <c r="N158" i="14" s="1"/>
  <c r="O150" i="14" s="1"/>
  <c r="O158" i="14" s="1"/>
  <c r="N176" i="14"/>
  <c r="M161" i="14"/>
  <c r="M156" i="14"/>
  <c r="M160" i="14"/>
  <c r="M157" i="14"/>
  <c r="O134" i="14"/>
  <c r="O142" i="14" s="1"/>
  <c r="N133" i="14"/>
  <c r="N141" i="14" s="1"/>
  <c r="M97" i="14"/>
  <c r="M105" i="14" s="1"/>
  <c r="M114" i="14"/>
  <c r="M122" i="14" s="1"/>
  <c r="C182" i="14"/>
  <c r="N182" i="14" s="1"/>
  <c r="M173" i="14"/>
  <c r="N165" i="14" s="1"/>
  <c r="M98" i="14"/>
  <c r="M106" i="14" s="1"/>
  <c r="M115" i="14"/>
  <c r="M123" i="14" s="1"/>
  <c r="C183" i="14"/>
  <c r="N183" i="14" s="1"/>
  <c r="M174" i="14"/>
  <c r="N166" i="14" s="1"/>
  <c r="C202" i="14"/>
  <c r="O202" i="14" s="1"/>
  <c r="N193" i="14"/>
  <c r="O185" i="14" s="1"/>
  <c r="I56" i="14"/>
  <c r="I1068" i="14"/>
  <c r="M118" i="14"/>
  <c r="M126" i="14" s="1"/>
  <c r="M101" i="14"/>
  <c r="M109" i="14" s="1"/>
  <c r="L90" i="14"/>
  <c r="C186" i="14"/>
  <c r="N186" i="14" s="1"/>
  <c r="M177" i="14"/>
  <c r="N169" i="14" s="1"/>
  <c r="M102" i="14"/>
  <c r="M110" i="14" s="1"/>
  <c r="M119" i="14"/>
  <c r="M127" i="14" s="1"/>
  <c r="C187" i="14"/>
  <c r="N187" i="14" s="1"/>
  <c r="M178" i="14"/>
  <c r="N170" i="14" s="1"/>
  <c r="O99" i="14"/>
  <c r="O107" i="14" s="1"/>
  <c r="M83" i="14"/>
  <c r="M91" i="14" s="1"/>
  <c r="M82" i="14"/>
  <c r="M73" i="14"/>
  <c r="N175" i="14"/>
  <c r="C201" i="14"/>
  <c r="O201" i="14" s="1"/>
  <c r="N192" i="14"/>
  <c r="O184" i="14" s="1"/>
  <c r="I49" i="14"/>
  <c r="I1069" i="14" s="1"/>
  <c r="I58" i="14"/>
  <c r="J50" i="14" s="1"/>
  <c r="J1070" i="14" s="1"/>
  <c r="N92" i="14"/>
  <c r="O84" i="14" s="1"/>
  <c r="O125" i="14"/>
  <c r="P117" i="14" s="1"/>
  <c r="N88" i="14"/>
  <c r="O80" i="14" s="1"/>
  <c r="N93" i="14"/>
  <c r="O85" i="14" s="1"/>
  <c r="N63" i="14"/>
  <c r="N71" i="14" s="1"/>
  <c r="M64" i="14"/>
  <c r="M72" i="14" s="1"/>
  <c r="M104" i="14"/>
  <c r="N96" i="14" s="1"/>
  <c r="J45" i="14"/>
  <c r="J1065" i="14" s="1"/>
  <c r="H28" i="5" s="1"/>
  <c r="N108" i="14"/>
  <c r="O100" i="14" s="1"/>
  <c r="B155" i="14"/>
  <c r="B164" i="14"/>
  <c r="M138" i="14"/>
  <c r="N130" i="14" s="1"/>
  <c r="N89" i="14"/>
  <c r="O81" i="14" s="1"/>
  <c r="M66" i="14"/>
  <c r="M74" i="14" s="1"/>
  <c r="N65" i="14" s="1"/>
  <c r="M87" i="14"/>
  <c r="N79" i="14" s="1"/>
  <c r="M121" i="14"/>
  <c r="N113" i="14" s="1"/>
  <c r="I46" i="14"/>
  <c r="I1066" i="14" s="1"/>
  <c r="G34" i="5" s="1"/>
  <c r="B160" i="14"/>
  <c r="B169" i="14"/>
  <c r="I55" i="14"/>
  <c r="I59" i="14"/>
  <c r="B176" i="14"/>
  <c r="B185" i="14"/>
  <c r="M67" i="14"/>
  <c r="M75" i="14" s="1"/>
  <c r="M155" i="14"/>
  <c r="N147" i="14" s="1"/>
  <c r="B166" i="14"/>
  <c r="B157" i="14"/>
  <c r="M68" i="14"/>
  <c r="M76" i="14" s="1"/>
  <c r="L62" i="14"/>
  <c r="L70" i="14" s="1"/>
  <c r="B178" i="14"/>
  <c r="B187" i="14"/>
  <c r="B182" i="14"/>
  <c r="B173" i="14"/>
  <c r="C181" i="14"/>
  <c r="N181" i="14" s="1"/>
  <c r="M172" i="14"/>
  <c r="N164" i="14" s="1"/>
  <c r="L61" i="13"/>
  <c r="L88" i="13" s="1"/>
  <c r="K81" i="13"/>
  <c r="K108" i="13" s="1"/>
  <c r="I107" i="13"/>
  <c r="J80" i="13"/>
  <c r="I58" i="13"/>
  <c r="I85" i="13" s="1"/>
  <c r="J60" i="13"/>
  <c r="K60" i="13" s="1"/>
  <c r="K87" i="13" s="1"/>
  <c r="J64" i="13"/>
  <c r="J91" i="13" s="1"/>
  <c r="J74" i="13"/>
  <c r="J101" i="13" s="1"/>
  <c r="I65" i="13"/>
  <c r="I92" i="13" s="1"/>
  <c r="I70" i="13"/>
  <c r="I97" i="13" s="1"/>
  <c r="G109" i="13"/>
  <c r="G7" i="3" s="1"/>
  <c r="I90" i="13"/>
  <c r="J63" i="13"/>
  <c r="K71" i="13"/>
  <c r="K59" i="13"/>
  <c r="K86" i="13" s="1"/>
  <c r="J72" i="13"/>
  <c r="J99" i="13" s="1"/>
  <c r="J68" i="13"/>
  <c r="I94" i="13"/>
  <c r="H96" i="13"/>
  <c r="I103" i="13"/>
  <c r="J76" i="13"/>
  <c r="J69" i="13"/>
  <c r="J96" i="13" s="1"/>
  <c r="H105" i="13"/>
  <c r="I78" i="13"/>
  <c r="J78" i="13" s="1"/>
  <c r="J105" i="13" s="1"/>
  <c r="H82" i="13"/>
  <c r="J89" i="13"/>
  <c r="K62" i="13"/>
  <c r="L62" i="13" s="1"/>
  <c r="L89" i="13" s="1"/>
  <c r="J75" i="13"/>
  <c r="J102" i="13" s="1"/>
  <c r="I104" i="13"/>
  <c r="H94" i="13"/>
  <c r="J67" i="13"/>
  <c r="J94" i="13" s="1"/>
  <c r="I86" i="13"/>
  <c r="K73" i="13"/>
  <c r="K77" i="13"/>
  <c r="K104" i="13" s="1"/>
  <c r="J79" i="13"/>
  <c r="K66" i="13"/>
  <c r="E29" i="1" l="1"/>
  <c r="J1078" i="14"/>
  <c r="F55" i="1"/>
  <c r="H46" i="5"/>
  <c r="G36" i="5"/>
  <c r="E27" i="16"/>
  <c r="F35" i="3" s="1"/>
  <c r="D20" i="17"/>
  <c r="D22" i="17" s="1"/>
  <c r="E18" i="17" s="1"/>
  <c r="E17" i="16"/>
  <c r="E18" i="16" s="1"/>
  <c r="E20" i="16" s="1"/>
  <c r="I16" i="17"/>
  <c r="H17" i="17"/>
  <c r="N135" i="14"/>
  <c r="N143" i="14" s="1"/>
  <c r="O135" i="14" s="1"/>
  <c r="O143" i="14" s="1"/>
  <c r="N149" i="14"/>
  <c r="N157" i="14" s="1"/>
  <c r="O149" i="14" s="1"/>
  <c r="O157" i="14" s="1"/>
  <c r="N152" i="14"/>
  <c r="N160" i="14" s="1"/>
  <c r="O152" i="14" s="1"/>
  <c r="O160" i="14" s="1"/>
  <c r="O167" i="14"/>
  <c r="O175" i="14" s="1"/>
  <c r="P167" i="14" s="1"/>
  <c r="P175" i="14" s="1"/>
  <c r="N148" i="14"/>
  <c r="N156" i="14" s="1"/>
  <c r="O148" i="14" s="1"/>
  <c r="O156" i="14" s="1"/>
  <c r="O168" i="14"/>
  <c r="O176" i="14" s="1"/>
  <c r="P168" i="14" s="1"/>
  <c r="P176" i="14" s="1"/>
  <c r="N153" i="14"/>
  <c r="N161" i="14" s="1"/>
  <c r="O153" i="14" s="1"/>
  <c r="O161" i="14" s="1"/>
  <c r="B192" i="14"/>
  <c r="B201" i="14"/>
  <c r="O193" i="14"/>
  <c r="O192" i="14"/>
  <c r="N173" i="14"/>
  <c r="N178" i="14"/>
  <c r="N177" i="14"/>
  <c r="N174" i="14"/>
  <c r="P151" i="14"/>
  <c r="P159" i="14" s="1"/>
  <c r="P150" i="14"/>
  <c r="P158" i="14" s="1"/>
  <c r="O131" i="14"/>
  <c r="O139" i="14" s="1"/>
  <c r="O132" i="14"/>
  <c r="O140" i="14" s="1"/>
  <c r="O136" i="14"/>
  <c r="O144" i="14" s="1"/>
  <c r="P134" i="14"/>
  <c r="P142" i="14" s="1"/>
  <c r="Q134" i="14" s="1"/>
  <c r="O133" i="14"/>
  <c r="O141" i="14" s="1"/>
  <c r="N114" i="14"/>
  <c r="N122" i="14" s="1"/>
  <c r="N97" i="14"/>
  <c r="N105" i="14" s="1"/>
  <c r="C199" i="14"/>
  <c r="O199" i="14" s="1"/>
  <c r="N190" i="14"/>
  <c r="O182" i="14" s="1"/>
  <c r="N115" i="14"/>
  <c r="N123" i="14" s="1"/>
  <c r="N98" i="14"/>
  <c r="N106" i="14" s="1"/>
  <c r="C200" i="14"/>
  <c r="O200" i="14" s="1"/>
  <c r="N191" i="14"/>
  <c r="O183" i="14" s="1"/>
  <c r="M90" i="14"/>
  <c r="C219" i="14"/>
  <c r="P219" i="14" s="1"/>
  <c r="O210" i="14"/>
  <c r="P202" i="14" s="1"/>
  <c r="I1076" i="14"/>
  <c r="N101" i="14"/>
  <c r="N109" i="14" s="1"/>
  <c r="C203" i="14"/>
  <c r="O203" i="14" s="1"/>
  <c r="N194" i="14"/>
  <c r="O186" i="14" s="1"/>
  <c r="N118" i="14"/>
  <c r="N126" i="14" s="1"/>
  <c r="N102" i="14"/>
  <c r="N110" i="14" s="1"/>
  <c r="N119" i="14"/>
  <c r="N127" i="14" s="1"/>
  <c r="C204" i="14"/>
  <c r="O204" i="14" s="1"/>
  <c r="N195" i="14"/>
  <c r="O187" i="14" s="1"/>
  <c r="P116" i="14"/>
  <c r="P124" i="14" s="1"/>
  <c r="P99" i="14"/>
  <c r="P107" i="14" s="1"/>
  <c r="N82" i="14"/>
  <c r="N83" i="14"/>
  <c r="N91" i="14" s="1"/>
  <c r="I1074" i="14"/>
  <c r="N73" i="14"/>
  <c r="J1073" i="14"/>
  <c r="I1077" i="14"/>
  <c r="E53" i="1"/>
  <c r="O209" i="14"/>
  <c r="P201" i="14" s="1"/>
  <c r="C218" i="14"/>
  <c r="P218" i="14" s="1"/>
  <c r="I57" i="14"/>
  <c r="J49" i="14" s="1"/>
  <c r="J1069" i="14" s="1"/>
  <c r="J58" i="14"/>
  <c r="K50" i="14" s="1"/>
  <c r="K1070" i="14" s="1"/>
  <c r="J53" i="14"/>
  <c r="K45" i="14" s="1"/>
  <c r="K1065" i="14" s="1"/>
  <c r="I28" i="5" s="1"/>
  <c r="N104" i="14"/>
  <c r="O96" i="14" s="1"/>
  <c r="N68" i="14"/>
  <c r="N76" i="14" s="1"/>
  <c r="N121" i="14"/>
  <c r="O113" i="14" s="1"/>
  <c r="N155" i="14"/>
  <c r="O147" i="14" s="1"/>
  <c r="P125" i="14"/>
  <c r="Q117" i="14" s="1"/>
  <c r="N66" i="14"/>
  <c r="N74" i="14" s="1"/>
  <c r="O65" i="14" s="1"/>
  <c r="O89" i="14"/>
  <c r="P81" i="14" s="1"/>
  <c r="N64" i="14"/>
  <c r="N72" i="14" s="1"/>
  <c r="J47" i="14"/>
  <c r="J1067" i="14" s="1"/>
  <c r="N172" i="14"/>
  <c r="O164" i="14" s="1"/>
  <c r="B195" i="14"/>
  <c r="B204" i="14"/>
  <c r="M62" i="14"/>
  <c r="M70" i="14" s="1"/>
  <c r="B202" i="14"/>
  <c r="B193" i="14"/>
  <c r="J51" i="14"/>
  <c r="J1071" i="14" s="1"/>
  <c r="N87" i="14"/>
  <c r="O79" i="14" s="1"/>
  <c r="O108" i="14"/>
  <c r="P100" i="14" s="1"/>
  <c r="O63" i="14"/>
  <c r="O71" i="14" s="1"/>
  <c r="O88" i="14"/>
  <c r="P80" i="14" s="1"/>
  <c r="O92" i="14"/>
  <c r="P84" i="14" s="1"/>
  <c r="C198" i="14"/>
  <c r="O198" i="14" s="1"/>
  <c r="N189" i="14"/>
  <c r="O181" i="14" s="1"/>
  <c r="I54" i="14"/>
  <c r="B172" i="14"/>
  <c r="B181" i="14"/>
  <c r="N67" i="14"/>
  <c r="N75" i="14" s="1"/>
  <c r="N138" i="14"/>
  <c r="O130" i="14" s="1"/>
  <c r="O93" i="14"/>
  <c r="P85" i="14" s="1"/>
  <c r="B190" i="14"/>
  <c r="B199" i="14"/>
  <c r="B174" i="14"/>
  <c r="B183" i="14"/>
  <c r="B177" i="14"/>
  <c r="B186" i="14"/>
  <c r="K74" i="13"/>
  <c r="K101" i="13" s="1"/>
  <c r="M61" i="13"/>
  <c r="M88" i="13" s="1"/>
  <c r="K64" i="13"/>
  <c r="K91" i="13" s="1"/>
  <c r="L81" i="13"/>
  <c r="L60" i="13"/>
  <c r="L87" i="13" s="1"/>
  <c r="J87" i="13"/>
  <c r="K80" i="13"/>
  <c r="K107" i="13" s="1"/>
  <c r="J107" i="13"/>
  <c r="J58" i="13"/>
  <c r="K58" i="13" s="1"/>
  <c r="J70" i="13"/>
  <c r="K70" i="13" s="1"/>
  <c r="J65" i="13"/>
  <c r="J92" i="13" s="1"/>
  <c r="K75" i="13"/>
  <c r="K102" i="13" s="1"/>
  <c r="K78" i="13"/>
  <c r="K105" i="13" s="1"/>
  <c r="J90" i="13"/>
  <c r="K63" i="13"/>
  <c r="H109" i="13"/>
  <c r="H7" i="3" s="1"/>
  <c r="L59" i="13"/>
  <c r="L86" i="13" s="1"/>
  <c r="L77" i="13"/>
  <c r="L104" i="13" s="1"/>
  <c r="J95" i="13"/>
  <c r="K68" i="13"/>
  <c r="K72" i="13"/>
  <c r="K98" i="13"/>
  <c r="L71" i="13"/>
  <c r="I105" i="13"/>
  <c r="I109" i="13" s="1"/>
  <c r="I7" i="3" s="1"/>
  <c r="J103" i="13"/>
  <c r="K76" i="13"/>
  <c r="K93" i="13"/>
  <c r="L66" i="13"/>
  <c r="M66" i="13" s="1"/>
  <c r="M93" i="13" s="1"/>
  <c r="J106" i="13"/>
  <c r="K79" i="13"/>
  <c r="K106" i="13" s="1"/>
  <c r="K67" i="13"/>
  <c r="K100" i="13"/>
  <c r="L73" i="13"/>
  <c r="K69" i="13"/>
  <c r="K96" i="13" s="1"/>
  <c r="I82" i="13"/>
  <c r="K89" i="13"/>
  <c r="M62" i="13"/>
  <c r="K1078" i="14" l="1"/>
  <c r="G55" i="1"/>
  <c r="I46" i="5"/>
  <c r="D23" i="17"/>
  <c r="D32" i="17" s="1"/>
  <c r="J16" i="17"/>
  <c r="I17" i="17"/>
  <c r="E21" i="17"/>
  <c r="E31" i="17" s="1"/>
  <c r="D70" i="1" s="1"/>
  <c r="E25" i="16"/>
  <c r="F34" i="3" s="1"/>
  <c r="E29" i="16"/>
  <c r="F74" i="5" s="1"/>
  <c r="F16" i="16"/>
  <c r="O169" i="14"/>
  <c r="O177" i="14" s="1"/>
  <c r="P169" i="14" s="1"/>
  <c r="P177" i="14" s="1"/>
  <c r="O170" i="14"/>
  <c r="O178" i="14" s="1"/>
  <c r="P170" i="14" s="1"/>
  <c r="P178" i="14" s="1"/>
  <c r="P184" i="14"/>
  <c r="P192" i="14" s="1"/>
  <c r="O165" i="14"/>
  <c r="O173" i="14" s="1"/>
  <c r="P165" i="14" s="1"/>
  <c r="P173" i="14" s="1"/>
  <c r="P185" i="14"/>
  <c r="P193" i="14" s="1"/>
  <c r="Q185" i="14" s="1"/>
  <c r="Q193" i="14" s="1"/>
  <c r="J1075" i="14"/>
  <c r="O174" i="14"/>
  <c r="P166" i="14" s="1"/>
  <c r="P174" i="14" s="1"/>
  <c r="O166" i="14"/>
  <c r="B218" i="14"/>
  <c r="B209" i="14"/>
  <c r="P210" i="14"/>
  <c r="O190" i="14"/>
  <c r="O194" i="14"/>
  <c r="O195" i="14"/>
  <c r="O191" i="14"/>
  <c r="Q168" i="14"/>
  <c r="Q176" i="14" s="1"/>
  <c r="Q167" i="14"/>
  <c r="Q175" i="14" s="1"/>
  <c r="P149" i="14"/>
  <c r="P157" i="14" s="1"/>
  <c r="P153" i="14"/>
  <c r="P161" i="14" s="1"/>
  <c r="Q151" i="14"/>
  <c r="Q159" i="14" s="1"/>
  <c r="P148" i="14"/>
  <c r="P156" i="14" s="1"/>
  <c r="P152" i="14"/>
  <c r="P160" i="14" s="1"/>
  <c r="Q150" i="14"/>
  <c r="Q158" i="14" s="1"/>
  <c r="P136" i="14"/>
  <c r="P144" i="14" s="1"/>
  <c r="P133" i="14"/>
  <c r="P141" i="14" s="1"/>
  <c r="P132" i="14"/>
  <c r="P140" i="14" s="1"/>
  <c r="P135" i="14"/>
  <c r="P143" i="14" s="1"/>
  <c r="P131" i="14"/>
  <c r="P139" i="14" s="1"/>
  <c r="Q142" i="14"/>
  <c r="R134" i="14" s="1"/>
  <c r="N90" i="14"/>
  <c r="O97" i="14"/>
  <c r="O105" i="14" s="1"/>
  <c r="O114" i="14"/>
  <c r="O122" i="14" s="1"/>
  <c r="C216" i="14"/>
  <c r="P216" i="14" s="1"/>
  <c r="O207" i="14"/>
  <c r="P199" i="14" s="1"/>
  <c r="O98" i="14"/>
  <c r="O106" i="14" s="1"/>
  <c r="O115" i="14"/>
  <c r="O123" i="14" s="1"/>
  <c r="C217" i="14"/>
  <c r="P217" i="14" s="1"/>
  <c r="O208" i="14"/>
  <c r="P200" i="14" s="1"/>
  <c r="C236" i="14"/>
  <c r="Q236" i="14" s="1"/>
  <c r="P227" i="14"/>
  <c r="Q219" i="14" s="1"/>
  <c r="O101" i="14"/>
  <c r="O109" i="14" s="1"/>
  <c r="O118" i="14"/>
  <c r="O126" i="14" s="1"/>
  <c r="C220" i="14"/>
  <c r="P220" i="14" s="1"/>
  <c r="O211" i="14"/>
  <c r="P203" i="14" s="1"/>
  <c r="O119" i="14"/>
  <c r="O127" i="14" s="1"/>
  <c r="O102" i="14"/>
  <c r="O110" i="14" s="1"/>
  <c r="C221" i="14"/>
  <c r="P221" i="14" s="1"/>
  <c r="O212" i="14"/>
  <c r="P204" i="14" s="1"/>
  <c r="Q116" i="14"/>
  <c r="Q124" i="14" s="1"/>
  <c r="Q99" i="14"/>
  <c r="Q107" i="14" s="1"/>
  <c r="O82" i="14"/>
  <c r="O83" i="14"/>
  <c r="O91" i="14" s="1"/>
  <c r="O73" i="14"/>
  <c r="J1079" i="14"/>
  <c r="K1073" i="14"/>
  <c r="J1077" i="14"/>
  <c r="P209" i="14"/>
  <c r="Q201" i="14" s="1"/>
  <c r="P226" i="14"/>
  <c r="Q218" i="14" s="1"/>
  <c r="C235" i="14"/>
  <c r="Q235" i="14" s="1"/>
  <c r="J48" i="14"/>
  <c r="J57" i="14"/>
  <c r="K48" i="14" s="1"/>
  <c r="K1068" i="14" s="1"/>
  <c r="J59" i="14"/>
  <c r="K51" i="14" s="1"/>
  <c r="K1071" i="14" s="1"/>
  <c r="K53" i="14"/>
  <c r="L45" i="14" s="1"/>
  <c r="L1065" i="14" s="1"/>
  <c r="J28" i="5" s="1"/>
  <c r="P108" i="14"/>
  <c r="Q100" i="14" s="1"/>
  <c r="O155" i="14"/>
  <c r="P147" i="14" s="1"/>
  <c r="P88" i="14"/>
  <c r="Q80" i="14" s="1"/>
  <c r="P89" i="14"/>
  <c r="Q81" i="14" s="1"/>
  <c r="Q125" i="14"/>
  <c r="R117" i="14" s="1"/>
  <c r="P93" i="14"/>
  <c r="Q85" i="14" s="1"/>
  <c r="O67" i="14"/>
  <c r="O75" i="14" s="1"/>
  <c r="P92" i="14"/>
  <c r="Q84" i="14" s="1"/>
  <c r="N62" i="14"/>
  <c r="N70" i="14" s="1"/>
  <c r="O64" i="14"/>
  <c r="O72" i="14" s="1"/>
  <c r="O104" i="14"/>
  <c r="P96" i="14" s="1"/>
  <c r="O66" i="14"/>
  <c r="O74" i="14" s="1"/>
  <c r="P65" i="14" s="1"/>
  <c r="O138" i="14"/>
  <c r="P130" i="14" s="1"/>
  <c r="O189" i="14"/>
  <c r="P181" i="14" s="1"/>
  <c r="O87" i="14"/>
  <c r="P79" i="14" s="1"/>
  <c r="B212" i="14"/>
  <c r="B221" i="14"/>
  <c r="O121" i="14"/>
  <c r="P113" i="14" s="1"/>
  <c r="O68" i="14"/>
  <c r="O76" i="14" s="1"/>
  <c r="B191" i="14"/>
  <c r="B200" i="14"/>
  <c r="C215" i="14"/>
  <c r="P215" i="14" s="1"/>
  <c r="O206" i="14"/>
  <c r="P198" i="14" s="1"/>
  <c r="B219" i="14"/>
  <c r="B210" i="14"/>
  <c r="B189" i="14"/>
  <c r="B198" i="14"/>
  <c r="J46" i="14"/>
  <c r="J1066" i="14" s="1"/>
  <c r="H34" i="5" s="1"/>
  <c r="P63" i="14"/>
  <c r="P71" i="14" s="1"/>
  <c r="O172" i="14"/>
  <c r="P164" i="14" s="1"/>
  <c r="B194" i="14"/>
  <c r="B203" i="14"/>
  <c r="B207" i="14"/>
  <c r="B216" i="14"/>
  <c r="K58" i="14"/>
  <c r="J55" i="14"/>
  <c r="L74" i="13"/>
  <c r="N61" i="13"/>
  <c r="N88" i="13" s="1"/>
  <c r="L64" i="13"/>
  <c r="L91" i="13" s="1"/>
  <c r="M60" i="13"/>
  <c r="N60" i="13" s="1"/>
  <c r="N87" i="13" s="1"/>
  <c r="J82" i="13"/>
  <c r="M81" i="13"/>
  <c r="N81" i="13" s="1"/>
  <c r="N108" i="13" s="1"/>
  <c r="L108" i="13"/>
  <c r="L80" i="13"/>
  <c r="K65" i="13"/>
  <c r="K82" i="13" s="1"/>
  <c r="J85" i="13"/>
  <c r="J97" i="13"/>
  <c r="L70" i="13"/>
  <c r="K97" i="13"/>
  <c r="M59" i="13"/>
  <c r="N59" i="13" s="1"/>
  <c r="L75" i="13"/>
  <c r="L102" i="13" s="1"/>
  <c r="L78" i="13"/>
  <c r="M78" i="13" s="1"/>
  <c r="M105" i="13" s="1"/>
  <c r="L101" i="13"/>
  <c r="M74" i="13"/>
  <c r="L63" i="13"/>
  <c r="M63" i="13" s="1"/>
  <c r="M90" i="13" s="1"/>
  <c r="K90" i="13"/>
  <c r="L69" i="13"/>
  <c r="L96" i="13" s="1"/>
  <c r="L98" i="13"/>
  <c r="M71" i="13"/>
  <c r="K99" i="13"/>
  <c r="L72" i="13"/>
  <c r="M77" i="13"/>
  <c r="K95" i="13"/>
  <c r="L68" i="13"/>
  <c r="L100" i="13"/>
  <c r="K94" i="13"/>
  <c r="L67" i="13"/>
  <c r="L94" i="13" s="1"/>
  <c r="K103" i="13"/>
  <c r="L76" i="13"/>
  <c r="M73" i="13"/>
  <c r="M89" i="13"/>
  <c r="N62" i="13"/>
  <c r="N89" i="13" s="1"/>
  <c r="K85" i="13"/>
  <c r="L58" i="13"/>
  <c r="L79" i="13"/>
  <c r="L93" i="13"/>
  <c r="N66" i="13"/>
  <c r="D24" i="17" l="1"/>
  <c r="D33" i="17" s="1"/>
  <c r="E10" i="3" s="1"/>
  <c r="H18" i="24" s="1"/>
  <c r="F53" i="1"/>
  <c r="E19" i="17"/>
  <c r="E30" i="17" s="1"/>
  <c r="K16" i="17"/>
  <c r="J17" i="17"/>
  <c r="F19" i="16"/>
  <c r="F23" i="16" s="1"/>
  <c r="F27" i="16"/>
  <c r="G35" i="3" s="1"/>
  <c r="R142" i="14"/>
  <c r="S134" i="14" s="1"/>
  <c r="Q184" i="14"/>
  <c r="Q192" i="14" s="1"/>
  <c r="P186" i="14"/>
  <c r="P194" i="14" s="1"/>
  <c r="Q186" i="14" s="1"/>
  <c r="Q194" i="14" s="1"/>
  <c r="P187" i="14"/>
  <c r="P195" i="14" s="1"/>
  <c r="Q187" i="14" s="1"/>
  <c r="Q195" i="14" s="1"/>
  <c r="P182" i="14"/>
  <c r="P190" i="14" s="1"/>
  <c r="Q182" i="14" s="1"/>
  <c r="Q190" i="14" s="1"/>
  <c r="B226" i="14"/>
  <c r="B235" i="14"/>
  <c r="K49" i="14"/>
  <c r="K1069" i="14" s="1"/>
  <c r="G53" i="1" s="1"/>
  <c r="P183" i="14"/>
  <c r="P191" i="14" s="1"/>
  <c r="Q183" i="14" s="1"/>
  <c r="Q191" i="14" s="1"/>
  <c r="Q202" i="14"/>
  <c r="Q210" i="14" s="1"/>
  <c r="R202" i="14" s="1"/>
  <c r="R210" i="14" s="1"/>
  <c r="Q226" i="14"/>
  <c r="Q227" i="14"/>
  <c r="P212" i="14"/>
  <c r="P211" i="14"/>
  <c r="P208" i="14"/>
  <c r="P207" i="14"/>
  <c r="R185" i="14"/>
  <c r="R193" i="14" s="1"/>
  <c r="Q169" i="14"/>
  <c r="Q177" i="14" s="1"/>
  <c r="R167" i="14"/>
  <c r="R175" i="14" s="1"/>
  <c r="Q166" i="14"/>
  <c r="Q174" i="14" s="1"/>
  <c r="R168" i="14"/>
  <c r="R176" i="14" s="1"/>
  <c r="Q165" i="14"/>
  <c r="Q173" i="14" s="1"/>
  <c r="Q170" i="14"/>
  <c r="Q178" i="14" s="1"/>
  <c r="Q152" i="14"/>
  <c r="Q160" i="14" s="1"/>
  <c r="Q153" i="14"/>
  <c r="Q161" i="14" s="1"/>
  <c r="Q148" i="14"/>
  <c r="Q156" i="14" s="1"/>
  <c r="Q149" i="14"/>
  <c r="Q157" i="14" s="1"/>
  <c r="R150" i="14"/>
  <c r="R158" i="14" s="1"/>
  <c r="R151" i="14"/>
  <c r="R159" i="14" s="1"/>
  <c r="Q135" i="14"/>
  <c r="Q143" i="14" s="1"/>
  <c r="Q132" i="14"/>
  <c r="Q140" i="14" s="1"/>
  <c r="Q133" i="14"/>
  <c r="Q141" i="14" s="1"/>
  <c r="Q131" i="14"/>
  <c r="Q139" i="14" s="1"/>
  <c r="Q136" i="14"/>
  <c r="Q144" i="14" s="1"/>
  <c r="P114" i="14"/>
  <c r="P122" i="14" s="1"/>
  <c r="P97" i="14"/>
  <c r="P105" i="14" s="1"/>
  <c r="C233" i="14"/>
  <c r="Q233" i="14" s="1"/>
  <c r="P224" i="14"/>
  <c r="Q216" i="14" s="1"/>
  <c r="P225" i="14"/>
  <c r="Q217" i="14" s="1"/>
  <c r="C234" i="14"/>
  <c r="Q234" i="14" s="1"/>
  <c r="P115" i="14"/>
  <c r="P123" i="14" s="1"/>
  <c r="P98" i="14"/>
  <c r="P106" i="14"/>
  <c r="J56" i="14"/>
  <c r="J1068" i="14"/>
  <c r="C253" i="14"/>
  <c r="R253" i="14" s="1"/>
  <c r="Q244" i="14"/>
  <c r="R236" i="14" s="1"/>
  <c r="P101" i="14"/>
  <c r="P109" i="14" s="1"/>
  <c r="C237" i="14"/>
  <c r="Q237" i="14" s="1"/>
  <c r="P228" i="14"/>
  <c r="Q220" i="14" s="1"/>
  <c r="P118" i="14"/>
  <c r="P126" i="14" s="1"/>
  <c r="P102" i="14"/>
  <c r="P110" i="14" s="1"/>
  <c r="O90" i="14"/>
  <c r="P119" i="14"/>
  <c r="P127" i="14" s="1"/>
  <c r="C238" i="14"/>
  <c r="Q238" i="14" s="1"/>
  <c r="P229" i="14"/>
  <c r="Q221" i="14" s="1"/>
  <c r="R116" i="14"/>
  <c r="R124" i="14" s="1"/>
  <c r="R99" i="14"/>
  <c r="R107" i="14" s="1"/>
  <c r="P82" i="14"/>
  <c r="P83" i="14"/>
  <c r="P91" i="14" s="1"/>
  <c r="L1073" i="14"/>
  <c r="J1074" i="14"/>
  <c r="P73" i="14"/>
  <c r="K1079" i="14"/>
  <c r="Q209" i="14"/>
  <c r="Q243" i="14"/>
  <c r="R235" i="14" s="1"/>
  <c r="C252" i="14"/>
  <c r="R252" i="14" s="1"/>
  <c r="K56" i="14"/>
  <c r="K57" i="14"/>
  <c r="L48" i="14" s="1"/>
  <c r="L1068" i="14" s="1"/>
  <c r="J54" i="14"/>
  <c r="K46" i="14" s="1"/>
  <c r="K59" i="14"/>
  <c r="L51" i="14" s="1"/>
  <c r="L1071" i="14" s="1"/>
  <c r="J47" i="5" s="1"/>
  <c r="L53" i="14"/>
  <c r="M45" i="14" s="1"/>
  <c r="M1065" i="14" s="1"/>
  <c r="K28" i="5" s="1"/>
  <c r="P66" i="14"/>
  <c r="P74" i="14" s="1"/>
  <c r="Q65" i="14" s="1"/>
  <c r="P172" i="14"/>
  <c r="Q164" i="14" s="1"/>
  <c r="Q63" i="14"/>
  <c r="Q71" i="14" s="1"/>
  <c r="S142" i="14"/>
  <c r="T134" i="14" s="1"/>
  <c r="P64" i="14"/>
  <c r="P72" i="14" s="1"/>
  <c r="Q93" i="14"/>
  <c r="R85" i="14" s="1"/>
  <c r="P155" i="14"/>
  <c r="Q147" i="14" s="1"/>
  <c r="P121" i="14"/>
  <c r="Q113" i="14" s="1"/>
  <c r="P87" i="14"/>
  <c r="Q79" i="14" s="1"/>
  <c r="O62" i="14"/>
  <c r="O70" i="14" s="1"/>
  <c r="Q89" i="14"/>
  <c r="R81" i="14" s="1"/>
  <c r="Q88" i="14"/>
  <c r="R80" i="14" s="1"/>
  <c r="P138" i="14"/>
  <c r="Q130" i="14" s="1"/>
  <c r="K47" i="14"/>
  <c r="K1067" i="14" s="1"/>
  <c r="K1075" i="14" s="1"/>
  <c r="B215" i="14"/>
  <c r="B206" i="14"/>
  <c r="P206" i="14"/>
  <c r="Q198" i="14" s="1"/>
  <c r="B208" i="14"/>
  <c r="B217" i="14"/>
  <c r="P68" i="14"/>
  <c r="P76" i="14" s="1"/>
  <c r="B238" i="14"/>
  <c r="B229" i="14"/>
  <c r="P67" i="14"/>
  <c r="P75" i="14" s="1"/>
  <c r="R125" i="14"/>
  <c r="S117" i="14" s="1"/>
  <c r="Q108" i="14"/>
  <c r="R100" i="14" s="1"/>
  <c r="L50" i="14"/>
  <c r="L1070" i="14" s="1"/>
  <c r="H55" i="1" s="1"/>
  <c r="B224" i="14"/>
  <c r="B233" i="14"/>
  <c r="C232" i="14"/>
  <c r="Q232" i="14" s="1"/>
  <c r="P223" i="14"/>
  <c r="Q215" i="14" s="1"/>
  <c r="P189" i="14"/>
  <c r="Q181" i="14" s="1"/>
  <c r="P104" i="14"/>
  <c r="Q96" i="14" s="1"/>
  <c r="Q92" i="14"/>
  <c r="R84" i="14" s="1"/>
  <c r="B220" i="14"/>
  <c r="B211" i="14"/>
  <c r="B227" i="14"/>
  <c r="B236" i="14"/>
  <c r="O61" i="13"/>
  <c r="P61" i="13" s="1"/>
  <c r="P88" i="13" s="1"/>
  <c r="M64" i="13"/>
  <c r="N64" i="13" s="1"/>
  <c r="N91" i="13" s="1"/>
  <c r="M87" i="13"/>
  <c r="L65" i="13"/>
  <c r="L92" i="13" s="1"/>
  <c r="M108" i="13"/>
  <c r="O81" i="13"/>
  <c r="P81" i="13" s="1"/>
  <c r="P108" i="13" s="1"/>
  <c r="J109" i="13"/>
  <c r="J7" i="3" s="1"/>
  <c r="K92" i="13"/>
  <c r="K109" i="13" s="1"/>
  <c r="K7" i="3" s="1"/>
  <c r="L107" i="13"/>
  <c r="M80" i="13"/>
  <c r="M107" i="13" s="1"/>
  <c r="M86" i="13"/>
  <c r="N78" i="13"/>
  <c r="N105" i="13" s="1"/>
  <c r="M75" i="13"/>
  <c r="L97" i="13"/>
  <c r="L105" i="13"/>
  <c r="M70" i="13"/>
  <c r="M97" i="13" s="1"/>
  <c r="M101" i="13"/>
  <c r="N74" i="13"/>
  <c r="M69" i="13"/>
  <c r="L90" i="13"/>
  <c r="N63" i="13"/>
  <c r="M104" i="13"/>
  <c r="N77" i="13"/>
  <c r="N104" i="13" s="1"/>
  <c r="L99" i="13"/>
  <c r="M72" i="13"/>
  <c r="L95" i="13"/>
  <c r="M98" i="13"/>
  <c r="N71" i="13"/>
  <c r="M68" i="13"/>
  <c r="M100" i="13"/>
  <c r="N93" i="13"/>
  <c r="O66" i="13"/>
  <c r="O93" i="13" s="1"/>
  <c r="M67" i="13"/>
  <c r="N67" i="13" s="1"/>
  <c r="N94" i="13" s="1"/>
  <c r="O62" i="13"/>
  <c r="P62" i="13" s="1"/>
  <c r="P89" i="13" s="1"/>
  <c r="M79" i="13"/>
  <c r="N79" i="13" s="1"/>
  <c r="L103" i="13"/>
  <c r="M76" i="13"/>
  <c r="N73" i="13"/>
  <c r="N100" i="13" s="1"/>
  <c r="N86" i="13"/>
  <c r="O59" i="13"/>
  <c r="L106" i="13"/>
  <c r="L85" i="13"/>
  <c r="M58" i="13"/>
  <c r="N58" i="13" s="1"/>
  <c r="O60" i="13"/>
  <c r="O87" i="13" s="1"/>
  <c r="O64" i="13" l="1"/>
  <c r="O91" i="13" s="1"/>
  <c r="M91" i="13"/>
  <c r="J46" i="5"/>
  <c r="F29" i="1"/>
  <c r="H36" i="5"/>
  <c r="I36" i="5" s="1"/>
  <c r="J36" i="5" s="1"/>
  <c r="O88" i="13"/>
  <c r="Q61" i="13"/>
  <c r="R61" i="13" s="1"/>
  <c r="R88" i="13" s="1"/>
  <c r="E20" i="17"/>
  <c r="E22" i="17" s="1"/>
  <c r="E23" i="17" s="1"/>
  <c r="F17" i="16"/>
  <c r="F18" i="16" s="1"/>
  <c r="F20" i="16" s="1"/>
  <c r="G16" i="16" s="1"/>
  <c r="L16" i="17"/>
  <c r="K17" i="17"/>
  <c r="K1077" i="14"/>
  <c r="R184" i="14"/>
  <c r="R192" i="14" s="1"/>
  <c r="S184" i="14" s="1"/>
  <c r="S192" i="14" s="1"/>
  <c r="T184" i="14" s="1"/>
  <c r="T192" i="14" s="1"/>
  <c r="Q199" i="14"/>
  <c r="Q207" i="14" s="1"/>
  <c r="R199" i="14" s="1"/>
  <c r="R207" i="14" s="1"/>
  <c r="Q204" i="14"/>
  <c r="Q212" i="14" s="1"/>
  <c r="R204" i="14" s="1"/>
  <c r="R212" i="14" s="1"/>
  <c r="B252" i="14"/>
  <c r="B243" i="14"/>
  <c r="Q200" i="14"/>
  <c r="Q208" i="14" s="1"/>
  <c r="R200" i="14" s="1"/>
  <c r="R208" i="14" s="1"/>
  <c r="R219" i="14"/>
  <c r="R227" i="14" s="1"/>
  <c r="S219" i="14" s="1"/>
  <c r="S227" i="14" s="1"/>
  <c r="Q203" i="14"/>
  <c r="Q211" i="14" s="1"/>
  <c r="R203" i="14" s="1"/>
  <c r="R211" i="14" s="1"/>
  <c r="R218" i="14"/>
  <c r="R226" i="14" s="1"/>
  <c r="S218" i="14" s="1"/>
  <c r="S226" i="14" s="1"/>
  <c r="R244" i="14"/>
  <c r="Q225" i="14"/>
  <c r="Q229" i="14"/>
  <c r="Q228" i="14"/>
  <c r="Q224" i="14"/>
  <c r="S202" i="14"/>
  <c r="S210" i="14" s="1"/>
  <c r="R201" i="14"/>
  <c r="R209" i="14" s="1"/>
  <c r="R186" i="14"/>
  <c r="R194" i="14" s="1"/>
  <c r="R182" i="14"/>
  <c r="R190" i="14" s="1"/>
  <c r="R187" i="14"/>
  <c r="R195" i="14" s="1"/>
  <c r="S185" i="14"/>
  <c r="S193" i="14" s="1"/>
  <c r="R183" i="14"/>
  <c r="R191" i="14" s="1"/>
  <c r="R165" i="14"/>
  <c r="R173" i="14" s="1"/>
  <c r="S168" i="14"/>
  <c r="S176" i="14" s="1"/>
  <c r="R169" i="14"/>
  <c r="R177" i="14" s="1"/>
  <c r="R166" i="14"/>
  <c r="R174" i="14" s="1"/>
  <c r="R170" i="14"/>
  <c r="R178" i="14" s="1"/>
  <c r="S167" i="14"/>
  <c r="S175" i="14" s="1"/>
  <c r="R153" i="14"/>
  <c r="R161" i="14" s="1"/>
  <c r="S150" i="14"/>
  <c r="S158" i="14" s="1"/>
  <c r="R152" i="14"/>
  <c r="R160" i="14" s="1"/>
  <c r="R149" i="14"/>
  <c r="R157" i="14" s="1"/>
  <c r="R148" i="14"/>
  <c r="R156" i="14" s="1"/>
  <c r="S151" i="14"/>
  <c r="S159" i="14" s="1"/>
  <c r="R136" i="14"/>
  <c r="R144" i="14" s="1"/>
  <c r="R135" i="14"/>
  <c r="R143" i="14" s="1"/>
  <c r="R131" i="14"/>
  <c r="R139" i="14" s="1"/>
  <c r="R132" i="14"/>
  <c r="R140" i="14" s="1"/>
  <c r="R133" i="14"/>
  <c r="R141" i="14" s="1"/>
  <c r="Q97" i="14"/>
  <c r="Q105" i="14" s="1"/>
  <c r="Q114" i="14"/>
  <c r="Q122" i="14" s="1"/>
  <c r="C250" i="14"/>
  <c r="R250" i="14" s="1"/>
  <c r="Q241" i="14"/>
  <c r="R233" i="14" s="1"/>
  <c r="Q115" i="14"/>
  <c r="Q123" i="14"/>
  <c r="Q98" i="14"/>
  <c r="Q106" i="14" s="1"/>
  <c r="C251" i="14"/>
  <c r="R251" i="14" s="1"/>
  <c r="Q242" i="14"/>
  <c r="R234" i="14" s="1"/>
  <c r="J1076" i="14"/>
  <c r="K1076" i="14" s="1"/>
  <c r="L1076" i="14" s="1"/>
  <c r="C270" i="14"/>
  <c r="S270" i="14" s="1"/>
  <c r="R261" i="14"/>
  <c r="S253" i="14" s="1"/>
  <c r="P90" i="14"/>
  <c r="C254" i="14"/>
  <c r="R254" i="14" s="1"/>
  <c r="Q245" i="14"/>
  <c r="R237" i="14" s="1"/>
  <c r="Q118" i="14"/>
  <c r="Q126" i="14" s="1"/>
  <c r="Q101" i="14"/>
  <c r="Q109" i="14"/>
  <c r="Q119" i="14"/>
  <c r="Q127" i="14" s="1"/>
  <c r="C255" i="14"/>
  <c r="R255" i="14" s="1"/>
  <c r="Q246" i="14"/>
  <c r="R238" i="14" s="1"/>
  <c r="Q102" i="14"/>
  <c r="Q110" i="14" s="1"/>
  <c r="S116" i="14"/>
  <c r="S124" i="14" s="1"/>
  <c r="S99" i="14"/>
  <c r="S107" i="14" s="1"/>
  <c r="Q83" i="14"/>
  <c r="Q91" i="14" s="1"/>
  <c r="Q82" i="14"/>
  <c r="M1073" i="14"/>
  <c r="L1079" i="14"/>
  <c r="L1078" i="14"/>
  <c r="Q73" i="14"/>
  <c r="C269" i="14"/>
  <c r="S269" i="14" s="1"/>
  <c r="R260" i="14"/>
  <c r="S252" i="14" s="1"/>
  <c r="R243" i="14"/>
  <c r="L56" i="14"/>
  <c r="L49" i="14"/>
  <c r="L1069" i="14" s="1"/>
  <c r="K1066" i="14"/>
  <c r="K54" i="14"/>
  <c r="L46" i="14" s="1"/>
  <c r="L1066" i="14" s="1"/>
  <c r="H29" i="1" s="1"/>
  <c r="L58" i="14"/>
  <c r="M50" i="14" s="1"/>
  <c r="M1070" i="14" s="1"/>
  <c r="M53" i="14"/>
  <c r="N45" i="14" s="1"/>
  <c r="N1065" i="14" s="1"/>
  <c r="L28" i="5" s="1"/>
  <c r="Q104" i="14"/>
  <c r="R96" i="14" s="1"/>
  <c r="Q189" i="14"/>
  <c r="R181" i="14" s="1"/>
  <c r="R89" i="14"/>
  <c r="S81" i="14" s="1"/>
  <c r="R63" i="14"/>
  <c r="R71" i="14" s="1"/>
  <c r="Q172" i="14"/>
  <c r="R164" i="14" s="1"/>
  <c r="R93" i="14"/>
  <c r="S85" i="14" s="1"/>
  <c r="Q64" i="14"/>
  <c r="Q72" i="14" s="1"/>
  <c r="S125" i="14"/>
  <c r="T117" i="14" s="1"/>
  <c r="Q138" i="14"/>
  <c r="R130" i="14" s="1"/>
  <c r="Q87" i="14"/>
  <c r="R79" i="14" s="1"/>
  <c r="T142" i="14"/>
  <c r="U134" i="14" s="1"/>
  <c r="R92" i="14"/>
  <c r="S84" i="14" s="1"/>
  <c r="B250" i="14"/>
  <c r="B241" i="14"/>
  <c r="R108" i="14"/>
  <c r="S100" i="14" s="1"/>
  <c r="B237" i="14"/>
  <c r="B228" i="14"/>
  <c r="Q206" i="14"/>
  <c r="R198" i="14" s="1"/>
  <c r="P62" i="14"/>
  <c r="P70" i="14" s="1"/>
  <c r="Q121" i="14"/>
  <c r="R113" i="14" s="1"/>
  <c r="Q66" i="14"/>
  <c r="Q74" i="14" s="1"/>
  <c r="R65" i="14" s="1"/>
  <c r="B255" i="14"/>
  <c r="B246" i="14"/>
  <c r="B232" i="14"/>
  <c r="B223" i="14"/>
  <c r="K55" i="14"/>
  <c r="B253" i="14"/>
  <c r="B244" i="14"/>
  <c r="Q223" i="14"/>
  <c r="R215" i="14" s="1"/>
  <c r="Q67" i="14"/>
  <c r="Q75" i="14" s="1"/>
  <c r="Q68" i="14"/>
  <c r="Q76" i="14" s="1"/>
  <c r="B234" i="14"/>
  <c r="B225" i="14"/>
  <c r="R88" i="14"/>
  <c r="S80" i="14" s="1"/>
  <c r="Q155" i="14"/>
  <c r="R147" i="14" s="1"/>
  <c r="C249" i="14"/>
  <c r="R249" i="14" s="1"/>
  <c r="Q240" i="14"/>
  <c r="R232" i="14" s="1"/>
  <c r="L59" i="14"/>
  <c r="L82" i="13"/>
  <c r="M65" i="13"/>
  <c r="M92" i="13" s="1"/>
  <c r="S61" i="13"/>
  <c r="O108" i="13"/>
  <c r="Q81" i="13"/>
  <c r="N80" i="13"/>
  <c r="N107" i="13" s="1"/>
  <c r="O73" i="13"/>
  <c r="O100" i="13" s="1"/>
  <c r="N70" i="13"/>
  <c r="O70" i="13" s="1"/>
  <c r="O78" i="13"/>
  <c r="P78" i="13" s="1"/>
  <c r="P105" i="13" s="1"/>
  <c r="M102" i="13"/>
  <c r="N75" i="13"/>
  <c r="N102" i="13" s="1"/>
  <c r="N101" i="13"/>
  <c r="O74" i="13"/>
  <c r="P74" i="13" s="1"/>
  <c r="P101" i="13" s="1"/>
  <c r="M96" i="13"/>
  <c r="N69" i="13"/>
  <c r="Q62" i="13"/>
  <c r="Q89" i="13" s="1"/>
  <c r="P66" i="13"/>
  <c r="N90" i="13"/>
  <c r="O63" i="13"/>
  <c r="M95" i="13"/>
  <c r="O67" i="13"/>
  <c r="P67" i="13" s="1"/>
  <c r="P94" i="13" s="1"/>
  <c r="N98" i="13"/>
  <c r="O71" i="13"/>
  <c r="O77" i="13"/>
  <c r="L109" i="13"/>
  <c r="L7" i="3" s="1"/>
  <c r="N68" i="13"/>
  <c r="M99" i="13"/>
  <c r="N72" i="13"/>
  <c r="O94" i="13"/>
  <c r="N106" i="13"/>
  <c r="M103" i="13"/>
  <c r="N76" i="13"/>
  <c r="N103" i="13" s="1"/>
  <c r="M85" i="13"/>
  <c r="O58" i="13"/>
  <c r="P58" i="13" s="1"/>
  <c r="P60" i="13"/>
  <c r="Q60" i="13" s="1"/>
  <c r="Q87" i="13" s="1"/>
  <c r="O89" i="13"/>
  <c r="N85" i="13"/>
  <c r="O86" i="13"/>
  <c r="P59" i="13"/>
  <c r="M106" i="13"/>
  <c r="O79" i="13"/>
  <c r="O106" i="13" s="1"/>
  <c r="M94" i="13"/>
  <c r="Q88" i="13" l="1"/>
  <c r="F18" i="17"/>
  <c r="F21" i="17" s="1"/>
  <c r="F31" i="17" s="1"/>
  <c r="E70" i="1" s="1"/>
  <c r="P64" i="13"/>
  <c r="Q64" i="13" s="1"/>
  <c r="Q91" i="13" s="1"/>
  <c r="G29" i="1"/>
  <c r="I34" i="5"/>
  <c r="J34" i="5" s="1"/>
  <c r="K46" i="5"/>
  <c r="Q90" i="14"/>
  <c r="F29" i="16"/>
  <c r="G74" i="5" s="1"/>
  <c r="F25" i="16"/>
  <c r="G34" i="3" s="1"/>
  <c r="M16" i="17"/>
  <c r="L17" i="17"/>
  <c r="E24" i="17"/>
  <c r="E33" i="17" s="1"/>
  <c r="F10" i="3" s="1"/>
  <c r="I18" i="24" s="1"/>
  <c r="E32" i="17"/>
  <c r="G19" i="16"/>
  <c r="G23" i="16" s="1"/>
  <c r="G27" i="16"/>
  <c r="H35" i="3" s="1"/>
  <c r="L57" i="14"/>
  <c r="M48" i="14" s="1"/>
  <c r="M1068" i="14" s="1"/>
  <c r="R220" i="14"/>
  <c r="R228" i="14" s="1"/>
  <c r="S220" i="14" s="1"/>
  <c r="S228" i="14" s="1"/>
  <c r="S235" i="14"/>
  <c r="S243" i="14" s="1"/>
  <c r="T235" i="14" s="1"/>
  <c r="T243" i="14" s="1"/>
  <c r="R216" i="14"/>
  <c r="R224" i="14" s="1"/>
  <c r="S216" i="14" s="1"/>
  <c r="S224" i="14" s="1"/>
  <c r="R221" i="14"/>
  <c r="R229" i="14" s="1"/>
  <c r="S221" i="14" s="1"/>
  <c r="S229" i="14" s="1"/>
  <c r="S236" i="14"/>
  <c r="S244" i="14" s="1"/>
  <c r="R217" i="14"/>
  <c r="R225" i="14" s="1"/>
  <c r="S217" i="14" s="1"/>
  <c r="S225" i="14" s="1"/>
  <c r="B260" i="14"/>
  <c r="B269" i="14"/>
  <c r="S261" i="14"/>
  <c r="R246" i="14"/>
  <c r="R245" i="14"/>
  <c r="R241" i="14"/>
  <c r="R242" i="14"/>
  <c r="T218" i="14"/>
  <c r="T226" i="14" s="1"/>
  <c r="T219" i="14"/>
  <c r="T227" i="14" s="1"/>
  <c r="S204" i="14"/>
  <c r="S212" i="14" s="1"/>
  <c r="S201" i="14"/>
  <c r="S209" i="14" s="1"/>
  <c r="S203" i="14"/>
  <c r="S211" i="14" s="1"/>
  <c r="T202" i="14"/>
  <c r="T210" i="14" s="1"/>
  <c r="S200" i="14"/>
  <c r="S208" i="14" s="1"/>
  <c r="S199" i="14"/>
  <c r="S207" i="14" s="1"/>
  <c r="U184" i="14"/>
  <c r="U192" i="14" s="1"/>
  <c r="S187" i="14"/>
  <c r="S195" i="14" s="1"/>
  <c r="S183" i="14"/>
  <c r="S191" i="14" s="1"/>
  <c r="S182" i="14"/>
  <c r="S190" i="14" s="1"/>
  <c r="T185" i="14"/>
  <c r="T193" i="14" s="1"/>
  <c r="S186" i="14"/>
  <c r="S194" i="14" s="1"/>
  <c r="S170" i="14"/>
  <c r="S178" i="14" s="1"/>
  <c r="S166" i="14"/>
  <c r="S174" i="14" s="1"/>
  <c r="S165" i="14"/>
  <c r="S173" i="14" s="1"/>
  <c r="S169" i="14"/>
  <c r="S177" i="14" s="1"/>
  <c r="T167" i="14"/>
  <c r="T175" i="14" s="1"/>
  <c r="T168" i="14"/>
  <c r="T176" i="14" s="1"/>
  <c r="S148" i="14"/>
  <c r="S156" i="14" s="1"/>
  <c r="S149" i="14"/>
  <c r="S157" i="14" s="1"/>
  <c r="S153" i="14"/>
  <c r="S161" i="14" s="1"/>
  <c r="S152" i="14"/>
  <c r="S160" i="14" s="1"/>
  <c r="T151" i="14"/>
  <c r="T159" i="14" s="1"/>
  <c r="T150" i="14"/>
  <c r="T158" i="14" s="1"/>
  <c r="S131" i="14"/>
  <c r="S139" i="14" s="1"/>
  <c r="S136" i="14"/>
  <c r="S144" i="14" s="1"/>
  <c r="S132" i="14"/>
  <c r="S140" i="14" s="1"/>
  <c r="S135" i="14"/>
  <c r="S143" i="14" s="1"/>
  <c r="S133" i="14"/>
  <c r="S141" i="14" s="1"/>
  <c r="R114" i="14"/>
  <c r="R122" i="14" s="1"/>
  <c r="R97" i="14"/>
  <c r="R105" i="14" s="1"/>
  <c r="C267" i="14"/>
  <c r="S267" i="14" s="1"/>
  <c r="R258" i="14"/>
  <c r="S250" i="14" s="1"/>
  <c r="R98" i="14"/>
  <c r="R106" i="14" s="1"/>
  <c r="R115" i="14"/>
  <c r="R123" i="14" s="1"/>
  <c r="R259" i="14"/>
  <c r="S251" i="14" s="1"/>
  <c r="C268" i="14"/>
  <c r="S268" i="14" s="1"/>
  <c r="C287" i="14"/>
  <c r="T287" i="14" s="1"/>
  <c r="S278" i="14"/>
  <c r="T270" i="14" s="1"/>
  <c r="R118" i="14"/>
  <c r="R126" i="14" s="1"/>
  <c r="R101" i="14"/>
  <c r="R109" i="14" s="1"/>
  <c r="C271" i="14"/>
  <c r="S271" i="14" s="1"/>
  <c r="R262" i="14"/>
  <c r="S254" i="14" s="1"/>
  <c r="C272" i="14"/>
  <c r="S272" i="14" s="1"/>
  <c r="R263" i="14"/>
  <c r="S255" i="14" s="1"/>
  <c r="R102" i="14"/>
  <c r="R110" i="14" s="1"/>
  <c r="R119" i="14"/>
  <c r="R127" i="14" s="1"/>
  <c r="T116" i="14"/>
  <c r="T124" i="14" s="1"/>
  <c r="M1078" i="14"/>
  <c r="T99" i="14"/>
  <c r="T107" i="14" s="1"/>
  <c r="R82" i="14"/>
  <c r="R90" i="14" s="1"/>
  <c r="R83" i="14"/>
  <c r="R91" i="14" s="1"/>
  <c r="R73" i="14"/>
  <c r="N1073" i="14"/>
  <c r="L1077" i="14"/>
  <c r="K1074" i="14"/>
  <c r="L1074" i="14" s="1"/>
  <c r="S260" i="14"/>
  <c r="T252" i="14" s="1"/>
  <c r="C286" i="14"/>
  <c r="T286" i="14" s="1"/>
  <c r="S277" i="14"/>
  <c r="T269" i="14" s="1"/>
  <c r="M56" i="14"/>
  <c r="L54" i="14"/>
  <c r="M46" i="14" s="1"/>
  <c r="M1066" i="14" s="1"/>
  <c r="M58" i="14"/>
  <c r="N50" i="14" s="1"/>
  <c r="N1070" i="14" s="1"/>
  <c r="N53" i="14"/>
  <c r="O45" i="14" s="1"/>
  <c r="O1065" i="14" s="1"/>
  <c r="M28" i="5" s="1"/>
  <c r="R172" i="14"/>
  <c r="S164" i="14" s="1"/>
  <c r="S88" i="14"/>
  <c r="T80" i="14" s="1"/>
  <c r="R223" i="14"/>
  <c r="S215" i="14" s="1"/>
  <c r="S92" i="14"/>
  <c r="T84" i="14" s="1"/>
  <c r="S63" i="14"/>
  <c r="S71" i="14" s="1"/>
  <c r="R67" i="14"/>
  <c r="R75" i="14" s="1"/>
  <c r="R121" i="14"/>
  <c r="S113" i="14" s="1"/>
  <c r="R138" i="14"/>
  <c r="S130" i="14" s="1"/>
  <c r="R66" i="14"/>
  <c r="R74" i="14" s="1"/>
  <c r="S65" i="14" s="1"/>
  <c r="C266" i="14"/>
  <c r="S266" i="14" s="1"/>
  <c r="R257" i="14"/>
  <c r="S249" i="14" s="1"/>
  <c r="R155" i="14"/>
  <c r="S147" i="14" s="1"/>
  <c r="B251" i="14"/>
  <c r="B242" i="14"/>
  <c r="L47" i="14"/>
  <c r="L1067" i="14" s="1"/>
  <c r="L1075" i="14" s="1"/>
  <c r="B272" i="14"/>
  <c r="B263" i="14"/>
  <c r="Q62" i="14"/>
  <c r="Q70" i="14" s="1"/>
  <c r="R206" i="14"/>
  <c r="S198" i="14" s="1"/>
  <c r="B254" i="14"/>
  <c r="B245" i="14"/>
  <c r="S108" i="14"/>
  <c r="T100" i="14" s="1"/>
  <c r="U142" i="14"/>
  <c r="V134" i="14" s="1"/>
  <c r="T125" i="14"/>
  <c r="U117" i="14" s="1"/>
  <c r="R64" i="14"/>
  <c r="R72" i="14" s="1"/>
  <c r="R189" i="14"/>
  <c r="S181" i="14" s="1"/>
  <c r="R104" i="14"/>
  <c r="S96" i="14" s="1"/>
  <c r="M49" i="14"/>
  <c r="M1069" i="14" s="1"/>
  <c r="M51" i="14"/>
  <c r="M1071" i="14" s="1"/>
  <c r="R68" i="14"/>
  <c r="R76" i="14" s="1"/>
  <c r="B249" i="14"/>
  <c r="B240" i="14"/>
  <c r="B258" i="14"/>
  <c r="B267" i="14"/>
  <c r="R87" i="14"/>
  <c r="S79" i="14" s="1"/>
  <c r="S93" i="14"/>
  <c r="T85" i="14" s="1"/>
  <c r="S89" i="14"/>
  <c r="T81" i="14" s="1"/>
  <c r="R240" i="14"/>
  <c r="S232" i="14" s="1"/>
  <c r="B261" i="14"/>
  <c r="B270" i="14"/>
  <c r="M82" i="13"/>
  <c r="N65" i="13"/>
  <c r="N92" i="13" s="1"/>
  <c r="T61" i="13"/>
  <c r="S88" i="13"/>
  <c r="Q108" i="13"/>
  <c r="R81" i="13"/>
  <c r="O80" i="13"/>
  <c r="O107" i="13" s="1"/>
  <c r="O105" i="13"/>
  <c r="O75" i="13"/>
  <c r="O102" i="13" s="1"/>
  <c r="P73" i="13"/>
  <c r="P100" i="13" s="1"/>
  <c r="N97" i="13"/>
  <c r="O76" i="13"/>
  <c r="O103" i="13" s="1"/>
  <c r="Q78" i="13"/>
  <c r="Q105" i="13" s="1"/>
  <c r="O97" i="13"/>
  <c r="P70" i="13"/>
  <c r="P97" i="13" s="1"/>
  <c r="O101" i="13"/>
  <c r="Q74" i="13"/>
  <c r="R62" i="13"/>
  <c r="R89" i="13" s="1"/>
  <c r="Q67" i="13"/>
  <c r="Q94" i="13" s="1"/>
  <c r="P63" i="13"/>
  <c r="O90" i="13"/>
  <c r="N96" i="13"/>
  <c r="O69" i="13"/>
  <c r="P93" i="13"/>
  <c r="Q66" i="13"/>
  <c r="O68" i="13"/>
  <c r="N95" i="13"/>
  <c r="O98" i="13"/>
  <c r="P71" i="13"/>
  <c r="O72" i="13"/>
  <c r="N99" i="13"/>
  <c r="O104" i="13"/>
  <c r="P77" i="13"/>
  <c r="Q77" i="13" s="1"/>
  <c r="P85" i="13"/>
  <c r="Q58" i="13"/>
  <c r="P87" i="13"/>
  <c r="R60" i="13"/>
  <c r="R87" i="13" s="1"/>
  <c r="P86" i="13"/>
  <c r="Q59" i="13"/>
  <c r="O85" i="13"/>
  <c r="M109" i="13"/>
  <c r="M7" i="3" s="1"/>
  <c r="P79" i="13"/>
  <c r="Q79" i="13" s="1"/>
  <c r="Q106" i="13" s="1"/>
  <c r="R64" i="13" l="1"/>
  <c r="S64" i="13" s="1"/>
  <c r="P91" i="13"/>
  <c r="I29" i="1"/>
  <c r="K34" i="5"/>
  <c r="M1079" i="14"/>
  <c r="K47" i="5"/>
  <c r="I55" i="1"/>
  <c r="I53" i="1" s="1"/>
  <c r="L46" i="5"/>
  <c r="K36" i="5"/>
  <c r="M1076" i="14"/>
  <c r="H53" i="1"/>
  <c r="G17" i="16"/>
  <c r="G18" i="16" s="1"/>
  <c r="G20" i="16" s="1"/>
  <c r="G29" i="16" s="1"/>
  <c r="H74" i="5" s="1"/>
  <c r="F19" i="17"/>
  <c r="F20" i="17" s="1"/>
  <c r="F22" i="17" s="1"/>
  <c r="N16" i="17"/>
  <c r="M17" i="17"/>
  <c r="S238" i="14"/>
  <c r="S246" i="14" s="1"/>
  <c r="T253" i="14"/>
  <c r="T261" i="14" s="1"/>
  <c r="U253" i="14" s="1"/>
  <c r="U261" i="14" s="1"/>
  <c r="S234" i="14"/>
  <c r="S242" i="14" s="1"/>
  <c r="T236" i="14"/>
  <c r="T244" i="14" s="1"/>
  <c r="U236" i="14" s="1"/>
  <c r="U244" i="14" s="1"/>
  <c r="B286" i="14"/>
  <c r="B277" i="14"/>
  <c r="S233" i="14"/>
  <c r="S241" i="14" s="1"/>
  <c r="S237" i="14"/>
  <c r="S245" i="14" s="1"/>
  <c r="T237" i="14" s="1"/>
  <c r="T245" i="14" s="1"/>
  <c r="T278" i="14"/>
  <c r="S262" i="14"/>
  <c r="S259" i="14"/>
  <c r="S258" i="14"/>
  <c r="S263" i="14"/>
  <c r="U235" i="14"/>
  <c r="U243" i="14" s="1"/>
  <c r="T217" i="14"/>
  <c r="T225" i="14" s="1"/>
  <c r="T221" i="14"/>
  <c r="T229" i="14" s="1"/>
  <c r="U219" i="14"/>
  <c r="U227" i="14" s="1"/>
  <c r="T220" i="14"/>
  <c r="T228" i="14" s="1"/>
  <c r="T216" i="14"/>
  <c r="T224" i="14" s="1"/>
  <c r="U218" i="14"/>
  <c r="U226" i="14" s="1"/>
  <c r="T199" i="14"/>
  <c r="T207" i="14" s="1"/>
  <c r="T201" i="14"/>
  <c r="T209" i="14" s="1"/>
  <c r="T200" i="14"/>
  <c r="T208" i="14" s="1"/>
  <c r="T204" i="14"/>
  <c r="T212" i="14" s="1"/>
  <c r="U202" i="14"/>
  <c r="U210" i="14" s="1"/>
  <c r="T203" i="14"/>
  <c r="T211" i="14" s="1"/>
  <c r="T182" i="14"/>
  <c r="T190" i="14" s="1"/>
  <c r="T183" i="14"/>
  <c r="T191" i="14" s="1"/>
  <c r="T186" i="14"/>
  <c r="T194" i="14" s="1"/>
  <c r="T187" i="14"/>
  <c r="T195" i="14" s="1"/>
  <c r="U185" i="14"/>
  <c r="U193" i="14" s="1"/>
  <c r="V184" i="14"/>
  <c r="V192" i="14" s="1"/>
  <c r="T166" i="14"/>
  <c r="T174" i="14" s="1"/>
  <c r="U167" i="14"/>
  <c r="U175" i="14" s="1"/>
  <c r="T170" i="14"/>
  <c r="T178" i="14" s="1"/>
  <c r="T169" i="14"/>
  <c r="T177" i="14" s="1"/>
  <c r="T165" i="14"/>
  <c r="T173" i="14" s="1"/>
  <c r="U168" i="14"/>
  <c r="U176" i="14" s="1"/>
  <c r="U151" i="14"/>
  <c r="U159" i="14" s="1"/>
  <c r="T153" i="14"/>
  <c r="T161" i="14" s="1"/>
  <c r="T148" i="14"/>
  <c r="T156" i="14" s="1"/>
  <c r="U150" i="14"/>
  <c r="U158" i="14" s="1"/>
  <c r="T152" i="14"/>
  <c r="T160" i="14" s="1"/>
  <c r="T149" i="14"/>
  <c r="T157" i="14" s="1"/>
  <c r="T133" i="14"/>
  <c r="T141" i="14" s="1"/>
  <c r="T132" i="14"/>
  <c r="T140" i="14" s="1"/>
  <c r="T131" i="14"/>
  <c r="T139" i="14" s="1"/>
  <c r="T135" i="14"/>
  <c r="T143" i="14" s="1"/>
  <c r="T136" i="14"/>
  <c r="T144" i="14" s="1"/>
  <c r="S97" i="14"/>
  <c r="S105" i="14" s="1"/>
  <c r="S114" i="14"/>
  <c r="S122" i="14" s="1"/>
  <c r="C284" i="14"/>
  <c r="T284" i="14" s="1"/>
  <c r="S275" i="14"/>
  <c r="T267" i="14" s="1"/>
  <c r="S115" i="14"/>
  <c r="S123" i="14" s="1"/>
  <c r="C285" i="14"/>
  <c r="T285" i="14" s="1"/>
  <c r="S276" i="14"/>
  <c r="T268" i="14" s="1"/>
  <c r="S98" i="14"/>
  <c r="S106" i="14" s="1"/>
  <c r="C304" i="14"/>
  <c r="U304" i="14" s="1"/>
  <c r="T295" i="14"/>
  <c r="U287" i="14" s="1"/>
  <c r="S101" i="14"/>
  <c r="S109" i="14" s="1"/>
  <c r="S118" i="14"/>
  <c r="S126" i="14" s="1"/>
  <c r="C288" i="14"/>
  <c r="T288" i="14" s="1"/>
  <c r="S279" i="14"/>
  <c r="T271" i="14" s="1"/>
  <c r="S102" i="14"/>
  <c r="S110" i="14" s="1"/>
  <c r="S119" i="14"/>
  <c r="S127" i="14" s="1"/>
  <c r="S280" i="14"/>
  <c r="T272" i="14" s="1"/>
  <c r="C289" i="14"/>
  <c r="T289" i="14" s="1"/>
  <c r="U116" i="14"/>
  <c r="U124" i="14" s="1"/>
  <c r="N1078" i="14"/>
  <c r="U99" i="14"/>
  <c r="U107" i="14" s="1"/>
  <c r="S82" i="14"/>
  <c r="S90" i="14" s="1"/>
  <c r="S83" i="14"/>
  <c r="S91" i="14" s="1"/>
  <c r="S73" i="14"/>
  <c r="M1077" i="14"/>
  <c r="O1073" i="14"/>
  <c r="T260" i="14"/>
  <c r="T277" i="14"/>
  <c r="U269" i="14" s="1"/>
  <c r="T294" i="14"/>
  <c r="U286" i="14" s="1"/>
  <c r="C303" i="14"/>
  <c r="U303" i="14" s="1"/>
  <c r="M57" i="14"/>
  <c r="N48" i="14" s="1"/>
  <c r="M1074" i="14"/>
  <c r="M54" i="14"/>
  <c r="S121" i="14"/>
  <c r="T113" i="14" s="1"/>
  <c r="T89" i="14"/>
  <c r="U81" i="14" s="1"/>
  <c r="S68" i="14"/>
  <c r="S76" i="14" s="1"/>
  <c r="T88" i="14"/>
  <c r="U80" i="14" s="1"/>
  <c r="S155" i="14"/>
  <c r="T147" i="14" s="1"/>
  <c r="R62" i="14"/>
  <c r="R70" i="14" s="1"/>
  <c r="S223" i="14"/>
  <c r="T215" i="14" s="1"/>
  <c r="T93" i="14"/>
  <c r="U85" i="14" s="1"/>
  <c r="V142" i="14"/>
  <c r="W134" i="14" s="1"/>
  <c r="S87" i="14"/>
  <c r="T79" i="14" s="1"/>
  <c r="B284" i="14"/>
  <c r="B275" i="14"/>
  <c r="S240" i="14"/>
  <c r="T232" i="14" s="1"/>
  <c r="S189" i="14"/>
  <c r="T181" i="14" s="1"/>
  <c r="U125" i="14"/>
  <c r="V117" i="14" s="1"/>
  <c r="B262" i="14"/>
  <c r="B271" i="14"/>
  <c r="S206" i="14"/>
  <c r="T198" i="14" s="1"/>
  <c r="B289" i="14"/>
  <c r="B280" i="14"/>
  <c r="B268" i="14"/>
  <c r="B259" i="14"/>
  <c r="C283" i="14"/>
  <c r="T283" i="14" s="1"/>
  <c r="S274" i="14"/>
  <c r="T266" i="14" s="1"/>
  <c r="S138" i="14"/>
  <c r="T130" i="14" s="1"/>
  <c r="T63" i="14"/>
  <c r="T71" i="14" s="1"/>
  <c r="B287" i="14"/>
  <c r="B278" i="14"/>
  <c r="L55" i="14"/>
  <c r="S104" i="14"/>
  <c r="T96" i="14" s="1"/>
  <c r="S64" i="14"/>
  <c r="S72" i="14" s="1"/>
  <c r="T108" i="14"/>
  <c r="U100" i="14" s="1"/>
  <c r="S66" i="14"/>
  <c r="S74" i="14" s="1"/>
  <c r="T65" i="14" s="1"/>
  <c r="S67" i="14"/>
  <c r="S75" i="14" s="1"/>
  <c r="T92" i="14"/>
  <c r="U84" i="14" s="1"/>
  <c r="S172" i="14"/>
  <c r="T164" i="14" s="1"/>
  <c r="O53" i="14"/>
  <c r="B257" i="14"/>
  <c r="B266" i="14"/>
  <c r="M59" i="14"/>
  <c r="N58" i="14"/>
  <c r="S257" i="14"/>
  <c r="T249" i="14" s="1"/>
  <c r="N82" i="13"/>
  <c r="O65" i="13"/>
  <c r="P65" i="13" s="1"/>
  <c r="P92" i="13" s="1"/>
  <c r="U61" i="13"/>
  <c r="T88" i="13"/>
  <c r="S81" i="13"/>
  <c r="R108" i="13"/>
  <c r="P80" i="13"/>
  <c r="P107" i="13" s="1"/>
  <c r="P75" i="13"/>
  <c r="Q75" i="13" s="1"/>
  <c r="Q102" i="13" s="1"/>
  <c r="R67" i="13"/>
  <c r="R94" i="13" s="1"/>
  <c r="Q73" i="13"/>
  <c r="Q100" i="13" s="1"/>
  <c r="P76" i="13"/>
  <c r="Q76" i="13" s="1"/>
  <c r="S60" i="13"/>
  <c r="S87" i="13" s="1"/>
  <c r="R78" i="13"/>
  <c r="S78" i="13" s="1"/>
  <c r="S105" i="13" s="1"/>
  <c r="S62" i="13"/>
  <c r="T62" i="13" s="1"/>
  <c r="T89" i="13" s="1"/>
  <c r="Q70" i="13"/>
  <c r="N109" i="13"/>
  <c r="N7" i="3" s="1"/>
  <c r="R74" i="13"/>
  <c r="S74" i="13" s="1"/>
  <c r="S101" i="13" s="1"/>
  <c r="Q101" i="13"/>
  <c r="Q93" i="13"/>
  <c r="R66" i="13"/>
  <c r="O82" i="13"/>
  <c r="Q63" i="13"/>
  <c r="P90" i="13"/>
  <c r="P69" i="13"/>
  <c r="P96" i="13" s="1"/>
  <c r="O96" i="13"/>
  <c r="Q104" i="13"/>
  <c r="O99" i="13"/>
  <c r="P72" i="13"/>
  <c r="O95" i="13"/>
  <c r="P104" i="13"/>
  <c r="R77" i="13"/>
  <c r="R104" i="13" s="1"/>
  <c r="P98" i="13"/>
  <c r="Q71" i="13"/>
  <c r="P68" i="13"/>
  <c r="Q86" i="13"/>
  <c r="Q85" i="13"/>
  <c r="R58" i="13"/>
  <c r="P106" i="13"/>
  <c r="R79" i="13"/>
  <c r="R106" i="13" s="1"/>
  <c r="R59" i="13"/>
  <c r="R91" i="13"/>
  <c r="Q65" i="13" l="1"/>
  <c r="Q92" i="13" s="1"/>
  <c r="H16" i="16"/>
  <c r="H19" i="16" s="1"/>
  <c r="H23" i="16" s="1"/>
  <c r="F30" i="17"/>
  <c r="O16" i="17"/>
  <c r="N17" i="17"/>
  <c r="G18" i="17"/>
  <c r="F23" i="17"/>
  <c r="T234" i="14"/>
  <c r="T242" i="14"/>
  <c r="U234" i="14" s="1"/>
  <c r="U242" i="14" s="1"/>
  <c r="T233" i="14"/>
  <c r="T241" i="14" s="1"/>
  <c r="U233" i="14" s="1"/>
  <c r="U241" i="14" s="1"/>
  <c r="T238" i="14"/>
  <c r="T246" i="14" s="1"/>
  <c r="U238" i="14" s="1"/>
  <c r="U246" i="14" s="1"/>
  <c r="T255" i="14"/>
  <c r="T263" i="14" s="1"/>
  <c r="U255" i="14" s="1"/>
  <c r="U263" i="14" s="1"/>
  <c r="T250" i="14"/>
  <c r="T258" i="14" s="1"/>
  <c r="U250" i="14" s="1"/>
  <c r="U258" i="14" s="1"/>
  <c r="U270" i="14"/>
  <c r="U278" i="14" s="1"/>
  <c r="V270" i="14" s="1"/>
  <c r="V278" i="14" s="1"/>
  <c r="B294" i="14"/>
  <c r="B303" i="14"/>
  <c r="T251" i="14"/>
  <c r="T259" i="14" s="1"/>
  <c r="U251" i="14" s="1"/>
  <c r="U259" i="14" s="1"/>
  <c r="T254" i="14"/>
  <c r="T262" i="14" s="1"/>
  <c r="U254" i="14" s="1"/>
  <c r="U262" i="14" s="1"/>
  <c r="U295" i="14"/>
  <c r="T279" i="14"/>
  <c r="T276" i="14"/>
  <c r="T275" i="14"/>
  <c r="T280" i="14"/>
  <c r="V253" i="14"/>
  <c r="V261" i="14" s="1"/>
  <c r="U252" i="14"/>
  <c r="U260" i="14" s="1"/>
  <c r="U237" i="14"/>
  <c r="U245" i="14" s="1"/>
  <c r="V236" i="14"/>
  <c r="V244" i="14" s="1"/>
  <c r="V235" i="14"/>
  <c r="V243" i="14" s="1"/>
  <c r="U220" i="14"/>
  <c r="U228" i="14" s="1"/>
  <c r="V219" i="14"/>
  <c r="V227" i="14" s="1"/>
  <c r="U221" i="14"/>
  <c r="U229" i="14" s="1"/>
  <c r="U216" i="14"/>
  <c r="U224" i="14" s="1"/>
  <c r="U217" i="14"/>
  <c r="U225" i="14" s="1"/>
  <c r="V218" i="14"/>
  <c r="V226" i="14" s="1"/>
  <c r="U203" i="14"/>
  <c r="U211" i="14" s="1"/>
  <c r="U201" i="14"/>
  <c r="U209" i="14" s="1"/>
  <c r="V202" i="14"/>
  <c r="V210" i="14" s="1"/>
  <c r="U199" i="14"/>
  <c r="U207" i="14" s="1"/>
  <c r="U204" i="14"/>
  <c r="U212" i="14" s="1"/>
  <c r="U200" i="14"/>
  <c r="U208" i="14" s="1"/>
  <c r="U187" i="14"/>
  <c r="U195" i="14" s="1"/>
  <c r="W184" i="14"/>
  <c r="W192" i="14" s="1"/>
  <c r="U186" i="14"/>
  <c r="U194" i="14" s="1"/>
  <c r="U183" i="14"/>
  <c r="U191" i="14" s="1"/>
  <c r="U182" i="14"/>
  <c r="U190" i="14" s="1"/>
  <c r="V185" i="14"/>
  <c r="V193" i="14" s="1"/>
  <c r="U165" i="14"/>
  <c r="U173" i="14"/>
  <c r="U169" i="14"/>
  <c r="U177" i="14"/>
  <c r="U170" i="14"/>
  <c r="U178" i="14" s="1"/>
  <c r="V167" i="14"/>
  <c r="V175" i="14" s="1"/>
  <c r="U166" i="14"/>
  <c r="U174" i="14" s="1"/>
  <c r="V168" i="14"/>
  <c r="V176" i="14" s="1"/>
  <c r="V150" i="14"/>
  <c r="V158" i="14" s="1"/>
  <c r="U152" i="14"/>
  <c r="U160" i="14"/>
  <c r="U148" i="14"/>
  <c r="U156" i="14"/>
  <c r="V151" i="14"/>
  <c r="V159" i="14" s="1"/>
  <c r="U149" i="14"/>
  <c r="U157" i="14"/>
  <c r="U153" i="14"/>
  <c r="U161" i="14" s="1"/>
  <c r="U131" i="14"/>
  <c r="U139" i="14" s="1"/>
  <c r="U136" i="14"/>
  <c r="U144" i="14" s="1"/>
  <c r="U133" i="14"/>
  <c r="U141" i="14" s="1"/>
  <c r="U135" i="14"/>
  <c r="U143" i="14" s="1"/>
  <c r="U132" i="14"/>
  <c r="U140" i="14" s="1"/>
  <c r="T114" i="14"/>
  <c r="T122" i="14" s="1"/>
  <c r="T97" i="14"/>
  <c r="T105" i="14" s="1"/>
  <c r="C301" i="14"/>
  <c r="U301" i="14" s="1"/>
  <c r="T292" i="14"/>
  <c r="U284" i="14" s="1"/>
  <c r="C302" i="14"/>
  <c r="U302" i="14" s="1"/>
  <c r="T293" i="14"/>
  <c r="U285" i="14" s="1"/>
  <c r="T98" i="14"/>
  <c r="T106" i="14" s="1"/>
  <c r="T115" i="14"/>
  <c r="T123" i="14" s="1"/>
  <c r="N56" i="14"/>
  <c r="N1068" i="14"/>
  <c r="C321" i="14"/>
  <c r="V321" i="14" s="1"/>
  <c r="U312" i="14"/>
  <c r="V304" i="14" s="1"/>
  <c r="T101" i="14"/>
  <c r="T109" i="14"/>
  <c r="T118" i="14"/>
  <c r="T126" i="14" s="1"/>
  <c r="C305" i="14"/>
  <c r="U305" i="14" s="1"/>
  <c r="T296" i="14"/>
  <c r="U288" i="14" s="1"/>
  <c r="T119" i="14"/>
  <c r="T127" i="14" s="1"/>
  <c r="T297" i="14"/>
  <c r="U289" i="14" s="1"/>
  <c r="C306" i="14"/>
  <c r="U306" i="14" s="1"/>
  <c r="T102" i="14"/>
  <c r="T110" i="14" s="1"/>
  <c r="V116" i="14"/>
  <c r="V124" i="14" s="1"/>
  <c r="V99" i="14"/>
  <c r="V107" i="14" s="1"/>
  <c r="T82" i="14"/>
  <c r="T83" i="14"/>
  <c r="T91" i="14" s="1"/>
  <c r="T73" i="14"/>
  <c r="U277" i="14"/>
  <c r="U294" i="14"/>
  <c r="U311" i="14"/>
  <c r="V303" i="14" s="1"/>
  <c r="C320" i="14"/>
  <c r="V320" i="14" s="1"/>
  <c r="N46" i="14"/>
  <c r="N1066" i="14" s="1"/>
  <c r="L34" i="5" s="1"/>
  <c r="N49" i="14"/>
  <c r="N1069" i="14" s="1"/>
  <c r="T257" i="14"/>
  <c r="U249" i="14" s="1"/>
  <c r="U93" i="14"/>
  <c r="V85" i="14" s="1"/>
  <c r="S62" i="14"/>
  <c r="S70" i="14" s="1"/>
  <c r="T68" i="14"/>
  <c r="T76" i="14" s="1"/>
  <c r="T104" i="14"/>
  <c r="U96" i="14" s="1"/>
  <c r="T138" i="14"/>
  <c r="U130" i="14" s="1"/>
  <c r="W142" i="14"/>
  <c r="X134" i="14" s="1"/>
  <c r="U89" i="14"/>
  <c r="V81" i="14" s="1"/>
  <c r="U92" i="14"/>
  <c r="V84" i="14" s="1"/>
  <c r="U108" i="14"/>
  <c r="V100" i="14" s="1"/>
  <c r="U63" i="14"/>
  <c r="U71" i="14" s="1"/>
  <c r="T87" i="14"/>
  <c r="U79" i="14" s="1"/>
  <c r="T155" i="14"/>
  <c r="U147" i="14" s="1"/>
  <c r="T67" i="14"/>
  <c r="T75" i="14" s="1"/>
  <c r="O50" i="14"/>
  <c r="O1070" i="14" s="1"/>
  <c r="T172" i="14"/>
  <c r="U164" i="14" s="1"/>
  <c r="T66" i="14"/>
  <c r="T74" i="14" s="1"/>
  <c r="U65" i="14" s="1"/>
  <c r="T64" i="14"/>
  <c r="T72" i="14" s="1"/>
  <c r="M47" i="14"/>
  <c r="M1067" i="14" s="1"/>
  <c r="B295" i="14"/>
  <c r="B304" i="14"/>
  <c r="T206" i="14"/>
  <c r="U198" i="14" s="1"/>
  <c r="V125" i="14"/>
  <c r="W117" i="14" s="1"/>
  <c r="T189" i="14"/>
  <c r="U181" i="14" s="1"/>
  <c r="P45" i="14"/>
  <c r="P1065" i="14" s="1"/>
  <c r="N28" i="5" s="1"/>
  <c r="T274" i="14"/>
  <c r="U266" i="14" s="1"/>
  <c r="B292" i="14"/>
  <c r="B301" i="14"/>
  <c r="N51" i="14"/>
  <c r="N1071" i="14" s="1"/>
  <c r="C300" i="14"/>
  <c r="U300" i="14" s="1"/>
  <c r="T291" i="14"/>
  <c r="U283" i="14" s="1"/>
  <c r="B285" i="14"/>
  <c r="B276" i="14"/>
  <c r="B306" i="14"/>
  <c r="B297" i="14"/>
  <c r="T240" i="14"/>
  <c r="U232" i="14" s="1"/>
  <c r="T223" i="14"/>
  <c r="U215" i="14" s="1"/>
  <c r="U88" i="14"/>
  <c r="V80" i="14" s="1"/>
  <c r="T121" i="14"/>
  <c r="U113" i="14" s="1"/>
  <c r="B283" i="14"/>
  <c r="B274" i="14"/>
  <c r="B288" i="14"/>
  <c r="B279" i="14"/>
  <c r="O92" i="13"/>
  <c r="O109" i="13" s="1"/>
  <c r="O7" i="3" s="1"/>
  <c r="R75" i="13"/>
  <c r="R102" i="13" s="1"/>
  <c r="S89" i="13"/>
  <c r="V61" i="13"/>
  <c r="U88" i="13"/>
  <c r="S108" i="13"/>
  <c r="T81" i="13"/>
  <c r="R73" i="13"/>
  <c r="R100" i="13" s="1"/>
  <c r="S67" i="13"/>
  <c r="S94" i="13" s="1"/>
  <c r="P102" i="13"/>
  <c r="Q80" i="13"/>
  <c r="Q107" i="13" s="1"/>
  <c r="P103" i="13"/>
  <c r="T60" i="13"/>
  <c r="T87" i="13" s="1"/>
  <c r="R105" i="13"/>
  <c r="T78" i="13"/>
  <c r="T105" i="13" s="1"/>
  <c r="Q97" i="13"/>
  <c r="R70" i="13"/>
  <c r="S70" i="13" s="1"/>
  <c r="S97" i="13" s="1"/>
  <c r="R101" i="13"/>
  <c r="T74" i="13"/>
  <c r="T101" i="13" s="1"/>
  <c r="Q90" i="13"/>
  <c r="R63" i="13"/>
  <c r="R90" i="13" s="1"/>
  <c r="R93" i="13"/>
  <c r="S66" i="13"/>
  <c r="Q69" i="13"/>
  <c r="P95" i="13"/>
  <c r="P82" i="13"/>
  <c r="Q68" i="13"/>
  <c r="Q98" i="13"/>
  <c r="R71" i="13"/>
  <c r="P99" i="13"/>
  <c r="U62" i="13"/>
  <c r="U89" i="13" s="1"/>
  <c r="S77" i="13"/>
  <c r="Q72" i="13"/>
  <c r="Q103" i="13"/>
  <c r="R76" i="13"/>
  <c r="S91" i="13"/>
  <c r="T64" i="13"/>
  <c r="S79" i="13"/>
  <c r="R86" i="13"/>
  <c r="S59" i="13"/>
  <c r="R85" i="13"/>
  <c r="S58" i="13"/>
  <c r="T58" i="13" s="1"/>
  <c r="T85" i="13" s="1"/>
  <c r="R65" i="13" l="1"/>
  <c r="R92" i="13" s="1"/>
  <c r="J29" i="1"/>
  <c r="N1079" i="14"/>
  <c r="J55" i="1"/>
  <c r="J53" i="1" s="1"/>
  <c r="L47" i="5"/>
  <c r="M46" i="5"/>
  <c r="L36" i="5"/>
  <c r="H27" i="16"/>
  <c r="I35" i="3" s="1"/>
  <c r="G21" i="17"/>
  <c r="G31" i="17" s="1"/>
  <c r="F70" i="1" s="1"/>
  <c r="H17" i="16"/>
  <c r="H18" i="16" s="1"/>
  <c r="H20" i="16" s="1"/>
  <c r="F32" i="17"/>
  <c r="F24" i="17"/>
  <c r="F33" i="17" s="1"/>
  <c r="G10" i="3" s="1"/>
  <c r="J18" i="24" s="1"/>
  <c r="P16" i="17"/>
  <c r="O17" i="17"/>
  <c r="U271" i="14"/>
  <c r="U279" i="14" s="1"/>
  <c r="V271" i="14" s="1"/>
  <c r="V279" i="14" s="1"/>
  <c r="U272" i="14"/>
  <c r="U280" i="14" s="1"/>
  <c r="V272" i="14" s="1"/>
  <c r="V280" i="14" s="1"/>
  <c r="B320" i="14"/>
  <c r="B311" i="14"/>
  <c r="V286" i="14"/>
  <c r="V294" i="14" s="1"/>
  <c r="W286" i="14" s="1"/>
  <c r="W294" i="14" s="1"/>
  <c r="U267" i="14"/>
  <c r="U275" i="14" s="1"/>
  <c r="V267" i="14" s="1"/>
  <c r="V275" i="14" s="1"/>
  <c r="V287" i="14"/>
  <c r="V295" i="14" s="1"/>
  <c r="W287" i="14" s="1"/>
  <c r="W295" i="14" s="1"/>
  <c r="U268" i="14"/>
  <c r="U276" i="14" s="1"/>
  <c r="V268" i="14" s="1"/>
  <c r="V276" i="14" s="1"/>
  <c r="V312" i="14"/>
  <c r="U296" i="14"/>
  <c r="U293" i="14"/>
  <c r="U297" i="14"/>
  <c r="U292" i="14"/>
  <c r="W270" i="14"/>
  <c r="W278" i="14" s="1"/>
  <c r="V269" i="14"/>
  <c r="V277" i="14" s="1"/>
  <c r="V254" i="14"/>
  <c r="V262" i="14" s="1"/>
  <c r="V252" i="14"/>
  <c r="V260" i="14" s="1"/>
  <c r="V250" i="14"/>
  <c r="V258" i="14" s="1"/>
  <c r="V251" i="14"/>
  <c r="V259" i="14" s="1"/>
  <c r="V255" i="14"/>
  <c r="V263" i="14" s="1"/>
  <c r="W253" i="14"/>
  <c r="W261" i="14" s="1"/>
  <c r="V233" i="14"/>
  <c r="V241" i="14" s="1"/>
  <c r="V237" i="14"/>
  <c r="V245" i="14" s="1"/>
  <c r="V234" i="14"/>
  <c r="V242" i="14" s="1"/>
  <c r="V238" i="14"/>
  <c r="V246" i="14" s="1"/>
  <c r="W236" i="14"/>
  <c r="W244" i="14" s="1"/>
  <c r="W235" i="14"/>
  <c r="W243" i="14" s="1"/>
  <c r="V216" i="14"/>
  <c r="V224" i="14" s="1"/>
  <c r="V221" i="14"/>
  <c r="V229" i="14" s="1"/>
  <c r="W218" i="14"/>
  <c r="W226" i="14" s="1"/>
  <c r="W219" i="14"/>
  <c r="W227" i="14" s="1"/>
  <c r="V217" i="14"/>
  <c r="V225" i="14" s="1"/>
  <c r="V220" i="14"/>
  <c r="V228" i="14" s="1"/>
  <c r="V200" i="14"/>
  <c r="V208" i="14" s="1"/>
  <c r="V201" i="14"/>
  <c r="V209" i="14" s="1"/>
  <c r="V204" i="14"/>
  <c r="V212" i="14" s="1"/>
  <c r="V203" i="14"/>
  <c r="V211" i="14" s="1"/>
  <c r="V199" i="14"/>
  <c r="V207" i="14" s="1"/>
  <c r="W202" i="14"/>
  <c r="W210" i="14" s="1"/>
  <c r="V186" i="14"/>
  <c r="V194" i="14" s="1"/>
  <c r="X184" i="14"/>
  <c r="X192" i="14" s="1"/>
  <c r="V182" i="14"/>
  <c r="V190" i="14" s="1"/>
  <c r="V187" i="14"/>
  <c r="V195" i="14" s="1"/>
  <c r="V183" i="14"/>
  <c r="V191" i="14" s="1"/>
  <c r="W185" i="14"/>
  <c r="W193" i="14" s="1"/>
  <c r="W167" i="14"/>
  <c r="W175" i="14" s="1"/>
  <c r="V166" i="14"/>
  <c r="V174" i="14" s="1"/>
  <c r="V170" i="14"/>
  <c r="V178" i="14" s="1"/>
  <c r="V165" i="14"/>
  <c r="V173" i="14" s="1"/>
  <c r="W168" i="14"/>
  <c r="W176" i="14" s="1"/>
  <c r="V169" i="14"/>
  <c r="V177" i="14" s="1"/>
  <c r="W150" i="14"/>
  <c r="W158" i="14" s="1"/>
  <c r="V149" i="14"/>
  <c r="V157" i="14" s="1"/>
  <c r="V148" i="14"/>
  <c r="V156" i="14" s="1"/>
  <c r="V153" i="14"/>
  <c r="V161" i="14" s="1"/>
  <c r="W151" i="14"/>
  <c r="W159" i="14" s="1"/>
  <c r="V152" i="14"/>
  <c r="V160" i="14" s="1"/>
  <c r="V133" i="14"/>
  <c r="V141" i="14" s="1"/>
  <c r="V132" i="14"/>
  <c r="V140" i="14" s="1"/>
  <c r="V131" i="14"/>
  <c r="V139" i="14" s="1"/>
  <c r="V136" i="14"/>
  <c r="V144" i="14" s="1"/>
  <c r="V135" i="14"/>
  <c r="V143" i="14" s="1"/>
  <c r="U97" i="14"/>
  <c r="U105" i="14" s="1"/>
  <c r="U114" i="14"/>
  <c r="U122" i="14" s="1"/>
  <c r="C318" i="14"/>
  <c r="V318" i="14" s="1"/>
  <c r="U309" i="14"/>
  <c r="V301" i="14" s="1"/>
  <c r="U98" i="14"/>
  <c r="U106" i="14" s="1"/>
  <c r="U115" i="14"/>
  <c r="U123" i="14" s="1"/>
  <c r="C319" i="14"/>
  <c r="V319" i="14" s="1"/>
  <c r="U310" i="14"/>
  <c r="V302" i="14" s="1"/>
  <c r="N1076" i="14"/>
  <c r="C338" i="14"/>
  <c r="W338" i="14" s="1"/>
  <c r="V329" i="14"/>
  <c r="W321" i="14" s="1"/>
  <c r="U118" i="14"/>
  <c r="U126" i="14" s="1"/>
  <c r="U101" i="14"/>
  <c r="U109" i="14" s="1"/>
  <c r="C322" i="14"/>
  <c r="V322" i="14" s="1"/>
  <c r="U313" i="14"/>
  <c r="V305" i="14" s="1"/>
  <c r="C323" i="14"/>
  <c r="V323" i="14" s="1"/>
  <c r="U314" i="14"/>
  <c r="V306" i="14" s="1"/>
  <c r="U102" i="14"/>
  <c r="U110" i="14"/>
  <c r="U119" i="14"/>
  <c r="U127" i="14" s="1"/>
  <c r="W116" i="14"/>
  <c r="W124" i="14" s="1"/>
  <c r="W99" i="14"/>
  <c r="W107" i="14" s="1"/>
  <c r="T90" i="14"/>
  <c r="U83" i="14"/>
  <c r="U91" i="14" s="1"/>
  <c r="U82" i="14"/>
  <c r="P1073" i="14"/>
  <c r="M1075" i="14"/>
  <c r="U73" i="14"/>
  <c r="O1078" i="14"/>
  <c r="N1077" i="14"/>
  <c r="N1074" i="14"/>
  <c r="C337" i="14"/>
  <c r="W337" i="14" s="1"/>
  <c r="V328" i="14"/>
  <c r="W320" i="14" s="1"/>
  <c r="V311" i="14"/>
  <c r="N57" i="14"/>
  <c r="O49" i="14" s="1"/>
  <c r="O1069" i="14" s="1"/>
  <c r="N54" i="14"/>
  <c r="O46" i="14" s="1"/>
  <c r="O1066" i="14" s="1"/>
  <c r="M34" i="5" s="1"/>
  <c r="V88" i="14"/>
  <c r="W80" i="14" s="1"/>
  <c r="U274" i="14"/>
  <c r="V266" i="14" s="1"/>
  <c r="U66" i="14"/>
  <c r="U74" i="14" s="1"/>
  <c r="V65" i="14" s="1"/>
  <c r="U172" i="14"/>
  <c r="V164" i="14" s="1"/>
  <c r="U257" i="14"/>
  <c r="V249" i="14" s="1"/>
  <c r="V108" i="14"/>
  <c r="W100" i="14" s="1"/>
  <c r="U104" i="14"/>
  <c r="V96" i="14" s="1"/>
  <c r="U68" i="14"/>
  <c r="U76" i="14" s="1"/>
  <c r="U121" i="14"/>
  <c r="V113" i="14" s="1"/>
  <c r="U223" i="14"/>
  <c r="V215" i="14" s="1"/>
  <c r="W125" i="14"/>
  <c r="X117" i="14" s="1"/>
  <c r="U138" i="14"/>
  <c r="V130" i="14" s="1"/>
  <c r="U206" i="14"/>
  <c r="V198" i="14" s="1"/>
  <c r="V63" i="14"/>
  <c r="V71" i="14" s="1"/>
  <c r="T62" i="14"/>
  <c r="T70" i="14" s="1"/>
  <c r="B309" i="14"/>
  <c r="B318" i="14"/>
  <c r="U67" i="14"/>
  <c r="U75" i="14" s="1"/>
  <c r="U87" i="14"/>
  <c r="V79" i="14" s="1"/>
  <c r="V93" i="14"/>
  <c r="W85" i="14" s="1"/>
  <c r="B291" i="14"/>
  <c r="B300" i="14"/>
  <c r="U189" i="14"/>
  <c r="V181" i="14" s="1"/>
  <c r="U155" i="14"/>
  <c r="V147" i="14" s="1"/>
  <c r="U291" i="14"/>
  <c r="V283" i="14" s="1"/>
  <c r="N59" i="14"/>
  <c r="P53" i="14"/>
  <c r="M55" i="14"/>
  <c r="U64" i="14"/>
  <c r="U72" i="14" s="1"/>
  <c r="V92" i="14"/>
  <c r="W84" i="14" s="1"/>
  <c r="B302" i="14"/>
  <c r="B293" i="14"/>
  <c r="B296" i="14"/>
  <c r="B305" i="14"/>
  <c r="U240" i="14"/>
  <c r="V232" i="14" s="1"/>
  <c r="B314" i="14"/>
  <c r="B323" i="14"/>
  <c r="C317" i="14"/>
  <c r="V317" i="14" s="1"/>
  <c r="U308" i="14"/>
  <c r="V300" i="14" s="1"/>
  <c r="B312" i="14"/>
  <c r="B321" i="14"/>
  <c r="O58" i="14"/>
  <c r="V89" i="14"/>
  <c r="W81" i="14" s="1"/>
  <c r="X142" i="14"/>
  <c r="Y134" i="14" s="1"/>
  <c r="U78" i="13"/>
  <c r="U105" i="13" s="1"/>
  <c r="T67" i="13"/>
  <c r="T94" i="13" s="1"/>
  <c r="S75" i="13"/>
  <c r="S102" i="13" s="1"/>
  <c r="S73" i="13"/>
  <c r="S100" i="13" s="1"/>
  <c r="W61" i="13"/>
  <c r="V88" i="13"/>
  <c r="V62" i="13"/>
  <c r="V89" i="13" s="1"/>
  <c r="U81" i="13"/>
  <c r="T108" i="13"/>
  <c r="R80" i="13"/>
  <c r="U60" i="13"/>
  <c r="T70" i="13"/>
  <c r="T97" i="13" s="1"/>
  <c r="R97" i="13"/>
  <c r="U74" i="13"/>
  <c r="U101" i="13" s="1"/>
  <c r="Q96" i="13"/>
  <c r="R69" i="13"/>
  <c r="S93" i="13"/>
  <c r="T66" i="13"/>
  <c r="S63" i="13"/>
  <c r="S90" i="13" s="1"/>
  <c r="Q82" i="13"/>
  <c r="R72" i="13"/>
  <c r="Q95" i="13"/>
  <c r="R68" i="13"/>
  <c r="S68" i="13" s="1"/>
  <c r="S95" i="13" s="1"/>
  <c r="Q99" i="13"/>
  <c r="S104" i="13"/>
  <c r="T77" i="13"/>
  <c r="R98" i="13"/>
  <c r="S71" i="13"/>
  <c r="P109" i="13"/>
  <c r="P7" i="3" s="1"/>
  <c r="V78" i="13"/>
  <c r="S86" i="13"/>
  <c r="S85" i="13"/>
  <c r="S106" i="13"/>
  <c r="T79" i="13"/>
  <c r="T106" i="13" s="1"/>
  <c r="U58" i="13"/>
  <c r="T91" i="13"/>
  <c r="U64" i="13"/>
  <c r="R103" i="13"/>
  <c r="S76" i="13"/>
  <c r="T59" i="13"/>
  <c r="T86" i="13" s="1"/>
  <c r="S65" i="13" l="1"/>
  <c r="S92" i="13" s="1"/>
  <c r="Q16" i="17"/>
  <c r="P17" i="17"/>
  <c r="I16" i="16"/>
  <c r="H29" i="16"/>
  <c r="I74" i="5" s="1"/>
  <c r="G19" i="17"/>
  <c r="V289" i="14"/>
  <c r="V297" i="14" s="1"/>
  <c r="V285" i="14"/>
  <c r="V293" i="14" s="1"/>
  <c r="W303" i="14"/>
  <c r="W311" i="14" s="1"/>
  <c r="X303" i="14" s="1"/>
  <c r="X311" i="14" s="1"/>
  <c r="V288" i="14"/>
  <c r="V296" i="14" s="1"/>
  <c r="W288" i="14" s="1"/>
  <c r="W296" i="14" s="1"/>
  <c r="W304" i="14"/>
  <c r="W312" i="14" s="1"/>
  <c r="X304" i="14" s="1"/>
  <c r="X312" i="14" s="1"/>
  <c r="V284" i="14"/>
  <c r="V292" i="14" s="1"/>
  <c r="W284" i="14" s="1"/>
  <c r="W292" i="14" s="1"/>
  <c r="B328" i="14"/>
  <c r="B337" i="14"/>
  <c r="W329" i="14"/>
  <c r="V314" i="14"/>
  <c r="V309" i="14"/>
  <c r="V313" i="14"/>
  <c r="V310" i="14"/>
  <c r="X286" i="14"/>
  <c r="X294" i="14" s="1"/>
  <c r="X287" i="14"/>
  <c r="X295" i="14" s="1"/>
  <c r="W271" i="14"/>
  <c r="W279" i="14" s="1"/>
  <c r="W272" i="14"/>
  <c r="W280" i="14" s="1"/>
  <c r="W268" i="14"/>
  <c r="W276" i="14" s="1"/>
  <c r="X270" i="14"/>
  <c r="X278" i="14" s="1"/>
  <c r="W269" i="14"/>
  <c r="W277" i="14" s="1"/>
  <c r="W267" i="14"/>
  <c r="W275" i="14" s="1"/>
  <c r="W251" i="14"/>
  <c r="W259" i="14" s="1"/>
  <c r="W250" i="14"/>
  <c r="W258" i="14" s="1"/>
  <c r="X253" i="14"/>
  <c r="X261" i="14" s="1"/>
  <c r="W252" i="14"/>
  <c r="W260" i="14" s="1"/>
  <c r="W255" i="14"/>
  <c r="W263" i="14" s="1"/>
  <c r="W254" i="14"/>
  <c r="W262" i="14" s="1"/>
  <c r="X235" i="14"/>
  <c r="X243" i="14" s="1"/>
  <c r="W237" i="14"/>
  <c r="W245" i="14" s="1"/>
  <c r="W238" i="14"/>
  <c r="W246" i="14" s="1"/>
  <c r="W234" i="14"/>
  <c r="W242" i="14" s="1"/>
  <c r="X236" i="14"/>
  <c r="X244" i="14" s="1"/>
  <c r="W233" i="14"/>
  <c r="W241" i="14" s="1"/>
  <c r="X219" i="14"/>
  <c r="X227" i="14" s="1"/>
  <c r="X218" i="14"/>
  <c r="X226" i="14" s="1"/>
  <c r="W220" i="14"/>
  <c r="W228" i="14" s="1"/>
  <c r="W221" i="14"/>
  <c r="W229" i="14" s="1"/>
  <c r="W217" i="14"/>
  <c r="W225" i="14" s="1"/>
  <c r="W216" i="14"/>
  <c r="W224" i="14" s="1"/>
  <c r="W201" i="14"/>
  <c r="W209" i="14" s="1"/>
  <c r="W199" i="14"/>
  <c r="W207" i="14" s="1"/>
  <c r="W200" i="14"/>
  <c r="W208" i="14" s="1"/>
  <c r="W203" i="14"/>
  <c r="W211" i="14" s="1"/>
  <c r="W204" i="14"/>
  <c r="W212" i="14" s="1"/>
  <c r="X202" i="14"/>
  <c r="X210" i="14" s="1"/>
  <c r="W183" i="14"/>
  <c r="W191" i="14" s="1"/>
  <c r="W186" i="14"/>
  <c r="W194" i="14" s="1"/>
  <c r="X185" i="14"/>
  <c r="X193" i="14" s="1"/>
  <c r="W182" i="14"/>
  <c r="W190" i="14" s="1"/>
  <c r="W187" i="14"/>
  <c r="W195" i="14" s="1"/>
  <c r="Y184" i="14"/>
  <c r="Y192" i="14" s="1"/>
  <c r="X167" i="14"/>
  <c r="X175" i="14" s="1"/>
  <c r="X168" i="14"/>
  <c r="X176" i="14" s="1"/>
  <c r="W170" i="14"/>
  <c r="W178" i="14" s="1"/>
  <c r="W169" i="14"/>
  <c r="W177" i="14" s="1"/>
  <c r="W165" i="14"/>
  <c r="W173" i="14" s="1"/>
  <c r="W166" i="14"/>
  <c r="W174" i="14" s="1"/>
  <c r="X151" i="14"/>
  <c r="X159" i="14" s="1"/>
  <c r="W148" i="14"/>
  <c r="W156" i="14" s="1"/>
  <c r="X150" i="14"/>
  <c r="X158" i="14" s="1"/>
  <c r="W152" i="14"/>
  <c r="W160" i="14" s="1"/>
  <c r="W153" i="14"/>
  <c r="W161" i="14" s="1"/>
  <c r="W149" i="14"/>
  <c r="W157" i="14" s="1"/>
  <c r="W136" i="14"/>
  <c r="W144" i="14" s="1"/>
  <c r="W132" i="14"/>
  <c r="W140" i="14" s="1"/>
  <c r="W135" i="14"/>
  <c r="W143" i="14" s="1"/>
  <c r="W131" i="14"/>
  <c r="W139" i="14" s="1"/>
  <c r="W133" i="14"/>
  <c r="W141" i="14" s="1"/>
  <c r="V114" i="14"/>
  <c r="V122" i="14" s="1"/>
  <c r="V97" i="14"/>
  <c r="V105" i="14" s="1"/>
  <c r="C335" i="14"/>
  <c r="W335" i="14" s="1"/>
  <c r="V326" i="14"/>
  <c r="W318" i="14" s="1"/>
  <c r="V115" i="14"/>
  <c r="V123" i="14" s="1"/>
  <c r="V98" i="14"/>
  <c r="V106" i="14" s="1"/>
  <c r="C336" i="14"/>
  <c r="W336" i="14" s="1"/>
  <c r="V327" i="14"/>
  <c r="W319" i="14" s="1"/>
  <c r="C355" i="14"/>
  <c r="X355" i="14" s="1"/>
  <c r="W346" i="14"/>
  <c r="X338" i="14" s="1"/>
  <c r="V101" i="14"/>
  <c r="V109" i="14" s="1"/>
  <c r="U90" i="14"/>
  <c r="V118" i="14"/>
  <c r="V126" i="14" s="1"/>
  <c r="C339" i="14"/>
  <c r="W339" i="14" s="1"/>
  <c r="V330" i="14"/>
  <c r="W322" i="14" s="1"/>
  <c r="V102" i="14"/>
  <c r="V110" i="14" s="1"/>
  <c r="V119" i="14"/>
  <c r="V127" i="14" s="1"/>
  <c r="C340" i="14"/>
  <c r="W340" i="14" s="1"/>
  <c r="V331" i="14"/>
  <c r="W323" i="14" s="1"/>
  <c r="X116" i="14"/>
  <c r="X124" i="14" s="1"/>
  <c r="X99" i="14"/>
  <c r="X107" i="14" s="1"/>
  <c r="V83" i="14"/>
  <c r="V91" i="14" s="1"/>
  <c r="V82" i="14"/>
  <c r="V73" i="14"/>
  <c r="O1074" i="14"/>
  <c r="O1077" i="14"/>
  <c r="W328" i="14"/>
  <c r="X320" i="14" s="1"/>
  <c r="W345" i="14"/>
  <c r="X337" i="14" s="1"/>
  <c r="C354" i="14"/>
  <c r="X354" i="14" s="1"/>
  <c r="O48" i="14"/>
  <c r="O54" i="14"/>
  <c r="P46" i="14" s="1"/>
  <c r="P1066" i="14" s="1"/>
  <c r="N34" i="5" s="1"/>
  <c r="O57" i="14"/>
  <c r="P48" i="14" s="1"/>
  <c r="P1068" i="14" s="1"/>
  <c r="V155" i="14"/>
  <c r="W147" i="14" s="1"/>
  <c r="V121" i="14"/>
  <c r="W113" i="14" s="1"/>
  <c r="V172" i="14"/>
  <c r="W164" i="14" s="1"/>
  <c r="V274" i="14"/>
  <c r="W266" i="14" s="1"/>
  <c r="V240" i="14"/>
  <c r="W232" i="14" s="1"/>
  <c r="W92" i="14"/>
  <c r="X84" i="14" s="1"/>
  <c r="V64" i="14"/>
  <c r="V72" i="14" s="1"/>
  <c r="W63" i="14"/>
  <c r="W71" i="14" s="1"/>
  <c r="W108" i="14"/>
  <c r="X100" i="14" s="1"/>
  <c r="V257" i="14"/>
  <c r="W249" i="14" s="1"/>
  <c r="V66" i="14"/>
  <c r="V74" i="14" s="1"/>
  <c r="W65" i="14" s="1"/>
  <c r="V87" i="14"/>
  <c r="W79" i="14" s="1"/>
  <c r="V138" i="14"/>
  <c r="W130" i="14" s="1"/>
  <c r="U62" i="14"/>
  <c r="U70" i="14" s="1"/>
  <c r="Y142" i="14"/>
  <c r="Z134" i="14" s="1"/>
  <c r="W89" i="14"/>
  <c r="X81" i="14" s="1"/>
  <c r="Q45" i="14"/>
  <c r="Q1065" i="14" s="1"/>
  <c r="V291" i="14"/>
  <c r="W283" i="14" s="1"/>
  <c r="V189" i="14"/>
  <c r="W181" i="14" s="1"/>
  <c r="B335" i="14"/>
  <c r="B326" i="14"/>
  <c r="V206" i="14"/>
  <c r="W198" i="14" s="1"/>
  <c r="X125" i="14"/>
  <c r="Y117" i="14" s="1"/>
  <c r="V223" i="14"/>
  <c r="W215" i="14" s="1"/>
  <c r="V68" i="14"/>
  <c r="V76" i="14" s="1"/>
  <c r="V104" i="14"/>
  <c r="W96" i="14" s="1"/>
  <c r="B340" i="14"/>
  <c r="B331" i="14"/>
  <c r="O51" i="14"/>
  <c r="O1071" i="14" s="1"/>
  <c r="K55" i="1" s="1"/>
  <c r="C334" i="14"/>
  <c r="W334" i="14" s="1"/>
  <c r="V325" i="14"/>
  <c r="W317" i="14" s="1"/>
  <c r="B319" i="14"/>
  <c r="B310" i="14"/>
  <c r="P50" i="14"/>
  <c r="P1070" i="14" s="1"/>
  <c r="B317" i="14"/>
  <c r="B308" i="14"/>
  <c r="W93" i="14"/>
  <c r="X85" i="14" s="1"/>
  <c r="V67" i="14"/>
  <c r="V75" i="14" s="1"/>
  <c r="W88" i="14"/>
  <c r="X80" i="14" s="1"/>
  <c r="B338" i="14"/>
  <c r="B346" i="14" s="1"/>
  <c r="B329" i="14"/>
  <c r="V308" i="14"/>
  <c r="W300" i="14" s="1"/>
  <c r="B322" i="14"/>
  <c r="B313" i="14"/>
  <c r="N47" i="14"/>
  <c r="N1067" i="14" s="1"/>
  <c r="U67" i="13"/>
  <c r="U94" i="13" s="1"/>
  <c r="T73" i="13"/>
  <c r="T100" i="13" s="1"/>
  <c r="T75" i="13"/>
  <c r="W62" i="13"/>
  <c r="W89" i="13" s="1"/>
  <c r="X61" i="13"/>
  <c r="W88" i="13"/>
  <c r="V81" i="13"/>
  <c r="U108" i="13"/>
  <c r="V74" i="13"/>
  <c r="W74" i="13" s="1"/>
  <c r="W101" i="13" s="1"/>
  <c r="S80" i="13"/>
  <c r="R107" i="13"/>
  <c r="U70" i="13"/>
  <c r="U97" i="13" s="1"/>
  <c r="R82" i="13"/>
  <c r="U87" i="13"/>
  <c r="V60" i="13"/>
  <c r="U79" i="13"/>
  <c r="U106" i="13" s="1"/>
  <c r="T63" i="13"/>
  <c r="T90" i="13" s="1"/>
  <c r="Q109" i="13"/>
  <c r="Q7" i="3" s="1"/>
  <c r="T93" i="13"/>
  <c r="U66" i="13"/>
  <c r="R96" i="13"/>
  <c r="S69" i="13"/>
  <c r="S98" i="13"/>
  <c r="T71" i="13"/>
  <c r="R95" i="13"/>
  <c r="T68" i="13"/>
  <c r="U68" i="13" s="1"/>
  <c r="U95" i="13" s="1"/>
  <c r="R99" i="13"/>
  <c r="T104" i="13"/>
  <c r="U77" i="13"/>
  <c r="S72" i="13"/>
  <c r="U85" i="13"/>
  <c r="V58" i="13"/>
  <c r="U91" i="13"/>
  <c r="V64" i="13"/>
  <c r="V91" i="13" s="1"/>
  <c r="V105" i="13"/>
  <c r="W78" i="13"/>
  <c r="S103" i="13"/>
  <c r="T76" i="13"/>
  <c r="U76" i="13" s="1"/>
  <c r="U59" i="13"/>
  <c r="U86" i="13" s="1"/>
  <c r="V67" i="13" l="1"/>
  <c r="V94" i="13" s="1"/>
  <c r="T65" i="13"/>
  <c r="T92" i="13" s="1"/>
  <c r="L29" i="1"/>
  <c r="O28" i="5"/>
  <c r="M47" i="5"/>
  <c r="P1078" i="14"/>
  <c r="N46" i="5"/>
  <c r="I19" i="16"/>
  <c r="I23" i="16" s="1"/>
  <c r="I27" i="16"/>
  <c r="J35" i="3" s="1"/>
  <c r="G30" i="17"/>
  <c r="G20" i="17"/>
  <c r="G22" i="17" s="1"/>
  <c r="R16" i="17"/>
  <c r="Q17" i="17"/>
  <c r="W285" i="14"/>
  <c r="W293" i="14" s="1"/>
  <c r="X285" i="14" s="1"/>
  <c r="X293" i="14" s="1"/>
  <c r="W289" i="14"/>
  <c r="W297" i="14" s="1"/>
  <c r="W301" i="14"/>
  <c r="W309" i="14" s="1"/>
  <c r="X301" i="14" s="1"/>
  <c r="X309" i="14" s="1"/>
  <c r="X321" i="14"/>
  <c r="X329" i="14" s="1"/>
  <c r="W306" i="14"/>
  <c r="W314" i="14" s="1"/>
  <c r="X306" i="14" s="1"/>
  <c r="X314" i="14" s="1"/>
  <c r="W302" i="14"/>
  <c r="W310" i="14" s="1"/>
  <c r="X302" i="14" s="1"/>
  <c r="X310" i="14" s="1"/>
  <c r="B354" i="14"/>
  <c r="B345" i="14"/>
  <c r="K53" i="1"/>
  <c r="W305" i="14"/>
  <c r="W313" i="14" s="1"/>
  <c r="X305" i="14" s="1"/>
  <c r="X313" i="14" s="1"/>
  <c r="X346" i="14"/>
  <c r="X345" i="14"/>
  <c r="W326" i="14"/>
  <c r="W331" i="14"/>
  <c r="W330" i="14"/>
  <c r="W327" i="14"/>
  <c r="Y304" i="14"/>
  <c r="Y312" i="14" s="1"/>
  <c r="Y303" i="14"/>
  <c r="Y311" i="14" s="1"/>
  <c r="X288" i="14"/>
  <c r="X296" i="14" s="1"/>
  <c r="Y286" i="14"/>
  <c r="Y294" i="14" s="1"/>
  <c r="Y287" i="14"/>
  <c r="Y295" i="14" s="1"/>
  <c r="X284" i="14"/>
  <c r="X292" i="14" s="1"/>
  <c r="X267" i="14"/>
  <c r="X275" i="14" s="1"/>
  <c r="X272" i="14"/>
  <c r="X280" i="14" s="1"/>
  <c r="X269" i="14"/>
  <c r="X277" i="14" s="1"/>
  <c r="X271" i="14"/>
  <c r="X279" i="14" s="1"/>
  <c r="Y270" i="14"/>
  <c r="Y278" i="14" s="1"/>
  <c r="X268" i="14"/>
  <c r="X276" i="14" s="1"/>
  <c r="X252" i="14"/>
  <c r="X260" i="14" s="1"/>
  <c r="Y253" i="14"/>
  <c r="Y261" i="14" s="1"/>
  <c r="X254" i="14"/>
  <c r="X262" i="14" s="1"/>
  <c r="X250" i="14"/>
  <c r="X258" i="14" s="1"/>
  <c r="X255" i="14"/>
  <c r="X263" i="14" s="1"/>
  <c r="X251" i="14"/>
  <c r="X259" i="14" s="1"/>
  <c r="X234" i="14"/>
  <c r="X242" i="14" s="1"/>
  <c r="X238" i="14"/>
  <c r="X246" i="14" s="1"/>
  <c r="X233" i="14"/>
  <c r="X241" i="14" s="1"/>
  <c r="X237" i="14"/>
  <c r="X245" i="14" s="1"/>
  <c r="Y236" i="14"/>
  <c r="Y244" i="14" s="1"/>
  <c r="Y235" i="14"/>
  <c r="Y243" i="14" s="1"/>
  <c r="X221" i="14"/>
  <c r="X229" i="14" s="1"/>
  <c r="X220" i="14"/>
  <c r="X228" i="14" s="1"/>
  <c r="X216" i="14"/>
  <c r="X224" i="14" s="1"/>
  <c r="Y218" i="14"/>
  <c r="Y226" i="14" s="1"/>
  <c r="X217" i="14"/>
  <c r="X225" i="14" s="1"/>
  <c r="Y219" i="14"/>
  <c r="Y227" i="14" s="1"/>
  <c r="X199" i="14"/>
  <c r="X207" i="14" s="1"/>
  <c r="X204" i="14"/>
  <c r="X212" i="14" s="1"/>
  <c r="X201" i="14"/>
  <c r="X209" i="14" s="1"/>
  <c r="X203" i="14"/>
  <c r="X211" i="14" s="1"/>
  <c r="X200" i="14"/>
  <c r="X208" i="14" s="1"/>
  <c r="Y202" i="14"/>
  <c r="Y210" i="14" s="1"/>
  <c r="X186" i="14"/>
  <c r="X194" i="14" s="1"/>
  <c r="X182" i="14"/>
  <c r="X190" i="14" s="1"/>
  <c r="X183" i="14"/>
  <c r="X191" i="14" s="1"/>
  <c r="Z184" i="14"/>
  <c r="Z192" i="14" s="1"/>
  <c r="X187" i="14"/>
  <c r="X195" i="14" s="1"/>
  <c r="Y185" i="14"/>
  <c r="Y193" i="14" s="1"/>
  <c r="Y167" i="14"/>
  <c r="Y175" i="14" s="1"/>
  <c r="X165" i="14"/>
  <c r="X173" i="14" s="1"/>
  <c r="X170" i="14"/>
  <c r="X178" i="14" s="1"/>
  <c r="X166" i="14"/>
  <c r="X174" i="14" s="1"/>
  <c r="X169" i="14"/>
  <c r="X177" i="14" s="1"/>
  <c r="Y168" i="14"/>
  <c r="Y176" i="14" s="1"/>
  <c r="X153" i="14"/>
  <c r="X161" i="14" s="1"/>
  <c r="Y150" i="14"/>
  <c r="Y158" i="14" s="1"/>
  <c r="Y151" i="14"/>
  <c r="Y159" i="14" s="1"/>
  <c r="X149" i="14"/>
  <c r="X157" i="14" s="1"/>
  <c r="X152" i="14"/>
  <c r="X160" i="14" s="1"/>
  <c r="X148" i="14"/>
  <c r="X156" i="14" s="1"/>
  <c r="X131" i="14"/>
  <c r="X139" i="14" s="1"/>
  <c r="X132" i="14"/>
  <c r="X140" i="14"/>
  <c r="X133" i="14"/>
  <c r="X141" i="14" s="1"/>
  <c r="X135" i="14"/>
  <c r="X143" i="14" s="1"/>
  <c r="X136" i="14"/>
  <c r="X144" i="14" s="1"/>
  <c r="W97" i="14"/>
  <c r="W105" i="14" s="1"/>
  <c r="W114" i="14"/>
  <c r="W122" i="14" s="1"/>
  <c r="C352" i="14"/>
  <c r="X352" i="14" s="1"/>
  <c r="W343" i="14"/>
  <c r="X335" i="14" s="1"/>
  <c r="W98" i="14"/>
  <c r="W106" i="14" s="1"/>
  <c r="V90" i="14"/>
  <c r="W115" i="14"/>
  <c r="W123" i="14" s="1"/>
  <c r="C353" i="14"/>
  <c r="X353" i="14" s="1"/>
  <c r="W344" i="14"/>
  <c r="X336" i="14" s="1"/>
  <c r="O56" i="14"/>
  <c r="O1068" i="14"/>
  <c r="C372" i="14"/>
  <c r="Y372" i="14" s="1"/>
  <c r="X363" i="14"/>
  <c r="Y355" i="14" s="1"/>
  <c r="W118" i="14"/>
  <c r="W126" i="14" s="1"/>
  <c r="W101" i="14"/>
  <c r="W109" i="14" s="1"/>
  <c r="C356" i="14"/>
  <c r="X356" i="14" s="1"/>
  <c r="W347" i="14"/>
  <c r="X339" i="14" s="1"/>
  <c r="W119" i="14"/>
  <c r="W127" i="14" s="1"/>
  <c r="W102" i="14"/>
  <c r="W110" i="14" s="1"/>
  <c r="C357" i="14"/>
  <c r="X357" i="14" s="1"/>
  <c r="W348" i="14"/>
  <c r="X340" i="14" s="1"/>
  <c r="Y116" i="14"/>
  <c r="Y124" i="14" s="1"/>
  <c r="Y99" i="14"/>
  <c r="Y107" i="14" s="1"/>
  <c r="W82" i="14"/>
  <c r="W83" i="14"/>
  <c r="W91" i="14" s="1"/>
  <c r="Q1073" i="14"/>
  <c r="W73" i="14"/>
  <c r="N1075" i="14"/>
  <c r="O1079" i="14"/>
  <c r="P1074" i="14"/>
  <c r="X328" i="14"/>
  <c r="C371" i="14"/>
  <c r="Y371" i="14" s="1"/>
  <c r="X362" i="14"/>
  <c r="Y354" i="14" s="1"/>
  <c r="P54" i="14"/>
  <c r="Q46" i="14" s="1"/>
  <c r="Q1066" i="14" s="1"/>
  <c r="O34" i="5" s="1"/>
  <c r="P56" i="14"/>
  <c r="P49" i="14"/>
  <c r="P1069" i="14" s="1"/>
  <c r="Q53" i="14"/>
  <c r="R45" i="14" s="1"/>
  <c r="R1065" i="14" s="1"/>
  <c r="W308" i="14"/>
  <c r="X300" i="14" s="1"/>
  <c r="W223" i="14"/>
  <c r="X215" i="14" s="1"/>
  <c r="X93" i="14"/>
  <c r="Y85" i="14" s="1"/>
  <c r="W104" i="14"/>
  <c r="X96" i="14" s="1"/>
  <c r="Y125" i="14"/>
  <c r="Z117" i="14" s="1"/>
  <c r="W206" i="14"/>
  <c r="X198" i="14" s="1"/>
  <c r="X89" i="14"/>
  <c r="Y81" i="14" s="1"/>
  <c r="W274" i="14"/>
  <c r="X266" i="14" s="1"/>
  <c r="W121" i="14"/>
  <c r="X113" i="14" s="1"/>
  <c r="W64" i="14"/>
  <c r="W72" i="14" s="1"/>
  <c r="W189" i="14"/>
  <c r="X181" i="14" s="1"/>
  <c r="W138" i="14"/>
  <c r="X130" i="14" s="1"/>
  <c r="X63" i="14"/>
  <c r="X71" i="14" s="1"/>
  <c r="W66" i="14"/>
  <c r="W74" i="14" s="1"/>
  <c r="X65" i="14" s="1"/>
  <c r="X92" i="14"/>
  <c r="Y84" i="14" s="1"/>
  <c r="W257" i="14"/>
  <c r="X249" i="14" s="1"/>
  <c r="W240" i="14"/>
  <c r="X232" i="14" s="1"/>
  <c r="N55" i="14"/>
  <c r="B355" i="14"/>
  <c r="B325" i="14"/>
  <c r="B334" i="14"/>
  <c r="C351" i="14"/>
  <c r="X351" i="14" s="1"/>
  <c r="W342" i="14"/>
  <c r="X334" i="14" s="1"/>
  <c r="O59" i="14"/>
  <c r="B357" i="14"/>
  <c r="B348" i="14"/>
  <c r="B352" i="14"/>
  <c r="B343" i="14"/>
  <c r="W291" i="14"/>
  <c r="X283" i="14" s="1"/>
  <c r="Z142" i="14"/>
  <c r="AA134" i="14" s="1"/>
  <c r="V62" i="14"/>
  <c r="V70" i="14" s="1"/>
  <c r="W87" i="14"/>
  <c r="X79" i="14" s="1"/>
  <c r="X108" i="14"/>
  <c r="Y100" i="14" s="1"/>
  <c r="W172" i="14"/>
  <c r="X164" i="14" s="1"/>
  <c r="W155" i="14"/>
  <c r="X147" i="14" s="1"/>
  <c r="P58" i="14"/>
  <c r="W325" i="14"/>
  <c r="X317" i="14" s="1"/>
  <c r="B330" i="14"/>
  <c r="B339" i="14"/>
  <c r="X88" i="14"/>
  <c r="Y80" i="14" s="1"/>
  <c r="W67" i="14"/>
  <c r="W75" i="14" s="1"/>
  <c r="B336" i="14"/>
  <c r="B327" i="14"/>
  <c r="W68" i="14"/>
  <c r="W76" i="14" s="1"/>
  <c r="U73" i="13"/>
  <c r="V73" i="13" s="1"/>
  <c r="X62" i="13"/>
  <c r="X89" i="13" s="1"/>
  <c r="U75" i="13"/>
  <c r="T102" i="13"/>
  <c r="V101" i="13"/>
  <c r="X74" i="13"/>
  <c r="X101" i="13" s="1"/>
  <c r="Y61" i="13"/>
  <c r="X88" i="13"/>
  <c r="W81" i="13"/>
  <c r="V108" i="13"/>
  <c r="T80" i="13"/>
  <c r="S107" i="13"/>
  <c r="V70" i="13"/>
  <c r="V97" i="13" s="1"/>
  <c r="V59" i="13"/>
  <c r="V86" i="13" s="1"/>
  <c r="V87" i="13"/>
  <c r="W60" i="13"/>
  <c r="V79" i="13"/>
  <c r="V106" i="13" s="1"/>
  <c r="U63" i="13"/>
  <c r="V63" i="13" s="1"/>
  <c r="V90" i="13" s="1"/>
  <c r="R109" i="13"/>
  <c r="R7" i="3" s="1"/>
  <c r="S96" i="13"/>
  <c r="U93" i="13"/>
  <c r="V66" i="13"/>
  <c r="T69" i="13"/>
  <c r="V68" i="13"/>
  <c r="T98" i="13"/>
  <c r="U71" i="13"/>
  <c r="S99" i="13"/>
  <c r="S82" i="13"/>
  <c r="T72" i="13"/>
  <c r="T95" i="13"/>
  <c r="W64" i="13"/>
  <c r="W91" i="13" s="1"/>
  <c r="U104" i="13"/>
  <c r="V77" i="13"/>
  <c r="V100" i="13"/>
  <c r="U103" i="13"/>
  <c r="V76" i="13"/>
  <c r="W76" i="13" s="1"/>
  <c r="V85" i="13"/>
  <c r="W58" i="13"/>
  <c r="T103" i="13"/>
  <c r="W105" i="13"/>
  <c r="X78" i="13"/>
  <c r="Y78" i="13" s="1"/>
  <c r="Y105" i="13" s="1"/>
  <c r="W67" i="13" l="1"/>
  <c r="W94" i="13" s="1"/>
  <c r="U65" i="13"/>
  <c r="W73" i="13"/>
  <c r="W100" i="13" s="1"/>
  <c r="U100" i="13"/>
  <c r="P28" i="5"/>
  <c r="E28" i="20"/>
  <c r="E27" i="20" s="1"/>
  <c r="K29" i="1"/>
  <c r="M36" i="5"/>
  <c r="N36" i="5" s="1"/>
  <c r="S16" i="17"/>
  <c r="R17" i="17"/>
  <c r="I17" i="16"/>
  <c r="I18" i="16" s="1"/>
  <c r="I20" i="16" s="1"/>
  <c r="G23" i="17"/>
  <c r="H18" i="17"/>
  <c r="Y321" i="14"/>
  <c r="Y329" i="14" s="1"/>
  <c r="Z321" i="14" s="1"/>
  <c r="Z329" i="14" s="1"/>
  <c r="X289" i="14"/>
  <c r="X297" i="14" s="1"/>
  <c r="X322" i="14"/>
  <c r="X330" i="14" s="1"/>
  <c r="E34" i="20"/>
  <c r="X319" i="14"/>
  <c r="X327" i="14" s="1"/>
  <c r="Y319" i="14" s="1"/>
  <c r="Y327" i="14" s="1"/>
  <c r="X323" i="14"/>
  <c r="X331" i="14" s="1"/>
  <c r="Y323" i="14" s="1"/>
  <c r="Y331" i="14" s="1"/>
  <c r="Y337" i="14"/>
  <c r="Y345" i="14" s="1"/>
  <c r="Z337" i="14" s="1"/>
  <c r="Z345" i="14" s="1"/>
  <c r="B362" i="14"/>
  <c r="B371" i="14"/>
  <c r="X318" i="14"/>
  <c r="X326" i="14" s="1"/>
  <c r="Y338" i="14"/>
  <c r="Y346" i="14" s="1"/>
  <c r="Z338" i="14" s="1"/>
  <c r="Z346" i="14" s="1"/>
  <c r="Y362" i="14"/>
  <c r="Y363" i="14"/>
  <c r="X348" i="14"/>
  <c r="X343" i="14"/>
  <c r="X347" i="14"/>
  <c r="X344" i="14"/>
  <c r="Y320" i="14"/>
  <c r="Y328" i="14" s="1"/>
  <c r="Y305" i="14"/>
  <c r="Y313" i="14" s="1"/>
  <c r="Y302" i="14"/>
  <c r="Y310" i="14" s="1"/>
  <c r="Y306" i="14"/>
  <c r="Y314" i="14" s="1"/>
  <c r="Z303" i="14"/>
  <c r="Z311" i="14" s="1"/>
  <c r="Y301" i="14"/>
  <c r="Y309" i="14" s="1"/>
  <c r="Z304" i="14"/>
  <c r="Z312" i="14" s="1"/>
  <c r="Y285" i="14"/>
  <c r="Y293" i="14" s="1"/>
  <c r="Y288" i="14"/>
  <c r="Y296" i="14" s="1"/>
  <c r="Z287" i="14"/>
  <c r="Z295" i="14" s="1"/>
  <c r="Y284" i="14"/>
  <c r="Y292" i="14" s="1"/>
  <c r="Z286" i="14"/>
  <c r="Z294" i="14" s="1"/>
  <c r="Y268" i="14"/>
  <c r="Y276" i="14" s="1"/>
  <c r="Y272" i="14"/>
  <c r="Y280" i="14" s="1"/>
  <c r="Z270" i="14"/>
  <c r="Z278" i="14" s="1"/>
  <c r="Y267" i="14"/>
  <c r="Y275" i="14" s="1"/>
  <c r="Y271" i="14"/>
  <c r="Y279" i="14" s="1"/>
  <c r="Y269" i="14"/>
  <c r="Y277" i="14" s="1"/>
  <c r="Y251" i="14"/>
  <c r="Y259" i="14" s="1"/>
  <c r="Z253" i="14"/>
  <c r="Z261" i="14" s="1"/>
  <c r="Y255" i="14"/>
  <c r="Y263" i="14" s="1"/>
  <c r="Y252" i="14"/>
  <c r="Y260" i="14" s="1"/>
  <c r="Y250" i="14"/>
  <c r="Y258" i="14" s="1"/>
  <c r="Y254" i="14"/>
  <c r="Y262" i="14" s="1"/>
  <c r="Z235" i="14"/>
  <c r="Z243" i="14" s="1"/>
  <c r="Y238" i="14"/>
  <c r="Y246" i="14" s="1"/>
  <c r="Z236" i="14"/>
  <c r="Z244" i="14" s="1"/>
  <c r="Y233" i="14"/>
  <c r="Y241" i="14" s="1"/>
  <c r="Y237" i="14"/>
  <c r="Y245" i="14" s="1"/>
  <c r="Y234" i="14"/>
  <c r="Y242" i="14" s="1"/>
  <c r="Y216" i="14"/>
  <c r="Y224" i="14" s="1"/>
  <c r="Y217" i="14"/>
  <c r="Y225" i="14" s="1"/>
  <c r="Y220" i="14"/>
  <c r="Y228" i="14" s="1"/>
  <c r="Y221" i="14"/>
  <c r="Y229" i="14" s="1"/>
  <c r="Z219" i="14"/>
  <c r="Z227" i="14" s="1"/>
  <c r="Z218" i="14"/>
  <c r="Z226" i="14" s="1"/>
  <c r="Y200" i="14"/>
  <c r="Y208" i="14" s="1"/>
  <c r="Y203" i="14"/>
  <c r="Y211" i="14" s="1"/>
  <c r="Y199" i="14"/>
  <c r="Y207" i="14" s="1"/>
  <c r="Y201" i="14"/>
  <c r="Y209" i="14" s="1"/>
  <c r="Z202" i="14"/>
  <c r="Z210" i="14" s="1"/>
  <c r="Y204" i="14"/>
  <c r="Y212" i="14" s="1"/>
  <c r="Y182" i="14"/>
  <c r="Y190" i="14" s="1"/>
  <c r="AA184" i="14"/>
  <c r="AA192" i="14" s="1"/>
  <c r="Z185" i="14"/>
  <c r="Z193" i="14" s="1"/>
  <c r="Y187" i="14"/>
  <c r="Y195" i="14" s="1"/>
  <c r="Y183" i="14"/>
  <c r="Y191" i="14" s="1"/>
  <c r="Y186" i="14"/>
  <c r="Y194" i="14" s="1"/>
  <c r="Y169" i="14"/>
  <c r="Y177" i="14" s="1"/>
  <c r="Y170" i="14"/>
  <c r="Y178" i="14" s="1"/>
  <c r="Z167" i="14"/>
  <c r="Z175" i="14" s="1"/>
  <c r="Z168" i="14"/>
  <c r="Z176" i="14" s="1"/>
  <c r="Y166" i="14"/>
  <c r="Y174" i="14" s="1"/>
  <c r="Y165" i="14"/>
  <c r="Y173" i="14" s="1"/>
  <c r="Y152" i="14"/>
  <c r="Y160" i="14" s="1"/>
  <c r="Z151" i="14"/>
  <c r="Z159" i="14" s="1"/>
  <c r="Y153" i="14"/>
  <c r="Y161" i="14" s="1"/>
  <c r="Y148" i="14"/>
  <c r="Y156" i="14" s="1"/>
  <c r="Y149" i="14"/>
  <c r="Y157" i="14" s="1"/>
  <c r="Z150" i="14"/>
  <c r="Z158" i="14" s="1"/>
  <c r="Y133" i="14"/>
  <c r="Y141" i="14" s="1"/>
  <c r="Y136" i="14"/>
  <c r="Y144" i="14" s="1"/>
  <c r="Y131" i="14"/>
  <c r="Y139" i="14" s="1"/>
  <c r="Y132" i="14"/>
  <c r="Y140" i="14" s="1"/>
  <c r="Y135" i="14"/>
  <c r="Y143" i="14" s="1"/>
  <c r="X114" i="14"/>
  <c r="X122" i="14" s="1"/>
  <c r="X97" i="14"/>
  <c r="X105" i="14"/>
  <c r="C369" i="14"/>
  <c r="Y369" i="14" s="1"/>
  <c r="X360" i="14"/>
  <c r="Y352" i="14" s="1"/>
  <c r="X115" i="14"/>
  <c r="X123" i="14"/>
  <c r="W90" i="14"/>
  <c r="X361" i="14"/>
  <c r="Y353" i="14" s="1"/>
  <c r="C370" i="14"/>
  <c r="Y370" i="14" s="1"/>
  <c r="X98" i="14"/>
  <c r="X106" i="14" s="1"/>
  <c r="O1076" i="14"/>
  <c r="P1076" i="14" s="1"/>
  <c r="Y380" i="14"/>
  <c r="Z372" i="14" s="1"/>
  <c r="C389" i="14"/>
  <c r="Z389" i="14" s="1"/>
  <c r="X118" i="14"/>
  <c r="X126" i="14" s="1"/>
  <c r="C373" i="14"/>
  <c r="Y373" i="14" s="1"/>
  <c r="X364" i="14"/>
  <c r="Y356" i="14" s="1"/>
  <c r="X101" i="14"/>
  <c r="X109" i="14" s="1"/>
  <c r="X102" i="14"/>
  <c r="X110" i="14" s="1"/>
  <c r="X119" i="14"/>
  <c r="X127" i="14" s="1"/>
  <c r="C374" i="14"/>
  <c r="Y374" i="14" s="1"/>
  <c r="X365" i="14"/>
  <c r="Y357" i="14" s="1"/>
  <c r="Z116" i="14"/>
  <c r="Z124" i="14" s="1"/>
  <c r="Z99" i="14"/>
  <c r="Z107" i="14" s="1"/>
  <c r="X82" i="14"/>
  <c r="X83" i="14"/>
  <c r="X91" i="14" s="1"/>
  <c r="X73" i="14"/>
  <c r="P1077" i="14"/>
  <c r="Q1074" i="14"/>
  <c r="R1073" i="14"/>
  <c r="Y379" i="14"/>
  <c r="Z371" i="14" s="1"/>
  <c r="C388" i="14"/>
  <c r="Z388" i="14" s="1"/>
  <c r="Q54" i="14"/>
  <c r="R46" i="14" s="1"/>
  <c r="R1066" i="14" s="1"/>
  <c r="P34" i="5" s="1"/>
  <c r="P57" i="14"/>
  <c r="R53" i="14"/>
  <c r="S45" i="14" s="1"/>
  <c r="S1065" i="14" s="1"/>
  <c r="X325" i="14"/>
  <c r="Y317" i="14" s="1"/>
  <c r="X240" i="14"/>
  <c r="Y232" i="14" s="1"/>
  <c r="X172" i="14"/>
  <c r="Y164" i="14" s="1"/>
  <c r="Y108" i="14"/>
  <c r="Z100" i="14" s="1"/>
  <c r="AA142" i="14"/>
  <c r="AB134" i="14" s="1"/>
  <c r="X291" i="14"/>
  <c r="Y283" i="14" s="1"/>
  <c r="Y63" i="14"/>
  <c r="Y71" i="14" s="1"/>
  <c r="X121" i="14"/>
  <c r="Y113" i="14" s="1"/>
  <c r="Y89" i="14"/>
  <c r="Z81" i="14" s="1"/>
  <c r="W62" i="14"/>
  <c r="W70" i="14" s="1"/>
  <c r="X66" i="14"/>
  <c r="X74" i="14" s="1"/>
  <c r="Y65" i="14" s="1"/>
  <c r="X104" i="14"/>
  <c r="Y96" i="14" s="1"/>
  <c r="X68" i="14"/>
  <c r="X76" i="14" s="1"/>
  <c r="X67" i="14"/>
  <c r="X75" i="14" s="1"/>
  <c r="Y92" i="14"/>
  <c r="Z84" i="14" s="1"/>
  <c r="X64" i="14"/>
  <c r="X72" i="14" s="1"/>
  <c r="X206" i="14"/>
  <c r="Y198" i="14" s="1"/>
  <c r="X189" i="14"/>
  <c r="Y181" i="14" s="1"/>
  <c r="Y93" i="14"/>
  <c r="Z85" i="14" s="1"/>
  <c r="Q50" i="14"/>
  <c r="Q1070" i="14" s="1"/>
  <c r="X87" i="14"/>
  <c r="Y79" i="14" s="1"/>
  <c r="X342" i="14"/>
  <c r="Y334" i="14" s="1"/>
  <c r="X223" i="14"/>
  <c r="Y215" i="14" s="1"/>
  <c r="C368" i="14"/>
  <c r="Y368" i="14" s="1"/>
  <c r="X359" i="14"/>
  <c r="Y351" i="14" s="1"/>
  <c r="B372" i="14"/>
  <c r="B363" i="14"/>
  <c r="X138" i="14"/>
  <c r="Y130" i="14" s="1"/>
  <c r="B365" i="14"/>
  <c r="B374" i="14"/>
  <c r="B351" i="14"/>
  <c r="B342" i="14"/>
  <c r="O47" i="14"/>
  <c r="O1067" i="14" s="1"/>
  <c r="Y88" i="14"/>
  <c r="Z80" i="14" s="1"/>
  <c r="X155" i="14"/>
  <c r="Y147" i="14" s="1"/>
  <c r="B369" i="14"/>
  <c r="B360" i="14"/>
  <c r="X257" i="14"/>
  <c r="Y249" i="14" s="1"/>
  <c r="X274" i="14"/>
  <c r="Y266" i="14" s="1"/>
  <c r="B353" i="14"/>
  <c r="B344" i="14"/>
  <c r="B356" i="14"/>
  <c r="B347" i="14"/>
  <c r="P51" i="14"/>
  <c r="P1071" i="14" s="1"/>
  <c r="Z125" i="14"/>
  <c r="AA117" i="14" s="1"/>
  <c r="X308" i="14"/>
  <c r="Y300" i="14" s="1"/>
  <c r="Y74" i="13"/>
  <c r="Y101" i="13" s="1"/>
  <c r="Y62" i="13"/>
  <c r="Y89" i="13" s="1"/>
  <c r="U102" i="13"/>
  <c r="V75" i="13"/>
  <c r="V102" i="13" s="1"/>
  <c r="Z61" i="13"/>
  <c r="Y88" i="13"/>
  <c r="X81" i="13"/>
  <c r="W108" i="13"/>
  <c r="U80" i="13"/>
  <c r="T107" i="13"/>
  <c r="W70" i="13"/>
  <c r="W97" i="13" s="1"/>
  <c r="W59" i="13"/>
  <c r="W86" i="13" s="1"/>
  <c r="W87" i="13"/>
  <c r="X60" i="13"/>
  <c r="U90" i="13"/>
  <c r="W79" i="13"/>
  <c r="X79" i="13" s="1"/>
  <c r="S109" i="13"/>
  <c r="S7" i="3" s="1"/>
  <c r="W63" i="13"/>
  <c r="W90" i="13" s="1"/>
  <c r="X64" i="13"/>
  <c r="X91" i="13" s="1"/>
  <c r="X67" i="13"/>
  <c r="T96" i="13"/>
  <c r="U69" i="13"/>
  <c r="V93" i="13"/>
  <c r="W66" i="13"/>
  <c r="T99" i="13"/>
  <c r="T82" i="13"/>
  <c r="U72" i="13"/>
  <c r="V72" i="13" s="1"/>
  <c r="V99" i="13" s="1"/>
  <c r="U98" i="13"/>
  <c r="V71" i="13"/>
  <c r="V104" i="13"/>
  <c r="W77" i="13"/>
  <c r="V95" i="13"/>
  <c r="W68" i="13"/>
  <c r="W103" i="13"/>
  <c r="X76" i="13"/>
  <c r="Y76" i="13" s="1"/>
  <c r="Y103" i="13" s="1"/>
  <c r="W85" i="13"/>
  <c r="X58" i="13"/>
  <c r="X105" i="13"/>
  <c r="Z78" i="13"/>
  <c r="Z105" i="13" s="1"/>
  <c r="V103" i="13"/>
  <c r="V65" i="13" l="1"/>
  <c r="U92" i="13"/>
  <c r="X73" i="13"/>
  <c r="X100" i="13" s="1"/>
  <c r="Q28" i="5"/>
  <c r="P1079" i="14"/>
  <c r="L55" i="1"/>
  <c r="N47" i="5"/>
  <c r="Q1078" i="14"/>
  <c r="M55" i="1"/>
  <c r="O46" i="5"/>
  <c r="I29" i="16"/>
  <c r="J74" i="5" s="1"/>
  <c r="J16" i="16"/>
  <c r="G32" i="17"/>
  <c r="G24" i="17"/>
  <c r="G33" i="17" s="1"/>
  <c r="H10" i="3" s="1"/>
  <c r="K18" i="24" s="1"/>
  <c r="H21" i="17"/>
  <c r="H31" i="17" s="1"/>
  <c r="G70" i="1" s="1"/>
  <c r="T16" i="17"/>
  <c r="S17" i="17"/>
  <c r="Y318" i="14"/>
  <c r="Y326" i="14" s="1"/>
  <c r="Z318" i="14" s="1"/>
  <c r="Z326" i="14" s="1"/>
  <c r="Y322" i="14"/>
  <c r="Y330" i="14" s="1"/>
  <c r="Z322" i="14" s="1"/>
  <c r="Z330" i="14" s="1"/>
  <c r="Y289" i="14"/>
  <c r="Y297" i="14" s="1"/>
  <c r="Z289" i="14" s="1"/>
  <c r="Z297" i="14" s="1"/>
  <c r="Y335" i="14"/>
  <c r="Y343" i="14" s="1"/>
  <c r="Z335" i="14" s="1"/>
  <c r="Z343" i="14" s="1"/>
  <c r="Z355" i="14"/>
  <c r="Z363" i="14" s="1"/>
  <c r="AA355" i="14" s="1"/>
  <c r="AA363" i="14" s="1"/>
  <c r="Y339" i="14"/>
  <c r="Y347" i="14" s="1"/>
  <c r="Z339" i="14" s="1"/>
  <c r="Z347" i="14" s="1"/>
  <c r="Y348" i="14"/>
  <c r="Z340" i="14" s="1"/>
  <c r="Z348" i="14" s="1"/>
  <c r="Y340" i="14"/>
  <c r="Z354" i="14"/>
  <c r="Z362" i="14" s="1"/>
  <c r="AA354" i="14" s="1"/>
  <c r="AA362" i="14" s="1"/>
  <c r="Y344" i="14"/>
  <c r="Z336" i="14" s="1"/>
  <c r="Z344" i="14" s="1"/>
  <c r="Y336" i="14"/>
  <c r="B388" i="14"/>
  <c r="B379" i="14"/>
  <c r="L53" i="1"/>
  <c r="Z379" i="14"/>
  <c r="Z380" i="14"/>
  <c r="Y365" i="14"/>
  <c r="Y364" i="14"/>
  <c r="Y361" i="14"/>
  <c r="Y360" i="14"/>
  <c r="AA338" i="14"/>
  <c r="AA346" i="14" s="1"/>
  <c r="AA337" i="14"/>
  <c r="AA345" i="14" s="1"/>
  <c r="Z319" i="14"/>
  <c r="Z327" i="14" s="1"/>
  <c r="Z323" i="14"/>
  <c r="Z331" i="14" s="1"/>
  <c r="AA321" i="14"/>
  <c r="AA329" i="14" s="1"/>
  <c r="Z320" i="14"/>
  <c r="Z328" i="14" s="1"/>
  <c r="AA303" i="14"/>
  <c r="AA311" i="14" s="1"/>
  <c r="Z306" i="14"/>
  <c r="Z314" i="14" s="1"/>
  <c r="AA304" i="14"/>
  <c r="AA312" i="14" s="1"/>
  <c r="Z302" i="14"/>
  <c r="Z310" i="14" s="1"/>
  <c r="Z301" i="14"/>
  <c r="Z309" i="14" s="1"/>
  <c r="Z305" i="14"/>
  <c r="Z313" i="14" s="1"/>
  <c r="Z284" i="14"/>
  <c r="Z292" i="14" s="1"/>
  <c r="Z285" i="14"/>
  <c r="Z293" i="14" s="1"/>
  <c r="AA287" i="14"/>
  <c r="AA295" i="14" s="1"/>
  <c r="AA286" i="14"/>
  <c r="AA294" i="14" s="1"/>
  <c r="Z288" i="14"/>
  <c r="Z296" i="14" s="1"/>
  <c r="Z269" i="14"/>
  <c r="Z277" i="14" s="1"/>
  <c r="Z272" i="14"/>
  <c r="Z280" i="14" s="1"/>
  <c r="Z271" i="14"/>
  <c r="Z279" i="14" s="1"/>
  <c r="Z268" i="14"/>
  <c r="Z276" i="14" s="1"/>
  <c r="Z267" i="14"/>
  <c r="Z275" i="14" s="1"/>
  <c r="AA270" i="14"/>
  <c r="AA278" i="14" s="1"/>
  <c r="Z254" i="14"/>
  <c r="Z262" i="14" s="1"/>
  <c r="AA253" i="14"/>
  <c r="AA261" i="14" s="1"/>
  <c r="Z250" i="14"/>
  <c r="Z258" i="14" s="1"/>
  <c r="Z251" i="14"/>
  <c r="Z259" i="14" s="1"/>
  <c r="Z252" i="14"/>
  <c r="Z260" i="14" s="1"/>
  <c r="Z255" i="14"/>
  <c r="Z263" i="14" s="1"/>
  <c r="Z238" i="14"/>
  <c r="Z246" i="14" s="1"/>
  <c r="Z237" i="14"/>
  <c r="Z245" i="14" s="1"/>
  <c r="AA236" i="14"/>
  <c r="AA244" i="14" s="1"/>
  <c r="Z234" i="14"/>
  <c r="Z242" i="14" s="1"/>
  <c r="Z241" i="14"/>
  <c r="Z233" i="14"/>
  <c r="AA235" i="14"/>
  <c r="AA243" i="14" s="1"/>
  <c r="Z221" i="14"/>
  <c r="Z229" i="14" s="1"/>
  <c r="AA218" i="14"/>
  <c r="AA226" i="14" s="1"/>
  <c r="Z220" i="14"/>
  <c r="Z228" i="14" s="1"/>
  <c r="Z217" i="14"/>
  <c r="Z225" i="14" s="1"/>
  <c r="Z216" i="14"/>
  <c r="Z224" i="14" s="1"/>
  <c r="AA219" i="14"/>
  <c r="AA227" i="14" s="1"/>
  <c r="Z201" i="14"/>
  <c r="Z209" i="14" s="1"/>
  <c r="AA202" i="14"/>
  <c r="AA210" i="14" s="1"/>
  <c r="Z199" i="14"/>
  <c r="Z207" i="14" s="1"/>
  <c r="Z200" i="14"/>
  <c r="Z208" i="14" s="1"/>
  <c r="Z204" i="14"/>
  <c r="Z212" i="14" s="1"/>
  <c r="Z203" i="14"/>
  <c r="Z211" i="14" s="1"/>
  <c r="AB184" i="14"/>
  <c r="AB192" i="14" s="1"/>
  <c r="Z187" i="14"/>
  <c r="Z195" i="14" s="1"/>
  <c r="Z186" i="14"/>
  <c r="Z194" i="14" s="1"/>
  <c r="Z183" i="14"/>
  <c r="Z191" i="14" s="1"/>
  <c r="AA185" i="14"/>
  <c r="AA193" i="14" s="1"/>
  <c r="Z182" i="14"/>
  <c r="Z190" i="14" s="1"/>
  <c r="Z166" i="14"/>
  <c r="Z174" i="14" s="1"/>
  <c r="AA167" i="14"/>
  <c r="AA175" i="14" s="1"/>
  <c r="Z169" i="14"/>
  <c r="Z177" i="14" s="1"/>
  <c r="Z165" i="14"/>
  <c r="Z173" i="14"/>
  <c r="AA168" i="14"/>
  <c r="AA176" i="14" s="1"/>
  <c r="Z170" i="14"/>
  <c r="Z178" i="14" s="1"/>
  <c r="Z149" i="14"/>
  <c r="Z157" i="14" s="1"/>
  <c r="Z153" i="14"/>
  <c r="Z161" i="14" s="1"/>
  <c r="Z152" i="14"/>
  <c r="Z160" i="14" s="1"/>
  <c r="AA150" i="14"/>
  <c r="AA158" i="14" s="1"/>
  <c r="Z148" i="14"/>
  <c r="Z156" i="14" s="1"/>
  <c r="AA151" i="14"/>
  <c r="AA159" i="14" s="1"/>
  <c r="Z131" i="14"/>
  <c r="Z139" i="14" s="1"/>
  <c r="Z135" i="14"/>
  <c r="Z143" i="14" s="1"/>
  <c r="Z133" i="14"/>
  <c r="Z141" i="14" s="1"/>
  <c r="Z132" i="14"/>
  <c r="Z140" i="14" s="1"/>
  <c r="Z136" i="14"/>
  <c r="Z144" i="14" s="1"/>
  <c r="Y97" i="14"/>
  <c r="Y105" i="14" s="1"/>
  <c r="Y114" i="14"/>
  <c r="Y122" i="14" s="1"/>
  <c r="C386" i="14"/>
  <c r="Z386" i="14" s="1"/>
  <c r="Y377" i="14"/>
  <c r="Z369" i="14" s="1"/>
  <c r="Y98" i="14"/>
  <c r="Y106" i="14" s="1"/>
  <c r="X90" i="14"/>
  <c r="Y115" i="14"/>
  <c r="Y123" i="14" s="1"/>
  <c r="C387" i="14"/>
  <c r="Z387" i="14" s="1"/>
  <c r="Y378" i="14"/>
  <c r="Z370" i="14" s="1"/>
  <c r="C406" i="14"/>
  <c r="AA406" i="14" s="1"/>
  <c r="Z397" i="14"/>
  <c r="AA389" i="14" s="1"/>
  <c r="Y101" i="14"/>
  <c r="Y109" i="14" s="1"/>
  <c r="Y118" i="14"/>
  <c r="Y126" i="14" s="1"/>
  <c r="C390" i="14"/>
  <c r="Z390" i="14" s="1"/>
  <c r="Y381" i="14"/>
  <c r="Z373" i="14" s="1"/>
  <c r="Y119" i="14"/>
  <c r="Y127" i="14" s="1"/>
  <c r="Y102" i="14"/>
  <c r="Y110" i="14" s="1"/>
  <c r="C391" i="14"/>
  <c r="Z391" i="14" s="1"/>
  <c r="Y382" i="14"/>
  <c r="Z374" i="14" s="1"/>
  <c r="AA116" i="14"/>
  <c r="AA124" i="14" s="1"/>
  <c r="AA99" i="14"/>
  <c r="AA107" i="14" s="1"/>
  <c r="Y83" i="14"/>
  <c r="Y91" i="14" s="1"/>
  <c r="Y82" i="14"/>
  <c r="E46" i="20"/>
  <c r="R1074" i="14"/>
  <c r="O1075" i="14"/>
  <c r="Y73" i="14"/>
  <c r="S1073" i="14"/>
  <c r="C405" i="14"/>
  <c r="AA405" i="14" s="1"/>
  <c r="Z396" i="14"/>
  <c r="AA388" i="14" s="1"/>
  <c r="R54" i="14"/>
  <c r="S46" i="14" s="1"/>
  <c r="S1066" i="14" s="1"/>
  <c r="Q34" i="5" s="1"/>
  <c r="Q48" i="14"/>
  <c r="Q49" i="14"/>
  <c r="P59" i="14"/>
  <c r="Q51" i="14" s="1"/>
  <c r="Q1071" i="14" s="1"/>
  <c r="Y257" i="14"/>
  <c r="Z249" i="14" s="1"/>
  <c r="Y342" i="14"/>
  <c r="Z334" i="14" s="1"/>
  <c r="Z93" i="14"/>
  <c r="AA85" i="14" s="1"/>
  <c r="Z89" i="14"/>
  <c r="AA81" i="14" s="1"/>
  <c r="Z63" i="14"/>
  <c r="Z71" i="14" s="1"/>
  <c r="AA125" i="14"/>
  <c r="AB117" i="14" s="1"/>
  <c r="Z92" i="14"/>
  <c r="AA84" i="14" s="1"/>
  <c r="Y66" i="14"/>
  <c r="Y74" i="14" s="1"/>
  <c r="Z65" i="14" s="1"/>
  <c r="X62" i="14"/>
  <c r="X70" i="14" s="1"/>
  <c r="Y172" i="14"/>
  <c r="Z164" i="14" s="1"/>
  <c r="Z88" i="14"/>
  <c r="AA80" i="14" s="1"/>
  <c r="Y138" i="14"/>
  <c r="Z130" i="14" s="1"/>
  <c r="Y223" i="14"/>
  <c r="Z215" i="14" s="1"/>
  <c r="Y67" i="14"/>
  <c r="Y75" i="14" s="1"/>
  <c r="Y68" i="14"/>
  <c r="Y76" i="14" s="1"/>
  <c r="Y240" i="14"/>
  <c r="Z232" i="14" s="1"/>
  <c r="Y189" i="14"/>
  <c r="Z181" i="14" s="1"/>
  <c r="Y104" i="14"/>
  <c r="Z96" i="14" s="1"/>
  <c r="Y308" i="14"/>
  <c r="Z300" i="14" s="1"/>
  <c r="Y274" i="14"/>
  <c r="Z266" i="14" s="1"/>
  <c r="Y155" i="14"/>
  <c r="Z147" i="14" s="1"/>
  <c r="B391" i="14"/>
  <c r="B382" i="14"/>
  <c r="Y87" i="14"/>
  <c r="Z79" i="14" s="1"/>
  <c r="B364" i="14"/>
  <c r="B373" i="14"/>
  <c r="Y206" i="14"/>
  <c r="Z198" i="14" s="1"/>
  <c r="Y64" i="14"/>
  <c r="Y72" i="14" s="1"/>
  <c r="AB142" i="14"/>
  <c r="AC134" i="14" s="1"/>
  <c r="Z108" i="14"/>
  <c r="AA100" i="14" s="1"/>
  <c r="O55" i="14"/>
  <c r="B380" i="14"/>
  <c r="B389" i="14"/>
  <c r="Q58" i="14"/>
  <c r="Y121" i="14"/>
  <c r="Z113" i="14" s="1"/>
  <c r="B377" i="14"/>
  <c r="B386" i="14"/>
  <c r="Y359" i="14"/>
  <c r="Z351" i="14" s="1"/>
  <c r="Y291" i="14"/>
  <c r="Z283" i="14" s="1"/>
  <c r="Y325" i="14"/>
  <c r="Z317" i="14" s="1"/>
  <c r="S53" i="14"/>
  <c r="B370" i="14"/>
  <c r="B361" i="14"/>
  <c r="B359" i="14"/>
  <c r="B368" i="14"/>
  <c r="C385" i="14"/>
  <c r="Z385" i="14" s="1"/>
  <c r="Y376" i="14"/>
  <c r="Z368" i="14" s="1"/>
  <c r="Z62" i="13"/>
  <c r="Z89" i="13" s="1"/>
  <c r="Z74" i="13"/>
  <c r="Z101" i="13" s="1"/>
  <c r="W75" i="13"/>
  <c r="X70" i="13"/>
  <c r="Y70" i="13" s="1"/>
  <c r="Y97" i="13" s="1"/>
  <c r="AA61" i="13"/>
  <c r="Z88" i="13"/>
  <c r="Y81" i="13"/>
  <c r="X108" i="13"/>
  <c r="V80" i="13"/>
  <c r="U107" i="13"/>
  <c r="W106" i="13"/>
  <c r="X59" i="13"/>
  <c r="X86" i="13" s="1"/>
  <c r="X87" i="13"/>
  <c r="Y60" i="13"/>
  <c r="Y87" i="13" s="1"/>
  <c r="AA62" i="13"/>
  <c r="AA89" i="13" s="1"/>
  <c r="X63" i="13"/>
  <c r="X90" i="13" s="1"/>
  <c r="T109" i="13"/>
  <c r="T7" i="3" s="1"/>
  <c r="X94" i="13"/>
  <c r="Y67" i="13"/>
  <c r="Y94" i="13" s="1"/>
  <c r="Y64" i="13"/>
  <c r="Y91" i="13" s="1"/>
  <c r="U96" i="13"/>
  <c r="V69" i="13"/>
  <c r="W93" i="13"/>
  <c r="X66" i="13"/>
  <c r="U99" i="13"/>
  <c r="W72" i="13"/>
  <c r="U82" i="13"/>
  <c r="W95" i="13"/>
  <c r="X68" i="13"/>
  <c r="X95" i="13" s="1"/>
  <c r="W104" i="13"/>
  <c r="X77" i="13"/>
  <c r="X104" i="13" s="1"/>
  <c r="AA78" i="13"/>
  <c r="AA105" i="13" s="1"/>
  <c r="V98" i="13"/>
  <c r="W71" i="13"/>
  <c r="X103" i="13"/>
  <c r="Z76" i="13"/>
  <c r="Z103" i="13" s="1"/>
  <c r="X85" i="13"/>
  <c r="Y58" i="13"/>
  <c r="X106" i="13"/>
  <c r="Y79" i="13"/>
  <c r="Y106" i="13" s="1"/>
  <c r="V92" i="13" l="1"/>
  <c r="W65" i="13"/>
  <c r="Y73" i="13"/>
  <c r="Y100" i="13" s="1"/>
  <c r="Q1079" i="14"/>
  <c r="O47" i="5"/>
  <c r="U16" i="17"/>
  <c r="T17" i="17"/>
  <c r="J27" i="16"/>
  <c r="K35" i="3" s="1"/>
  <c r="J19" i="16"/>
  <c r="J23" i="16" s="1"/>
  <c r="H19" i="17"/>
  <c r="Z356" i="14"/>
  <c r="Z364" i="14" s="1"/>
  <c r="AA356" i="14" s="1"/>
  <c r="AA364" i="14" s="1"/>
  <c r="AA372" i="14"/>
  <c r="AA380" i="14" s="1"/>
  <c r="AB372" i="14" s="1"/>
  <c r="AB380" i="14" s="1"/>
  <c r="B405" i="14"/>
  <c r="B396" i="14"/>
  <c r="Z357" i="14"/>
  <c r="Z365" i="14" s="1"/>
  <c r="AA357" i="14" s="1"/>
  <c r="AA365" i="14" s="1"/>
  <c r="AA371" i="14"/>
  <c r="AA379" i="14" s="1"/>
  <c r="AB371" i="14" s="1"/>
  <c r="AB379" i="14" s="1"/>
  <c r="Z352" i="14"/>
  <c r="Z360" i="14" s="1"/>
  <c r="AA352" i="14" s="1"/>
  <c r="AA360" i="14" s="1"/>
  <c r="Z353" i="14"/>
  <c r="Z361" i="14" s="1"/>
  <c r="AA353" i="14" s="1"/>
  <c r="AA361" i="14" s="1"/>
  <c r="AA397" i="14"/>
  <c r="Z382" i="14"/>
  <c r="Z378" i="14"/>
  <c r="Z381" i="14"/>
  <c r="Z377" i="14"/>
  <c r="AB354" i="14"/>
  <c r="AB362" i="14" s="1"/>
  <c r="AB355" i="14"/>
  <c r="AB363" i="14" s="1"/>
  <c r="AA339" i="14"/>
  <c r="AA347" i="14" s="1"/>
  <c r="AA336" i="14"/>
  <c r="AA344" i="14" s="1"/>
  <c r="AA340" i="14"/>
  <c r="AA348" i="14" s="1"/>
  <c r="AB337" i="14"/>
  <c r="AB345" i="14" s="1"/>
  <c r="AA335" i="14"/>
  <c r="AA343" i="14" s="1"/>
  <c r="AB338" i="14"/>
  <c r="AB346" i="14" s="1"/>
  <c r="AA323" i="14"/>
  <c r="AA331" i="14" s="1"/>
  <c r="AA322" i="14"/>
  <c r="AA330" i="14" s="1"/>
  <c r="AA318" i="14"/>
  <c r="AA326" i="14" s="1"/>
  <c r="AA320" i="14"/>
  <c r="AA328" i="14" s="1"/>
  <c r="AB321" i="14"/>
  <c r="AB329" i="14" s="1"/>
  <c r="AA319" i="14"/>
  <c r="AA327" i="14" s="1"/>
  <c r="AA302" i="14"/>
  <c r="AA310" i="14" s="1"/>
  <c r="AB304" i="14"/>
  <c r="AB312" i="14" s="1"/>
  <c r="AA305" i="14"/>
  <c r="AA313" i="14" s="1"/>
  <c r="AA306" i="14"/>
  <c r="AA314" i="14" s="1"/>
  <c r="AA301" i="14"/>
  <c r="AA309" i="14" s="1"/>
  <c r="AB303" i="14"/>
  <c r="AB311" i="14" s="1"/>
  <c r="AA289" i="14"/>
  <c r="AA297" i="14" s="1"/>
  <c r="AB286" i="14"/>
  <c r="AB294" i="14" s="1"/>
  <c r="AA284" i="14"/>
  <c r="AA292" i="14" s="1"/>
  <c r="AB287" i="14"/>
  <c r="AB295" i="14" s="1"/>
  <c r="AA288" i="14"/>
  <c r="AA296" i="14" s="1"/>
  <c r="AA285" i="14"/>
  <c r="AA293" i="14" s="1"/>
  <c r="AA267" i="14"/>
  <c r="AA275" i="14" s="1"/>
  <c r="AA268" i="14"/>
  <c r="AA276" i="14" s="1"/>
  <c r="AA271" i="14"/>
  <c r="AA279" i="14" s="1"/>
  <c r="AB270" i="14"/>
  <c r="AB278" i="14" s="1"/>
  <c r="AA272" i="14"/>
  <c r="AA280" i="14" s="1"/>
  <c r="AA269" i="14"/>
  <c r="AA277" i="14" s="1"/>
  <c r="AA255" i="14"/>
  <c r="AA263" i="14" s="1"/>
  <c r="AB253" i="14"/>
  <c r="AB261" i="14" s="1"/>
  <c r="AA252" i="14"/>
  <c r="AA260" i="14" s="1"/>
  <c r="AA254" i="14"/>
  <c r="AA262" i="14" s="1"/>
  <c r="AA251" i="14"/>
  <c r="AA259" i="14" s="1"/>
  <c r="AA250" i="14"/>
  <c r="AA258" i="14" s="1"/>
  <c r="AB235" i="14"/>
  <c r="AB243" i="14" s="1"/>
  <c r="AB236" i="14"/>
  <c r="AB244" i="14" s="1"/>
  <c r="AA237" i="14"/>
  <c r="AA245" i="14" s="1"/>
  <c r="AA234" i="14"/>
  <c r="AA242" i="14" s="1"/>
  <c r="AA233" i="14"/>
  <c r="AA241" i="14" s="1"/>
  <c r="AA238" i="14"/>
  <c r="AA246" i="14" s="1"/>
  <c r="AA220" i="14"/>
  <c r="AA228" i="14" s="1"/>
  <c r="AA216" i="14"/>
  <c r="AA224" i="14"/>
  <c r="AB218" i="14"/>
  <c r="AB226" i="14" s="1"/>
  <c r="AA221" i="14"/>
  <c r="AA229" i="14" s="1"/>
  <c r="AB219" i="14"/>
  <c r="AB227" i="14" s="1"/>
  <c r="AA217" i="14"/>
  <c r="AA225" i="14" s="1"/>
  <c r="AA201" i="14"/>
  <c r="AA209" i="14" s="1"/>
  <c r="AA204" i="14"/>
  <c r="AA212" i="14" s="1"/>
  <c r="AA199" i="14"/>
  <c r="AA207" i="14" s="1"/>
  <c r="AA203" i="14"/>
  <c r="AA211" i="14" s="1"/>
  <c r="AA200" i="14"/>
  <c r="AA208" i="14" s="1"/>
  <c r="AB202" i="14"/>
  <c r="AB210" i="14" s="1"/>
  <c r="AA187" i="14"/>
  <c r="AA195" i="14" s="1"/>
  <c r="AA183" i="14"/>
  <c r="AA191" i="14" s="1"/>
  <c r="AA182" i="14"/>
  <c r="AA190" i="14" s="1"/>
  <c r="AB185" i="14"/>
  <c r="AB193" i="14" s="1"/>
  <c r="AA186" i="14"/>
  <c r="AA194" i="14" s="1"/>
  <c r="AC184" i="14"/>
  <c r="AC192" i="14" s="1"/>
  <c r="AB168" i="14"/>
  <c r="AB176" i="14" s="1"/>
  <c r="AA169" i="14"/>
  <c r="AA177" i="14" s="1"/>
  <c r="AA166" i="14"/>
  <c r="AA174" i="14" s="1"/>
  <c r="AA170" i="14"/>
  <c r="AA178" i="14" s="1"/>
  <c r="AA165" i="14"/>
  <c r="AA173" i="14" s="1"/>
  <c r="AB167" i="14"/>
  <c r="AB175" i="14" s="1"/>
  <c r="AA148" i="14"/>
  <c r="AA156" i="14" s="1"/>
  <c r="AA152" i="14"/>
  <c r="AA160" i="14" s="1"/>
  <c r="AA149" i="14"/>
  <c r="AA157" i="14" s="1"/>
  <c r="AB151" i="14"/>
  <c r="AB159" i="14" s="1"/>
  <c r="AB150" i="14"/>
  <c r="AB158" i="14" s="1"/>
  <c r="AA153" i="14"/>
  <c r="AA161" i="14" s="1"/>
  <c r="AA133" i="14"/>
  <c r="AA141" i="14" s="1"/>
  <c r="AA136" i="14"/>
  <c r="AA144" i="14" s="1"/>
  <c r="AA131" i="14"/>
  <c r="AA139" i="14" s="1"/>
  <c r="AA132" i="14"/>
  <c r="AA140" i="14" s="1"/>
  <c r="AA135" i="14"/>
  <c r="AA143" i="14" s="1"/>
  <c r="Z114" i="14"/>
  <c r="Z122" i="14" s="1"/>
  <c r="Z97" i="14"/>
  <c r="Z105" i="14" s="1"/>
  <c r="C403" i="14"/>
  <c r="AA403" i="14" s="1"/>
  <c r="Z394" i="14"/>
  <c r="AA386" i="14" s="1"/>
  <c r="Z115" i="14"/>
  <c r="Z123" i="14" s="1"/>
  <c r="C404" i="14"/>
  <c r="AA404" i="14" s="1"/>
  <c r="Z395" i="14"/>
  <c r="AA387" i="14" s="1"/>
  <c r="Z98" i="14"/>
  <c r="Z106" i="14" s="1"/>
  <c r="Y90" i="14"/>
  <c r="Q56" i="14"/>
  <c r="Q1068" i="14"/>
  <c r="C423" i="14"/>
  <c r="AB423" i="14" s="1"/>
  <c r="AA414" i="14"/>
  <c r="AB406" i="14" s="1"/>
  <c r="C407" i="14"/>
  <c r="AA407" i="14" s="1"/>
  <c r="Z398" i="14"/>
  <c r="AA390" i="14" s="1"/>
  <c r="Z101" i="14"/>
  <c r="Z109" i="14" s="1"/>
  <c r="Z118" i="14"/>
  <c r="Z126" i="14" s="1"/>
  <c r="Z102" i="14"/>
  <c r="Z110" i="14" s="1"/>
  <c r="Z119" i="14"/>
  <c r="Z127" i="14" s="1"/>
  <c r="Z399" i="14"/>
  <c r="AA391" i="14" s="1"/>
  <c r="C408" i="14"/>
  <c r="AA408" i="14" s="1"/>
  <c r="AB116" i="14"/>
  <c r="AB124" i="14" s="1"/>
  <c r="AB99" i="14"/>
  <c r="AB107" i="14" s="1"/>
  <c r="Z82" i="14"/>
  <c r="Z83" i="14"/>
  <c r="Z91" i="14" s="1"/>
  <c r="S1074" i="14"/>
  <c r="Z73" i="14"/>
  <c r="E47" i="20"/>
  <c r="AA396" i="14"/>
  <c r="AA413" i="14"/>
  <c r="AB405" i="14" s="1"/>
  <c r="C422" i="14"/>
  <c r="AB422" i="14" s="1"/>
  <c r="Q1069" i="14"/>
  <c r="C56" i="21" s="1"/>
  <c r="Q57" i="14"/>
  <c r="Z274" i="14"/>
  <c r="AA266" i="14" s="1"/>
  <c r="AA93" i="14"/>
  <c r="AB85" i="14" s="1"/>
  <c r="Z87" i="14"/>
  <c r="AA79" i="14" s="1"/>
  <c r="Z308" i="14"/>
  <c r="AA300" i="14" s="1"/>
  <c r="Z223" i="14"/>
  <c r="AA215" i="14" s="1"/>
  <c r="Z138" i="14"/>
  <c r="AA130" i="14" s="1"/>
  <c r="Z66" i="14"/>
  <c r="Z74" i="14" s="1"/>
  <c r="AA65" i="14" s="1"/>
  <c r="Z291" i="14"/>
  <c r="AA283" i="14" s="1"/>
  <c r="Z121" i="14"/>
  <c r="AA113" i="14" s="1"/>
  <c r="Z104" i="14"/>
  <c r="AA96" i="14" s="1"/>
  <c r="Z342" i="14"/>
  <c r="AA334" i="14" s="1"/>
  <c r="Z206" i="14"/>
  <c r="AA198" i="14" s="1"/>
  <c r="Z172" i="14"/>
  <c r="AA164" i="14" s="1"/>
  <c r="AA108" i="14"/>
  <c r="AB100" i="14" s="1"/>
  <c r="Z155" i="14"/>
  <c r="AA147" i="14" s="1"/>
  <c r="Z240" i="14"/>
  <c r="AA232" i="14" s="1"/>
  <c r="Z68" i="14"/>
  <c r="Z76" i="14" s="1"/>
  <c r="AA92" i="14"/>
  <c r="AB84" i="14" s="1"/>
  <c r="AC142" i="14"/>
  <c r="AD134" i="14" s="1"/>
  <c r="Z64" i="14"/>
  <c r="Z72" i="14" s="1"/>
  <c r="B408" i="14"/>
  <c r="B399" i="14"/>
  <c r="C402" i="14"/>
  <c r="AA402" i="14" s="1"/>
  <c r="Z393" i="14"/>
  <c r="AA385" i="14" s="1"/>
  <c r="B406" i="14"/>
  <c r="B414" i="14" s="1"/>
  <c r="B397" i="14"/>
  <c r="Q59" i="14"/>
  <c r="B387" i="14"/>
  <c r="B378" i="14"/>
  <c r="Z325" i="14"/>
  <c r="AA317" i="14" s="1"/>
  <c r="Z359" i="14"/>
  <c r="AA351" i="14" s="1"/>
  <c r="P47" i="14"/>
  <c r="P1067" i="14" s="1"/>
  <c r="B390" i="14"/>
  <c r="B381" i="14"/>
  <c r="Z189" i="14"/>
  <c r="AA181" i="14" s="1"/>
  <c r="AA88" i="14"/>
  <c r="AB80" i="14" s="1"/>
  <c r="AA89" i="14"/>
  <c r="AB81" i="14" s="1"/>
  <c r="Z376" i="14"/>
  <c r="AA368" i="14" s="1"/>
  <c r="T45" i="14"/>
  <c r="T1065" i="14" s="1"/>
  <c r="R28" i="5" s="1"/>
  <c r="B385" i="14"/>
  <c r="B376" i="14"/>
  <c r="B403" i="14"/>
  <c r="B394" i="14"/>
  <c r="R50" i="14"/>
  <c r="R1070" i="14" s="1"/>
  <c r="S54" i="14"/>
  <c r="Z67" i="14"/>
  <c r="Z75" i="14" s="1"/>
  <c r="Y62" i="14"/>
  <c r="Y70" i="14" s="1"/>
  <c r="AB125" i="14"/>
  <c r="AC117" i="14" s="1"/>
  <c r="AA63" i="14"/>
  <c r="AA71" i="14" s="1"/>
  <c r="Z257" i="14"/>
  <c r="AA249" i="14" s="1"/>
  <c r="AA74" i="13"/>
  <c r="AB74" i="13" s="1"/>
  <c r="X97" i="13"/>
  <c r="X75" i="13"/>
  <c r="Y75" i="13" s="1"/>
  <c r="Y102" i="13" s="1"/>
  <c r="W102" i="13"/>
  <c r="AB61" i="13"/>
  <c r="AA88" i="13"/>
  <c r="Y108" i="13"/>
  <c r="Z81" i="13"/>
  <c r="Y59" i="13"/>
  <c r="Y86" i="13" s="1"/>
  <c r="V107" i="13"/>
  <c r="W80" i="13"/>
  <c r="V82" i="13"/>
  <c r="Z70" i="13"/>
  <c r="Z97" i="13" s="1"/>
  <c r="Z60" i="13"/>
  <c r="Z87" i="13" s="1"/>
  <c r="AB62" i="13"/>
  <c r="AB89" i="13" s="1"/>
  <c r="Y63" i="13"/>
  <c r="Y90" i="13" s="1"/>
  <c r="Y77" i="13"/>
  <c r="Y104" i="13" s="1"/>
  <c r="Z67" i="13"/>
  <c r="Z94" i="13" s="1"/>
  <c r="AA76" i="13"/>
  <c r="AA103" i="13" s="1"/>
  <c r="AB78" i="13"/>
  <c r="AC78" i="13" s="1"/>
  <c r="AC105" i="13" s="1"/>
  <c r="Z64" i="13"/>
  <c r="Z91" i="13" s="1"/>
  <c r="X93" i="13"/>
  <c r="Y66" i="13"/>
  <c r="V96" i="13"/>
  <c r="W69" i="13"/>
  <c r="U109" i="13"/>
  <c r="U7" i="3" s="1"/>
  <c r="Y68" i="13"/>
  <c r="Y95" i="13" s="1"/>
  <c r="X72" i="13"/>
  <c r="W99" i="13"/>
  <c r="W98" i="13"/>
  <c r="X71" i="13"/>
  <c r="Y85" i="13"/>
  <c r="Z58" i="13"/>
  <c r="Z79" i="13"/>
  <c r="W92" i="13" l="1"/>
  <c r="X65" i="13"/>
  <c r="AA101" i="13"/>
  <c r="Z73" i="13"/>
  <c r="Z100" i="13" s="1"/>
  <c r="P46" i="5"/>
  <c r="M29" i="1"/>
  <c r="O36" i="5"/>
  <c r="C54" i="21"/>
  <c r="C46" i="21" s="1"/>
  <c r="J17" i="16"/>
  <c r="J18" i="16" s="1"/>
  <c r="J20" i="16" s="1"/>
  <c r="J29" i="16" s="1"/>
  <c r="K74" i="5" s="1"/>
  <c r="V16" i="17"/>
  <c r="U17" i="17"/>
  <c r="H30" i="17"/>
  <c r="H20" i="17"/>
  <c r="H22" i="17" s="1"/>
  <c r="AB388" i="14"/>
  <c r="AB396" i="14" s="1"/>
  <c r="AC388" i="14" s="1"/>
  <c r="AC396" i="14" s="1"/>
  <c r="AA369" i="14"/>
  <c r="AA377" i="14" s="1"/>
  <c r="AB369" i="14" s="1"/>
  <c r="AB377" i="14" s="1"/>
  <c r="AA373" i="14"/>
  <c r="AA381" i="14" s="1"/>
  <c r="AA370" i="14"/>
  <c r="AA378" i="14" s="1"/>
  <c r="AB370" i="14" s="1"/>
  <c r="AB378" i="14" s="1"/>
  <c r="B422" i="14"/>
  <c r="B413" i="14"/>
  <c r="AA374" i="14"/>
  <c r="AA382" i="14" s="1"/>
  <c r="AB374" i="14" s="1"/>
  <c r="AB382" i="14" s="1"/>
  <c r="AB389" i="14"/>
  <c r="AB397" i="14" s="1"/>
  <c r="AB413" i="14"/>
  <c r="AB414" i="14"/>
  <c r="AA399" i="14"/>
  <c r="AA395" i="14"/>
  <c r="AA394" i="14"/>
  <c r="AA398" i="14"/>
  <c r="AC371" i="14"/>
  <c r="AC379" i="14" s="1"/>
  <c r="AC372" i="14"/>
  <c r="AC380" i="14" s="1"/>
  <c r="AB353" i="14"/>
  <c r="AB361" i="14" s="1"/>
  <c r="AB352" i="14"/>
  <c r="AB360" i="14" s="1"/>
  <c r="AB357" i="14"/>
  <c r="AB365" i="14" s="1"/>
  <c r="AC355" i="14"/>
  <c r="AC363" i="14" s="1"/>
  <c r="AB356" i="14"/>
  <c r="AB364" i="14" s="1"/>
  <c r="AC354" i="14"/>
  <c r="AC362" i="14" s="1"/>
  <c r="AC337" i="14"/>
  <c r="AC345" i="14" s="1"/>
  <c r="AB340" i="14"/>
  <c r="AB348" i="14" s="1"/>
  <c r="AC338" i="14"/>
  <c r="AC346" i="14" s="1"/>
  <c r="AB336" i="14"/>
  <c r="AB344" i="14" s="1"/>
  <c r="AB335" i="14"/>
  <c r="AB343" i="14" s="1"/>
  <c r="AB339" i="14"/>
  <c r="AB347" i="14" s="1"/>
  <c r="AB319" i="14"/>
  <c r="AB327" i="14" s="1"/>
  <c r="AB318" i="14"/>
  <c r="AB326" i="14" s="1"/>
  <c r="AC321" i="14"/>
  <c r="AC329" i="14" s="1"/>
  <c r="AB322" i="14"/>
  <c r="AB330" i="14" s="1"/>
  <c r="AB323" i="14"/>
  <c r="AB331" i="14" s="1"/>
  <c r="AB320" i="14"/>
  <c r="AB328" i="14" s="1"/>
  <c r="AB306" i="14"/>
  <c r="AB314" i="14" s="1"/>
  <c r="AB305" i="14"/>
  <c r="AB313" i="14" s="1"/>
  <c r="AC303" i="14"/>
  <c r="AC311" i="14" s="1"/>
  <c r="AC304" i="14"/>
  <c r="AC312" i="14" s="1"/>
  <c r="AB301" i="14"/>
  <c r="AB309" i="14" s="1"/>
  <c r="AB302" i="14"/>
  <c r="AB310" i="14" s="1"/>
  <c r="AB284" i="14"/>
  <c r="AB292" i="14" s="1"/>
  <c r="AB288" i="14"/>
  <c r="AB296" i="14" s="1"/>
  <c r="AB289" i="14"/>
  <c r="AB297" i="14" s="1"/>
  <c r="AB285" i="14"/>
  <c r="AB293" i="14" s="1"/>
  <c r="AC287" i="14"/>
  <c r="AC295" i="14" s="1"/>
  <c r="AC286" i="14"/>
  <c r="AC294" i="14" s="1"/>
  <c r="AB268" i="14"/>
  <c r="AB276" i="14" s="1"/>
  <c r="AB272" i="14"/>
  <c r="AB280" i="14" s="1"/>
  <c r="AB267" i="14"/>
  <c r="AB275" i="14" s="1"/>
  <c r="AC270" i="14"/>
  <c r="AC278" i="14" s="1"/>
  <c r="AB271" i="14"/>
  <c r="AB279" i="14" s="1"/>
  <c r="AB269" i="14"/>
  <c r="AB277" i="14" s="1"/>
  <c r="AB250" i="14"/>
  <c r="AB258" i="14" s="1"/>
  <c r="AC253" i="14"/>
  <c r="AC261" i="14" s="1"/>
  <c r="AB251" i="14"/>
  <c r="AB259" i="14" s="1"/>
  <c r="AB255" i="14"/>
  <c r="AB263" i="14" s="1"/>
  <c r="AB254" i="14"/>
  <c r="AB262" i="14" s="1"/>
  <c r="AB252" i="14"/>
  <c r="AB260" i="14" s="1"/>
  <c r="AB237" i="14"/>
  <c r="AB245" i="14" s="1"/>
  <c r="AB238" i="14"/>
  <c r="AB246" i="14" s="1"/>
  <c r="AB233" i="14"/>
  <c r="AB241" i="14" s="1"/>
  <c r="AB234" i="14"/>
  <c r="AB242" i="14" s="1"/>
  <c r="AC235" i="14"/>
  <c r="AC243" i="14" s="1"/>
  <c r="AC236" i="14"/>
  <c r="AC244" i="14" s="1"/>
  <c r="AC218" i="14"/>
  <c r="AC226" i="14" s="1"/>
  <c r="AB217" i="14"/>
  <c r="AB225" i="14" s="1"/>
  <c r="AB221" i="14"/>
  <c r="AB229" i="14" s="1"/>
  <c r="AB216" i="14"/>
  <c r="AB224" i="14"/>
  <c r="AC219" i="14"/>
  <c r="AC227" i="14" s="1"/>
  <c r="AB220" i="14"/>
  <c r="AB228" i="14" s="1"/>
  <c r="AB200" i="14"/>
  <c r="AB208" i="14" s="1"/>
  <c r="AB199" i="14"/>
  <c r="AB207" i="14" s="1"/>
  <c r="AB201" i="14"/>
  <c r="AB209" i="14" s="1"/>
  <c r="AC202" i="14"/>
  <c r="AC210" i="14" s="1"/>
  <c r="AB203" i="14"/>
  <c r="AB211" i="14" s="1"/>
  <c r="AB204" i="14"/>
  <c r="AB212" i="14" s="1"/>
  <c r="AB183" i="14"/>
  <c r="AB191" i="14" s="1"/>
  <c r="AC185" i="14"/>
  <c r="AC193" i="14" s="1"/>
  <c r="AD184" i="14"/>
  <c r="AD192" i="14" s="1"/>
  <c r="AB186" i="14"/>
  <c r="AB194" i="14" s="1"/>
  <c r="AB182" i="14"/>
  <c r="AB190" i="14" s="1"/>
  <c r="AB187" i="14"/>
  <c r="AB195" i="14" s="1"/>
  <c r="AB165" i="14"/>
  <c r="AB173" i="14"/>
  <c r="AB166" i="14"/>
  <c r="AB174" i="14" s="1"/>
  <c r="AC168" i="14"/>
  <c r="AC176" i="14" s="1"/>
  <c r="AC167" i="14"/>
  <c r="AC175" i="14" s="1"/>
  <c r="AB170" i="14"/>
  <c r="AB178" i="14" s="1"/>
  <c r="AB169" i="14"/>
  <c r="AB177" i="14" s="1"/>
  <c r="AC150" i="14"/>
  <c r="AC158" i="14" s="1"/>
  <c r="AB149" i="14"/>
  <c r="AB157" i="14" s="1"/>
  <c r="AB148" i="14"/>
  <c r="AB156" i="14"/>
  <c r="AB153" i="14"/>
  <c r="AB161" i="14" s="1"/>
  <c r="AC151" i="14"/>
  <c r="AC159" i="14" s="1"/>
  <c r="AB152" i="14"/>
  <c r="AB160" i="14" s="1"/>
  <c r="AB131" i="14"/>
  <c r="AB139" i="14" s="1"/>
  <c r="AB135" i="14"/>
  <c r="AB143" i="14" s="1"/>
  <c r="AB133" i="14"/>
  <c r="AB141" i="14" s="1"/>
  <c r="AB132" i="14"/>
  <c r="AB140" i="14" s="1"/>
  <c r="AB136" i="14"/>
  <c r="AB144" i="14" s="1"/>
  <c r="AA97" i="14"/>
  <c r="AA105" i="14" s="1"/>
  <c r="AA114" i="14"/>
  <c r="AA122" i="14" s="1"/>
  <c r="C420" i="14"/>
  <c r="AB420" i="14" s="1"/>
  <c r="AA411" i="14"/>
  <c r="AB403" i="14" s="1"/>
  <c r="AA412" i="14"/>
  <c r="AB404" i="14" s="1"/>
  <c r="C421" i="14"/>
  <c r="AB421" i="14" s="1"/>
  <c r="Z90" i="14"/>
  <c r="AA98" i="14"/>
  <c r="AA106" i="14" s="1"/>
  <c r="AA115" i="14"/>
  <c r="AA123" i="14" s="1"/>
  <c r="Q1076" i="14"/>
  <c r="C440" i="14"/>
  <c r="AC440" i="14" s="1"/>
  <c r="AB431" i="14"/>
  <c r="AC423" i="14" s="1"/>
  <c r="AA118" i="14"/>
  <c r="AA126" i="14" s="1"/>
  <c r="C424" i="14"/>
  <c r="AB424" i="14" s="1"/>
  <c r="AA415" i="14"/>
  <c r="AB407" i="14" s="1"/>
  <c r="AA101" i="14"/>
  <c r="AA109" i="14" s="1"/>
  <c r="AA119" i="14"/>
  <c r="AA127" i="14" s="1"/>
  <c r="AA416" i="14"/>
  <c r="AB408" i="14" s="1"/>
  <c r="C425" i="14"/>
  <c r="AB425" i="14" s="1"/>
  <c r="AA102" i="14"/>
  <c r="AA110" i="14" s="1"/>
  <c r="AC116" i="14"/>
  <c r="AC124" i="14" s="1"/>
  <c r="AC99" i="14"/>
  <c r="AC107" i="14" s="1"/>
  <c r="AA83" i="14"/>
  <c r="AA91" i="14" s="1"/>
  <c r="AA82" i="14"/>
  <c r="R1078" i="14"/>
  <c r="P1075" i="14"/>
  <c r="T1073" i="14"/>
  <c r="AA73" i="14"/>
  <c r="Q1077" i="14"/>
  <c r="M53" i="1"/>
  <c r="E45" i="20"/>
  <c r="E44" i="20" s="1"/>
  <c r="E39" i="20" s="1"/>
  <c r="C439" i="14"/>
  <c r="AC439" i="14" s="1"/>
  <c r="AB430" i="14"/>
  <c r="AC422" i="14" s="1"/>
  <c r="R49" i="14"/>
  <c r="R48" i="14"/>
  <c r="R58" i="14"/>
  <c r="S50" i="14" s="1"/>
  <c r="S1070" i="14" s="1"/>
  <c r="P55" i="14"/>
  <c r="Q47" i="14" s="1"/>
  <c r="Q1067" i="14" s="1"/>
  <c r="T53" i="14"/>
  <c r="U45" i="14" s="1"/>
  <c r="U1065" i="14" s="1"/>
  <c r="S28" i="5" s="1"/>
  <c r="AA376" i="14"/>
  <c r="AB368" i="14" s="1"/>
  <c r="AA359" i="14"/>
  <c r="AB351" i="14" s="1"/>
  <c r="AA189" i="14"/>
  <c r="AB181" i="14" s="1"/>
  <c r="AA64" i="14"/>
  <c r="AA72" i="14" s="1"/>
  <c r="AA206" i="14"/>
  <c r="AB198" i="14" s="1"/>
  <c r="AA121" i="14"/>
  <c r="AB113" i="14" s="1"/>
  <c r="AA274" i="14"/>
  <c r="AB266" i="14" s="1"/>
  <c r="AA257" i="14"/>
  <c r="AB249" i="14" s="1"/>
  <c r="AC125" i="14"/>
  <c r="AD117" i="14" s="1"/>
  <c r="Z62" i="14"/>
  <c r="Z70" i="14" s="1"/>
  <c r="AA325" i="14"/>
  <c r="AB317" i="14" s="1"/>
  <c r="AB92" i="14"/>
  <c r="AC84" i="14" s="1"/>
  <c r="AA155" i="14"/>
  <c r="AB147" i="14" s="1"/>
  <c r="AA66" i="14"/>
  <c r="AA74" i="14" s="1"/>
  <c r="AB65" i="14" s="1"/>
  <c r="AB93" i="14"/>
  <c r="AC85" i="14" s="1"/>
  <c r="AB108" i="14"/>
  <c r="AC100" i="14" s="1"/>
  <c r="AA172" i="14"/>
  <c r="AB164" i="14" s="1"/>
  <c r="AB88" i="14"/>
  <c r="AC80" i="14" s="1"/>
  <c r="B420" i="14"/>
  <c r="B411" i="14"/>
  <c r="B398" i="14"/>
  <c r="B407" i="14"/>
  <c r="B404" i="14"/>
  <c r="B395" i="14"/>
  <c r="B425" i="14"/>
  <c r="B416" i="14"/>
  <c r="AD142" i="14"/>
  <c r="AE134" i="14" s="1"/>
  <c r="AA240" i="14"/>
  <c r="AB232" i="14" s="1"/>
  <c r="AA223" i="14"/>
  <c r="AB215" i="14" s="1"/>
  <c r="AA87" i="14"/>
  <c r="AB79" i="14" s="1"/>
  <c r="B423" i="14"/>
  <c r="B393" i="14"/>
  <c r="B402" i="14"/>
  <c r="C419" i="14"/>
  <c r="AB419" i="14" s="1"/>
  <c r="AA410" i="14"/>
  <c r="AB402" i="14" s="1"/>
  <c r="T46" i="14"/>
  <c r="T1066" i="14" s="1"/>
  <c r="R34" i="5" s="1"/>
  <c r="AB89" i="14"/>
  <c r="AC81" i="14" s="1"/>
  <c r="AA291" i="14"/>
  <c r="AB283" i="14" s="1"/>
  <c r="AA393" i="14"/>
  <c r="AB385" i="14" s="1"/>
  <c r="AB63" i="14"/>
  <c r="AB71" i="14" s="1"/>
  <c r="AA67" i="14"/>
  <c r="AA75" i="14" s="1"/>
  <c r="R51" i="14"/>
  <c r="R1071" i="14" s="1"/>
  <c r="R1079" i="14" s="1"/>
  <c r="AA68" i="14"/>
  <c r="AA76" i="14" s="1"/>
  <c r="AA342" i="14"/>
  <c r="AB334" i="14" s="1"/>
  <c r="AA104" i="14"/>
  <c r="AB96" i="14" s="1"/>
  <c r="AA138" i="14"/>
  <c r="AB130" i="14" s="1"/>
  <c r="AA308" i="14"/>
  <c r="AB300" i="14" s="1"/>
  <c r="Z59" i="13"/>
  <c r="AA59" i="13" s="1"/>
  <c r="AA70" i="13"/>
  <c r="AA97" i="13" s="1"/>
  <c r="X102" i="13"/>
  <c r="Z75" i="13"/>
  <c r="AC61" i="13"/>
  <c r="AB88" i="13"/>
  <c r="AA81" i="13"/>
  <c r="AA108" i="13" s="1"/>
  <c r="Z108" i="13"/>
  <c r="Z68" i="13"/>
  <c r="Z95" i="13" s="1"/>
  <c r="AA60" i="13"/>
  <c r="AA87" i="13" s="1"/>
  <c r="W107" i="13"/>
  <c r="X80" i="13"/>
  <c r="X107" i="13" s="1"/>
  <c r="W82" i="13"/>
  <c r="V109" i="13"/>
  <c r="V7" i="3" s="1"/>
  <c r="Z77" i="13"/>
  <c r="AA77" i="13" s="1"/>
  <c r="AA104" i="13" s="1"/>
  <c r="AC62" i="13"/>
  <c r="AC89" i="13" s="1"/>
  <c r="Z63" i="13"/>
  <c r="Z90" i="13" s="1"/>
  <c r="AB105" i="13"/>
  <c r="AA67" i="13"/>
  <c r="AA94" i="13" s="1"/>
  <c r="Z86" i="13"/>
  <c r="AB76" i="13"/>
  <c r="AA64" i="13"/>
  <c r="AA91" i="13" s="1"/>
  <c r="Y93" i="13"/>
  <c r="Z66" i="13"/>
  <c r="Z93" i="13" s="1"/>
  <c r="W96" i="13"/>
  <c r="X69" i="13"/>
  <c r="X99" i="13"/>
  <c r="X98" i="13"/>
  <c r="Y71" i="13"/>
  <c r="Y72" i="13"/>
  <c r="Z85" i="13"/>
  <c r="AA58" i="13"/>
  <c r="AB101" i="13"/>
  <c r="AC74" i="13"/>
  <c r="AC101" i="13" s="1"/>
  <c r="AD78" i="13"/>
  <c r="AE78" i="13" s="1"/>
  <c r="AE105" i="13" s="1"/>
  <c r="Z106" i="13"/>
  <c r="AA79" i="13"/>
  <c r="AA106" i="13" s="1"/>
  <c r="Y65" i="13" l="1"/>
  <c r="X92" i="13"/>
  <c r="AA73" i="13"/>
  <c r="AA100" i="13" s="1"/>
  <c r="Z65" i="13"/>
  <c r="Z92" i="13" s="1"/>
  <c r="C30" i="21"/>
  <c r="E24" i="23" s="1"/>
  <c r="P47" i="5"/>
  <c r="N55" i="1"/>
  <c r="Q46" i="5"/>
  <c r="E36" i="20"/>
  <c r="K16" i="16"/>
  <c r="K19" i="16" s="1"/>
  <c r="K23" i="16" s="1"/>
  <c r="W16" i="17"/>
  <c r="V17" i="17"/>
  <c r="H23" i="17"/>
  <c r="I18" i="17"/>
  <c r="AB373" i="14"/>
  <c r="AB381" i="14" s="1"/>
  <c r="AC389" i="14"/>
  <c r="AC397" i="14" s="1"/>
  <c r="AD389" i="14" s="1"/>
  <c r="AD397" i="14" s="1"/>
  <c r="AB390" i="14"/>
  <c r="AB398" i="14" s="1"/>
  <c r="AC405" i="14"/>
  <c r="AC413" i="14" s="1"/>
  <c r="AD405" i="14" s="1"/>
  <c r="AD413" i="14" s="1"/>
  <c r="B439" i="14"/>
  <c r="B430" i="14"/>
  <c r="AA90" i="14"/>
  <c r="AB386" i="14"/>
  <c r="AB394" i="14" s="1"/>
  <c r="T1074" i="14"/>
  <c r="AB387" i="14"/>
  <c r="AB395" i="14" s="1"/>
  <c r="AC387" i="14" s="1"/>
  <c r="AC395" i="14" s="1"/>
  <c r="AB391" i="14"/>
  <c r="AB399" i="14" s="1"/>
  <c r="AC406" i="14"/>
  <c r="AC414" i="14" s="1"/>
  <c r="AD406" i="14" s="1"/>
  <c r="AD414" i="14" s="1"/>
  <c r="E35" i="20"/>
  <c r="E33" i="20" s="1"/>
  <c r="E24" i="20" s="1"/>
  <c r="AC431" i="14"/>
  <c r="AC430" i="14"/>
  <c r="AB416" i="14"/>
  <c r="AB412" i="14"/>
  <c r="AB415" i="14"/>
  <c r="AB411" i="14"/>
  <c r="AD388" i="14"/>
  <c r="AD396" i="14" s="1"/>
  <c r="AC370" i="14"/>
  <c r="AC378" i="14" s="1"/>
  <c r="AC374" i="14"/>
  <c r="AC382" i="14" s="1"/>
  <c r="AC369" i="14"/>
  <c r="AC377" i="14" s="1"/>
  <c r="AD371" i="14"/>
  <c r="AD379" i="14" s="1"/>
  <c r="AD372" i="14"/>
  <c r="AD380" i="14" s="1"/>
  <c r="AD355" i="14"/>
  <c r="AD363" i="14" s="1"/>
  <c r="AC357" i="14"/>
  <c r="AC365" i="14" s="1"/>
  <c r="AD354" i="14"/>
  <c r="AD362" i="14" s="1"/>
  <c r="AC352" i="14"/>
  <c r="AC360" i="14" s="1"/>
  <c r="AC356" i="14"/>
  <c r="AC364" i="14" s="1"/>
  <c r="AC353" i="14"/>
  <c r="AC361" i="14" s="1"/>
  <c r="AC336" i="14"/>
  <c r="AC344" i="14" s="1"/>
  <c r="AD338" i="14"/>
  <c r="AD346" i="14" s="1"/>
  <c r="AC339" i="14"/>
  <c r="AC347" i="14" s="1"/>
  <c r="AC340" i="14"/>
  <c r="AC348" i="14" s="1"/>
  <c r="AC335" i="14"/>
  <c r="AC343" i="14" s="1"/>
  <c r="AD337" i="14"/>
  <c r="AD345" i="14" s="1"/>
  <c r="AC322" i="14"/>
  <c r="AC330" i="14" s="1"/>
  <c r="AD321" i="14"/>
  <c r="AD329" i="14" s="1"/>
  <c r="AC320" i="14"/>
  <c r="AC328" i="14" s="1"/>
  <c r="AC318" i="14"/>
  <c r="AC326" i="14" s="1"/>
  <c r="AC323" i="14"/>
  <c r="AC331" i="14" s="1"/>
  <c r="AC319" i="14"/>
  <c r="AC327" i="14" s="1"/>
  <c r="AD304" i="14"/>
  <c r="AD312" i="14" s="1"/>
  <c r="AD303" i="14"/>
  <c r="AD311" i="14" s="1"/>
  <c r="AC302" i="14"/>
  <c r="AC310" i="14" s="1"/>
  <c r="AC305" i="14"/>
  <c r="AC313" i="14" s="1"/>
  <c r="AC301" i="14"/>
  <c r="AC309" i="14" s="1"/>
  <c r="AC306" i="14"/>
  <c r="AC314" i="14" s="1"/>
  <c r="AC285" i="14"/>
  <c r="AC293" i="14" s="1"/>
  <c r="AC289" i="14"/>
  <c r="AC297" i="14" s="1"/>
  <c r="AC288" i="14"/>
  <c r="AC296" i="14" s="1"/>
  <c r="AD287" i="14"/>
  <c r="AD295" i="14" s="1"/>
  <c r="AC284" i="14"/>
  <c r="AC292" i="14" s="1"/>
  <c r="AD286" i="14"/>
  <c r="AD294" i="14" s="1"/>
  <c r="AC269" i="14"/>
  <c r="AC277" i="14" s="1"/>
  <c r="AC272" i="14"/>
  <c r="AC280" i="14" s="1"/>
  <c r="AC271" i="14"/>
  <c r="AC279" i="14" s="1"/>
  <c r="AC268" i="14"/>
  <c r="AC276" i="14" s="1"/>
  <c r="AD270" i="14"/>
  <c r="AD278" i="14" s="1"/>
  <c r="AC267" i="14"/>
  <c r="AC275" i="14" s="1"/>
  <c r="AC254" i="14"/>
  <c r="AC262" i="14" s="1"/>
  <c r="AC255" i="14"/>
  <c r="AC263" i="14" s="1"/>
  <c r="AC250" i="14"/>
  <c r="AC258" i="14" s="1"/>
  <c r="AC251" i="14"/>
  <c r="AC259" i="14" s="1"/>
  <c r="AC252" i="14"/>
  <c r="AC260" i="14" s="1"/>
  <c r="AD253" i="14"/>
  <c r="AD261" i="14" s="1"/>
  <c r="AD235" i="14"/>
  <c r="AD243" i="14" s="1"/>
  <c r="AC234" i="14"/>
  <c r="AC242" i="14"/>
  <c r="AC233" i="14"/>
  <c r="AC241" i="14" s="1"/>
  <c r="AD236" i="14"/>
  <c r="AD244" i="14" s="1"/>
  <c r="AC238" i="14"/>
  <c r="AC246" i="14" s="1"/>
  <c r="AC237" i="14"/>
  <c r="AC245" i="14" s="1"/>
  <c r="AD218" i="14"/>
  <c r="AD226" i="14" s="1"/>
  <c r="AC220" i="14"/>
  <c r="AC228" i="14" s="1"/>
  <c r="AC216" i="14"/>
  <c r="AC224" i="14" s="1"/>
  <c r="AC217" i="14"/>
  <c r="AC225" i="14" s="1"/>
  <c r="AD219" i="14"/>
  <c r="AD227" i="14" s="1"/>
  <c r="AC221" i="14"/>
  <c r="AC229" i="14" s="1"/>
  <c r="AC203" i="14"/>
  <c r="AC211" i="14" s="1"/>
  <c r="AC201" i="14"/>
  <c r="AC209" i="14" s="1"/>
  <c r="AC200" i="14"/>
  <c r="AC208" i="14" s="1"/>
  <c r="AC204" i="14"/>
  <c r="AC212" i="14" s="1"/>
  <c r="AD202" i="14"/>
  <c r="AD210" i="14" s="1"/>
  <c r="AC199" i="14"/>
  <c r="AC207" i="14" s="1"/>
  <c r="AD185" i="14"/>
  <c r="AD193" i="14" s="1"/>
  <c r="AC186" i="14"/>
  <c r="AC194" i="14"/>
  <c r="AC187" i="14"/>
  <c r="AC195" i="14" s="1"/>
  <c r="AC182" i="14"/>
  <c r="AC190" i="14" s="1"/>
  <c r="AE184" i="14"/>
  <c r="AE192" i="14" s="1"/>
  <c r="AC183" i="14"/>
  <c r="AC191" i="14"/>
  <c r="AC170" i="14"/>
  <c r="AC178" i="14" s="1"/>
  <c r="AD168" i="14"/>
  <c r="AD176" i="14" s="1"/>
  <c r="AC165" i="14"/>
  <c r="AC173" i="14" s="1"/>
  <c r="AC169" i="14"/>
  <c r="AC177" i="14" s="1"/>
  <c r="AD167" i="14"/>
  <c r="AD175" i="14" s="1"/>
  <c r="AC166" i="14"/>
  <c r="AC174" i="14" s="1"/>
  <c r="AD151" i="14"/>
  <c r="AD159" i="14" s="1"/>
  <c r="AC148" i="14"/>
  <c r="AC156" i="14" s="1"/>
  <c r="AD150" i="14"/>
  <c r="AD158" i="14" s="1"/>
  <c r="AC152" i="14"/>
  <c r="AC160" i="14" s="1"/>
  <c r="AC153" i="14"/>
  <c r="AC161" i="14" s="1"/>
  <c r="AC149" i="14"/>
  <c r="AC157" i="14"/>
  <c r="AC133" i="14"/>
  <c r="AC141" i="14" s="1"/>
  <c r="AC136" i="14"/>
  <c r="AC144" i="14" s="1"/>
  <c r="AC131" i="14"/>
  <c r="AC139" i="14" s="1"/>
  <c r="AC135" i="14"/>
  <c r="AC143" i="14" s="1"/>
  <c r="AC132" i="14"/>
  <c r="AC140" i="14" s="1"/>
  <c r="AB114" i="14"/>
  <c r="AB122" i="14" s="1"/>
  <c r="AB97" i="14"/>
  <c r="AB105" i="14" s="1"/>
  <c r="C437" i="14"/>
  <c r="AC437" i="14" s="1"/>
  <c r="AB428" i="14"/>
  <c r="AC420" i="14" s="1"/>
  <c r="AB98" i="14"/>
  <c r="AB106" i="14" s="1"/>
  <c r="AB115" i="14"/>
  <c r="AB123" i="14" s="1"/>
  <c r="C438" i="14"/>
  <c r="AC438" i="14" s="1"/>
  <c r="AB429" i="14"/>
  <c r="AC421" i="14" s="1"/>
  <c r="R56" i="14"/>
  <c r="R1068" i="14"/>
  <c r="N29" i="1" s="1"/>
  <c r="C457" i="14"/>
  <c r="AD457" i="14" s="1"/>
  <c r="AC448" i="14"/>
  <c r="AD440" i="14" s="1"/>
  <c r="AB101" i="14"/>
  <c r="AB109" i="14" s="1"/>
  <c r="AB118" i="14"/>
  <c r="AB126" i="14" s="1"/>
  <c r="C441" i="14"/>
  <c r="AC441" i="14" s="1"/>
  <c r="AB432" i="14"/>
  <c r="AC424" i="14" s="1"/>
  <c r="C442" i="14"/>
  <c r="AC442" i="14" s="1"/>
  <c r="AB433" i="14"/>
  <c r="AC425" i="14" s="1"/>
  <c r="AB102" i="14"/>
  <c r="AB110" i="14" s="1"/>
  <c r="AB119" i="14"/>
  <c r="AB127" i="14" s="1"/>
  <c r="AD116" i="14"/>
  <c r="AD124" i="14" s="1"/>
  <c r="AD99" i="14"/>
  <c r="AD107" i="14" s="1"/>
  <c r="S1078" i="14"/>
  <c r="AB82" i="14"/>
  <c r="AB90" i="14" s="1"/>
  <c r="AB83" i="14"/>
  <c r="AB91" i="14" s="1"/>
  <c r="AB73" i="14"/>
  <c r="U1073" i="14"/>
  <c r="Q1075" i="14"/>
  <c r="C456" i="14"/>
  <c r="AD456" i="14" s="1"/>
  <c r="AC447" i="14"/>
  <c r="AD439" i="14" s="1"/>
  <c r="R57" i="14"/>
  <c r="R1069" i="14"/>
  <c r="S58" i="14"/>
  <c r="T50" i="14" s="1"/>
  <c r="T1070" i="14" s="1"/>
  <c r="T54" i="14"/>
  <c r="U46" i="14" s="1"/>
  <c r="U1066" i="14" s="1"/>
  <c r="AB342" i="14"/>
  <c r="AC334" i="14" s="1"/>
  <c r="AB66" i="14"/>
  <c r="AB74" i="14" s="1"/>
  <c r="AC65" i="14" s="1"/>
  <c r="AB376" i="14"/>
  <c r="AC368" i="14" s="1"/>
  <c r="AB138" i="14"/>
  <c r="AC130" i="14" s="1"/>
  <c r="AB87" i="14"/>
  <c r="AC79" i="14" s="1"/>
  <c r="AE142" i="14"/>
  <c r="AF134" i="14" s="1"/>
  <c r="AC88" i="14"/>
  <c r="AD80" i="14" s="1"/>
  <c r="AB172" i="14"/>
  <c r="AC164" i="14" s="1"/>
  <c r="AB155" i="14"/>
  <c r="AC147" i="14" s="1"/>
  <c r="AB64" i="14"/>
  <c r="AB72" i="14" s="1"/>
  <c r="AB67" i="14"/>
  <c r="AB75" i="14" s="1"/>
  <c r="AB308" i="14"/>
  <c r="AC300" i="14" s="1"/>
  <c r="AB240" i="14"/>
  <c r="AC232" i="14" s="1"/>
  <c r="AC93" i="14"/>
  <c r="AD85" i="14" s="1"/>
  <c r="AA62" i="14"/>
  <c r="AA70" i="14" s="1"/>
  <c r="AB121" i="14"/>
  <c r="AC113" i="14" s="1"/>
  <c r="AB206" i="14"/>
  <c r="AC198" i="14" s="1"/>
  <c r="AB359" i="14"/>
  <c r="AC351" i="14" s="1"/>
  <c r="AB68" i="14"/>
  <c r="AB76" i="14" s="1"/>
  <c r="AB257" i="14"/>
  <c r="AC249" i="14" s="1"/>
  <c r="AC89" i="14"/>
  <c r="AD81" i="14" s="1"/>
  <c r="AB223" i="14"/>
  <c r="AC215" i="14" s="1"/>
  <c r="B424" i="14"/>
  <c r="B415" i="14"/>
  <c r="AB325" i="14"/>
  <c r="AC317" i="14" s="1"/>
  <c r="AD125" i="14"/>
  <c r="AE117" i="14" s="1"/>
  <c r="AB274" i="14"/>
  <c r="AC266" i="14" s="1"/>
  <c r="AB189" i="14"/>
  <c r="AC181" i="14" s="1"/>
  <c r="R59" i="14"/>
  <c r="AB410" i="14"/>
  <c r="AC402" i="14" s="1"/>
  <c r="B419" i="14"/>
  <c r="B410" i="14"/>
  <c r="B440" i="14"/>
  <c r="B431" i="14"/>
  <c r="B421" i="14"/>
  <c r="B412" i="14"/>
  <c r="AB104" i="14"/>
  <c r="AC96" i="14" s="1"/>
  <c r="AC63" i="14"/>
  <c r="AC71" i="14" s="1"/>
  <c r="AB393" i="14"/>
  <c r="AC385" i="14" s="1"/>
  <c r="AB291" i="14"/>
  <c r="AC283" i="14" s="1"/>
  <c r="C436" i="14"/>
  <c r="AC436" i="14" s="1"/>
  <c r="AB427" i="14"/>
  <c r="AC419" i="14" s="1"/>
  <c r="AC108" i="14"/>
  <c r="AD100" i="14" s="1"/>
  <c r="AC92" i="14"/>
  <c r="AD84" i="14" s="1"/>
  <c r="Q55" i="14"/>
  <c r="U53" i="14"/>
  <c r="B433" i="14"/>
  <c r="B442" i="14"/>
  <c r="B428" i="14"/>
  <c r="B437" i="14"/>
  <c r="AB73" i="13"/>
  <c r="AB100" i="13" s="1"/>
  <c r="AB70" i="13"/>
  <c r="AB97" i="13" s="1"/>
  <c r="Z102" i="13"/>
  <c r="AA75" i="13"/>
  <c r="AA68" i="13"/>
  <c r="AB68" i="13" s="1"/>
  <c r="W109" i="13"/>
  <c r="W7" i="3" s="1"/>
  <c r="AA63" i="13"/>
  <c r="AA90" i="13" s="1"/>
  <c r="X82" i="13"/>
  <c r="AC70" i="13"/>
  <c r="AC97" i="13" s="1"/>
  <c r="AD61" i="13"/>
  <c r="AC88" i="13"/>
  <c r="AB60" i="13"/>
  <c r="AB87" i="13" s="1"/>
  <c r="AB81" i="13"/>
  <c r="AB67" i="13"/>
  <c r="AB94" i="13" s="1"/>
  <c r="Y80" i="13"/>
  <c r="AC73" i="13"/>
  <c r="AC100" i="13" s="1"/>
  <c r="Z104" i="13"/>
  <c r="AD62" i="13"/>
  <c r="AD89" i="13" s="1"/>
  <c r="AB77" i="13"/>
  <c r="AC77" i="13" s="1"/>
  <c r="AB103" i="13"/>
  <c r="AC76" i="13"/>
  <c r="AA86" i="13"/>
  <c r="AB59" i="13"/>
  <c r="AB64" i="13"/>
  <c r="AB91" i="13" s="1"/>
  <c r="X96" i="13"/>
  <c r="X109" i="13" s="1"/>
  <c r="X7" i="3" s="1"/>
  <c r="Y69" i="13"/>
  <c r="AA66" i="13"/>
  <c r="AD74" i="13"/>
  <c r="AD101" i="13" s="1"/>
  <c r="AF78" i="13"/>
  <c r="AG78" i="13" s="1"/>
  <c r="AG105" i="13" s="1"/>
  <c r="Y99" i="13"/>
  <c r="Y98" i="13"/>
  <c r="Z71" i="13"/>
  <c r="Z72" i="13"/>
  <c r="AA85" i="13"/>
  <c r="AB58" i="13"/>
  <c r="AD105" i="13"/>
  <c r="AB79" i="13"/>
  <c r="U1074" i="14" l="1"/>
  <c r="Y92" i="13"/>
  <c r="AA65" i="13"/>
  <c r="AA92" i="13" s="1"/>
  <c r="S34" i="5"/>
  <c r="R46" i="5"/>
  <c r="P36" i="5"/>
  <c r="K27" i="16"/>
  <c r="L35" i="3" s="1"/>
  <c r="I21" i="17"/>
  <c r="I31" i="17" s="1"/>
  <c r="H70" i="1" s="1"/>
  <c r="K17" i="16"/>
  <c r="K18" i="16" s="1"/>
  <c r="K20" i="16" s="1"/>
  <c r="X16" i="17"/>
  <c r="W17" i="17"/>
  <c r="H32" i="17"/>
  <c r="H24" i="17"/>
  <c r="H33" i="17" s="1"/>
  <c r="I10" i="3" s="1"/>
  <c r="L18" i="24" s="1"/>
  <c r="AC386" i="14"/>
  <c r="AC394" i="14" s="1"/>
  <c r="AD386" i="14" s="1"/>
  <c r="AD394" i="14" s="1"/>
  <c r="AC391" i="14"/>
  <c r="AC399" i="14" s="1"/>
  <c r="AC390" i="14"/>
  <c r="AC398" i="14" s="1"/>
  <c r="AD390" i="14" s="1"/>
  <c r="AD398" i="14" s="1"/>
  <c r="AC373" i="14"/>
  <c r="AC381" i="14" s="1"/>
  <c r="AD373" i="14" s="1"/>
  <c r="AD381" i="14" s="1"/>
  <c r="R1076" i="14"/>
  <c r="AC407" i="14"/>
  <c r="AC415" i="14" s="1"/>
  <c r="AD407" i="14" s="1"/>
  <c r="AD415" i="14" s="1"/>
  <c r="AC404" i="14"/>
  <c r="AC412" i="14" s="1"/>
  <c r="AD404" i="14" s="1"/>
  <c r="AD412" i="14" s="1"/>
  <c r="AD422" i="14"/>
  <c r="AD430" i="14" s="1"/>
  <c r="AE422" i="14" s="1"/>
  <c r="AE430" i="14" s="1"/>
  <c r="AC408" i="14"/>
  <c r="AC416" i="14" s="1"/>
  <c r="AD408" i="14" s="1"/>
  <c r="AD416" i="14" s="1"/>
  <c r="AD423" i="14"/>
  <c r="AD431" i="14" s="1"/>
  <c r="AE423" i="14" s="1"/>
  <c r="AE431" i="14" s="1"/>
  <c r="AC403" i="14"/>
  <c r="AC411" i="14" s="1"/>
  <c r="AD403" i="14" s="1"/>
  <c r="AD411" i="14" s="1"/>
  <c r="B456" i="14"/>
  <c r="B447" i="14"/>
  <c r="AD448" i="14"/>
  <c r="AC433" i="14"/>
  <c r="AC429" i="14"/>
  <c r="AC428" i="14"/>
  <c r="AC432" i="14"/>
  <c r="AE405" i="14"/>
  <c r="AE413" i="14" s="1"/>
  <c r="AE406" i="14"/>
  <c r="AE414" i="14" s="1"/>
  <c r="AD387" i="14"/>
  <c r="AD395" i="14" s="1"/>
  <c r="AE389" i="14"/>
  <c r="AE397" i="14" s="1"/>
  <c r="AE388" i="14"/>
  <c r="AE396" i="14" s="1"/>
  <c r="AD374" i="14"/>
  <c r="AD382" i="14" s="1"/>
  <c r="AE371" i="14"/>
  <c r="AE379" i="14" s="1"/>
  <c r="AE372" i="14"/>
  <c r="AE380" i="14" s="1"/>
  <c r="AD369" i="14"/>
  <c r="AD377" i="14" s="1"/>
  <c r="AD370" i="14"/>
  <c r="AD378" i="14" s="1"/>
  <c r="AD352" i="14"/>
  <c r="AD360" i="14" s="1"/>
  <c r="AE354" i="14"/>
  <c r="AE362" i="14" s="1"/>
  <c r="AD353" i="14"/>
  <c r="AD361" i="14" s="1"/>
  <c r="AD357" i="14"/>
  <c r="AD365" i="14" s="1"/>
  <c r="AD356" i="14"/>
  <c r="AD364" i="14" s="1"/>
  <c r="AE355" i="14"/>
  <c r="AE363" i="14" s="1"/>
  <c r="AD340" i="14"/>
  <c r="AD348" i="14" s="1"/>
  <c r="AD339" i="14"/>
  <c r="AD347" i="14" s="1"/>
  <c r="AE337" i="14"/>
  <c r="AE345" i="14" s="1"/>
  <c r="AE338" i="14"/>
  <c r="AE346" i="14" s="1"/>
  <c r="AD335" i="14"/>
  <c r="AD343" i="14" s="1"/>
  <c r="AD336" i="14"/>
  <c r="AD344" i="14" s="1"/>
  <c r="AD318" i="14"/>
  <c r="AD326" i="14" s="1"/>
  <c r="AD320" i="14"/>
  <c r="AD328" i="14" s="1"/>
  <c r="AD319" i="14"/>
  <c r="AD327" i="14" s="1"/>
  <c r="AE321" i="14"/>
  <c r="AE329" i="14" s="1"/>
  <c r="AD323" i="14"/>
  <c r="AD331" i="14" s="1"/>
  <c r="AD322" i="14"/>
  <c r="AD330" i="14" s="1"/>
  <c r="AD305" i="14"/>
  <c r="AD313" i="14" s="1"/>
  <c r="AD302" i="14"/>
  <c r="AD310" i="14" s="1"/>
  <c r="AD306" i="14"/>
  <c r="AD314" i="14" s="1"/>
  <c r="AE303" i="14"/>
  <c r="AE311" i="14" s="1"/>
  <c r="AD301" i="14"/>
  <c r="AD309" i="14" s="1"/>
  <c r="AE304" i="14"/>
  <c r="AE312" i="14" s="1"/>
  <c r="AE287" i="14"/>
  <c r="AE295" i="14" s="1"/>
  <c r="AD288" i="14"/>
  <c r="AD296" i="14" s="1"/>
  <c r="AD289" i="14"/>
  <c r="AD297" i="14" s="1"/>
  <c r="AD284" i="14"/>
  <c r="AD292" i="14" s="1"/>
  <c r="AD285" i="14"/>
  <c r="AD293" i="14" s="1"/>
  <c r="AE286" i="14"/>
  <c r="AE294" i="14" s="1"/>
  <c r="AD267" i="14"/>
  <c r="AD275" i="14" s="1"/>
  <c r="AD272" i="14"/>
  <c r="AD280" i="14" s="1"/>
  <c r="AE270" i="14"/>
  <c r="AE278" i="14" s="1"/>
  <c r="AD269" i="14"/>
  <c r="AD277" i="14" s="1"/>
  <c r="AD268" i="14"/>
  <c r="AD276" i="14" s="1"/>
  <c r="AD271" i="14"/>
  <c r="AD279" i="14" s="1"/>
  <c r="AD255" i="14"/>
  <c r="AD263" i="14" s="1"/>
  <c r="AD252" i="14"/>
  <c r="AD260" i="14" s="1"/>
  <c r="AD254" i="14"/>
  <c r="AD262" i="14" s="1"/>
  <c r="AD251" i="14"/>
  <c r="AD259" i="14" s="1"/>
  <c r="AD250" i="14"/>
  <c r="AD258" i="14" s="1"/>
  <c r="AE253" i="14"/>
  <c r="AE261" i="14" s="1"/>
  <c r="AD233" i="14"/>
  <c r="AD241" i="14" s="1"/>
  <c r="AD238" i="14"/>
  <c r="AD246" i="14" s="1"/>
  <c r="AE235" i="14"/>
  <c r="AE243" i="14" s="1"/>
  <c r="AD234" i="14"/>
  <c r="AD242" i="14" s="1"/>
  <c r="AD237" i="14"/>
  <c r="AD245" i="14"/>
  <c r="AE236" i="14"/>
  <c r="AE244" i="14" s="1"/>
  <c r="AD221" i="14"/>
  <c r="AD229" i="14" s="1"/>
  <c r="AD217" i="14"/>
  <c r="AD225" i="14"/>
  <c r="AD220" i="14"/>
  <c r="AD228" i="14" s="1"/>
  <c r="AE219" i="14"/>
  <c r="AE227" i="14"/>
  <c r="AD216" i="14"/>
  <c r="AD224" i="14" s="1"/>
  <c r="AE218" i="14"/>
  <c r="AE226" i="14" s="1"/>
  <c r="AE202" i="14"/>
  <c r="AE210" i="14" s="1"/>
  <c r="AD200" i="14"/>
  <c r="AD208" i="14" s="1"/>
  <c r="AD203" i="14"/>
  <c r="AD211" i="14" s="1"/>
  <c r="AD199" i="14"/>
  <c r="AD207" i="14"/>
  <c r="AD204" i="14"/>
  <c r="AD212" i="14" s="1"/>
  <c r="AD201" i="14"/>
  <c r="AD209" i="14" s="1"/>
  <c r="AD183" i="14"/>
  <c r="AD191" i="14" s="1"/>
  <c r="AD182" i="14"/>
  <c r="AD190" i="14"/>
  <c r="AD186" i="14"/>
  <c r="AD194" i="14" s="1"/>
  <c r="AF184" i="14"/>
  <c r="AF192" i="14" s="1"/>
  <c r="AD187" i="14"/>
  <c r="AD195" i="14" s="1"/>
  <c r="AE185" i="14"/>
  <c r="AE193" i="14" s="1"/>
  <c r="AE167" i="14"/>
  <c r="AE175" i="14" s="1"/>
  <c r="AD165" i="14"/>
  <c r="AD173" i="14" s="1"/>
  <c r="AD170" i="14"/>
  <c r="AD178" i="14" s="1"/>
  <c r="AD166" i="14"/>
  <c r="AD174" i="14"/>
  <c r="AD169" i="14"/>
  <c r="AD177" i="14" s="1"/>
  <c r="AE168" i="14"/>
  <c r="AE176" i="14"/>
  <c r="AD153" i="14"/>
  <c r="AD161" i="14" s="1"/>
  <c r="AE150" i="14"/>
  <c r="AE158" i="14" s="1"/>
  <c r="AE151" i="14"/>
  <c r="AE159" i="14" s="1"/>
  <c r="AD149" i="14"/>
  <c r="AD157" i="14" s="1"/>
  <c r="AD152" i="14"/>
  <c r="AD160" i="14" s="1"/>
  <c r="AD148" i="14"/>
  <c r="AD156" i="14"/>
  <c r="AD131" i="14"/>
  <c r="AD139" i="14" s="1"/>
  <c r="AD132" i="14"/>
  <c r="AD140" i="14" s="1"/>
  <c r="AD133" i="14"/>
  <c r="AD141" i="14" s="1"/>
  <c r="AD135" i="14"/>
  <c r="AD143" i="14" s="1"/>
  <c r="AD136" i="14"/>
  <c r="AD144" i="14" s="1"/>
  <c r="AC97" i="14"/>
  <c r="AC105" i="14" s="1"/>
  <c r="AC114" i="14"/>
  <c r="AC122" i="14" s="1"/>
  <c r="C454" i="14"/>
  <c r="AD454" i="14" s="1"/>
  <c r="AC445" i="14"/>
  <c r="AD437" i="14" s="1"/>
  <c r="AC98" i="14"/>
  <c r="AC106" i="14" s="1"/>
  <c r="AC115" i="14"/>
  <c r="AC123" i="14" s="1"/>
  <c r="C455" i="14"/>
  <c r="AD455" i="14" s="1"/>
  <c r="AC446" i="14"/>
  <c r="AD438" i="14" s="1"/>
  <c r="C474" i="14"/>
  <c r="AE474" i="14" s="1"/>
  <c r="AD465" i="14"/>
  <c r="AE457" i="14" s="1"/>
  <c r="AD464" i="14"/>
  <c r="AE456" i="14" s="1"/>
  <c r="C473" i="14"/>
  <c r="AE473" i="14" s="1"/>
  <c r="AC101" i="14"/>
  <c r="AC109" i="14" s="1"/>
  <c r="AC449" i="14"/>
  <c r="AD441" i="14" s="1"/>
  <c r="C458" i="14"/>
  <c r="AD458" i="14" s="1"/>
  <c r="AC118" i="14"/>
  <c r="AC126" i="14" s="1"/>
  <c r="AC102" i="14"/>
  <c r="AC110" i="14" s="1"/>
  <c r="AC119" i="14"/>
  <c r="AC127" i="14" s="1"/>
  <c r="C459" i="14"/>
  <c r="AD459" i="14" s="1"/>
  <c r="AC450" i="14"/>
  <c r="AD442" i="14" s="1"/>
  <c r="AE116" i="14"/>
  <c r="AE124" i="14" s="1"/>
  <c r="T1078" i="14"/>
  <c r="AE99" i="14"/>
  <c r="AE107" i="14" s="1"/>
  <c r="AC83" i="14"/>
  <c r="AC91" i="14" s="1"/>
  <c r="AC82" i="14"/>
  <c r="AC90" i="14" s="1"/>
  <c r="AC73" i="14"/>
  <c r="R1077" i="14"/>
  <c r="AD447" i="14"/>
  <c r="S49" i="14"/>
  <c r="S48" i="14"/>
  <c r="U54" i="14"/>
  <c r="V46" i="14" s="1"/>
  <c r="V1066" i="14" s="1"/>
  <c r="V1074" i="14" s="1"/>
  <c r="AD89" i="14"/>
  <c r="AE81" i="14" s="1"/>
  <c r="AD93" i="14"/>
  <c r="AE85" i="14" s="1"/>
  <c r="AC240" i="14"/>
  <c r="AD232" i="14" s="1"/>
  <c r="AC155" i="14"/>
  <c r="AD147" i="14" s="1"/>
  <c r="AD88" i="14"/>
  <c r="AE80" i="14" s="1"/>
  <c r="AC104" i="14"/>
  <c r="AD96" i="14" s="1"/>
  <c r="AC172" i="14"/>
  <c r="AD164" i="14" s="1"/>
  <c r="AC138" i="14"/>
  <c r="AD130" i="14" s="1"/>
  <c r="AD108" i="14"/>
  <c r="AE100" i="14" s="1"/>
  <c r="AC257" i="14"/>
  <c r="AD249" i="14" s="1"/>
  <c r="AC206" i="14"/>
  <c r="AD198" i="14" s="1"/>
  <c r="AC67" i="14"/>
  <c r="AC75" i="14" s="1"/>
  <c r="AC64" i="14"/>
  <c r="AC72" i="14" s="1"/>
  <c r="AE125" i="14"/>
  <c r="AF117" i="14" s="1"/>
  <c r="AC66" i="14"/>
  <c r="AC74" i="14" s="1"/>
  <c r="AD65" i="14" s="1"/>
  <c r="C453" i="14"/>
  <c r="AD453" i="14" s="1"/>
  <c r="AC444" i="14"/>
  <c r="AD436" i="14" s="1"/>
  <c r="AD63" i="14"/>
  <c r="AD71" i="14" s="1"/>
  <c r="AC325" i="14"/>
  <c r="AD317" i="14" s="1"/>
  <c r="AC68" i="14"/>
  <c r="AC76" i="14" s="1"/>
  <c r="AC359" i="14"/>
  <c r="AD351" i="14" s="1"/>
  <c r="AF142" i="14"/>
  <c r="AG134" i="14" s="1"/>
  <c r="AC87" i="14"/>
  <c r="AD79" i="14" s="1"/>
  <c r="B459" i="14"/>
  <c r="B450" i="14"/>
  <c r="AC291" i="14"/>
  <c r="AD283" i="14" s="1"/>
  <c r="AC393" i="14"/>
  <c r="AD385" i="14" s="1"/>
  <c r="B438" i="14"/>
  <c r="B429" i="14"/>
  <c r="B427" i="14"/>
  <c r="B436" i="14"/>
  <c r="AC121" i="14"/>
  <c r="AD113" i="14" s="1"/>
  <c r="AB62" i="14"/>
  <c r="AB70" i="14" s="1"/>
  <c r="T58" i="14"/>
  <c r="R47" i="14"/>
  <c r="R1067" i="14" s="1"/>
  <c r="AD92" i="14"/>
  <c r="AE84" i="14" s="1"/>
  <c r="AC410" i="14"/>
  <c r="AD402" i="14" s="1"/>
  <c r="AC308" i="14"/>
  <c r="AD300" i="14" s="1"/>
  <c r="B454" i="14"/>
  <c r="B445" i="14"/>
  <c r="V45" i="14"/>
  <c r="V1065" i="14" s="1"/>
  <c r="T28" i="5" s="1"/>
  <c r="AC427" i="14"/>
  <c r="AD419" i="14" s="1"/>
  <c r="B448" i="14"/>
  <c r="B457" i="14"/>
  <c r="S51" i="14"/>
  <c r="S1071" i="14" s="1"/>
  <c r="AC189" i="14"/>
  <c r="AD181" i="14" s="1"/>
  <c r="AC274" i="14"/>
  <c r="AD266" i="14" s="1"/>
  <c r="B432" i="14"/>
  <c r="B441" i="14"/>
  <c r="AC223" i="14"/>
  <c r="AD215" i="14" s="1"/>
  <c r="AC376" i="14"/>
  <c r="AD368" i="14" s="1"/>
  <c r="AC342" i="14"/>
  <c r="AD334" i="14" s="1"/>
  <c r="AA95" i="13"/>
  <c r="AC60" i="13"/>
  <c r="AC87" i="13" s="1"/>
  <c r="AA102" i="13"/>
  <c r="AB75" i="13"/>
  <c r="AD73" i="13"/>
  <c r="AD100" i="13" s="1"/>
  <c r="AB63" i="13"/>
  <c r="AB90" i="13" s="1"/>
  <c r="AE61" i="13"/>
  <c r="AD88" i="13"/>
  <c r="AE62" i="13"/>
  <c r="AE89" i="13" s="1"/>
  <c r="AC67" i="13"/>
  <c r="AC94" i="13" s="1"/>
  <c r="AD70" i="13"/>
  <c r="AC81" i="13"/>
  <c r="AB108" i="13"/>
  <c r="AD60" i="13"/>
  <c r="AD87" i="13" s="1"/>
  <c r="AF105" i="13"/>
  <c r="Z80" i="13"/>
  <c r="Y107" i="13"/>
  <c r="AB104" i="13"/>
  <c r="Y82" i="13"/>
  <c r="AE74" i="13"/>
  <c r="AE101" i="13" s="1"/>
  <c r="AD76" i="13"/>
  <c r="AD103" i="13" s="1"/>
  <c r="AC103" i="13"/>
  <c r="AC64" i="13"/>
  <c r="AF74" i="13"/>
  <c r="AF101" i="13" s="1"/>
  <c r="AB86" i="13"/>
  <c r="AC59" i="13"/>
  <c r="AH78" i="13"/>
  <c r="AH105" i="13" s="1"/>
  <c r="AA93" i="13"/>
  <c r="AB66" i="13"/>
  <c r="Y96" i="13"/>
  <c r="Z69" i="13"/>
  <c r="AA69" i="13" s="1"/>
  <c r="AA96" i="13" s="1"/>
  <c r="Z99" i="13"/>
  <c r="AB95" i="13"/>
  <c r="AC68" i="13"/>
  <c r="AC104" i="13"/>
  <c r="AD77" i="13"/>
  <c r="Z98" i="13"/>
  <c r="AA71" i="13"/>
  <c r="AA72" i="13"/>
  <c r="AB106" i="13"/>
  <c r="AC79" i="13"/>
  <c r="AB85" i="13"/>
  <c r="AC58" i="13"/>
  <c r="AC65" i="13" l="1"/>
  <c r="AC92" i="13" s="1"/>
  <c r="AB65" i="13"/>
  <c r="T34" i="5"/>
  <c r="S1079" i="14"/>
  <c r="O55" i="1"/>
  <c r="Q47" i="5"/>
  <c r="N53" i="1"/>
  <c r="I19" i="17"/>
  <c r="I30" i="17" s="1"/>
  <c r="Y16" i="17"/>
  <c r="X17" i="17"/>
  <c r="K29" i="16"/>
  <c r="L74" i="5" s="1"/>
  <c r="L16" i="16"/>
  <c r="AD391" i="14"/>
  <c r="AD399" i="14" s="1"/>
  <c r="AE391" i="14" s="1"/>
  <c r="AE399" i="14" s="1"/>
  <c r="AE439" i="14"/>
  <c r="AE447" i="14" s="1"/>
  <c r="AF439" i="14" s="1"/>
  <c r="AF447" i="14" s="1"/>
  <c r="AD424" i="14"/>
  <c r="AD432" i="14" s="1"/>
  <c r="AE424" i="14" s="1"/>
  <c r="AE432" i="14" s="1"/>
  <c r="AD420" i="14"/>
  <c r="AD428" i="14" s="1"/>
  <c r="AE420" i="14" s="1"/>
  <c r="AE428" i="14" s="1"/>
  <c r="B473" i="14"/>
  <c r="B464" i="14"/>
  <c r="AD421" i="14"/>
  <c r="AD429" i="14" s="1"/>
  <c r="AD425" i="14"/>
  <c r="AD433" i="14" s="1"/>
  <c r="AE440" i="14"/>
  <c r="AE448" i="14" s="1"/>
  <c r="AF440" i="14" s="1"/>
  <c r="AF448" i="14" s="1"/>
  <c r="AE464" i="14"/>
  <c r="AE465" i="14"/>
  <c r="AD446" i="14"/>
  <c r="AD450" i="14"/>
  <c r="AD445" i="14"/>
  <c r="AD449" i="14"/>
  <c r="AF423" i="14"/>
  <c r="AF431" i="14" s="1"/>
  <c r="AF422" i="14"/>
  <c r="AF430" i="14" s="1"/>
  <c r="AE403" i="14"/>
  <c r="AE411" i="14" s="1"/>
  <c r="AF406" i="14"/>
  <c r="AF414" i="14" s="1"/>
  <c r="AE404" i="14"/>
  <c r="AE412" i="14" s="1"/>
  <c r="AE408" i="14"/>
  <c r="AE416" i="14" s="1"/>
  <c r="AE407" i="14"/>
  <c r="AE415" i="14" s="1"/>
  <c r="AF405" i="14"/>
  <c r="AF413" i="14" s="1"/>
  <c r="AE390" i="14"/>
  <c r="AE398" i="14" s="1"/>
  <c r="AF388" i="14"/>
  <c r="AF396" i="14" s="1"/>
  <c r="AE387" i="14"/>
  <c r="AE395" i="14" s="1"/>
  <c r="AE386" i="14"/>
  <c r="AE394" i="14" s="1"/>
  <c r="AF389" i="14"/>
  <c r="AF397" i="14" s="1"/>
  <c r="AF371" i="14"/>
  <c r="AF379" i="14" s="1"/>
  <c r="AE373" i="14"/>
  <c r="AE381" i="14" s="1"/>
  <c r="AE370" i="14"/>
  <c r="AE378" i="14" s="1"/>
  <c r="AE369" i="14"/>
  <c r="AE377" i="14" s="1"/>
  <c r="AF372" i="14"/>
  <c r="AF380" i="14" s="1"/>
  <c r="AE374" i="14"/>
  <c r="AE382" i="14" s="1"/>
  <c r="AE357" i="14"/>
  <c r="AE365" i="14" s="1"/>
  <c r="AE353" i="14"/>
  <c r="AE361" i="14" s="1"/>
  <c r="AF355" i="14"/>
  <c r="AF363" i="14" s="1"/>
  <c r="AF354" i="14"/>
  <c r="AF362" i="14" s="1"/>
  <c r="AE356" i="14"/>
  <c r="AE364" i="14" s="1"/>
  <c r="AE352" i="14"/>
  <c r="AE360" i="14" s="1"/>
  <c r="AF338" i="14"/>
  <c r="AF346" i="14" s="1"/>
  <c r="AF337" i="14"/>
  <c r="AF345" i="14" s="1"/>
  <c r="AE336" i="14"/>
  <c r="AE344" i="14" s="1"/>
  <c r="AE339" i="14"/>
  <c r="AE347" i="14" s="1"/>
  <c r="AE335" i="14"/>
  <c r="AE343" i="14" s="1"/>
  <c r="AE340" i="14"/>
  <c r="AE348" i="14" s="1"/>
  <c r="AF321" i="14"/>
  <c r="AF329" i="14" s="1"/>
  <c r="AE319" i="14"/>
  <c r="AE327" i="14" s="1"/>
  <c r="AE322" i="14"/>
  <c r="AE330" i="14" s="1"/>
  <c r="AE320" i="14"/>
  <c r="AE328" i="14" s="1"/>
  <c r="AE323" i="14"/>
  <c r="AE331" i="14" s="1"/>
  <c r="AE318" i="14"/>
  <c r="AE326" i="14" s="1"/>
  <c r="AF303" i="14"/>
  <c r="AF311" i="14" s="1"/>
  <c r="AE306" i="14"/>
  <c r="AE314" i="14" s="1"/>
  <c r="AF304" i="14"/>
  <c r="AF312" i="14" s="1"/>
  <c r="AE302" i="14"/>
  <c r="AE310" i="14" s="1"/>
  <c r="AE301" i="14"/>
  <c r="AE309" i="14" s="1"/>
  <c r="AE305" i="14"/>
  <c r="AE313" i="14" s="1"/>
  <c r="AE288" i="14"/>
  <c r="AE296" i="14" s="1"/>
  <c r="AE284" i="14"/>
  <c r="AE292" i="14" s="1"/>
  <c r="AF286" i="14"/>
  <c r="AF294" i="14" s="1"/>
  <c r="AE285" i="14"/>
  <c r="AE293" i="14" s="1"/>
  <c r="AE289" i="14"/>
  <c r="AE297" i="14" s="1"/>
  <c r="AF287" i="14"/>
  <c r="AF295" i="14" s="1"/>
  <c r="AE272" i="14"/>
  <c r="AE280" i="14" s="1"/>
  <c r="AE267" i="14"/>
  <c r="AE275" i="14" s="1"/>
  <c r="AE271" i="14"/>
  <c r="AE279" i="14" s="1"/>
  <c r="AE268" i="14"/>
  <c r="AE276" i="14" s="1"/>
  <c r="AF270" i="14"/>
  <c r="AF278" i="14" s="1"/>
  <c r="AE269" i="14"/>
  <c r="AE277" i="14" s="1"/>
  <c r="AE255" i="14"/>
  <c r="AE263" i="14" s="1"/>
  <c r="AE254" i="14"/>
  <c r="AE262" i="14" s="1"/>
  <c r="AE250" i="14"/>
  <c r="AE258" i="14" s="1"/>
  <c r="AF253" i="14"/>
  <c r="AF261" i="14" s="1"/>
  <c r="AE251" i="14"/>
  <c r="AE259" i="14" s="1"/>
  <c r="AE252" i="14"/>
  <c r="AE260" i="14" s="1"/>
  <c r="AF235" i="14"/>
  <c r="AF243" i="14" s="1"/>
  <c r="AE238" i="14"/>
  <c r="AE246" i="14" s="1"/>
  <c r="AF236" i="14"/>
  <c r="AF244" i="14" s="1"/>
  <c r="AE234" i="14"/>
  <c r="AE242" i="14" s="1"/>
  <c r="AE237" i="14"/>
  <c r="AE245" i="14" s="1"/>
  <c r="AE233" i="14"/>
  <c r="AE241" i="14" s="1"/>
  <c r="AF218" i="14"/>
  <c r="AF226" i="14" s="1"/>
  <c r="AF219" i="14"/>
  <c r="AF227" i="14" s="1"/>
  <c r="AE217" i="14"/>
  <c r="AE225" i="14" s="1"/>
  <c r="AE216" i="14"/>
  <c r="AE224" i="14" s="1"/>
  <c r="AE220" i="14"/>
  <c r="AE228" i="14" s="1"/>
  <c r="AE221" i="14"/>
  <c r="AE229" i="14" s="1"/>
  <c r="AE204" i="14"/>
  <c r="AE212" i="14" s="1"/>
  <c r="AE203" i="14"/>
  <c r="AE211" i="14" s="1"/>
  <c r="AF202" i="14"/>
  <c r="AF210" i="14" s="1"/>
  <c r="AE201" i="14"/>
  <c r="AE209" i="14" s="1"/>
  <c r="AE199" i="14"/>
  <c r="AE207" i="14" s="1"/>
  <c r="AE200" i="14"/>
  <c r="AE208" i="14" s="1"/>
  <c r="AF185" i="14"/>
  <c r="AF193" i="14" s="1"/>
  <c r="AG184" i="14"/>
  <c r="AG192" i="14" s="1"/>
  <c r="AE182" i="14"/>
  <c r="AE190" i="14" s="1"/>
  <c r="AE187" i="14"/>
  <c r="AE195" i="14" s="1"/>
  <c r="AE186" i="14"/>
  <c r="AE194" i="14" s="1"/>
  <c r="AE183" i="14"/>
  <c r="AE191" i="14" s="1"/>
  <c r="AE169" i="14"/>
  <c r="AE177" i="14" s="1"/>
  <c r="AE170" i="14"/>
  <c r="AE178" i="14" s="1"/>
  <c r="AF167" i="14"/>
  <c r="AF175" i="14" s="1"/>
  <c r="AF168" i="14"/>
  <c r="AF176" i="14" s="1"/>
  <c r="AE166" i="14"/>
  <c r="AE174" i="14" s="1"/>
  <c r="AE165" i="14"/>
  <c r="AE173" i="14" s="1"/>
  <c r="AE152" i="14"/>
  <c r="AE160" i="14" s="1"/>
  <c r="AF151" i="14"/>
  <c r="AF159" i="14" s="1"/>
  <c r="AE153" i="14"/>
  <c r="AE161" i="14" s="1"/>
  <c r="AE148" i="14"/>
  <c r="AE156" i="14" s="1"/>
  <c r="AE149" i="14"/>
  <c r="AE157" i="14" s="1"/>
  <c r="AF150" i="14"/>
  <c r="AF158" i="14" s="1"/>
  <c r="AE133" i="14"/>
  <c r="AE141" i="14" s="1"/>
  <c r="AE136" i="14"/>
  <c r="AE144" i="14" s="1"/>
  <c r="AE131" i="14"/>
  <c r="AE139" i="14" s="1"/>
  <c r="AE135" i="14"/>
  <c r="AE143" i="14" s="1"/>
  <c r="AE132" i="14"/>
  <c r="AE140" i="14" s="1"/>
  <c r="AD114" i="14"/>
  <c r="AD122" i="14" s="1"/>
  <c r="AD97" i="14"/>
  <c r="AD105" i="14" s="1"/>
  <c r="C471" i="14"/>
  <c r="AE471" i="14" s="1"/>
  <c r="AD462" i="14"/>
  <c r="AE454" i="14" s="1"/>
  <c r="AD98" i="14"/>
  <c r="AD106" i="14" s="1"/>
  <c r="AD115" i="14"/>
  <c r="AD123" i="14"/>
  <c r="C472" i="14"/>
  <c r="AE472" i="14" s="1"/>
  <c r="AD463" i="14"/>
  <c r="AE455" i="14" s="1"/>
  <c r="S56" i="14"/>
  <c r="S1068" i="14"/>
  <c r="AE481" i="14"/>
  <c r="AF473" i="14" s="1"/>
  <c r="C490" i="14"/>
  <c r="AF490" i="14" s="1"/>
  <c r="C491" i="14"/>
  <c r="AF491" i="14" s="1"/>
  <c r="AE482" i="14"/>
  <c r="AF474" i="14" s="1"/>
  <c r="AD118" i="14"/>
  <c r="AD126" i="14" s="1"/>
  <c r="AD101" i="14"/>
  <c r="AD109" i="14"/>
  <c r="C475" i="14"/>
  <c r="AE475" i="14" s="1"/>
  <c r="AD466" i="14"/>
  <c r="AE458" i="14" s="1"/>
  <c r="AD119" i="14"/>
  <c r="AD127" i="14" s="1"/>
  <c r="AD467" i="14"/>
  <c r="AE459" i="14" s="1"/>
  <c r="C476" i="14"/>
  <c r="AE476" i="14" s="1"/>
  <c r="AD102" i="14"/>
  <c r="AD110" i="14" s="1"/>
  <c r="AF116" i="14"/>
  <c r="AF124" i="14" s="1"/>
  <c r="AF99" i="14"/>
  <c r="AF107" i="14" s="1"/>
  <c r="AD82" i="14"/>
  <c r="AD83" i="14"/>
  <c r="AD91" i="14" s="1"/>
  <c r="AD73" i="14"/>
  <c r="V1073" i="14"/>
  <c r="R1075" i="14"/>
  <c r="V53" i="14"/>
  <c r="W45" i="14" s="1"/>
  <c r="W1065" i="14" s="1"/>
  <c r="U28" i="5" s="1"/>
  <c r="S57" i="14"/>
  <c r="S1069" i="14"/>
  <c r="V54" i="14"/>
  <c r="W46" i="14" s="1"/>
  <c r="AD410" i="14"/>
  <c r="AE402" i="14" s="1"/>
  <c r="AE92" i="14"/>
  <c r="AF84" i="14" s="1"/>
  <c r="AD427" i="14"/>
  <c r="AE419" i="14" s="1"/>
  <c r="AD359" i="14"/>
  <c r="AE351" i="14" s="1"/>
  <c r="AD66" i="14"/>
  <c r="AD74" i="14" s="1"/>
  <c r="AE65" i="14" s="1"/>
  <c r="AF125" i="14"/>
  <c r="AG117" i="14" s="1"/>
  <c r="AD138" i="14"/>
  <c r="AE130" i="14" s="1"/>
  <c r="AD376" i="14"/>
  <c r="AE368" i="14" s="1"/>
  <c r="AD223" i="14"/>
  <c r="AE215" i="14" s="1"/>
  <c r="AD393" i="14"/>
  <c r="AE385" i="14" s="1"/>
  <c r="AD87" i="14"/>
  <c r="AE79" i="14" s="1"/>
  <c r="AE63" i="14"/>
  <c r="AE71" i="14" s="1"/>
  <c r="AD172" i="14"/>
  <c r="AE164" i="14" s="1"/>
  <c r="AE88" i="14"/>
  <c r="AF80" i="14" s="1"/>
  <c r="AG142" i="14"/>
  <c r="AH134" i="14" s="1"/>
  <c r="AD67" i="14"/>
  <c r="AD75" i="14" s="1"/>
  <c r="AD206" i="14"/>
  <c r="AE198" i="14" s="1"/>
  <c r="AE89" i="14"/>
  <c r="AF81" i="14" s="1"/>
  <c r="AD68" i="14"/>
  <c r="AD76" i="14" s="1"/>
  <c r="AD257" i="14"/>
  <c r="AE249" i="14" s="1"/>
  <c r="AE108" i="14"/>
  <c r="AF100" i="14" s="1"/>
  <c r="AD240" i="14"/>
  <c r="AE232" i="14" s="1"/>
  <c r="AD342" i="14"/>
  <c r="AE334" i="14" s="1"/>
  <c r="AD308" i="14"/>
  <c r="AE300" i="14" s="1"/>
  <c r="AC62" i="14"/>
  <c r="AC70" i="14" s="1"/>
  <c r="AD155" i="14"/>
  <c r="AE147" i="14" s="1"/>
  <c r="AE93" i="14"/>
  <c r="AF85" i="14" s="1"/>
  <c r="AD189" i="14"/>
  <c r="AE181" i="14" s="1"/>
  <c r="U50" i="14"/>
  <c r="U1070" i="14" s="1"/>
  <c r="B455" i="14"/>
  <c r="B446" i="14"/>
  <c r="C470" i="14"/>
  <c r="AE470" i="14" s="1"/>
  <c r="AD461" i="14"/>
  <c r="AE453" i="14" s="1"/>
  <c r="AD64" i="14"/>
  <c r="AD72" i="14" s="1"/>
  <c r="AD104" i="14"/>
  <c r="AE96" i="14" s="1"/>
  <c r="S59" i="14"/>
  <c r="R55" i="14"/>
  <c r="B453" i="14"/>
  <c r="B444" i="14"/>
  <c r="AD274" i="14"/>
  <c r="AE266" i="14" s="1"/>
  <c r="AD444" i="14"/>
  <c r="AE436" i="14" s="1"/>
  <c r="B465" i="14"/>
  <c r="B474" i="14"/>
  <c r="B458" i="14"/>
  <c r="B449" i="14"/>
  <c r="B462" i="14"/>
  <c r="B471" i="14"/>
  <c r="AD121" i="14"/>
  <c r="AE113" i="14" s="1"/>
  <c r="AD291" i="14"/>
  <c r="AE283" i="14" s="1"/>
  <c r="B476" i="14"/>
  <c r="B467" i="14"/>
  <c r="AD325" i="14"/>
  <c r="AE317" i="14" s="1"/>
  <c r="AF62" i="13"/>
  <c r="AF89" i="13" s="1"/>
  <c r="AB102" i="13"/>
  <c r="AC75" i="13"/>
  <c r="AD75" i="13" s="1"/>
  <c r="AD102" i="13" s="1"/>
  <c r="AE73" i="13"/>
  <c r="AE100" i="13" s="1"/>
  <c r="AC63" i="13"/>
  <c r="AC90" i="13" s="1"/>
  <c r="AD67" i="13"/>
  <c r="AD94" i="13" s="1"/>
  <c r="AE60" i="13"/>
  <c r="AE87" i="13" s="1"/>
  <c r="AE70" i="13"/>
  <c r="AF70" i="13" s="1"/>
  <c r="AF97" i="13" s="1"/>
  <c r="AD97" i="13"/>
  <c r="AF61" i="13"/>
  <c r="AE88" i="13"/>
  <c r="Y109" i="13"/>
  <c r="Y7" i="3" s="1"/>
  <c r="AC108" i="13"/>
  <c r="AD81" i="13"/>
  <c r="AA80" i="13"/>
  <c r="Z107" i="13"/>
  <c r="AI78" i="13"/>
  <c r="AI105" i="13" s="1"/>
  <c r="AG74" i="13"/>
  <c r="AG101" i="13" s="1"/>
  <c r="Z82" i="13"/>
  <c r="AE76" i="13"/>
  <c r="AE103" i="13" s="1"/>
  <c r="AC86" i="13"/>
  <c r="AC91" i="13"/>
  <c r="AD64" i="13"/>
  <c r="AD91" i="13" s="1"/>
  <c r="AD59" i="13"/>
  <c r="AD86" i="13" s="1"/>
  <c r="Z96" i="13"/>
  <c r="AB69" i="13"/>
  <c r="AC69" i="13" s="1"/>
  <c r="AC96" i="13" s="1"/>
  <c r="AB93" i="13"/>
  <c r="AC66" i="13"/>
  <c r="AB72" i="13"/>
  <c r="AC72" i="13" s="1"/>
  <c r="AC99" i="13" s="1"/>
  <c r="AD104" i="13"/>
  <c r="AE77" i="13"/>
  <c r="AC95" i="13"/>
  <c r="AD68" i="13"/>
  <c r="AA99" i="13"/>
  <c r="AA98" i="13"/>
  <c r="AB71" i="13"/>
  <c r="AC106" i="13"/>
  <c r="AD79" i="13"/>
  <c r="AD106" i="13" s="1"/>
  <c r="AC85" i="13"/>
  <c r="AD58" i="13"/>
  <c r="AB92" i="13" l="1"/>
  <c r="AD65" i="13"/>
  <c r="AE65" i="13"/>
  <c r="AE92" i="13" s="1"/>
  <c r="AG62" i="13"/>
  <c r="AG89" i="13" s="1"/>
  <c r="R47" i="5"/>
  <c r="S46" i="5"/>
  <c r="S1076" i="14"/>
  <c r="O29" i="1"/>
  <c r="Q36" i="5"/>
  <c r="I20" i="17"/>
  <c r="I22" i="17" s="1"/>
  <c r="I23" i="17" s="1"/>
  <c r="L19" i="16"/>
  <c r="L23" i="16" s="1"/>
  <c r="L27" i="16"/>
  <c r="M35" i="3" s="1"/>
  <c r="Z16" i="17"/>
  <c r="Y17" i="17"/>
  <c r="AE425" i="14"/>
  <c r="AE433" i="14" s="1"/>
  <c r="AF425" i="14" s="1"/>
  <c r="AF433" i="14" s="1"/>
  <c r="AE421" i="14"/>
  <c r="AE429" i="14" s="1"/>
  <c r="AE437" i="14"/>
  <c r="AE445" i="14" s="1"/>
  <c r="AF437" i="14" s="1"/>
  <c r="AF445" i="14" s="1"/>
  <c r="AE442" i="14"/>
  <c r="AE450" i="14" s="1"/>
  <c r="AF442" i="14" s="1"/>
  <c r="AF450" i="14" s="1"/>
  <c r="AF457" i="14"/>
  <c r="AF465" i="14" s="1"/>
  <c r="AG457" i="14" s="1"/>
  <c r="AG465" i="14" s="1"/>
  <c r="AE438" i="14"/>
  <c r="AE446" i="14" s="1"/>
  <c r="AF438" i="14" s="1"/>
  <c r="AF446" i="14" s="1"/>
  <c r="AF456" i="14"/>
  <c r="AF464" i="14" s="1"/>
  <c r="AG456" i="14" s="1"/>
  <c r="AG464" i="14" s="1"/>
  <c r="B481" i="14"/>
  <c r="B490" i="14"/>
  <c r="AE441" i="14"/>
  <c r="AE449" i="14" s="1"/>
  <c r="AF441" i="14" s="1"/>
  <c r="AF449" i="14" s="1"/>
  <c r="AF482" i="14"/>
  <c r="AE463" i="14"/>
  <c r="AE466" i="14"/>
  <c r="AE462" i="14"/>
  <c r="AE467" i="14"/>
  <c r="AG440" i="14"/>
  <c r="AG448" i="14" s="1"/>
  <c r="AG439" i="14"/>
  <c r="AG447" i="14" s="1"/>
  <c r="AF424" i="14"/>
  <c r="AF432" i="14" s="1"/>
  <c r="AF420" i="14"/>
  <c r="AF428" i="14" s="1"/>
  <c r="AG422" i="14"/>
  <c r="AG430" i="14" s="1"/>
  <c r="AG423" i="14"/>
  <c r="AG431" i="14" s="1"/>
  <c r="AG405" i="14"/>
  <c r="AG413" i="14" s="1"/>
  <c r="AF407" i="14"/>
  <c r="AF415" i="14" s="1"/>
  <c r="AF404" i="14"/>
  <c r="AF412" i="14" s="1"/>
  <c r="AG406" i="14"/>
  <c r="AG414" i="14" s="1"/>
  <c r="AF408" i="14"/>
  <c r="AF416" i="14" s="1"/>
  <c r="AF403" i="14"/>
  <c r="AF411" i="14" s="1"/>
  <c r="AF387" i="14"/>
  <c r="AF395" i="14" s="1"/>
  <c r="AG389" i="14"/>
  <c r="AG397" i="14" s="1"/>
  <c r="AF386" i="14"/>
  <c r="AF394" i="14" s="1"/>
  <c r="AF391" i="14"/>
  <c r="AF399" i="14" s="1"/>
  <c r="AF390" i="14"/>
  <c r="AF398" i="14" s="1"/>
  <c r="AG388" i="14"/>
  <c r="AG396" i="14" s="1"/>
  <c r="AF373" i="14"/>
  <c r="AF381" i="14" s="1"/>
  <c r="AF369" i="14"/>
  <c r="AF377" i="14" s="1"/>
  <c r="AF374" i="14"/>
  <c r="AF382" i="14" s="1"/>
  <c r="AG372" i="14"/>
  <c r="AG380" i="14" s="1"/>
  <c r="AF370" i="14"/>
  <c r="AF378" i="14" s="1"/>
  <c r="AG371" i="14"/>
  <c r="AG379" i="14" s="1"/>
  <c r="AG354" i="14"/>
  <c r="AG362" i="14" s="1"/>
  <c r="AG355" i="14"/>
  <c r="AG363" i="14" s="1"/>
  <c r="AF352" i="14"/>
  <c r="AF360" i="14" s="1"/>
  <c r="AF353" i="14"/>
  <c r="AF361" i="14" s="1"/>
  <c r="AF356" i="14"/>
  <c r="AF364" i="14" s="1"/>
  <c r="AF357" i="14"/>
  <c r="AF365" i="14" s="1"/>
  <c r="AF336" i="14"/>
  <c r="AF344" i="14" s="1"/>
  <c r="AF335" i="14"/>
  <c r="AF343" i="14" s="1"/>
  <c r="AG338" i="14"/>
  <c r="AG346" i="14" s="1"/>
  <c r="AG337" i="14"/>
  <c r="AG345" i="14" s="1"/>
  <c r="AF340" i="14"/>
  <c r="AF348" i="14" s="1"/>
  <c r="AF339" i="14"/>
  <c r="AF347" i="14" s="1"/>
  <c r="AF320" i="14"/>
  <c r="AF328" i="14" s="1"/>
  <c r="AF322" i="14"/>
  <c r="AF330" i="14" s="1"/>
  <c r="AF318" i="14"/>
  <c r="AF326" i="14" s="1"/>
  <c r="AF319" i="14"/>
  <c r="AF327" i="14" s="1"/>
  <c r="AF323" i="14"/>
  <c r="AF331" i="14" s="1"/>
  <c r="AG321" i="14"/>
  <c r="AG329" i="14" s="1"/>
  <c r="AF302" i="14"/>
  <c r="AF310" i="14" s="1"/>
  <c r="AG304" i="14"/>
  <c r="AG312" i="14" s="1"/>
  <c r="AF305" i="14"/>
  <c r="AF313" i="14" s="1"/>
  <c r="AF306" i="14"/>
  <c r="AF314" i="14" s="1"/>
  <c r="AF301" i="14"/>
  <c r="AF309" i="14" s="1"/>
  <c r="AG303" i="14"/>
  <c r="AG311" i="14" s="1"/>
  <c r="AF284" i="14"/>
  <c r="AF292" i="14" s="1"/>
  <c r="AF285" i="14"/>
  <c r="AF293" i="14" s="1"/>
  <c r="AG287" i="14"/>
  <c r="AG295" i="14" s="1"/>
  <c r="AF289" i="14"/>
  <c r="AF297" i="14" s="1"/>
  <c r="AG286" i="14"/>
  <c r="AG294" i="14" s="1"/>
  <c r="AF288" i="14"/>
  <c r="AF296" i="14" s="1"/>
  <c r="AF267" i="14"/>
  <c r="AF275" i="14" s="1"/>
  <c r="AF272" i="14"/>
  <c r="AF280" i="14" s="1"/>
  <c r="AF268" i="14"/>
  <c r="AF276" i="14" s="1"/>
  <c r="AF271" i="14"/>
  <c r="AF279" i="14" s="1"/>
  <c r="AG270" i="14"/>
  <c r="AG278" i="14" s="1"/>
  <c r="AF269" i="14"/>
  <c r="AF277" i="14" s="1"/>
  <c r="AF251" i="14"/>
  <c r="AF259" i="14" s="1"/>
  <c r="AF250" i="14"/>
  <c r="AF258" i="14" s="1"/>
  <c r="AF255" i="14"/>
  <c r="AF263" i="14" s="1"/>
  <c r="AF252" i="14"/>
  <c r="AF260" i="14" s="1"/>
  <c r="AG253" i="14"/>
  <c r="AG261" i="14" s="1"/>
  <c r="AF254" i="14"/>
  <c r="AF262" i="14" s="1"/>
  <c r="AF237" i="14"/>
  <c r="AF245" i="14" s="1"/>
  <c r="AG236" i="14"/>
  <c r="AG244" i="14" s="1"/>
  <c r="AF234" i="14"/>
  <c r="AF242" i="14" s="1"/>
  <c r="AF233" i="14"/>
  <c r="AF241" i="14" s="1"/>
  <c r="AF238" i="14"/>
  <c r="AF246" i="14" s="1"/>
  <c r="AG235" i="14"/>
  <c r="AG243" i="14" s="1"/>
  <c r="AF221" i="14"/>
  <c r="AF229" i="14" s="1"/>
  <c r="AF216" i="14"/>
  <c r="AF224" i="14"/>
  <c r="AG219" i="14"/>
  <c r="AG227" i="14" s="1"/>
  <c r="AF220" i="14"/>
  <c r="AF228" i="14" s="1"/>
  <c r="AF217" i="14"/>
  <c r="AF225" i="14" s="1"/>
  <c r="AG218" i="14"/>
  <c r="AG226" i="14" s="1"/>
  <c r="AF199" i="14"/>
  <c r="AF207" i="14" s="1"/>
  <c r="AG202" i="14"/>
  <c r="AG210" i="14" s="1"/>
  <c r="AF204" i="14"/>
  <c r="AF212" i="14" s="1"/>
  <c r="AF200" i="14"/>
  <c r="AF208" i="14"/>
  <c r="AF201" i="14"/>
  <c r="AF209" i="14" s="1"/>
  <c r="AF203" i="14"/>
  <c r="AF211" i="14" s="1"/>
  <c r="AF183" i="14"/>
  <c r="AF191" i="14" s="1"/>
  <c r="AF187" i="14"/>
  <c r="AF195" i="14" s="1"/>
  <c r="AH184" i="14"/>
  <c r="AH192" i="14" s="1"/>
  <c r="AF186" i="14"/>
  <c r="AF194" i="14" s="1"/>
  <c r="AF182" i="14"/>
  <c r="AF190" i="14" s="1"/>
  <c r="AG185" i="14"/>
  <c r="AG193" i="14" s="1"/>
  <c r="AF166" i="14"/>
  <c r="AF174" i="14" s="1"/>
  <c r="AG167" i="14"/>
  <c r="AG175" i="14" s="1"/>
  <c r="AF169" i="14"/>
  <c r="AF177" i="14" s="1"/>
  <c r="AF165" i="14"/>
  <c r="AF173" i="14" s="1"/>
  <c r="AG168" i="14"/>
  <c r="AG176" i="14" s="1"/>
  <c r="AF170" i="14"/>
  <c r="AF178" i="14" s="1"/>
  <c r="AF149" i="14"/>
  <c r="AF157" i="14" s="1"/>
  <c r="AF153" i="14"/>
  <c r="AF161" i="14" s="1"/>
  <c r="AF152" i="14"/>
  <c r="AF160" i="14" s="1"/>
  <c r="AG150" i="14"/>
  <c r="AG158" i="14" s="1"/>
  <c r="AF148" i="14"/>
  <c r="AF156" i="14" s="1"/>
  <c r="AG151" i="14"/>
  <c r="AG159" i="14" s="1"/>
  <c r="AF132" i="14"/>
  <c r="AF140" i="14" s="1"/>
  <c r="AF131" i="14"/>
  <c r="AF139" i="14" s="1"/>
  <c r="AF133" i="14"/>
  <c r="AF141" i="14" s="1"/>
  <c r="AF136" i="14"/>
  <c r="AF144" i="14" s="1"/>
  <c r="AF135" i="14"/>
  <c r="AF143" i="14" s="1"/>
  <c r="AE97" i="14"/>
  <c r="AE105" i="14" s="1"/>
  <c r="AE114" i="14"/>
  <c r="AE122" i="14" s="1"/>
  <c r="C488" i="14"/>
  <c r="AF488" i="14" s="1"/>
  <c r="AE479" i="14"/>
  <c r="AF471" i="14" s="1"/>
  <c r="AE115" i="14"/>
  <c r="AE123" i="14"/>
  <c r="AE98" i="14"/>
  <c r="AE106" i="14" s="1"/>
  <c r="C489" i="14"/>
  <c r="AF489" i="14" s="1"/>
  <c r="AE480" i="14"/>
  <c r="AF472" i="14" s="1"/>
  <c r="C508" i="14"/>
  <c r="AG508" i="14" s="1"/>
  <c r="AF499" i="14"/>
  <c r="AG491" i="14" s="1"/>
  <c r="AF498" i="14"/>
  <c r="AG490" i="14" s="1"/>
  <c r="C507" i="14"/>
  <c r="AG507" i="14" s="1"/>
  <c r="AF481" i="14"/>
  <c r="AG473" i="14" s="1"/>
  <c r="AE118" i="14"/>
  <c r="AE126" i="14" s="1"/>
  <c r="C492" i="14"/>
  <c r="AF492" i="14" s="1"/>
  <c r="AE483" i="14"/>
  <c r="AF475" i="14" s="1"/>
  <c r="AE101" i="14"/>
  <c r="AE109" i="14" s="1"/>
  <c r="C493" i="14"/>
  <c r="AF493" i="14" s="1"/>
  <c r="AE484" i="14"/>
  <c r="AF476" i="14" s="1"/>
  <c r="AE102" i="14"/>
  <c r="AE110" i="14" s="1"/>
  <c r="AE119" i="14"/>
  <c r="AE127" i="14" s="1"/>
  <c r="AG116" i="14"/>
  <c r="AG124" i="14" s="1"/>
  <c r="AG99" i="14"/>
  <c r="AG107" i="14" s="1"/>
  <c r="AD90" i="14"/>
  <c r="AE83" i="14"/>
  <c r="AE91" i="14" s="1"/>
  <c r="AE82" i="14"/>
  <c r="W1073" i="14"/>
  <c r="U1078" i="14"/>
  <c r="AE73" i="14"/>
  <c r="S1077" i="14"/>
  <c r="O53" i="1"/>
  <c r="T48" i="14"/>
  <c r="T49" i="14"/>
  <c r="W1066" i="14"/>
  <c r="W1074" i="14" s="1"/>
  <c r="W54" i="14"/>
  <c r="X46" i="14" s="1"/>
  <c r="X1066" i="14" s="1"/>
  <c r="AE325" i="14"/>
  <c r="AF317" i="14" s="1"/>
  <c r="AE155" i="14"/>
  <c r="AF147" i="14" s="1"/>
  <c r="AE64" i="14"/>
  <c r="AE72" i="14" s="1"/>
  <c r="AF63" i="14"/>
  <c r="AF71" i="14" s="1"/>
  <c r="AE393" i="14"/>
  <c r="AF385" i="14" s="1"/>
  <c r="AE376" i="14"/>
  <c r="AF368" i="14" s="1"/>
  <c r="AE223" i="14"/>
  <c r="AF215" i="14" s="1"/>
  <c r="AE138" i="14"/>
  <c r="AF130" i="14" s="1"/>
  <c r="AE66" i="14"/>
  <c r="AE74" i="14" s="1"/>
  <c r="AF65" i="14" s="1"/>
  <c r="AF92" i="14"/>
  <c r="AG84" i="14" s="1"/>
  <c r="AE274" i="14"/>
  <c r="AF266" i="14" s="1"/>
  <c r="AF93" i="14"/>
  <c r="AG85" i="14" s="1"/>
  <c r="AE206" i="14"/>
  <c r="AF198" i="14" s="1"/>
  <c r="AE87" i="14"/>
  <c r="AF79" i="14" s="1"/>
  <c r="AE410" i="14"/>
  <c r="AF402" i="14" s="1"/>
  <c r="AE308" i="14"/>
  <c r="AF300" i="14" s="1"/>
  <c r="AE172" i="14"/>
  <c r="AF164" i="14" s="1"/>
  <c r="AG125" i="14"/>
  <c r="AH117" i="14" s="1"/>
  <c r="AE444" i="14"/>
  <c r="AF436" i="14" s="1"/>
  <c r="S47" i="14"/>
  <c r="S1067" i="14" s="1"/>
  <c r="AE104" i="14"/>
  <c r="AF96" i="14" s="1"/>
  <c r="AE461" i="14"/>
  <c r="AF453" i="14" s="1"/>
  <c r="AE189" i="14"/>
  <c r="AF181" i="14" s="1"/>
  <c r="AD62" i="14"/>
  <c r="AD70" i="14" s="1"/>
  <c r="AE342" i="14"/>
  <c r="AF334" i="14" s="1"/>
  <c r="AE240" i="14"/>
  <c r="AF232" i="14" s="1"/>
  <c r="AF89" i="14"/>
  <c r="AG81" i="14" s="1"/>
  <c r="AE67" i="14"/>
  <c r="AE75" i="14" s="1"/>
  <c r="AE359" i="14"/>
  <c r="AF351" i="14" s="1"/>
  <c r="AE291" i="14"/>
  <c r="AF283" i="14" s="1"/>
  <c r="B466" i="14"/>
  <c r="B475" i="14"/>
  <c r="AF108" i="14"/>
  <c r="AG100" i="14" s="1"/>
  <c r="AE257" i="14"/>
  <c r="AF249" i="14" s="1"/>
  <c r="AE68" i="14"/>
  <c r="AE76" i="14" s="1"/>
  <c r="AH142" i="14"/>
  <c r="AI134" i="14" s="1"/>
  <c r="AF88" i="14"/>
  <c r="AG80" i="14" s="1"/>
  <c r="AE427" i="14"/>
  <c r="AF419" i="14" s="1"/>
  <c r="B488" i="14"/>
  <c r="B479" i="14"/>
  <c r="B491" i="14"/>
  <c r="B482" i="14"/>
  <c r="T51" i="14"/>
  <c r="T1071" i="14" s="1"/>
  <c r="P55" i="1" s="1"/>
  <c r="B472" i="14"/>
  <c r="B463" i="14"/>
  <c r="W53" i="14"/>
  <c r="AE121" i="14"/>
  <c r="AF113" i="14" s="1"/>
  <c r="B493" i="14"/>
  <c r="B484" i="14"/>
  <c r="B461" i="14"/>
  <c r="B470" i="14"/>
  <c r="C487" i="14"/>
  <c r="AF487" i="14" s="1"/>
  <c r="AE478" i="14"/>
  <c r="AF470" i="14" s="1"/>
  <c r="U58" i="14"/>
  <c r="AC102" i="13"/>
  <c r="AE75" i="13"/>
  <c r="AE102" i="13" s="1"/>
  <c r="AF73" i="13"/>
  <c r="AF100" i="13" s="1"/>
  <c r="AD63" i="13"/>
  <c r="AF60" i="13"/>
  <c r="AF87" i="13" s="1"/>
  <c r="AE67" i="13"/>
  <c r="AE94" i="13" s="1"/>
  <c r="AE97" i="13"/>
  <c r="AG70" i="13"/>
  <c r="AG61" i="13"/>
  <c r="AF88" i="13"/>
  <c r="AE81" i="13"/>
  <c r="AD108" i="13"/>
  <c r="Z109" i="13"/>
  <c r="Z7" i="3" s="1"/>
  <c r="AB80" i="13"/>
  <c r="AB82" i="13" s="1"/>
  <c r="AA107" i="13"/>
  <c r="AA109" i="13" s="1"/>
  <c r="AA7" i="3" s="1"/>
  <c r="AA82" i="13"/>
  <c r="AJ78" i="13"/>
  <c r="AK78" i="13" s="1"/>
  <c r="AF76" i="13"/>
  <c r="AF103" i="13" s="1"/>
  <c r="AH74" i="13"/>
  <c r="AH101" i="13" s="1"/>
  <c r="AE64" i="13"/>
  <c r="AE59" i="13"/>
  <c r="AF59" i="13" s="1"/>
  <c r="AF86" i="13" s="1"/>
  <c r="AC93" i="13"/>
  <c r="AD66" i="13"/>
  <c r="AD69" i="13"/>
  <c r="AD96" i="13" s="1"/>
  <c r="AD72" i="13"/>
  <c r="AD99" i="13" s="1"/>
  <c r="AB96" i="13"/>
  <c r="AB98" i="13"/>
  <c r="AC71" i="13"/>
  <c r="AD95" i="13"/>
  <c r="AE104" i="13"/>
  <c r="AF77" i="13"/>
  <c r="AE68" i="13"/>
  <c r="AB99" i="13"/>
  <c r="AD85" i="13"/>
  <c r="AE58" i="13"/>
  <c r="AE79" i="13"/>
  <c r="AH62" i="13"/>
  <c r="AH89" i="13" s="1"/>
  <c r="AD92" i="13" l="1"/>
  <c r="AF65" i="13"/>
  <c r="U34" i="5"/>
  <c r="V34" i="5" s="1"/>
  <c r="J18" i="17"/>
  <c r="J21" i="17" s="1"/>
  <c r="J31" i="17" s="1"/>
  <c r="I70" i="1" s="1"/>
  <c r="L17" i="16"/>
  <c r="L18" i="16" s="1"/>
  <c r="L20" i="16" s="1"/>
  <c r="M16" i="16" s="1"/>
  <c r="AA16" i="17"/>
  <c r="Z17" i="17"/>
  <c r="I32" i="17"/>
  <c r="I24" i="17"/>
  <c r="I33" i="17" s="1"/>
  <c r="J10" i="3" s="1"/>
  <c r="M18" i="24" s="1"/>
  <c r="AE90" i="14"/>
  <c r="AF421" i="14"/>
  <c r="AF429" i="14" s="1"/>
  <c r="AF455" i="14"/>
  <c r="AF463" i="14" s="1"/>
  <c r="AG474" i="14"/>
  <c r="AG482" i="14" s="1"/>
  <c r="AH474" i="14" s="1"/>
  <c r="AH482" i="14" s="1"/>
  <c r="AF459" i="14"/>
  <c r="AF467" i="14" s="1"/>
  <c r="B498" i="14"/>
  <c r="B507" i="14"/>
  <c r="AF454" i="14"/>
  <c r="AF462" i="14" s="1"/>
  <c r="AF458" i="14"/>
  <c r="AF466" i="14" s="1"/>
  <c r="AG458" i="14" s="1"/>
  <c r="AG466" i="14" s="1"/>
  <c r="AG498" i="14"/>
  <c r="AG499" i="14"/>
  <c r="AF484" i="14"/>
  <c r="AF483" i="14"/>
  <c r="AF480" i="14"/>
  <c r="AF479" i="14"/>
  <c r="AH457" i="14"/>
  <c r="AH465" i="14" s="1"/>
  <c r="AH456" i="14"/>
  <c r="AH464" i="14" s="1"/>
  <c r="AG438" i="14"/>
  <c r="AG446" i="14" s="1"/>
  <c r="AG437" i="14"/>
  <c r="AG445" i="14" s="1"/>
  <c r="AG441" i="14"/>
  <c r="AG449" i="14" s="1"/>
  <c r="AH439" i="14"/>
  <c r="AH447" i="14" s="1"/>
  <c r="AG442" i="14"/>
  <c r="AG450" i="14" s="1"/>
  <c r="AH440" i="14"/>
  <c r="AH448" i="14" s="1"/>
  <c r="AH423" i="14"/>
  <c r="AH431" i="14" s="1"/>
  <c r="AG420" i="14"/>
  <c r="AG428" i="14" s="1"/>
  <c r="AH422" i="14"/>
  <c r="AH430" i="14" s="1"/>
  <c r="AG425" i="14"/>
  <c r="AG433" i="14" s="1"/>
  <c r="AG424" i="14"/>
  <c r="AG432" i="14" s="1"/>
  <c r="AG403" i="14"/>
  <c r="AG411" i="14" s="1"/>
  <c r="AG407" i="14"/>
  <c r="AG415" i="14" s="1"/>
  <c r="AH406" i="14"/>
  <c r="AH414" i="14" s="1"/>
  <c r="AG408" i="14"/>
  <c r="AG416" i="14" s="1"/>
  <c r="AG404" i="14"/>
  <c r="AG412" i="14" s="1"/>
  <c r="AH405" i="14"/>
  <c r="AH413" i="14" s="1"/>
  <c r="AG391" i="14"/>
  <c r="AG399" i="14" s="1"/>
  <c r="AG386" i="14"/>
  <c r="AG394" i="14" s="1"/>
  <c r="AH388" i="14"/>
  <c r="AH396" i="14" s="1"/>
  <c r="AH389" i="14"/>
  <c r="AH397" i="14" s="1"/>
  <c r="AG390" i="14"/>
  <c r="AG398" i="14" s="1"/>
  <c r="AG387" i="14"/>
  <c r="AG395" i="14" s="1"/>
  <c r="AG369" i="14"/>
  <c r="AG377" i="14" s="1"/>
  <c r="AH372" i="14"/>
  <c r="AH380" i="14" s="1"/>
  <c r="AH371" i="14"/>
  <c r="AH379" i="14" s="1"/>
  <c r="AG370" i="14"/>
  <c r="AG378" i="14" s="1"/>
  <c r="AG374" i="14"/>
  <c r="AG382" i="14" s="1"/>
  <c r="AG373" i="14"/>
  <c r="AG381" i="14" s="1"/>
  <c r="AG353" i="14"/>
  <c r="AG361" i="14" s="1"/>
  <c r="AG352" i="14"/>
  <c r="AG360" i="14" s="1"/>
  <c r="AG357" i="14"/>
  <c r="AG365" i="14" s="1"/>
  <c r="AH355" i="14"/>
  <c r="AH363" i="14" s="1"/>
  <c r="AG356" i="14"/>
  <c r="AG364" i="14" s="1"/>
  <c r="AH354" i="14"/>
  <c r="AH362" i="14" s="1"/>
  <c r="AH338" i="14"/>
  <c r="AH346" i="14" s="1"/>
  <c r="AG340" i="14"/>
  <c r="AG348" i="14" s="1"/>
  <c r="AG336" i="14"/>
  <c r="AG344" i="14" s="1"/>
  <c r="AG335" i="14"/>
  <c r="AG343" i="14" s="1"/>
  <c r="AG339" i="14"/>
  <c r="AG347" i="14" s="1"/>
  <c r="AH337" i="14"/>
  <c r="AH345" i="14" s="1"/>
  <c r="AG319" i="14"/>
  <c r="AG327" i="14" s="1"/>
  <c r="AH321" i="14"/>
  <c r="AH329" i="14" s="1"/>
  <c r="AG322" i="14"/>
  <c r="AG330" i="14" s="1"/>
  <c r="AG318" i="14"/>
  <c r="AG326" i="14" s="1"/>
  <c r="AG323" i="14"/>
  <c r="AG331" i="14" s="1"/>
  <c r="AG320" i="14"/>
  <c r="AG328" i="14" s="1"/>
  <c r="AG306" i="14"/>
  <c r="AG314" i="14" s="1"/>
  <c r="AG305" i="14"/>
  <c r="AG313" i="14" s="1"/>
  <c r="AH303" i="14"/>
  <c r="AH311" i="14" s="1"/>
  <c r="AH304" i="14"/>
  <c r="AH312" i="14" s="1"/>
  <c r="AG301" i="14"/>
  <c r="AG309" i="14" s="1"/>
  <c r="AG302" i="14"/>
  <c r="AG310" i="14" s="1"/>
  <c r="AG288" i="14"/>
  <c r="AG296" i="14" s="1"/>
  <c r="AG285" i="14"/>
  <c r="AG293" i="14" s="1"/>
  <c r="AH287" i="14"/>
  <c r="AH295" i="14" s="1"/>
  <c r="AG289" i="14"/>
  <c r="AG297" i="14"/>
  <c r="AH286" i="14"/>
  <c r="AH294" i="14" s="1"/>
  <c r="AG284" i="14"/>
  <c r="AG292" i="14" s="1"/>
  <c r="AG271" i="14"/>
  <c r="AG279" i="14" s="1"/>
  <c r="AG267" i="14"/>
  <c r="AG275" i="14" s="1"/>
  <c r="AG269" i="14"/>
  <c r="AG277" i="14" s="1"/>
  <c r="AG268" i="14"/>
  <c r="AG276" i="14" s="1"/>
  <c r="AH270" i="14"/>
  <c r="AH278" i="14" s="1"/>
  <c r="AG272" i="14"/>
  <c r="AG280" i="14" s="1"/>
  <c r="AG252" i="14"/>
  <c r="AG260" i="14" s="1"/>
  <c r="AH253" i="14"/>
  <c r="AH261" i="14" s="1"/>
  <c r="AG255" i="14"/>
  <c r="AG263" i="14" s="1"/>
  <c r="AG251" i="14"/>
  <c r="AG259" i="14" s="1"/>
  <c r="AG254" i="14"/>
  <c r="AG262" i="14" s="1"/>
  <c r="AG250" i="14"/>
  <c r="AG258" i="14" s="1"/>
  <c r="AG234" i="14"/>
  <c r="AG242" i="14" s="1"/>
  <c r="AG238" i="14"/>
  <c r="AG246" i="14" s="1"/>
  <c r="AG237" i="14"/>
  <c r="AG245" i="14" s="1"/>
  <c r="AH235" i="14"/>
  <c r="AH243" i="14" s="1"/>
  <c r="AH236" i="14"/>
  <c r="AH244" i="14" s="1"/>
  <c r="AG233" i="14"/>
  <c r="AG241" i="14" s="1"/>
  <c r="AH218" i="14"/>
  <c r="AH226" i="14" s="1"/>
  <c r="AG220" i="14"/>
  <c r="AG228" i="14" s="1"/>
  <c r="AG216" i="14"/>
  <c r="AG224" i="14" s="1"/>
  <c r="AG217" i="14"/>
  <c r="AG225" i="14" s="1"/>
  <c r="AH219" i="14"/>
  <c r="AH227" i="14" s="1"/>
  <c r="AG221" i="14"/>
  <c r="AG229" i="14" s="1"/>
  <c r="AG201" i="14"/>
  <c r="AG209" i="14" s="1"/>
  <c r="AG204" i="14"/>
  <c r="AG212" i="14" s="1"/>
  <c r="AG199" i="14"/>
  <c r="AG207" i="14" s="1"/>
  <c r="AG203" i="14"/>
  <c r="AG211" i="14" s="1"/>
  <c r="AG200" i="14"/>
  <c r="AG208" i="14" s="1"/>
  <c r="AH202" i="14"/>
  <c r="AH210" i="14" s="1"/>
  <c r="AH185" i="14"/>
  <c r="AH193" i="14" s="1"/>
  <c r="AG186" i="14"/>
  <c r="AG194" i="14" s="1"/>
  <c r="AG187" i="14"/>
  <c r="AG195" i="14" s="1"/>
  <c r="AG182" i="14"/>
  <c r="AG190" i="14" s="1"/>
  <c r="AI184" i="14"/>
  <c r="AI192" i="14" s="1"/>
  <c r="AG183" i="14"/>
  <c r="AG191" i="14"/>
  <c r="AH168" i="14"/>
  <c r="AH176" i="14" s="1"/>
  <c r="AG169" i="14"/>
  <c r="AG177" i="14" s="1"/>
  <c r="AG166" i="14"/>
  <c r="AG174" i="14" s="1"/>
  <c r="AG170" i="14"/>
  <c r="AG178" i="14" s="1"/>
  <c r="AG165" i="14"/>
  <c r="AG173" i="14" s="1"/>
  <c r="AH167" i="14"/>
  <c r="AH175" i="14" s="1"/>
  <c r="AG148" i="14"/>
  <c r="AG156" i="14" s="1"/>
  <c r="AG152" i="14"/>
  <c r="AG160" i="14"/>
  <c r="AG149" i="14"/>
  <c r="AG157" i="14" s="1"/>
  <c r="AH151" i="14"/>
  <c r="AH159" i="14" s="1"/>
  <c r="AH150" i="14"/>
  <c r="AH158" i="14" s="1"/>
  <c r="AG153" i="14"/>
  <c r="AG161" i="14" s="1"/>
  <c r="AG133" i="14"/>
  <c r="AG141" i="14" s="1"/>
  <c r="AG135" i="14"/>
  <c r="AG143" i="14" s="1"/>
  <c r="AG132" i="14"/>
  <c r="AG140" i="14" s="1"/>
  <c r="AG136" i="14"/>
  <c r="AG144" i="14" s="1"/>
  <c r="AG131" i="14"/>
  <c r="AG139" i="14" s="1"/>
  <c r="AF114" i="14"/>
  <c r="AF122" i="14" s="1"/>
  <c r="AF97" i="14"/>
  <c r="AF105" i="14" s="1"/>
  <c r="C505" i="14"/>
  <c r="AG505" i="14" s="1"/>
  <c r="AF496" i="14"/>
  <c r="AG488" i="14" s="1"/>
  <c r="AF98" i="14"/>
  <c r="AF106" i="14" s="1"/>
  <c r="AF115" i="14"/>
  <c r="AF123" i="14" s="1"/>
  <c r="C506" i="14"/>
  <c r="AG506" i="14" s="1"/>
  <c r="AF497" i="14"/>
  <c r="AG489" i="14" s="1"/>
  <c r="AG481" i="14"/>
  <c r="AG515" i="14"/>
  <c r="AH507" i="14" s="1"/>
  <c r="C524" i="14"/>
  <c r="AH524" i="14" s="1"/>
  <c r="T56" i="14"/>
  <c r="T1068" i="14"/>
  <c r="C525" i="14"/>
  <c r="AH525" i="14" s="1"/>
  <c r="AG516" i="14"/>
  <c r="AH508" i="14" s="1"/>
  <c r="AF101" i="14"/>
  <c r="AF109" i="14" s="1"/>
  <c r="AF118" i="14"/>
  <c r="AF126" i="14" s="1"/>
  <c r="C509" i="14"/>
  <c r="AG509" i="14" s="1"/>
  <c r="AF500" i="14"/>
  <c r="AG492" i="14" s="1"/>
  <c r="AF102" i="14"/>
  <c r="AF110" i="14" s="1"/>
  <c r="AF119" i="14"/>
  <c r="AF127" i="14" s="1"/>
  <c r="C510" i="14"/>
  <c r="AG510" i="14" s="1"/>
  <c r="AF501" i="14"/>
  <c r="AG493" i="14" s="1"/>
  <c r="AH116" i="14"/>
  <c r="AH124" i="14" s="1"/>
  <c r="AH99" i="14"/>
  <c r="AH107" i="14" s="1"/>
  <c r="AF82" i="14"/>
  <c r="AF83" i="14"/>
  <c r="AF91" i="14" s="1"/>
  <c r="T1079" i="14"/>
  <c r="AF73" i="14"/>
  <c r="S1075" i="14"/>
  <c r="T1069" i="14"/>
  <c r="T57" i="14"/>
  <c r="X1074" i="14"/>
  <c r="AG108" i="14"/>
  <c r="AH100" i="14" s="1"/>
  <c r="AF240" i="14"/>
  <c r="AG232" i="14" s="1"/>
  <c r="AH125" i="14"/>
  <c r="AI117" i="14" s="1"/>
  <c r="AF410" i="14"/>
  <c r="AG402" i="14" s="1"/>
  <c r="AF138" i="14"/>
  <c r="AG130" i="14" s="1"/>
  <c r="AF325" i="14"/>
  <c r="AG317" i="14" s="1"/>
  <c r="AG88" i="14"/>
  <c r="AH80" i="14" s="1"/>
  <c r="AF189" i="14"/>
  <c r="AG181" i="14" s="1"/>
  <c r="AF308" i="14"/>
  <c r="AG300" i="14" s="1"/>
  <c r="AI142" i="14"/>
  <c r="AJ134" i="14" s="1"/>
  <c r="AE62" i="14"/>
  <c r="AE70" i="14" s="1"/>
  <c r="AF461" i="14"/>
  <c r="AG453" i="14" s="1"/>
  <c r="AF444" i="14"/>
  <c r="AG436" i="14" s="1"/>
  <c r="AF87" i="14"/>
  <c r="AG79" i="14" s="1"/>
  <c r="AF206" i="14"/>
  <c r="AG198" i="14" s="1"/>
  <c r="AF64" i="14"/>
  <c r="AF72" i="14" s="1"/>
  <c r="AF155" i="14"/>
  <c r="AG147" i="14" s="1"/>
  <c r="AF359" i="14"/>
  <c r="AG351" i="14" s="1"/>
  <c r="AF342" i="14"/>
  <c r="AG334" i="14" s="1"/>
  <c r="AF274" i="14"/>
  <c r="AG266" i="14" s="1"/>
  <c r="B508" i="14"/>
  <c r="B499" i="14"/>
  <c r="AG92" i="14"/>
  <c r="AH84" i="14" s="1"/>
  <c r="AF68" i="14"/>
  <c r="AF76" i="14" s="1"/>
  <c r="AF257" i="14"/>
  <c r="AG249" i="14" s="1"/>
  <c r="AF67" i="14"/>
  <c r="AF75" i="14" s="1"/>
  <c r="AG89" i="14"/>
  <c r="AH81" i="14" s="1"/>
  <c r="S55" i="14"/>
  <c r="B487" i="14"/>
  <c r="B478" i="14"/>
  <c r="X45" i="14"/>
  <c r="X1065" i="14" s="1"/>
  <c r="V28" i="5" s="1"/>
  <c r="T59" i="14"/>
  <c r="X54" i="14"/>
  <c r="AF478" i="14"/>
  <c r="AG470" i="14" s="1"/>
  <c r="B489" i="14"/>
  <c r="B480" i="14"/>
  <c r="B496" i="14"/>
  <c r="B505" i="14"/>
  <c r="AF427" i="14"/>
  <c r="AG419" i="14" s="1"/>
  <c r="AF291" i="14"/>
  <c r="AG283" i="14" s="1"/>
  <c r="AF66" i="14"/>
  <c r="AF74" i="14" s="1"/>
  <c r="AG65" i="14" s="1"/>
  <c r="AF223" i="14"/>
  <c r="AG215" i="14" s="1"/>
  <c r="AG63" i="14"/>
  <c r="AG71" i="14" s="1"/>
  <c r="C504" i="14"/>
  <c r="AG504" i="14" s="1"/>
  <c r="AF495" i="14"/>
  <c r="AG487" i="14" s="1"/>
  <c r="B510" i="14"/>
  <c r="B501" i="14"/>
  <c r="V50" i="14"/>
  <c r="V1070" i="14" s="1"/>
  <c r="AF121" i="14"/>
  <c r="AG113" i="14" s="1"/>
  <c r="B492" i="14"/>
  <c r="B483" i="14"/>
  <c r="AF104" i="14"/>
  <c r="AG96" i="14" s="1"/>
  <c r="AF172" i="14"/>
  <c r="AG164" i="14" s="1"/>
  <c r="AG93" i="14"/>
  <c r="AH85" i="14" s="1"/>
  <c r="AF376" i="14"/>
  <c r="AG368" i="14" s="1"/>
  <c r="AF393" i="14"/>
  <c r="AG385" i="14" s="1"/>
  <c r="AG60" i="13"/>
  <c r="AG87" i="13" s="1"/>
  <c r="AJ105" i="13"/>
  <c r="AG73" i="13"/>
  <c r="AG100" i="13" s="1"/>
  <c r="AF67" i="13"/>
  <c r="AF94" i="13" s="1"/>
  <c r="AD90" i="13"/>
  <c r="AE63" i="13"/>
  <c r="AF75" i="13"/>
  <c r="AG67" i="13"/>
  <c r="AG94" i="13" s="1"/>
  <c r="AH61" i="13"/>
  <c r="AG88" i="13"/>
  <c r="AG97" i="13"/>
  <c r="AH70" i="13"/>
  <c r="AF81" i="13"/>
  <c r="AE108" i="13"/>
  <c r="AB107" i="13"/>
  <c r="AB109" i="13" s="1"/>
  <c r="AB7" i="3" s="1"/>
  <c r="AC80" i="13"/>
  <c r="AG76" i="13"/>
  <c r="AH76" i="13" s="1"/>
  <c r="AH103" i="13" s="1"/>
  <c r="AI74" i="13"/>
  <c r="AI101" i="13" s="1"/>
  <c r="AE86" i="13"/>
  <c r="AG59" i="13"/>
  <c r="AG86" i="13" s="1"/>
  <c r="AE72" i="13"/>
  <c r="AF72" i="13" s="1"/>
  <c r="AF99" i="13" s="1"/>
  <c r="AE91" i="13"/>
  <c r="AF64" i="13"/>
  <c r="AE69" i="13"/>
  <c r="AE96" i="13" s="1"/>
  <c r="AD93" i="13"/>
  <c r="AE66" i="13"/>
  <c r="AE93" i="13" s="1"/>
  <c r="AE95" i="13"/>
  <c r="AK105" i="13"/>
  <c r="AL78" i="13"/>
  <c r="AM78" i="13" s="1"/>
  <c r="AM105" i="13" s="1"/>
  <c r="AF104" i="13"/>
  <c r="AG77" i="13"/>
  <c r="AC98" i="13"/>
  <c r="AD71" i="13"/>
  <c r="AF68" i="13"/>
  <c r="AE106" i="13"/>
  <c r="AF79" i="13"/>
  <c r="AE85" i="13"/>
  <c r="AF58" i="13"/>
  <c r="AI62" i="13"/>
  <c r="AI89" i="13" s="1"/>
  <c r="AF92" i="13" l="1"/>
  <c r="AG65" i="13"/>
  <c r="AH60" i="13"/>
  <c r="AH87" i="13" s="1"/>
  <c r="V1078" i="14"/>
  <c r="T46" i="5"/>
  <c r="T1076" i="14"/>
  <c r="P29" i="1"/>
  <c r="AF90" i="14"/>
  <c r="R36" i="5"/>
  <c r="L29" i="16"/>
  <c r="M74" i="5" s="1"/>
  <c r="AB16" i="17"/>
  <c r="AA17" i="17"/>
  <c r="M27" i="16"/>
  <c r="N35" i="3" s="1"/>
  <c r="M19" i="16"/>
  <c r="M23" i="16" s="1"/>
  <c r="J19" i="17"/>
  <c r="AG455" i="14"/>
  <c r="AG463" i="14" s="1"/>
  <c r="AH455" i="14" s="1"/>
  <c r="AH463" i="14" s="1"/>
  <c r="AG454" i="14"/>
  <c r="AG462" i="14" s="1"/>
  <c r="AG459" i="14"/>
  <c r="AG467" i="14" s="1"/>
  <c r="AG421" i="14"/>
  <c r="AG429" i="14" s="1"/>
  <c r="AH421" i="14" s="1"/>
  <c r="AH429" i="14" s="1"/>
  <c r="AG475" i="14"/>
  <c r="AG483" i="14" s="1"/>
  <c r="AH475" i="14" s="1"/>
  <c r="AH483" i="14" s="1"/>
  <c r="AH490" i="14"/>
  <c r="AH498" i="14" s="1"/>
  <c r="AI490" i="14" s="1"/>
  <c r="AI498" i="14" s="1"/>
  <c r="AG476" i="14"/>
  <c r="AG484" i="14" s="1"/>
  <c r="AH476" i="14" s="1"/>
  <c r="AH484" i="14" s="1"/>
  <c r="AG471" i="14"/>
  <c r="AG479" i="14" s="1"/>
  <c r="AH471" i="14" s="1"/>
  <c r="AH479" i="14" s="1"/>
  <c r="AG472" i="14"/>
  <c r="AG480" i="14" s="1"/>
  <c r="AH472" i="14" s="1"/>
  <c r="AH480" i="14" s="1"/>
  <c r="AH491" i="14"/>
  <c r="AH499" i="14" s="1"/>
  <c r="AI491" i="14" s="1"/>
  <c r="AI499" i="14" s="1"/>
  <c r="B515" i="14"/>
  <c r="B524" i="14"/>
  <c r="AH515" i="14"/>
  <c r="AH516" i="14"/>
  <c r="AG496" i="14"/>
  <c r="AG497" i="14"/>
  <c r="AG501" i="14"/>
  <c r="AG500" i="14"/>
  <c r="AI474" i="14"/>
  <c r="AI482" i="14" s="1"/>
  <c r="AH473" i="14"/>
  <c r="AH481" i="14" s="1"/>
  <c r="AI456" i="14"/>
  <c r="AI464" i="14" s="1"/>
  <c r="AH458" i="14"/>
  <c r="AH466" i="14" s="1"/>
  <c r="AI457" i="14"/>
  <c r="AI465" i="14" s="1"/>
  <c r="AI439" i="14"/>
  <c r="AI447" i="14" s="1"/>
  <c r="AH441" i="14"/>
  <c r="AH449" i="14" s="1"/>
  <c r="AI440" i="14"/>
  <c r="AI448" i="14" s="1"/>
  <c r="AH437" i="14"/>
  <c r="AH445" i="14" s="1"/>
  <c r="AH442" i="14"/>
  <c r="AH450" i="14" s="1"/>
  <c r="AH438" i="14"/>
  <c r="AH446" i="14" s="1"/>
  <c r="AH420" i="14"/>
  <c r="AH428" i="14" s="1"/>
  <c r="AH425" i="14"/>
  <c r="AH433" i="14" s="1"/>
  <c r="AH424" i="14"/>
  <c r="AH432" i="14" s="1"/>
  <c r="AI422" i="14"/>
  <c r="AI430" i="14" s="1"/>
  <c r="AI423" i="14"/>
  <c r="AI431" i="14" s="1"/>
  <c r="AI406" i="14"/>
  <c r="AI414" i="14" s="1"/>
  <c r="AH407" i="14"/>
  <c r="AH415" i="14" s="1"/>
  <c r="AH404" i="14"/>
  <c r="AH412" i="14" s="1"/>
  <c r="AI405" i="14"/>
  <c r="AI413" i="14" s="1"/>
  <c r="AH408" i="14"/>
  <c r="AH416" i="14" s="1"/>
  <c r="AH403" i="14"/>
  <c r="AH411" i="14" s="1"/>
  <c r="AH387" i="14"/>
  <c r="AH395" i="14" s="1"/>
  <c r="AH386" i="14"/>
  <c r="AH394" i="14" s="1"/>
  <c r="AH390" i="14"/>
  <c r="AH398" i="14" s="1"/>
  <c r="AH391" i="14"/>
  <c r="AH399" i="14" s="1"/>
  <c r="AI389" i="14"/>
  <c r="AI397" i="14" s="1"/>
  <c r="AI388" i="14"/>
  <c r="AI396" i="14" s="1"/>
  <c r="AI372" i="14"/>
  <c r="AI380" i="14" s="1"/>
  <c r="AH370" i="14"/>
  <c r="AH378" i="14" s="1"/>
  <c r="AH373" i="14"/>
  <c r="AH381" i="14" s="1"/>
  <c r="AH374" i="14"/>
  <c r="AH382" i="14" s="1"/>
  <c r="AI371" i="14"/>
  <c r="AI379" i="14" s="1"/>
  <c r="AH369" i="14"/>
  <c r="AH377" i="14" s="1"/>
  <c r="AI355" i="14"/>
  <c r="AI363" i="14" s="1"/>
  <c r="AH357" i="14"/>
  <c r="AH365" i="14" s="1"/>
  <c r="AI354" i="14"/>
  <c r="AI362" i="14" s="1"/>
  <c r="AH352" i="14"/>
  <c r="AH360" i="14" s="1"/>
  <c r="AH356" i="14"/>
  <c r="AH364" i="14" s="1"/>
  <c r="AH353" i="14"/>
  <c r="AH361" i="14" s="1"/>
  <c r="AH336" i="14"/>
  <c r="AH344" i="14" s="1"/>
  <c r="AH339" i="14"/>
  <c r="AH347" i="14" s="1"/>
  <c r="AI338" i="14"/>
  <c r="AI346" i="14" s="1"/>
  <c r="AH340" i="14"/>
  <c r="AH348" i="14" s="1"/>
  <c r="AI337" i="14"/>
  <c r="AI345" i="14" s="1"/>
  <c r="AH335" i="14"/>
  <c r="AH343" i="14" s="1"/>
  <c r="AH318" i="14"/>
  <c r="AH326" i="14" s="1"/>
  <c r="AH322" i="14"/>
  <c r="AH330" i="14" s="1"/>
  <c r="AH320" i="14"/>
  <c r="AH328" i="14" s="1"/>
  <c r="AI321" i="14"/>
  <c r="AI329" i="14" s="1"/>
  <c r="AH323" i="14"/>
  <c r="AH331" i="14" s="1"/>
  <c r="AH319" i="14"/>
  <c r="AH327" i="14" s="1"/>
  <c r="AI304" i="14"/>
  <c r="AI312" i="14" s="1"/>
  <c r="AI303" i="14"/>
  <c r="AI311" i="14" s="1"/>
  <c r="AH302" i="14"/>
  <c r="AH310" i="14" s="1"/>
  <c r="AH305" i="14"/>
  <c r="AH313" i="14" s="1"/>
  <c r="AH301" i="14"/>
  <c r="AH309" i="14" s="1"/>
  <c r="AH306" i="14"/>
  <c r="AH314" i="14" s="1"/>
  <c r="AH284" i="14"/>
  <c r="AH292" i="14" s="1"/>
  <c r="AI287" i="14"/>
  <c r="AI295" i="14" s="1"/>
  <c r="AH289" i="14"/>
  <c r="AH297" i="14" s="1"/>
  <c r="AH285" i="14"/>
  <c r="AH293" i="14" s="1"/>
  <c r="AI286" i="14"/>
  <c r="AI294" i="14" s="1"/>
  <c r="AH288" i="14"/>
  <c r="AH296" i="14" s="1"/>
  <c r="AH269" i="14"/>
  <c r="AH277" i="14" s="1"/>
  <c r="AI270" i="14"/>
  <c r="AI278" i="14" s="1"/>
  <c r="AH271" i="14"/>
  <c r="AH279" i="14" s="1"/>
  <c r="AH272" i="14"/>
  <c r="AH280" i="14" s="1"/>
  <c r="AH268" i="14"/>
  <c r="AH276" i="14" s="1"/>
  <c r="AH267" i="14"/>
  <c r="AH275" i="14" s="1"/>
  <c r="AH252" i="14"/>
  <c r="AH260" i="14" s="1"/>
  <c r="AH254" i="14"/>
  <c r="AH262" i="14" s="1"/>
  <c r="AH255" i="14"/>
  <c r="AH263" i="14"/>
  <c r="AH250" i="14"/>
  <c r="AH258" i="14" s="1"/>
  <c r="AH251" i="14"/>
  <c r="AH259" i="14"/>
  <c r="AI253" i="14"/>
  <c r="AI261" i="14" s="1"/>
  <c r="AH237" i="14"/>
  <c r="AH245" i="14" s="1"/>
  <c r="AI236" i="14"/>
  <c r="AI244" i="14" s="1"/>
  <c r="AH234" i="14"/>
  <c r="AH242" i="14" s="1"/>
  <c r="AH238" i="14"/>
  <c r="AH246" i="14" s="1"/>
  <c r="AH233" i="14"/>
  <c r="AH241" i="14" s="1"/>
  <c r="AI235" i="14"/>
  <c r="AI243" i="14" s="1"/>
  <c r="AH221" i="14"/>
  <c r="AH229" i="14" s="1"/>
  <c r="AH217" i="14"/>
  <c r="AH225" i="14" s="1"/>
  <c r="AH220" i="14"/>
  <c r="AH228" i="14"/>
  <c r="AI219" i="14"/>
  <c r="AI227" i="14" s="1"/>
  <c r="AH216" i="14"/>
  <c r="AH224" i="14" s="1"/>
  <c r="AI218" i="14"/>
  <c r="AI226" i="14" s="1"/>
  <c r="AH200" i="14"/>
  <c r="AH208" i="14"/>
  <c r="AH199" i="14"/>
  <c r="AH207" i="14" s="1"/>
  <c r="AH201" i="14"/>
  <c r="AH209" i="14" s="1"/>
  <c r="AI202" i="14"/>
  <c r="AI210" i="14" s="1"/>
  <c r="AH203" i="14"/>
  <c r="AH211" i="14"/>
  <c r="AH204" i="14"/>
  <c r="AH212" i="14" s="1"/>
  <c r="AH183" i="14"/>
  <c r="AH191" i="14" s="1"/>
  <c r="AH182" i="14"/>
  <c r="AH190" i="14" s="1"/>
  <c r="AH186" i="14"/>
  <c r="AH194" i="14" s="1"/>
  <c r="AJ184" i="14"/>
  <c r="AJ192" i="14" s="1"/>
  <c r="AH187" i="14"/>
  <c r="AH195" i="14" s="1"/>
  <c r="AI185" i="14"/>
  <c r="AI193" i="14" s="1"/>
  <c r="AH165" i="14"/>
  <c r="AH173" i="14" s="1"/>
  <c r="AH166" i="14"/>
  <c r="AH174" i="14" s="1"/>
  <c r="AI168" i="14"/>
  <c r="AI176" i="14" s="1"/>
  <c r="AI167" i="14"/>
  <c r="AI175" i="14" s="1"/>
  <c r="AH170" i="14"/>
  <c r="AH178" i="14" s="1"/>
  <c r="AH169" i="14"/>
  <c r="AH177" i="14" s="1"/>
  <c r="AI150" i="14"/>
  <c r="AI158" i="14" s="1"/>
  <c r="AH149" i="14"/>
  <c r="AH157" i="14" s="1"/>
  <c r="AH148" i="14"/>
  <c r="AH156" i="14" s="1"/>
  <c r="AH153" i="14"/>
  <c r="AH161" i="14" s="1"/>
  <c r="AI151" i="14"/>
  <c r="AI159" i="14" s="1"/>
  <c r="AH152" i="14"/>
  <c r="AH160" i="14" s="1"/>
  <c r="AH132" i="14"/>
  <c r="AH140" i="14" s="1"/>
  <c r="AH131" i="14"/>
  <c r="AH139" i="14"/>
  <c r="AH133" i="14"/>
  <c r="AH141" i="14" s="1"/>
  <c r="AH136" i="14"/>
  <c r="AH144" i="14" s="1"/>
  <c r="AH135" i="14"/>
  <c r="AH143" i="14" s="1"/>
  <c r="AG97" i="14"/>
  <c r="AG105" i="14" s="1"/>
  <c r="AG114" i="14"/>
  <c r="AG122" i="14" s="1"/>
  <c r="C522" i="14"/>
  <c r="AH522" i="14" s="1"/>
  <c r="AG513" i="14"/>
  <c r="AH505" i="14" s="1"/>
  <c r="AG115" i="14"/>
  <c r="AG123" i="14" s="1"/>
  <c r="AG98" i="14"/>
  <c r="AG106" i="14" s="1"/>
  <c r="C523" i="14"/>
  <c r="AH523" i="14" s="1"/>
  <c r="AG514" i="14"/>
  <c r="AH506" i="14" s="1"/>
  <c r="C542" i="14"/>
  <c r="AI542" i="14" s="1"/>
  <c r="AH533" i="14"/>
  <c r="AI525" i="14" s="1"/>
  <c r="AH532" i="14"/>
  <c r="AI524" i="14" s="1"/>
  <c r="C541" i="14"/>
  <c r="AI541" i="14" s="1"/>
  <c r="AG101" i="14"/>
  <c r="AG109" i="14" s="1"/>
  <c r="C526" i="14"/>
  <c r="AH526" i="14" s="1"/>
  <c r="AG517" i="14"/>
  <c r="AH509" i="14" s="1"/>
  <c r="AG118" i="14"/>
  <c r="AG126" i="14" s="1"/>
  <c r="AG119" i="14"/>
  <c r="AG127" i="14" s="1"/>
  <c r="AG102" i="14"/>
  <c r="AG110" i="14" s="1"/>
  <c r="C527" i="14"/>
  <c r="AH527" i="14" s="1"/>
  <c r="AG518" i="14"/>
  <c r="AH510" i="14" s="1"/>
  <c r="AI116" i="14"/>
  <c r="AI124" i="14" s="1"/>
  <c r="AI99" i="14"/>
  <c r="AI107" i="14" s="1"/>
  <c r="AG83" i="14"/>
  <c r="AG91" i="14" s="1"/>
  <c r="AG82" i="14"/>
  <c r="AG90" i="14" s="1"/>
  <c r="T1077" i="14"/>
  <c r="P53" i="1"/>
  <c r="X1073" i="14"/>
  <c r="AG73" i="14"/>
  <c r="U48" i="14"/>
  <c r="U49" i="14"/>
  <c r="U1069" i="14" s="1"/>
  <c r="V58" i="14"/>
  <c r="W50" i="14" s="1"/>
  <c r="W1070" i="14" s="1"/>
  <c r="AH89" i="14"/>
  <c r="AI81" i="14" s="1"/>
  <c r="AG342" i="14"/>
  <c r="AH334" i="14" s="1"/>
  <c r="AG64" i="14"/>
  <c r="AG72" i="14" s="1"/>
  <c r="AG393" i="14"/>
  <c r="AH385" i="14" s="1"/>
  <c r="AG67" i="14"/>
  <c r="AG75" i="14" s="1"/>
  <c r="AH88" i="14"/>
  <c r="AI80" i="14" s="1"/>
  <c r="AG410" i="14"/>
  <c r="AH402" i="14" s="1"/>
  <c r="AH108" i="14"/>
  <c r="AI100" i="14" s="1"/>
  <c r="AG376" i="14"/>
  <c r="AH368" i="14" s="1"/>
  <c r="AG291" i="14"/>
  <c r="AH283" i="14" s="1"/>
  <c r="AH92" i="14"/>
  <c r="AI84" i="14" s="1"/>
  <c r="AG359" i="14"/>
  <c r="AH351" i="14" s="1"/>
  <c r="AG155" i="14"/>
  <c r="AH147" i="14" s="1"/>
  <c r="AF62" i="14"/>
  <c r="AF70" i="14" s="1"/>
  <c r="AH93" i="14"/>
  <c r="AI85" i="14" s="1"/>
  <c r="AG104" i="14"/>
  <c r="AH96" i="14" s="1"/>
  <c r="AG257" i="14"/>
  <c r="AH249" i="14" s="1"/>
  <c r="AJ142" i="14"/>
  <c r="AK134" i="14" s="1"/>
  <c r="AG308" i="14"/>
  <c r="AH300" i="14" s="1"/>
  <c r="AG121" i="14"/>
  <c r="AH113" i="14" s="1"/>
  <c r="AG66" i="14"/>
  <c r="AG74" i="14" s="1"/>
  <c r="AH65" i="14" s="1"/>
  <c r="B522" i="14"/>
  <c r="B513" i="14"/>
  <c r="AG478" i="14"/>
  <c r="AH470" i="14" s="1"/>
  <c r="Y46" i="14"/>
  <c r="Y1066" i="14" s="1"/>
  <c r="Y1074" i="14" s="1"/>
  <c r="B525" i="14"/>
  <c r="B516" i="14"/>
  <c r="AG189" i="14"/>
  <c r="AH181" i="14" s="1"/>
  <c r="B509" i="14"/>
  <c r="B500" i="14"/>
  <c r="B527" i="14"/>
  <c r="B518" i="14"/>
  <c r="U51" i="14"/>
  <c r="U1071" i="14" s="1"/>
  <c r="AG172" i="14"/>
  <c r="AH164" i="14" s="1"/>
  <c r="C521" i="14"/>
  <c r="AH521" i="14" s="1"/>
  <c r="AG512" i="14"/>
  <c r="AH504" i="14" s="1"/>
  <c r="AH63" i="14"/>
  <c r="AH71" i="14" s="1"/>
  <c r="AG223" i="14"/>
  <c r="AH215" i="14" s="1"/>
  <c r="AG427" i="14"/>
  <c r="AH419" i="14" s="1"/>
  <c r="B506" i="14"/>
  <c r="B497" i="14"/>
  <c r="B504" i="14"/>
  <c r="B495" i="14"/>
  <c r="AG68" i="14"/>
  <c r="AG76" i="14" s="1"/>
  <c r="AG274" i="14"/>
  <c r="AH266" i="14" s="1"/>
  <c r="AG206" i="14"/>
  <c r="AH198" i="14" s="1"/>
  <c r="AG461" i="14"/>
  <c r="AH453" i="14" s="1"/>
  <c r="AG325" i="14"/>
  <c r="AH317" i="14" s="1"/>
  <c r="AG495" i="14"/>
  <c r="AH487" i="14" s="1"/>
  <c r="X53" i="14"/>
  <c r="T47" i="14"/>
  <c r="T1067" i="14" s="1"/>
  <c r="AG87" i="14"/>
  <c r="AH79" i="14" s="1"/>
  <c r="AG444" i="14"/>
  <c r="AH436" i="14" s="1"/>
  <c r="AG138" i="14"/>
  <c r="AH130" i="14" s="1"/>
  <c r="AI125" i="14"/>
  <c r="AJ117" i="14" s="1"/>
  <c r="AG240" i="14"/>
  <c r="AH232" i="14" s="1"/>
  <c r="AH73" i="13"/>
  <c r="AH100" i="13" s="1"/>
  <c r="AH67" i="13"/>
  <c r="AH94" i="13" s="1"/>
  <c r="AF102" i="13"/>
  <c r="AG75" i="13"/>
  <c r="AE90" i="13"/>
  <c r="AF63" i="13"/>
  <c r="AH59" i="13"/>
  <c r="AH86" i="13" s="1"/>
  <c r="AH97" i="13"/>
  <c r="AI70" i="13"/>
  <c r="AI97" i="13" s="1"/>
  <c r="AI61" i="13"/>
  <c r="AH88" i="13"/>
  <c r="AG81" i="13"/>
  <c r="AF108" i="13"/>
  <c r="AD80" i="13"/>
  <c r="AD82" i="13" s="1"/>
  <c r="AC107" i="13"/>
  <c r="AC109" i="13" s="1"/>
  <c r="AC7" i="3" s="1"/>
  <c r="AC82" i="13"/>
  <c r="AG103" i="13"/>
  <c r="AI76" i="13"/>
  <c r="AJ76" i="13" s="1"/>
  <c r="AJ103" i="13" s="1"/>
  <c r="AJ74" i="13"/>
  <c r="AJ101" i="13" s="1"/>
  <c r="AF66" i="13"/>
  <c r="AG72" i="13"/>
  <c r="AH72" i="13" s="1"/>
  <c r="AH99" i="13" s="1"/>
  <c r="AE99" i="13"/>
  <c r="AF69" i="13"/>
  <c r="AF96" i="13" s="1"/>
  <c r="AF91" i="13"/>
  <c r="AG64" i="13"/>
  <c r="AF95" i="13"/>
  <c r="AD98" i="13"/>
  <c r="AE71" i="13"/>
  <c r="AL105" i="13"/>
  <c r="AN78" i="13"/>
  <c r="AN105" i="13" s="1"/>
  <c r="AG68" i="13"/>
  <c r="AG95" i="13" s="1"/>
  <c r="AG104" i="13"/>
  <c r="AH77" i="13"/>
  <c r="AF106" i="13"/>
  <c r="AG79" i="13"/>
  <c r="AG106" i="13" s="1"/>
  <c r="AF85" i="13"/>
  <c r="AG58" i="13"/>
  <c r="AI73" i="13"/>
  <c r="AI100" i="13" s="1"/>
  <c r="AJ62" i="13"/>
  <c r="AJ89" i="13" s="1"/>
  <c r="AI67" i="13" l="1"/>
  <c r="AI94" i="13" s="1"/>
  <c r="AG92" i="13"/>
  <c r="AH65" i="13"/>
  <c r="AI60" i="13"/>
  <c r="AI87" i="13" s="1"/>
  <c r="W34" i="5"/>
  <c r="U1079" i="14"/>
  <c r="Q55" i="1"/>
  <c r="S47" i="5"/>
  <c r="U46" i="5"/>
  <c r="W1078" i="14"/>
  <c r="M17" i="16"/>
  <c r="M18" i="16" s="1"/>
  <c r="M20" i="16" s="1"/>
  <c r="N16" i="16" s="1"/>
  <c r="AC16" i="17"/>
  <c r="AB17" i="17"/>
  <c r="J30" i="17"/>
  <c r="J20" i="17"/>
  <c r="J22" i="17" s="1"/>
  <c r="AH459" i="14"/>
  <c r="AH467" i="14" s="1"/>
  <c r="AH454" i="14"/>
  <c r="AH462" i="14" s="1"/>
  <c r="AI454" i="14" s="1"/>
  <c r="AI462" i="14" s="1"/>
  <c r="Q53" i="1"/>
  <c r="AH492" i="14"/>
  <c r="AH500" i="14" s="1"/>
  <c r="AI492" i="14" s="1"/>
  <c r="AI500" i="14" s="1"/>
  <c r="B532" i="14"/>
  <c r="B541" i="14"/>
  <c r="AH488" i="14"/>
  <c r="AH496" i="14" s="1"/>
  <c r="AI488" i="14" s="1"/>
  <c r="AI496" i="14" s="1"/>
  <c r="AI507" i="14"/>
  <c r="AI515" i="14" s="1"/>
  <c r="AJ507" i="14" s="1"/>
  <c r="AJ515" i="14" s="1"/>
  <c r="AH493" i="14"/>
  <c r="AH501" i="14" s="1"/>
  <c r="AI493" i="14" s="1"/>
  <c r="AI501" i="14" s="1"/>
  <c r="AH489" i="14"/>
  <c r="AH497" i="14" s="1"/>
  <c r="AI489" i="14" s="1"/>
  <c r="AI497" i="14" s="1"/>
  <c r="AI508" i="14"/>
  <c r="AI516" i="14" s="1"/>
  <c r="AJ508" i="14" s="1"/>
  <c r="AJ516" i="14" s="1"/>
  <c r="AI533" i="14"/>
  <c r="AH518" i="14"/>
  <c r="AH514" i="14"/>
  <c r="AH517" i="14"/>
  <c r="AH513" i="14"/>
  <c r="AJ490" i="14"/>
  <c r="AJ498" i="14" s="1"/>
  <c r="AJ491" i="14"/>
  <c r="AJ499" i="14" s="1"/>
  <c r="AI473" i="14"/>
  <c r="AI481" i="14" s="1"/>
  <c r="AI476" i="14"/>
  <c r="AI484" i="14" s="1"/>
  <c r="AI472" i="14"/>
  <c r="AI480" i="14" s="1"/>
  <c r="AI475" i="14"/>
  <c r="AI483" i="14" s="1"/>
  <c r="AI471" i="14"/>
  <c r="AI479" i="14" s="1"/>
  <c r="AJ474" i="14"/>
  <c r="AJ482" i="14" s="1"/>
  <c r="AI455" i="14"/>
  <c r="AI463" i="14" s="1"/>
  <c r="AJ457" i="14"/>
  <c r="AJ465" i="14" s="1"/>
  <c r="AJ456" i="14"/>
  <c r="AJ464" i="14" s="1"/>
  <c r="AI458" i="14"/>
  <c r="AI466" i="14" s="1"/>
  <c r="AI437" i="14"/>
  <c r="AI445" i="14" s="1"/>
  <c r="AJ440" i="14"/>
  <c r="AJ448" i="14" s="1"/>
  <c r="AI438" i="14"/>
  <c r="AI446" i="14" s="1"/>
  <c r="AI441" i="14"/>
  <c r="AI449" i="14" s="1"/>
  <c r="AI442" i="14"/>
  <c r="AI450" i="14" s="1"/>
  <c r="AJ439" i="14"/>
  <c r="AJ447" i="14" s="1"/>
  <c r="AI425" i="14"/>
  <c r="AI433" i="14" s="1"/>
  <c r="AI421" i="14"/>
  <c r="AI429" i="14" s="1"/>
  <c r="AJ423" i="14"/>
  <c r="AJ431" i="14" s="1"/>
  <c r="AJ422" i="14"/>
  <c r="AJ430" i="14" s="1"/>
  <c r="AI424" i="14"/>
  <c r="AI432" i="14" s="1"/>
  <c r="AI420" i="14"/>
  <c r="AI428" i="14" s="1"/>
  <c r="AI404" i="14"/>
  <c r="AI412" i="14" s="1"/>
  <c r="AI407" i="14"/>
  <c r="AI415" i="14" s="1"/>
  <c r="AI408" i="14"/>
  <c r="AI416" i="14" s="1"/>
  <c r="AI403" i="14"/>
  <c r="AI411" i="14" s="1"/>
  <c r="AJ405" i="14"/>
  <c r="AJ413" i="14" s="1"/>
  <c r="AJ406" i="14"/>
  <c r="AJ414" i="14" s="1"/>
  <c r="AJ388" i="14"/>
  <c r="AJ396" i="14" s="1"/>
  <c r="AI386" i="14"/>
  <c r="AI394" i="14" s="1"/>
  <c r="AJ389" i="14"/>
  <c r="AJ397" i="14" s="1"/>
  <c r="AI387" i="14"/>
  <c r="AI395" i="14" s="1"/>
  <c r="AI391" i="14"/>
  <c r="AI399" i="14" s="1"/>
  <c r="AI390" i="14"/>
  <c r="AI398" i="14" s="1"/>
  <c r="AI370" i="14"/>
  <c r="AI378" i="14" s="1"/>
  <c r="AI374" i="14"/>
  <c r="AI382" i="14" s="1"/>
  <c r="AI377" i="14"/>
  <c r="AI369" i="14"/>
  <c r="AJ371" i="14"/>
  <c r="AJ379" i="14" s="1"/>
  <c r="AI373" i="14"/>
  <c r="AI381" i="14" s="1"/>
  <c r="AJ372" i="14"/>
  <c r="AJ380" i="14" s="1"/>
  <c r="AI352" i="14"/>
  <c r="AI360" i="14" s="1"/>
  <c r="AJ354" i="14"/>
  <c r="AJ362" i="14" s="1"/>
  <c r="AI353" i="14"/>
  <c r="AI361" i="14" s="1"/>
  <c r="AI357" i="14"/>
  <c r="AI365" i="14" s="1"/>
  <c r="AI356" i="14"/>
  <c r="AI364" i="14" s="1"/>
  <c r="AJ355" i="14"/>
  <c r="AJ363" i="14" s="1"/>
  <c r="AJ338" i="14"/>
  <c r="AJ346" i="14" s="1"/>
  <c r="AJ337" i="14"/>
  <c r="AJ345" i="14" s="1"/>
  <c r="AI336" i="14"/>
  <c r="AI344" i="14" s="1"/>
  <c r="AI340" i="14"/>
  <c r="AI348" i="14" s="1"/>
  <c r="AI335" i="14"/>
  <c r="AI343" i="14" s="1"/>
  <c r="AI339" i="14"/>
  <c r="AI347" i="14" s="1"/>
  <c r="AI323" i="14"/>
  <c r="AI331" i="14" s="1"/>
  <c r="AI322" i="14"/>
  <c r="AI330" i="14" s="1"/>
  <c r="AJ321" i="14"/>
  <c r="AJ329" i="14" s="1"/>
  <c r="AI318" i="14"/>
  <c r="AI326" i="14" s="1"/>
  <c r="AI319" i="14"/>
  <c r="AI327" i="14" s="1"/>
  <c r="AI320" i="14"/>
  <c r="AI328" i="14" s="1"/>
  <c r="AI302" i="14"/>
  <c r="AI310" i="14" s="1"/>
  <c r="AI301" i="14"/>
  <c r="AI309" i="14" s="1"/>
  <c r="AI305" i="14"/>
  <c r="AI313" i="14" s="1"/>
  <c r="AJ304" i="14"/>
  <c r="AJ312" i="14" s="1"/>
  <c r="AI306" i="14"/>
  <c r="AI314" i="14" s="1"/>
  <c r="AJ303" i="14"/>
  <c r="AJ311" i="14" s="1"/>
  <c r="AI288" i="14"/>
  <c r="AI296" i="14" s="1"/>
  <c r="AJ286" i="14"/>
  <c r="AJ294" i="14" s="1"/>
  <c r="AI285" i="14"/>
  <c r="AI293" i="14" s="1"/>
  <c r="AI289" i="14"/>
  <c r="AI297" i="14" s="1"/>
  <c r="AJ287" i="14"/>
  <c r="AJ295" i="14" s="1"/>
  <c r="AI284" i="14"/>
  <c r="AI292" i="14"/>
  <c r="AI269" i="14"/>
  <c r="AI277" i="14" s="1"/>
  <c r="AI268" i="14"/>
  <c r="AI276" i="14" s="1"/>
  <c r="AI271" i="14"/>
  <c r="AI279" i="14" s="1"/>
  <c r="AI267" i="14"/>
  <c r="AI275" i="14" s="1"/>
  <c r="AI272" i="14"/>
  <c r="AI280" i="14" s="1"/>
  <c r="AJ270" i="14"/>
  <c r="AJ278" i="14" s="1"/>
  <c r="AI252" i="14"/>
  <c r="AI260" i="14" s="1"/>
  <c r="AI251" i="14"/>
  <c r="AI259" i="14" s="1"/>
  <c r="AI255" i="14"/>
  <c r="AI263" i="14" s="1"/>
  <c r="AJ253" i="14"/>
  <c r="AJ261" i="14" s="1"/>
  <c r="AI250" i="14"/>
  <c r="AI258" i="14" s="1"/>
  <c r="AI254" i="14"/>
  <c r="AI262" i="14" s="1"/>
  <c r="AI234" i="14"/>
  <c r="AI242" i="14" s="1"/>
  <c r="AI233" i="14"/>
  <c r="AI241" i="14" s="1"/>
  <c r="AI237" i="14"/>
  <c r="AI245" i="14" s="1"/>
  <c r="AJ235" i="14"/>
  <c r="AJ243" i="14" s="1"/>
  <c r="AI238" i="14"/>
  <c r="AI246" i="14" s="1"/>
  <c r="AJ236" i="14"/>
  <c r="AJ244" i="14" s="1"/>
  <c r="AJ218" i="14"/>
  <c r="AJ226" i="14" s="1"/>
  <c r="AJ219" i="14"/>
  <c r="AJ227" i="14" s="1"/>
  <c r="AI217" i="14"/>
  <c r="AI225" i="14" s="1"/>
  <c r="AI216" i="14"/>
  <c r="AI224" i="14" s="1"/>
  <c r="AI220" i="14"/>
  <c r="AI228" i="14" s="1"/>
  <c r="AI221" i="14"/>
  <c r="AI229" i="14" s="1"/>
  <c r="AI203" i="14"/>
  <c r="AI211" i="14" s="1"/>
  <c r="AI201" i="14"/>
  <c r="AI209" i="14" s="1"/>
  <c r="AI200" i="14"/>
  <c r="AI208" i="14" s="1"/>
  <c r="AI204" i="14"/>
  <c r="AI212" i="14" s="1"/>
  <c r="AJ202" i="14"/>
  <c r="AJ210" i="14" s="1"/>
  <c r="AI199" i="14"/>
  <c r="AI207" i="14" s="1"/>
  <c r="AJ185" i="14"/>
  <c r="AJ193" i="14" s="1"/>
  <c r="AK184" i="14"/>
  <c r="AK192" i="14" s="1"/>
  <c r="AI182" i="14"/>
  <c r="AI190" i="14" s="1"/>
  <c r="AI187" i="14"/>
  <c r="AI195" i="14" s="1"/>
  <c r="AI186" i="14"/>
  <c r="AI194" i="14" s="1"/>
  <c r="AI183" i="14"/>
  <c r="AI191" i="14" s="1"/>
  <c r="AI170" i="14"/>
  <c r="AI178" i="14" s="1"/>
  <c r="AJ168" i="14"/>
  <c r="AJ176" i="14" s="1"/>
  <c r="AI165" i="14"/>
  <c r="AI173" i="14" s="1"/>
  <c r="AI169" i="14"/>
  <c r="AI177" i="14" s="1"/>
  <c r="AJ167" i="14"/>
  <c r="AJ175" i="14" s="1"/>
  <c r="AI166" i="14"/>
  <c r="AI174" i="14" s="1"/>
  <c r="AJ151" i="14"/>
  <c r="AJ159" i="14" s="1"/>
  <c r="AI148" i="14"/>
  <c r="AI156" i="14" s="1"/>
  <c r="AJ150" i="14"/>
  <c r="AJ158" i="14" s="1"/>
  <c r="AI152" i="14"/>
  <c r="AI160" i="14" s="1"/>
  <c r="AI153" i="14"/>
  <c r="AI161" i="14" s="1"/>
  <c r="AI149" i="14"/>
  <c r="AI157" i="14" s="1"/>
  <c r="AI133" i="14"/>
  <c r="AI141" i="14" s="1"/>
  <c r="AI135" i="14"/>
  <c r="AI143" i="14" s="1"/>
  <c r="AI132" i="14"/>
  <c r="AI140" i="14" s="1"/>
  <c r="AI131" i="14"/>
  <c r="AI139" i="14" s="1"/>
  <c r="AI136" i="14"/>
  <c r="AI144" i="14" s="1"/>
  <c r="AH114" i="14"/>
  <c r="AH122" i="14" s="1"/>
  <c r="AH97" i="14"/>
  <c r="AH105" i="14" s="1"/>
  <c r="C539" i="14"/>
  <c r="AI539" i="14" s="1"/>
  <c r="AH530" i="14"/>
  <c r="AI522" i="14" s="1"/>
  <c r="AH115" i="14"/>
  <c r="AH123" i="14" s="1"/>
  <c r="C540" i="14"/>
  <c r="AI540" i="14" s="1"/>
  <c r="AH531" i="14"/>
  <c r="AI523" i="14" s="1"/>
  <c r="AH98" i="14"/>
  <c r="AH106" i="14" s="1"/>
  <c r="AI549" i="14"/>
  <c r="AJ541" i="14" s="1"/>
  <c r="C558" i="14"/>
  <c r="AJ558" i="14" s="1"/>
  <c r="U56" i="14"/>
  <c r="U1068" i="14"/>
  <c r="AI532" i="14"/>
  <c r="AJ524" i="14" s="1"/>
  <c r="AI550" i="14"/>
  <c r="AJ542" i="14" s="1"/>
  <c r="C559" i="14"/>
  <c r="AJ559" i="14" s="1"/>
  <c r="AH118" i="14"/>
  <c r="AH126" i="14" s="1"/>
  <c r="AH101" i="14"/>
  <c r="AH109" i="14" s="1"/>
  <c r="C543" i="14"/>
  <c r="AI543" i="14" s="1"/>
  <c r="AH534" i="14"/>
  <c r="AI526" i="14" s="1"/>
  <c r="AH102" i="14"/>
  <c r="AH110" i="14" s="1"/>
  <c r="AH119" i="14"/>
  <c r="AH127" i="14" s="1"/>
  <c r="C544" i="14"/>
  <c r="AI544" i="14" s="1"/>
  <c r="AH535" i="14"/>
  <c r="AI527" i="14" s="1"/>
  <c r="AJ116" i="14"/>
  <c r="AJ124" i="14" s="1"/>
  <c r="AJ99" i="14"/>
  <c r="AJ107" i="14" s="1"/>
  <c r="AH82" i="14"/>
  <c r="AH90" i="14" s="1"/>
  <c r="AH83" i="14"/>
  <c r="AH91" i="14" s="1"/>
  <c r="T1075" i="14"/>
  <c r="AH73" i="14"/>
  <c r="U1077" i="14"/>
  <c r="U57" i="14"/>
  <c r="W58" i="14"/>
  <c r="X50" i="14" s="1"/>
  <c r="X1070" i="14" s="1"/>
  <c r="AH427" i="14"/>
  <c r="AI419" i="14" s="1"/>
  <c r="AH478" i="14"/>
  <c r="AI470" i="14" s="1"/>
  <c r="AH291" i="14"/>
  <c r="AI283" i="14" s="1"/>
  <c r="AH410" i="14"/>
  <c r="AI402" i="14" s="1"/>
  <c r="AH444" i="14"/>
  <c r="AI436" i="14" s="1"/>
  <c r="AH495" i="14"/>
  <c r="AI487" i="14" s="1"/>
  <c r="AH172" i="14"/>
  <c r="AI164" i="14" s="1"/>
  <c r="AH189" i="14"/>
  <c r="AI181" i="14" s="1"/>
  <c r="AH66" i="14"/>
  <c r="AH74" i="14" s="1"/>
  <c r="AI65" i="14" s="1"/>
  <c r="AH104" i="14"/>
  <c r="AI96" i="14" s="1"/>
  <c r="AH67" i="14"/>
  <c r="AH75" i="14" s="1"/>
  <c r="AI89" i="14"/>
  <c r="AJ81" i="14" s="1"/>
  <c r="AH325" i="14"/>
  <c r="AI317" i="14" s="1"/>
  <c r="AH68" i="14"/>
  <c r="AH76" i="14" s="1"/>
  <c r="AH308" i="14"/>
  <c r="AI300" i="14" s="1"/>
  <c r="AH87" i="14"/>
  <c r="AI79" i="14" s="1"/>
  <c r="AH206" i="14"/>
  <c r="AI198" i="14" s="1"/>
  <c r="AJ125" i="14"/>
  <c r="AK117" i="14" s="1"/>
  <c r="AH138" i="14"/>
  <c r="AI130" i="14" s="1"/>
  <c r="AH461" i="14"/>
  <c r="AI453" i="14" s="1"/>
  <c r="AH257" i="14"/>
  <c r="AI249" i="14" s="1"/>
  <c r="AG62" i="14"/>
  <c r="AG70" i="14" s="1"/>
  <c r="AI92" i="14"/>
  <c r="AJ84" i="14" s="1"/>
  <c r="AH393" i="14"/>
  <c r="AI385" i="14" s="1"/>
  <c r="AH240" i="14"/>
  <c r="AI232" i="14" s="1"/>
  <c r="Y45" i="14"/>
  <c r="Y1065" i="14" s="1"/>
  <c r="W28" i="5" s="1"/>
  <c r="AH376" i="14"/>
  <c r="AI368" i="14" s="1"/>
  <c r="B523" i="14"/>
  <c r="B514" i="14"/>
  <c r="C538" i="14"/>
  <c r="AI538" i="14" s="1"/>
  <c r="AH529" i="14"/>
  <c r="AI521" i="14" s="1"/>
  <c r="B544" i="14"/>
  <c r="B535" i="14"/>
  <c r="B517" i="14"/>
  <c r="B526" i="14"/>
  <c r="T55" i="14"/>
  <c r="U59" i="14"/>
  <c r="Y54" i="14"/>
  <c r="AH512" i="14"/>
  <c r="AI504" i="14" s="1"/>
  <c r="AK142" i="14"/>
  <c r="AL134" i="14" s="1"/>
  <c r="AI93" i="14"/>
  <c r="AJ85" i="14" s="1"/>
  <c r="AI88" i="14"/>
  <c r="AJ80" i="14" s="1"/>
  <c r="AH64" i="14"/>
  <c r="AH72" i="14" s="1"/>
  <c r="AH274" i="14"/>
  <c r="AI266" i="14" s="1"/>
  <c r="B521" i="14"/>
  <c r="B512" i="14"/>
  <c r="AH223" i="14"/>
  <c r="AI215" i="14" s="1"/>
  <c r="AI63" i="14"/>
  <c r="AI71" i="14" s="1"/>
  <c r="B542" i="14"/>
  <c r="B533" i="14"/>
  <c r="B530" i="14"/>
  <c r="B539" i="14"/>
  <c r="AH121" i="14"/>
  <c r="AI113" i="14" s="1"/>
  <c r="AH155" i="14"/>
  <c r="AI147" i="14" s="1"/>
  <c r="AH359" i="14"/>
  <c r="AI351" i="14" s="1"/>
  <c r="AI108" i="14"/>
  <c r="AJ100" i="14" s="1"/>
  <c r="AH342" i="14"/>
  <c r="AI334" i="14" s="1"/>
  <c r="AI59" i="13"/>
  <c r="AI86" i="13" s="1"/>
  <c r="AG63" i="13"/>
  <c r="AG90" i="13" s="1"/>
  <c r="AF90" i="13"/>
  <c r="AG102" i="13"/>
  <c r="AH75" i="13"/>
  <c r="AH102" i="13" s="1"/>
  <c r="AJ61" i="13"/>
  <c r="AI88" i="13"/>
  <c r="AJ70" i="13"/>
  <c r="AJ97" i="13" s="1"/>
  <c r="AH81" i="13"/>
  <c r="AG108" i="13"/>
  <c r="AE80" i="13"/>
  <c r="AD107" i="13"/>
  <c r="AD109" i="13" s="1"/>
  <c r="AD7" i="3" s="1"/>
  <c r="AG99" i="13"/>
  <c r="AI72" i="13"/>
  <c r="AI99" i="13" s="1"/>
  <c r="AO78" i="13"/>
  <c r="AO105" i="13" s="1"/>
  <c r="AK76" i="13"/>
  <c r="AK103" i="13" s="1"/>
  <c r="AI103" i="13"/>
  <c r="AK74" i="13"/>
  <c r="AK101" i="13" s="1"/>
  <c r="AG69" i="13"/>
  <c r="AG96" i="13" s="1"/>
  <c r="AF93" i="13"/>
  <c r="AG66" i="13"/>
  <c r="AG91" i="13"/>
  <c r="AH64" i="13"/>
  <c r="AH104" i="13"/>
  <c r="AI77" i="13"/>
  <c r="AE98" i="13"/>
  <c r="AF71" i="13"/>
  <c r="AH68" i="13"/>
  <c r="AH79" i="13"/>
  <c r="AH106" i="13" s="1"/>
  <c r="AG85" i="13"/>
  <c r="AH58" i="13"/>
  <c r="AJ67" i="13"/>
  <c r="AJ94" i="13" s="1"/>
  <c r="AJ73" i="13"/>
  <c r="AJ100" i="13" s="1"/>
  <c r="AK62" i="13"/>
  <c r="AK89" i="13" s="1"/>
  <c r="AH92" i="13" l="1"/>
  <c r="AI65" i="13"/>
  <c r="AJ59" i="13"/>
  <c r="AJ86" i="13" s="1"/>
  <c r="AJ60" i="13"/>
  <c r="AJ87" i="13" s="1"/>
  <c r="X1078" i="14"/>
  <c r="V46" i="5"/>
  <c r="U1076" i="14"/>
  <c r="Q29" i="1"/>
  <c r="S36" i="5"/>
  <c r="M29" i="16"/>
  <c r="N74" i="5" s="1"/>
  <c r="N19" i="16"/>
  <c r="N23" i="16" s="1"/>
  <c r="N27" i="16"/>
  <c r="O35" i="3" s="1"/>
  <c r="J23" i="17"/>
  <c r="K18" i="17"/>
  <c r="AD16" i="17"/>
  <c r="AC17" i="17"/>
  <c r="AI459" i="14"/>
  <c r="AI467" i="14" s="1"/>
  <c r="AI509" i="14"/>
  <c r="AI517" i="14" s="1"/>
  <c r="AJ509" i="14" s="1"/>
  <c r="AJ517" i="14" s="1"/>
  <c r="AI514" i="14"/>
  <c r="AJ506" i="14" s="1"/>
  <c r="AJ514" i="14" s="1"/>
  <c r="AI506" i="14"/>
  <c r="AJ525" i="14"/>
  <c r="AJ533" i="14" s="1"/>
  <c r="AK525" i="14" s="1"/>
  <c r="AK533" i="14" s="1"/>
  <c r="AI510" i="14"/>
  <c r="AI518" i="14" s="1"/>
  <c r="AJ510" i="14" s="1"/>
  <c r="AJ518" i="14" s="1"/>
  <c r="AI505" i="14"/>
  <c r="AI513" i="14" s="1"/>
  <c r="AJ505" i="14" s="1"/>
  <c r="AJ513" i="14" s="1"/>
  <c r="B549" i="14"/>
  <c r="B558" i="14"/>
  <c r="AJ550" i="14"/>
  <c r="AJ549" i="14"/>
  <c r="AI531" i="14"/>
  <c r="AI530" i="14"/>
  <c r="AI535" i="14"/>
  <c r="AI534" i="14"/>
  <c r="AK507" i="14"/>
  <c r="AK515" i="14" s="1"/>
  <c r="AK508" i="14"/>
  <c r="AK516" i="14" s="1"/>
  <c r="AJ488" i="14"/>
  <c r="AJ496" i="14" s="1"/>
  <c r="AJ493" i="14"/>
  <c r="AJ501" i="14" s="1"/>
  <c r="AJ492" i="14"/>
  <c r="AJ500" i="14" s="1"/>
  <c r="AK491" i="14"/>
  <c r="AK499" i="14" s="1"/>
  <c r="AJ489" i="14"/>
  <c r="AJ497" i="14" s="1"/>
  <c r="AK490" i="14"/>
  <c r="AK498" i="14"/>
  <c r="AJ475" i="14"/>
  <c r="AJ483" i="14" s="1"/>
  <c r="AJ472" i="14"/>
  <c r="AJ480" i="14" s="1"/>
  <c r="AK474" i="14"/>
  <c r="AK482" i="14" s="1"/>
  <c r="AJ476" i="14"/>
  <c r="AJ484" i="14" s="1"/>
  <c r="AJ471" i="14"/>
  <c r="AJ479" i="14" s="1"/>
  <c r="AJ473" i="14"/>
  <c r="AJ481" i="14" s="1"/>
  <c r="AJ454" i="14"/>
  <c r="AJ462" i="14" s="1"/>
  <c r="AK456" i="14"/>
  <c r="AK464" i="14" s="1"/>
  <c r="AJ455" i="14"/>
  <c r="AJ463" i="14" s="1"/>
  <c r="AJ458" i="14"/>
  <c r="AJ466" i="14" s="1"/>
  <c r="AK457" i="14"/>
  <c r="AK465" i="14" s="1"/>
  <c r="AJ441" i="14"/>
  <c r="AJ449" i="14" s="1"/>
  <c r="AJ438" i="14"/>
  <c r="AJ446" i="14" s="1"/>
  <c r="AK439" i="14"/>
  <c r="AK447" i="14" s="1"/>
  <c r="AK440" i="14"/>
  <c r="AK448" i="14" s="1"/>
  <c r="AJ442" i="14"/>
  <c r="AJ450" i="14" s="1"/>
  <c r="AJ437" i="14"/>
  <c r="AJ445" i="14" s="1"/>
  <c r="AJ420" i="14"/>
  <c r="AJ428" i="14" s="1"/>
  <c r="AK423" i="14"/>
  <c r="AK431" i="14" s="1"/>
  <c r="AJ424" i="14"/>
  <c r="AJ432" i="14" s="1"/>
  <c r="AJ421" i="14"/>
  <c r="AJ429" i="14" s="1"/>
  <c r="AJ425" i="14"/>
  <c r="AJ433" i="14" s="1"/>
  <c r="AK422" i="14"/>
  <c r="AK430" i="14" s="1"/>
  <c r="AJ408" i="14"/>
  <c r="AJ416" i="14" s="1"/>
  <c r="AJ407" i="14"/>
  <c r="AJ415" i="14" s="1"/>
  <c r="AK405" i="14"/>
  <c r="AK413" i="14" s="1"/>
  <c r="AK406" i="14"/>
  <c r="AK414" i="14" s="1"/>
  <c r="AJ403" i="14"/>
  <c r="AJ411" i="14" s="1"/>
  <c r="AJ404" i="14"/>
  <c r="AJ412" i="14" s="1"/>
  <c r="AJ390" i="14"/>
  <c r="AJ398" i="14" s="1"/>
  <c r="AJ386" i="14"/>
  <c r="AJ394" i="14" s="1"/>
  <c r="AJ391" i="14"/>
  <c r="AJ399" i="14" s="1"/>
  <c r="AK388" i="14"/>
  <c r="AK396" i="14" s="1"/>
  <c r="AJ387" i="14"/>
  <c r="AJ395" i="14" s="1"/>
  <c r="AK389" i="14"/>
  <c r="AK397" i="14" s="1"/>
  <c r="AJ374" i="14"/>
  <c r="AJ382" i="14" s="1"/>
  <c r="AK371" i="14"/>
  <c r="AK379" i="14" s="1"/>
  <c r="AK372" i="14"/>
  <c r="AK380" i="14" s="1"/>
  <c r="AJ373" i="14"/>
  <c r="AJ381" i="14" s="1"/>
  <c r="AJ369" i="14"/>
  <c r="AJ377" i="14" s="1"/>
  <c r="AJ370" i="14"/>
  <c r="AJ378" i="14" s="1"/>
  <c r="AJ357" i="14"/>
  <c r="AJ365" i="14" s="1"/>
  <c r="AJ353" i="14"/>
  <c r="AJ361" i="14" s="1"/>
  <c r="AK355" i="14"/>
  <c r="AK363" i="14" s="1"/>
  <c r="AK354" i="14"/>
  <c r="AK362" i="14" s="1"/>
  <c r="AJ356" i="14"/>
  <c r="AJ364" i="14" s="1"/>
  <c r="AJ352" i="14"/>
  <c r="AJ360" i="14" s="1"/>
  <c r="AJ336" i="14"/>
  <c r="AJ344" i="14" s="1"/>
  <c r="AJ335" i="14"/>
  <c r="AJ343" i="14" s="1"/>
  <c r="AK338" i="14"/>
  <c r="AK346" i="14" s="1"/>
  <c r="AK337" i="14"/>
  <c r="AK345" i="14" s="1"/>
  <c r="AJ339" i="14"/>
  <c r="AJ347" i="14" s="1"/>
  <c r="AJ340" i="14"/>
  <c r="AJ348" i="14" s="1"/>
  <c r="AK321" i="14"/>
  <c r="AK329" i="14" s="1"/>
  <c r="AJ322" i="14"/>
  <c r="AJ330" i="14" s="1"/>
  <c r="AJ319" i="14"/>
  <c r="AJ327" i="14" s="1"/>
  <c r="AJ318" i="14"/>
  <c r="AJ326" i="14" s="1"/>
  <c r="AJ320" i="14"/>
  <c r="AJ328" i="14" s="1"/>
  <c r="AJ323" i="14"/>
  <c r="AJ331" i="14" s="1"/>
  <c r="AK303" i="14"/>
  <c r="AK311" i="14" s="1"/>
  <c r="AJ305" i="14"/>
  <c r="AJ313" i="14" s="1"/>
  <c r="AJ301" i="14"/>
  <c r="AJ309" i="14" s="1"/>
  <c r="AJ302" i="14"/>
  <c r="AJ310" i="14" s="1"/>
  <c r="AK304" i="14"/>
  <c r="AK312" i="14" s="1"/>
  <c r="AJ306" i="14"/>
  <c r="AJ314" i="14" s="1"/>
  <c r="AK287" i="14"/>
  <c r="AK295" i="14" s="1"/>
  <c r="AJ288" i="14"/>
  <c r="AJ296" i="14"/>
  <c r="AJ289" i="14"/>
  <c r="AJ297" i="14" s="1"/>
  <c r="AJ284" i="14"/>
  <c r="AJ292" i="14" s="1"/>
  <c r="AK286" i="14"/>
  <c r="AK294" i="14" s="1"/>
  <c r="AJ285" i="14"/>
  <c r="AJ293" i="14" s="1"/>
  <c r="AK270" i="14"/>
  <c r="AK278" i="14" s="1"/>
  <c r="AJ267" i="14"/>
  <c r="AJ275" i="14" s="1"/>
  <c r="AJ268" i="14"/>
  <c r="AJ276" i="14"/>
  <c r="AJ272" i="14"/>
  <c r="AJ280" i="14" s="1"/>
  <c r="AJ271" i="14"/>
  <c r="AJ279" i="14" s="1"/>
  <c r="AJ269" i="14"/>
  <c r="AJ277" i="14" s="1"/>
  <c r="AJ250" i="14"/>
  <c r="AJ258" i="14"/>
  <c r="AJ255" i="14"/>
  <c r="AJ263" i="14" s="1"/>
  <c r="AJ252" i="14"/>
  <c r="AJ260" i="14" s="1"/>
  <c r="AJ254" i="14"/>
  <c r="AJ262" i="14" s="1"/>
  <c r="AK253" i="14"/>
  <c r="AK261" i="14" s="1"/>
  <c r="AJ251" i="14"/>
  <c r="AJ259" i="14"/>
  <c r="AJ237" i="14"/>
  <c r="AJ245" i="14" s="1"/>
  <c r="AJ238" i="14"/>
  <c r="AJ246" i="14" s="1"/>
  <c r="AJ234" i="14"/>
  <c r="AJ242" i="14" s="1"/>
  <c r="AK236" i="14"/>
  <c r="AK244" i="14"/>
  <c r="AK235" i="14"/>
  <c r="AK243" i="14" s="1"/>
  <c r="AJ233" i="14"/>
  <c r="AJ241" i="14" s="1"/>
  <c r="AJ221" i="14"/>
  <c r="AJ229" i="14"/>
  <c r="AJ216" i="14"/>
  <c r="AJ224" i="14" s="1"/>
  <c r="AK219" i="14"/>
  <c r="AK227" i="14"/>
  <c r="AJ220" i="14"/>
  <c r="AJ228" i="14" s="1"/>
  <c r="AJ217" i="14"/>
  <c r="AJ225" i="14" s="1"/>
  <c r="AK218" i="14"/>
  <c r="AK226" i="14" s="1"/>
  <c r="AK202" i="14"/>
  <c r="AK210" i="14" s="1"/>
  <c r="AJ200" i="14"/>
  <c r="AJ208" i="14" s="1"/>
  <c r="AJ203" i="14"/>
  <c r="AJ211" i="14" s="1"/>
  <c r="AJ199" i="14"/>
  <c r="AJ207" i="14" s="1"/>
  <c r="AJ204" i="14"/>
  <c r="AJ212" i="14"/>
  <c r="AJ201" i="14"/>
  <c r="AJ209" i="14" s="1"/>
  <c r="AJ183" i="14"/>
  <c r="AJ191" i="14"/>
  <c r="AJ187" i="14"/>
  <c r="AJ195" i="14" s="1"/>
  <c r="AL184" i="14"/>
  <c r="AL192" i="14" s="1"/>
  <c r="AJ186" i="14"/>
  <c r="AJ194" i="14" s="1"/>
  <c r="AJ182" i="14"/>
  <c r="AJ190" i="14" s="1"/>
  <c r="AK185" i="14"/>
  <c r="AK193" i="14" s="1"/>
  <c r="AK167" i="14"/>
  <c r="AK175" i="14" s="1"/>
  <c r="AJ165" i="14"/>
  <c r="AJ173" i="14" s="1"/>
  <c r="AJ170" i="14"/>
  <c r="AJ178" i="14" s="1"/>
  <c r="AJ166" i="14"/>
  <c r="AJ174" i="14" s="1"/>
  <c r="AJ169" i="14"/>
  <c r="AJ177" i="14" s="1"/>
  <c r="AK168" i="14"/>
  <c r="AK176" i="14" s="1"/>
  <c r="AJ153" i="14"/>
  <c r="AJ161" i="14" s="1"/>
  <c r="AK150" i="14"/>
  <c r="AK158" i="14" s="1"/>
  <c r="AK151" i="14"/>
  <c r="AK159" i="14"/>
  <c r="AJ149" i="14"/>
  <c r="AJ157" i="14" s="1"/>
  <c r="AJ152" i="14"/>
  <c r="AJ160" i="14" s="1"/>
  <c r="AJ148" i="14"/>
  <c r="AJ156" i="14" s="1"/>
  <c r="AJ132" i="14"/>
  <c r="AJ140" i="14" s="1"/>
  <c r="AJ136" i="14"/>
  <c r="AJ144" i="14" s="1"/>
  <c r="AJ133" i="14"/>
  <c r="AJ141" i="14" s="1"/>
  <c r="AJ131" i="14"/>
  <c r="AJ139" i="14" s="1"/>
  <c r="AJ135" i="14"/>
  <c r="AJ143" i="14" s="1"/>
  <c r="AI97" i="14"/>
  <c r="AI105" i="14" s="1"/>
  <c r="AI114" i="14"/>
  <c r="AI122" i="14" s="1"/>
  <c r="C556" i="14"/>
  <c r="AJ556" i="14" s="1"/>
  <c r="AI547" i="14"/>
  <c r="AJ539" i="14" s="1"/>
  <c r="C557" i="14"/>
  <c r="AJ557" i="14" s="1"/>
  <c r="AI548" i="14"/>
  <c r="AJ540" i="14" s="1"/>
  <c r="AI98" i="14"/>
  <c r="AI106" i="14" s="1"/>
  <c r="AI115" i="14"/>
  <c r="AI123" i="14"/>
  <c r="AJ532" i="14"/>
  <c r="AJ566" i="14"/>
  <c r="AK558" i="14" s="1"/>
  <c r="C575" i="14"/>
  <c r="AK575" i="14" s="1"/>
  <c r="AJ567" i="14"/>
  <c r="AK559" i="14" s="1"/>
  <c r="C576" i="14"/>
  <c r="AK576" i="14" s="1"/>
  <c r="AI118" i="14"/>
  <c r="AI126" i="14" s="1"/>
  <c r="C560" i="14"/>
  <c r="AJ560" i="14" s="1"/>
  <c r="AI551" i="14"/>
  <c r="AJ543" i="14" s="1"/>
  <c r="AI101" i="14"/>
  <c r="AI109" i="14" s="1"/>
  <c r="AI119" i="14"/>
  <c r="AI127" i="14" s="1"/>
  <c r="AI552" i="14"/>
  <c r="AJ544" i="14" s="1"/>
  <c r="C561" i="14"/>
  <c r="AJ561" i="14" s="1"/>
  <c r="AI102" i="14"/>
  <c r="AI110" i="14" s="1"/>
  <c r="AK116" i="14"/>
  <c r="AK124" i="14" s="1"/>
  <c r="AK99" i="14"/>
  <c r="AK107" i="14" s="1"/>
  <c r="AI82" i="14"/>
  <c r="AI90" i="14" s="1"/>
  <c r="AI83" i="14"/>
  <c r="AI91" i="14" s="1"/>
  <c r="AI73" i="14"/>
  <c r="Y1073" i="14"/>
  <c r="V49" i="14"/>
  <c r="V1069" i="14" s="1"/>
  <c r="V48" i="14"/>
  <c r="X58" i="14"/>
  <c r="Y50" i="14" s="1"/>
  <c r="Y1070" i="14" s="1"/>
  <c r="AI64" i="14"/>
  <c r="AI72" i="14" s="1"/>
  <c r="AJ93" i="14"/>
  <c r="AK85" i="14" s="1"/>
  <c r="AI121" i="14"/>
  <c r="AJ113" i="14" s="1"/>
  <c r="AI274" i="14"/>
  <c r="AJ266" i="14" s="1"/>
  <c r="AI512" i="14"/>
  <c r="AJ504" i="14" s="1"/>
  <c r="AI240" i="14"/>
  <c r="AJ232" i="14" s="1"/>
  <c r="AI138" i="14"/>
  <c r="AJ130" i="14" s="1"/>
  <c r="AJ89" i="14"/>
  <c r="AK81" i="14" s="1"/>
  <c r="AI67" i="14"/>
  <c r="AI75" i="14" s="1"/>
  <c r="AJ108" i="14"/>
  <c r="AK100" i="14" s="1"/>
  <c r="AJ88" i="14"/>
  <c r="AK80" i="14" s="1"/>
  <c r="AI393" i="14"/>
  <c r="AJ385" i="14" s="1"/>
  <c r="AI410" i="14"/>
  <c r="AJ402" i="14" s="1"/>
  <c r="AJ63" i="14"/>
  <c r="AJ71" i="14" s="1"/>
  <c r="AJ92" i="14"/>
  <c r="AK84" i="14" s="1"/>
  <c r="AI325" i="14"/>
  <c r="AJ317" i="14" s="1"/>
  <c r="AI444" i="14"/>
  <c r="AJ436" i="14" s="1"/>
  <c r="AI342" i="14"/>
  <c r="AJ334" i="14" s="1"/>
  <c r="AI223" i="14"/>
  <c r="AJ215" i="14" s="1"/>
  <c r="AI87" i="14"/>
  <c r="AJ79" i="14" s="1"/>
  <c r="AI478" i="14"/>
  <c r="AJ470" i="14" s="1"/>
  <c r="AL142" i="14"/>
  <c r="AM134" i="14" s="1"/>
  <c r="U47" i="14"/>
  <c r="U1067" i="14" s="1"/>
  <c r="B552" i="14"/>
  <c r="B561" i="14"/>
  <c r="AI172" i="14"/>
  <c r="AJ164" i="14" s="1"/>
  <c r="AI495" i="14"/>
  <c r="AJ487" i="14" s="1"/>
  <c r="B538" i="14"/>
  <c r="B529" i="14"/>
  <c r="V51" i="14"/>
  <c r="V1071" i="14" s="1"/>
  <c r="AI529" i="14"/>
  <c r="AJ521" i="14" s="1"/>
  <c r="AI359" i="14"/>
  <c r="AJ351" i="14" s="1"/>
  <c r="AI155" i="14"/>
  <c r="AJ147" i="14" s="1"/>
  <c r="B556" i="14"/>
  <c r="B547" i="14"/>
  <c r="B559" i="14"/>
  <c r="B550" i="14"/>
  <c r="Z46" i="14"/>
  <c r="Z1066" i="14" s="1"/>
  <c r="X34" i="5" s="1"/>
  <c r="C555" i="14"/>
  <c r="AJ555" i="14" s="1"/>
  <c r="AI546" i="14"/>
  <c r="AJ538" i="14" s="1"/>
  <c r="Y53" i="14"/>
  <c r="AI291" i="14"/>
  <c r="AJ283" i="14" s="1"/>
  <c r="AI427" i="14"/>
  <c r="AJ419" i="14" s="1"/>
  <c r="B531" i="14"/>
  <c r="B540" i="14"/>
  <c r="AI257" i="14"/>
  <c r="AJ249" i="14" s="1"/>
  <c r="AI308" i="14"/>
  <c r="AJ300" i="14" s="1"/>
  <c r="B543" i="14"/>
  <c r="B534" i="14"/>
  <c r="AI376" i="14"/>
  <c r="AJ368" i="14" s="1"/>
  <c r="AH62" i="14"/>
  <c r="AH70" i="14" s="1"/>
  <c r="AI461" i="14"/>
  <c r="AJ453" i="14" s="1"/>
  <c r="AK125" i="14"/>
  <c r="AL117" i="14" s="1"/>
  <c r="AI206" i="14"/>
  <c r="AJ198" i="14" s="1"/>
  <c r="AI68" i="14"/>
  <c r="AI76" i="14" s="1"/>
  <c r="AI104" i="14"/>
  <c r="AJ96" i="14" s="1"/>
  <c r="AI66" i="14"/>
  <c r="AI74" i="14" s="1"/>
  <c r="AJ65" i="14" s="1"/>
  <c r="AI189" i="14"/>
  <c r="AJ181" i="14" s="1"/>
  <c r="AL76" i="13"/>
  <c r="AL103" i="13" s="1"/>
  <c r="AH63" i="13"/>
  <c r="AH90" i="13" s="1"/>
  <c r="AI75" i="13"/>
  <c r="AK70" i="13"/>
  <c r="AK97" i="13" s="1"/>
  <c r="AK61" i="13"/>
  <c r="AJ88" i="13"/>
  <c r="AH108" i="13"/>
  <c r="AI81" i="13"/>
  <c r="AP78" i="13"/>
  <c r="AP105" i="13" s="1"/>
  <c r="AF80" i="13"/>
  <c r="AF107" i="13" s="1"/>
  <c r="AE107" i="13"/>
  <c r="AE109" i="13" s="1"/>
  <c r="AE7" i="3" s="1"/>
  <c r="AE82" i="13"/>
  <c r="AJ72" i="13"/>
  <c r="AJ99" i="13" s="1"/>
  <c r="AK59" i="13"/>
  <c r="AK86" i="13" s="1"/>
  <c r="AL74" i="13"/>
  <c r="AL101" i="13" s="1"/>
  <c r="AH69" i="13"/>
  <c r="AG93" i="13"/>
  <c r="AH66" i="13"/>
  <c r="AH91" i="13"/>
  <c r="AI64" i="13"/>
  <c r="AI91" i="13" s="1"/>
  <c r="AI79" i="13"/>
  <c r="AI106" i="13" s="1"/>
  <c r="AH95" i="13"/>
  <c r="AI104" i="13"/>
  <c r="AJ77" i="13"/>
  <c r="AM76" i="13"/>
  <c r="AF98" i="13"/>
  <c r="AG71" i="13"/>
  <c r="AI68" i="13"/>
  <c r="AJ68" i="13" s="1"/>
  <c r="AJ95" i="13" s="1"/>
  <c r="AH85" i="13"/>
  <c r="AI58" i="13"/>
  <c r="AL62" i="13"/>
  <c r="AL89" i="13" s="1"/>
  <c r="AK67" i="13"/>
  <c r="AK94" i="13" s="1"/>
  <c r="AK73" i="13"/>
  <c r="AK100" i="13" s="1"/>
  <c r="AK60" i="13" l="1"/>
  <c r="AK87" i="13" s="1"/>
  <c r="AI92" i="13"/>
  <c r="AJ65" i="13"/>
  <c r="V1079" i="14"/>
  <c r="R55" i="1"/>
  <c r="T47" i="5"/>
  <c r="W46" i="5"/>
  <c r="Y1078" i="14"/>
  <c r="K21" i="17"/>
  <c r="K31" i="17" s="1"/>
  <c r="J70" i="1" s="1"/>
  <c r="J32" i="17"/>
  <c r="J24" i="17"/>
  <c r="J33" i="17" s="1"/>
  <c r="K10" i="3" s="1"/>
  <c r="N18" i="24" s="1"/>
  <c r="AE16" i="17"/>
  <c r="AD17" i="17"/>
  <c r="N17" i="16"/>
  <c r="N18" i="16" s="1"/>
  <c r="N20" i="16" s="1"/>
  <c r="AJ459" i="14"/>
  <c r="AJ467" i="14" s="1"/>
  <c r="AK459" i="14" s="1"/>
  <c r="AK467" i="14" s="1"/>
  <c r="AJ522" i="14"/>
  <c r="AJ530" i="14" s="1"/>
  <c r="AK522" i="14" s="1"/>
  <c r="AK530" i="14" s="1"/>
  <c r="AK542" i="14"/>
  <c r="AK550" i="14" s="1"/>
  <c r="AL542" i="14" s="1"/>
  <c r="AL550" i="14" s="1"/>
  <c r="AJ523" i="14"/>
  <c r="AJ531" i="14" s="1"/>
  <c r="AK523" i="14" s="1"/>
  <c r="AK531" i="14" s="1"/>
  <c r="B566" i="14"/>
  <c r="B575" i="14"/>
  <c r="AJ526" i="14"/>
  <c r="AJ534" i="14" s="1"/>
  <c r="AK526" i="14" s="1"/>
  <c r="AK534" i="14" s="1"/>
  <c r="R53" i="1"/>
  <c r="AJ527" i="14"/>
  <c r="AJ535" i="14" s="1"/>
  <c r="AK527" i="14" s="1"/>
  <c r="AK535" i="14" s="1"/>
  <c r="AK541" i="14"/>
  <c r="AK549" i="14" s="1"/>
  <c r="AL541" i="14" s="1"/>
  <c r="AL549" i="14" s="1"/>
  <c r="AK566" i="14"/>
  <c r="AK567" i="14"/>
  <c r="AJ551" i="14"/>
  <c r="AJ547" i="14"/>
  <c r="AJ552" i="14"/>
  <c r="AJ548" i="14"/>
  <c r="AL525" i="14"/>
  <c r="AL533" i="14" s="1"/>
  <c r="AK524" i="14"/>
  <c r="AK532" i="14" s="1"/>
  <c r="AK509" i="14"/>
  <c r="AK517" i="14" s="1"/>
  <c r="AK505" i="14"/>
  <c r="AK513" i="14" s="1"/>
  <c r="AK510" i="14"/>
  <c r="AK518" i="14" s="1"/>
  <c r="AL508" i="14"/>
  <c r="AL516" i="14" s="1"/>
  <c r="AK506" i="14"/>
  <c r="AK514" i="14" s="1"/>
  <c r="AL507" i="14"/>
  <c r="AL515" i="14" s="1"/>
  <c r="AL491" i="14"/>
  <c r="AL499" i="14" s="1"/>
  <c r="AK492" i="14"/>
  <c r="AK500" i="14" s="1"/>
  <c r="AK493" i="14"/>
  <c r="AK501" i="14" s="1"/>
  <c r="AK489" i="14"/>
  <c r="AK497" i="14" s="1"/>
  <c r="AK488" i="14"/>
  <c r="AK496" i="14" s="1"/>
  <c r="AL490" i="14"/>
  <c r="AL498" i="14" s="1"/>
  <c r="AK476" i="14"/>
  <c r="AK484" i="14" s="1"/>
  <c r="AL474" i="14"/>
  <c r="AL482" i="14" s="1"/>
  <c r="AK473" i="14"/>
  <c r="AK481" i="14" s="1"/>
  <c r="AK472" i="14"/>
  <c r="AK480" i="14" s="1"/>
  <c r="AK471" i="14"/>
  <c r="AK479" i="14" s="1"/>
  <c r="AK475" i="14"/>
  <c r="AK483" i="14" s="1"/>
  <c r="AK455" i="14"/>
  <c r="AK463" i="14" s="1"/>
  <c r="AK458" i="14"/>
  <c r="AK466" i="14" s="1"/>
  <c r="AK454" i="14"/>
  <c r="AK462" i="14" s="1"/>
  <c r="AL457" i="14"/>
  <c r="AL465" i="14" s="1"/>
  <c r="AL456" i="14"/>
  <c r="AL464" i="14" s="1"/>
  <c r="AL440" i="14"/>
  <c r="AL448" i="14" s="1"/>
  <c r="AL439" i="14"/>
  <c r="AL447" i="14" s="1"/>
  <c r="AK437" i="14"/>
  <c r="AK445" i="14" s="1"/>
  <c r="AK438" i="14"/>
  <c r="AK446" i="14" s="1"/>
  <c r="AK442" i="14"/>
  <c r="AK450" i="14" s="1"/>
  <c r="AK441" i="14"/>
  <c r="AK449" i="14" s="1"/>
  <c r="AL423" i="14"/>
  <c r="AL431" i="14" s="1"/>
  <c r="AK421" i="14"/>
  <c r="AK429" i="14" s="1"/>
  <c r="AL422" i="14"/>
  <c r="AL430" i="14" s="1"/>
  <c r="AK425" i="14"/>
  <c r="AK433" i="14" s="1"/>
  <c r="AK424" i="14"/>
  <c r="AK432" i="14" s="1"/>
  <c r="AK420" i="14"/>
  <c r="AK428" i="14" s="1"/>
  <c r="AK407" i="14"/>
  <c r="AK415" i="14" s="1"/>
  <c r="AK403" i="14"/>
  <c r="AK411" i="14" s="1"/>
  <c r="AL405" i="14"/>
  <c r="AL413" i="14" s="1"/>
  <c r="AK404" i="14"/>
  <c r="AK412" i="14" s="1"/>
  <c r="AL406" i="14"/>
  <c r="AL414" i="14" s="1"/>
  <c r="AK408" i="14"/>
  <c r="AK416" i="14" s="1"/>
  <c r="AL389" i="14"/>
  <c r="AL397" i="14" s="1"/>
  <c r="AK386" i="14"/>
  <c r="AK394" i="14" s="1"/>
  <c r="AK387" i="14"/>
  <c r="AK395" i="14" s="1"/>
  <c r="AK390" i="14"/>
  <c r="AK398" i="14" s="1"/>
  <c r="AL388" i="14"/>
  <c r="AL396" i="14" s="1"/>
  <c r="AK391" i="14"/>
  <c r="AK399" i="14" s="1"/>
  <c r="AL371" i="14"/>
  <c r="AL379" i="14" s="1"/>
  <c r="AK373" i="14"/>
  <c r="AK381" i="14" s="1"/>
  <c r="AK370" i="14"/>
  <c r="AK378" i="14" s="1"/>
  <c r="AK369" i="14"/>
  <c r="AK377" i="14" s="1"/>
  <c r="AL372" i="14"/>
  <c r="AL380" i="14" s="1"/>
  <c r="AK374" i="14"/>
  <c r="AK382" i="14" s="1"/>
  <c r="AK352" i="14"/>
  <c r="AK360" i="14" s="1"/>
  <c r="AL355" i="14"/>
  <c r="AL363" i="14" s="1"/>
  <c r="AK356" i="14"/>
  <c r="AK364" i="14" s="1"/>
  <c r="AK353" i="14"/>
  <c r="AK361" i="14" s="1"/>
  <c r="AK357" i="14"/>
  <c r="AK365" i="14" s="1"/>
  <c r="AL354" i="14"/>
  <c r="AL362" i="14" s="1"/>
  <c r="AK339" i="14"/>
  <c r="AK347" i="14" s="1"/>
  <c r="AK340" i="14"/>
  <c r="AK348" i="14" s="1"/>
  <c r="AL338" i="14"/>
  <c r="AL346" i="14" s="1"/>
  <c r="AK344" i="14"/>
  <c r="AK336" i="14"/>
  <c r="AL337" i="14"/>
  <c r="AL345" i="14" s="1"/>
  <c r="AK335" i="14"/>
  <c r="AK343" i="14" s="1"/>
  <c r="AK320" i="14"/>
  <c r="AK328" i="14" s="1"/>
  <c r="AK322" i="14"/>
  <c r="AK330" i="14" s="1"/>
  <c r="AK318" i="14"/>
  <c r="AK326" i="14" s="1"/>
  <c r="AK323" i="14"/>
  <c r="AK331" i="14" s="1"/>
  <c r="AK319" i="14"/>
  <c r="AK327" i="14" s="1"/>
  <c r="AL321" i="14"/>
  <c r="AL329" i="14" s="1"/>
  <c r="AK302" i="14"/>
  <c r="AK310" i="14"/>
  <c r="AK301" i="14"/>
  <c r="AK309" i="14" s="1"/>
  <c r="AK305" i="14"/>
  <c r="AK313" i="14" s="1"/>
  <c r="AL303" i="14"/>
  <c r="AL311" i="14" s="1"/>
  <c r="AK306" i="14"/>
  <c r="AK314" i="14" s="1"/>
  <c r="AL304" i="14"/>
  <c r="AL312" i="14" s="1"/>
  <c r="AK289" i="14"/>
  <c r="AK297" i="14" s="1"/>
  <c r="AL286" i="14"/>
  <c r="AL294" i="14" s="1"/>
  <c r="AL287" i="14"/>
  <c r="AL295" i="14" s="1"/>
  <c r="AK285" i="14"/>
  <c r="AK293" i="14"/>
  <c r="AK288" i="14"/>
  <c r="AK296" i="14" s="1"/>
  <c r="AK284" i="14"/>
  <c r="AK292" i="14" s="1"/>
  <c r="AK269" i="14"/>
  <c r="AK277" i="14" s="1"/>
  <c r="AK272" i="14"/>
  <c r="AK280" i="14" s="1"/>
  <c r="AK267" i="14"/>
  <c r="AK275" i="14"/>
  <c r="AK271" i="14"/>
  <c r="AK279" i="14" s="1"/>
  <c r="AK268" i="14"/>
  <c r="AK276" i="14"/>
  <c r="AL270" i="14"/>
  <c r="AL278" i="14" s="1"/>
  <c r="AL253" i="14"/>
  <c r="AL261" i="14" s="1"/>
  <c r="AK252" i="14"/>
  <c r="AK260" i="14" s="1"/>
  <c r="AK250" i="14"/>
  <c r="AK258" i="14" s="1"/>
  <c r="AK251" i="14"/>
  <c r="AK259" i="14" s="1"/>
  <c r="AK254" i="14"/>
  <c r="AK262" i="14" s="1"/>
  <c r="AK255" i="14"/>
  <c r="AK263" i="14" s="1"/>
  <c r="AK234" i="14"/>
  <c r="AK242" i="14" s="1"/>
  <c r="AL235" i="14"/>
  <c r="AL243" i="14" s="1"/>
  <c r="AK237" i="14"/>
  <c r="AK245" i="14" s="1"/>
  <c r="AK233" i="14"/>
  <c r="AK241" i="14" s="1"/>
  <c r="AK238" i="14"/>
  <c r="AK246" i="14" s="1"/>
  <c r="AL236" i="14"/>
  <c r="AL244" i="14" s="1"/>
  <c r="AL218" i="14"/>
  <c r="AL226" i="14" s="1"/>
  <c r="AK220" i="14"/>
  <c r="AK228" i="14" s="1"/>
  <c r="AK216" i="14"/>
  <c r="AK224" i="14" s="1"/>
  <c r="AK217" i="14"/>
  <c r="AK225" i="14" s="1"/>
  <c r="AL219" i="14"/>
  <c r="AL227" i="14" s="1"/>
  <c r="AK221" i="14"/>
  <c r="AK229" i="14" s="1"/>
  <c r="AK204" i="14"/>
  <c r="AK212" i="14" s="1"/>
  <c r="AK203" i="14"/>
  <c r="AK211" i="14" s="1"/>
  <c r="AL202" i="14"/>
  <c r="AL210" i="14" s="1"/>
  <c r="AK201" i="14"/>
  <c r="AK209" i="14" s="1"/>
  <c r="AK199" i="14"/>
  <c r="AK207" i="14" s="1"/>
  <c r="AK200" i="14"/>
  <c r="AK208" i="14" s="1"/>
  <c r="AL185" i="14"/>
  <c r="AL193" i="14" s="1"/>
  <c r="AK186" i="14"/>
  <c r="AK194" i="14" s="1"/>
  <c r="AK187" i="14"/>
  <c r="AK195" i="14" s="1"/>
  <c r="AK182" i="14"/>
  <c r="AK190" i="14" s="1"/>
  <c r="AM184" i="14"/>
  <c r="AM192" i="14" s="1"/>
  <c r="AK183" i="14"/>
  <c r="AK191" i="14" s="1"/>
  <c r="AK169" i="14"/>
  <c r="AK177" i="14" s="1"/>
  <c r="AK170" i="14"/>
  <c r="AK178" i="14" s="1"/>
  <c r="AL167" i="14"/>
  <c r="AL175" i="14" s="1"/>
  <c r="AL168" i="14"/>
  <c r="AL176" i="14" s="1"/>
  <c r="AK166" i="14"/>
  <c r="AK174" i="14" s="1"/>
  <c r="AK165" i="14"/>
  <c r="AK173" i="14" s="1"/>
  <c r="AK152" i="14"/>
  <c r="AK160" i="14" s="1"/>
  <c r="AL151" i="14"/>
  <c r="AL159" i="14" s="1"/>
  <c r="AK153" i="14"/>
  <c r="AK161" i="14" s="1"/>
  <c r="AK148" i="14"/>
  <c r="AK156" i="14" s="1"/>
  <c r="AK149" i="14"/>
  <c r="AK157" i="14" s="1"/>
  <c r="AL150" i="14"/>
  <c r="AL158" i="14" s="1"/>
  <c r="AK133" i="14"/>
  <c r="AK141" i="14" s="1"/>
  <c r="AK135" i="14"/>
  <c r="AK143" i="14" s="1"/>
  <c r="AK132" i="14"/>
  <c r="AK140" i="14" s="1"/>
  <c r="AK131" i="14"/>
  <c r="AK139" i="14" s="1"/>
  <c r="AK136" i="14"/>
  <c r="AK144" i="14" s="1"/>
  <c r="AJ114" i="14"/>
  <c r="AJ122" i="14" s="1"/>
  <c r="AJ97" i="14"/>
  <c r="AJ105" i="14" s="1"/>
  <c r="C573" i="14"/>
  <c r="AK573" i="14" s="1"/>
  <c r="AJ564" i="14"/>
  <c r="AK556" i="14" s="1"/>
  <c r="AJ98" i="14"/>
  <c r="AJ106" i="14" s="1"/>
  <c r="AJ115" i="14"/>
  <c r="AJ123" i="14" s="1"/>
  <c r="C574" i="14"/>
  <c r="AK574" i="14" s="1"/>
  <c r="AJ565" i="14"/>
  <c r="AK557" i="14" s="1"/>
  <c r="C592" i="14"/>
  <c r="AL592" i="14" s="1"/>
  <c r="AK583" i="14"/>
  <c r="AL575" i="14" s="1"/>
  <c r="V56" i="14"/>
  <c r="V1068" i="14"/>
  <c r="R29" i="1" s="1"/>
  <c r="C593" i="14"/>
  <c r="AL593" i="14" s="1"/>
  <c r="AK584" i="14"/>
  <c r="AL576" i="14" s="1"/>
  <c r="AJ118" i="14"/>
  <c r="AJ126" i="14" s="1"/>
  <c r="AJ101" i="14"/>
  <c r="AJ109" i="14" s="1"/>
  <c r="C577" i="14"/>
  <c r="AK577" i="14" s="1"/>
  <c r="AJ568" i="14"/>
  <c r="AK560" i="14" s="1"/>
  <c r="AJ569" i="14"/>
  <c r="AK561" i="14" s="1"/>
  <c r="C578" i="14"/>
  <c r="AK578" i="14" s="1"/>
  <c r="AJ102" i="14"/>
  <c r="AJ110" i="14" s="1"/>
  <c r="AJ119" i="14"/>
  <c r="AJ127" i="14" s="1"/>
  <c r="AL116" i="14"/>
  <c r="AL124" i="14" s="1"/>
  <c r="AL99" i="14"/>
  <c r="AL107" i="14" s="1"/>
  <c r="AJ82" i="14"/>
  <c r="AJ90" i="14" s="1"/>
  <c r="AJ83" i="14"/>
  <c r="AJ91" i="14" s="1"/>
  <c r="U1075" i="14"/>
  <c r="AJ73" i="14"/>
  <c r="Z1074" i="14"/>
  <c r="V1077" i="14"/>
  <c r="V57" i="14"/>
  <c r="W49" i="14" s="1"/>
  <c r="W1069" i="14" s="1"/>
  <c r="U55" i="14"/>
  <c r="V47" i="14" s="1"/>
  <c r="V1067" i="14" s="1"/>
  <c r="Z54" i="14"/>
  <c r="AA46" i="14" s="1"/>
  <c r="AA1066" i="14" s="1"/>
  <c r="Y34" i="5" s="1"/>
  <c r="Y58" i="14"/>
  <c r="Z50" i="14" s="1"/>
  <c r="Z1070" i="14" s="1"/>
  <c r="AJ257" i="14"/>
  <c r="AK249" i="14" s="1"/>
  <c r="AJ359" i="14"/>
  <c r="AK351" i="14" s="1"/>
  <c r="AK92" i="14"/>
  <c r="AL84" i="14" s="1"/>
  <c r="AJ172" i="14"/>
  <c r="AK164" i="14" s="1"/>
  <c r="AK89" i="14"/>
  <c r="AL81" i="14" s="1"/>
  <c r="AJ240" i="14"/>
  <c r="AK232" i="14" s="1"/>
  <c r="AJ478" i="14"/>
  <c r="AK470" i="14" s="1"/>
  <c r="AJ444" i="14"/>
  <c r="AK436" i="14" s="1"/>
  <c r="AJ121" i="14"/>
  <c r="AK113" i="14" s="1"/>
  <c r="AK93" i="14"/>
  <c r="AL85" i="14" s="1"/>
  <c r="AJ66" i="14"/>
  <c r="AJ74" i="14" s="1"/>
  <c r="AK65" i="14" s="1"/>
  <c r="AJ104" i="14"/>
  <c r="AK96" i="14" s="1"/>
  <c r="AJ155" i="14"/>
  <c r="AK147" i="14" s="1"/>
  <c r="AJ325" i="14"/>
  <c r="AK317" i="14" s="1"/>
  <c r="AK88" i="14"/>
  <c r="AL80" i="14" s="1"/>
  <c r="AL125" i="14"/>
  <c r="AM117" i="14" s="1"/>
  <c r="AI62" i="14"/>
  <c r="AI70" i="14" s="1"/>
  <c r="B560" i="14"/>
  <c r="B551" i="14"/>
  <c r="AJ189" i="14"/>
  <c r="AK181" i="14" s="1"/>
  <c r="AJ68" i="14"/>
  <c r="AJ76" i="14" s="1"/>
  <c r="AJ206" i="14"/>
  <c r="AK198" i="14" s="1"/>
  <c r="B548" i="14"/>
  <c r="B557" i="14"/>
  <c r="AJ427" i="14"/>
  <c r="AK419" i="14" s="1"/>
  <c r="AJ546" i="14"/>
  <c r="AK538" i="14" s="1"/>
  <c r="AJ529" i="14"/>
  <c r="AK521" i="14" s="1"/>
  <c r="B546" i="14"/>
  <c r="B555" i="14"/>
  <c r="AM142" i="14"/>
  <c r="AN134" i="14" s="1"/>
  <c r="AJ342" i="14"/>
  <c r="AK334" i="14" s="1"/>
  <c r="AK63" i="14"/>
  <c r="AK71" i="14" s="1"/>
  <c r="AK108" i="14"/>
  <c r="AL100" i="14" s="1"/>
  <c r="AJ512" i="14"/>
  <c r="AK504" i="14" s="1"/>
  <c r="AJ274" i="14"/>
  <c r="AK266" i="14" s="1"/>
  <c r="AJ64" i="14"/>
  <c r="AJ72" i="14" s="1"/>
  <c r="Z45" i="14"/>
  <c r="Z1065" i="14" s="1"/>
  <c r="X28" i="5" s="1"/>
  <c r="C572" i="14"/>
  <c r="AK572" i="14" s="1"/>
  <c r="AJ563" i="14"/>
  <c r="AK555" i="14" s="1"/>
  <c r="B573" i="14"/>
  <c r="B564" i="14"/>
  <c r="V59" i="14"/>
  <c r="B569" i="14"/>
  <c r="B578" i="14"/>
  <c r="AJ461" i="14"/>
  <c r="AK453" i="14" s="1"/>
  <c r="AJ376" i="14"/>
  <c r="AK368" i="14" s="1"/>
  <c r="AJ308" i="14"/>
  <c r="AK300" i="14" s="1"/>
  <c r="AJ291" i="14"/>
  <c r="AK283" i="14" s="1"/>
  <c r="AJ495" i="14"/>
  <c r="AK487" i="14" s="1"/>
  <c r="AJ87" i="14"/>
  <c r="AK79" i="14" s="1"/>
  <c r="AJ223" i="14"/>
  <c r="AK215" i="14" s="1"/>
  <c r="AJ410" i="14"/>
  <c r="AK402" i="14" s="1"/>
  <c r="AJ393" i="14"/>
  <c r="AK385" i="14" s="1"/>
  <c r="AJ67" i="14"/>
  <c r="AJ75" i="14" s="1"/>
  <c r="AJ138" i="14"/>
  <c r="AK130" i="14" s="1"/>
  <c r="B576" i="14"/>
  <c r="B567" i="14"/>
  <c r="AL70" i="13"/>
  <c r="AM70" i="13" s="1"/>
  <c r="AI63" i="13"/>
  <c r="AI90" i="13" s="1"/>
  <c r="AI102" i="13"/>
  <c r="AJ75" i="13"/>
  <c r="AQ78" i="13"/>
  <c r="AQ105" i="13" s="1"/>
  <c r="AL61" i="13"/>
  <c r="AK88" i="13"/>
  <c r="AJ81" i="13"/>
  <c r="AJ108" i="13" s="1"/>
  <c r="AI108" i="13"/>
  <c r="AF109" i="13"/>
  <c r="AF7" i="3" s="1"/>
  <c r="AF82" i="13"/>
  <c r="AK72" i="13"/>
  <c r="AK99" i="13" s="1"/>
  <c r="AG80" i="13"/>
  <c r="AL59" i="13"/>
  <c r="AL86" i="13" s="1"/>
  <c r="AM74" i="13"/>
  <c r="AM101" i="13" s="1"/>
  <c r="AM97" i="13"/>
  <c r="AH96" i="13"/>
  <c r="AI69" i="13"/>
  <c r="AJ64" i="13"/>
  <c r="AJ91" i="13" s="1"/>
  <c r="AH93" i="13"/>
  <c r="AI66" i="13"/>
  <c r="AJ79" i="13"/>
  <c r="AJ106" i="13" s="1"/>
  <c r="AI95" i="13"/>
  <c r="AM103" i="13"/>
  <c r="AN76" i="13"/>
  <c r="AG98" i="13"/>
  <c r="AH71" i="13"/>
  <c r="AJ104" i="13"/>
  <c r="AK77" i="13"/>
  <c r="AK68" i="13"/>
  <c r="AL68" i="13" s="1"/>
  <c r="AL95" i="13" s="1"/>
  <c r="AI85" i="13"/>
  <c r="AJ58" i="13"/>
  <c r="AL73" i="13"/>
  <c r="AL100" i="13" s="1"/>
  <c r="AL67" i="13"/>
  <c r="AL94" i="13" s="1"/>
  <c r="AM62" i="13"/>
  <c r="AM89" i="13" s="1"/>
  <c r="AJ92" i="13" l="1"/>
  <c r="AK65" i="13"/>
  <c r="AL65" i="13"/>
  <c r="AL92" i="13" s="1"/>
  <c r="AL97" i="13"/>
  <c r="AL60" i="13"/>
  <c r="AL87" i="13" s="1"/>
  <c r="AN70" i="13"/>
  <c r="AJ63" i="13"/>
  <c r="U47" i="5"/>
  <c r="Z1078" i="14"/>
  <c r="X46" i="5"/>
  <c r="T36" i="5"/>
  <c r="K19" i="17"/>
  <c r="K20" i="17" s="1"/>
  <c r="K22" i="17" s="1"/>
  <c r="N29" i="16"/>
  <c r="O16" i="16"/>
  <c r="AF16" i="17"/>
  <c r="AE17" i="17"/>
  <c r="B592" i="14"/>
  <c r="B583" i="14"/>
  <c r="AK543" i="14"/>
  <c r="AK551" i="14" s="1"/>
  <c r="AL543" i="14" s="1"/>
  <c r="AL551" i="14" s="1"/>
  <c r="AL559" i="14"/>
  <c r="AL567" i="14" s="1"/>
  <c r="AM559" i="14" s="1"/>
  <c r="AM567" i="14" s="1"/>
  <c r="AK540" i="14"/>
  <c r="AK548" i="14" s="1"/>
  <c r="AL558" i="14"/>
  <c r="AL566" i="14" s="1"/>
  <c r="AM558" i="14" s="1"/>
  <c r="AM566" i="14" s="1"/>
  <c r="AK544" i="14"/>
  <c r="AK552" i="14" s="1"/>
  <c r="AL544" i="14" s="1"/>
  <c r="AK539" i="14"/>
  <c r="AK547" i="14" s="1"/>
  <c r="AL539" i="14" s="1"/>
  <c r="AL584" i="14"/>
  <c r="AK565" i="14"/>
  <c r="AK569" i="14"/>
  <c r="AK564" i="14"/>
  <c r="AK568" i="14"/>
  <c r="AM541" i="14"/>
  <c r="AM549" i="14" s="1"/>
  <c r="AM542" i="14"/>
  <c r="AM550" i="14" s="1"/>
  <c r="AL524" i="14"/>
  <c r="AL532" i="14" s="1"/>
  <c r="AL523" i="14"/>
  <c r="AL531" i="14" s="1"/>
  <c r="AL527" i="14"/>
  <c r="AL535" i="14" s="1"/>
  <c r="AL522" i="14"/>
  <c r="AL530" i="14" s="1"/>
  <c r="AL526" i="14"/>
  <c r="AL534" i="14" s="1"/>
  <c r="AM525" i="14"/>
  <c r="AM533" i="14" s="1"/>
  <c r="AM508" i="14"/>
  <c r="AM516" i="14" s="1"/>
  <c r="AL510" i="14"/>
  <c r="AL518" i="14" s="1"/>
  <c r="AM507" i="14"/>
  <c r="AM515" i="14" s="1"/>
  <c r="AL505" i="14"/>
  <c r="AL513" i="14" s="1"/>
  <c r="AL506" i="14"/>
  <c r="AL514" i="14" s="1"/>
  <c r="AL509" i="14"/>
  <c r="AL517" i="14" s="1"/>
  <c r="AL492" i="14"/>
  <c r="AL500" i="14" s="1"/>
  <c r="AL489" i="14"/>
  <c r="AL497" i="14" s="1"/>
  <c r="AL493" i="14"/>
  <c r="AL501" i="14" s="1"/>
  <c r="AM490" i="14"/>
  <c r="AM498" i="14" s="1"/>
  <c r="AL488" i="14"/>
  <c r="AL496" i="14" s="1"/>
  <c r="AM491" i="14"/>
  <c r="AM499" i="14" s="1"/>
  <c r="AL472" i="14"/>
  <c r="AL480" i="14" s="1"/>
  <c r="AL473" i="14"/>
  <c r="AL481" i="14" s="1"/>
  <c r="AL475" i="14"/>
  <c r="AL483" i="14" s="1"/>
  <c r="AM474" i="14"/>
  <c r="AM482" i="14" s="1"/>
  <c r="AL471" i="14"/>
  <c r="AL479" i="14" s="1"/>
  <c r="AL476" i="14"/>
  <c r="AL484" i="14" s="1"/>
  <c r="AM457" i="14"/>
  <c r="AM465" i="14" s="1"/>
  <c r="AL454" i="14"/>
  <c r="AL462" i="14" s="1"/>
  <c r="AL455" i="14"/>
  <c r="AL463" i="14" s="1"/>
  <c r="AM456" i="14"/>
  <c r="AM464" i="14" s="1"/>
  <c r="AL459" i="14"/>
  <c r="AL467" i="14" s="1"/>
  <c r="AL458" i="14"/>
  <c r="AL466" i="14" s="1"/>
  <c r="AL437" i="14"/>
  <c r="AL445" i="14" s="1"/>
  <c r="AL441" i="14"/>
  <c r="AL449" i="14" s="1"/>
  <c r="AL442" i="14"/>
  <c r="AL450" i="14" s="1"/>
  <c r="AL438" i="14"/>
  <c r="AL446" i="14" s="1"/>
  <c r="AM440" i="14"/>
  <c r="AM448" i="14" s="1"/>
  <c r="AM439" i="14"/>
  <c r="AM447" i="14" s="1"/>
  <c r="AL421" i="14"/>
  <c r="AL429" i="14" s="1"/>
  <c r="AL425" i="14"/>
  <c r="AL433" i="14" s="1"/>
  <c r="AL420" i="14"/>
  <c r="AL428" i="14" s="1"/>
  <c r="AL424" i="14"/>
  <c r="AL432" i="14" s="1"/>
  <c r="AM422" i="14"/>
  <c r="AM430" i="14" s="1"/>
  <c r="AM423" i="14"/>
  <c r="AM431" i="14" s="1"/>
  <c r="AL408" i="14"/>
  <c r="AL416" i="14" s="1"/>
  <c r="AM406" i="14"/>
  <c r="AM414" i="14" s="1"/>
  <c r="AM405" i="14"/>
  <c r="AM413" i="14" s="1"/>
  <c r="AL403" i="14"/>
  <c r="AL411" i="14" s="1"/>
  <c r="AL404" i="14"/>
  <c r="AL412" i="14" s="1"/>
  <c r="AL407" i="14"/>
  <c r="AL415" i="14" s="1"/>
  <c r="AL386" i="14"/>
  <c r="AL394" i="14" s="1"/>
  <c r="AM389" i="14"/>
  <c r="AM397" i="14" s="1"/>
  <c r="AL390" i="14"/>
  <c r="AL398" i="14" s="1"/>
  <c r="AL391" i="14"/>
  <c r="AL399" i="14" s="1"/>
  <c r="AL387" i="14"/>
  <c r="AL395" i="14" s="1"/>
  <c r="AM388" i="14"/>
  <c r="AM396" i="14" s="1"/>
  <c r="AL373" i="14"/>
  <c r="AL381" i="14" s="1"/>
  <c r="AL369" i="14"/>
  <c r="AL377" i="14" s="1"/>
  <c r="AL374" i="14"/>
  <c r="AL382" i="14" s="1"/>
  <c r="AM372" i="14"/>
  <c r="AM380" i="14" s="1"/>
  <c r="AL370" i="14"/>
  <c r="AL378" i="14" s="1"/>
  <c r="AM371" i="14"/>
  <c r="AM379" i="14" s="1"/>
  <c r="AL353" i="14"/>
  <c r="AL361" i="14" s="1"/>
  <c r="AM354" i="14"/>
  <c r="AM362" i="14" s="1"/>
  <c r="AL356" i="14"/>
  <c r="AL364" i="14" s="1"/>
  <c r="AM355" i="14"/>
  <c r="AM363" i="14" s="1"/>
  <c r="AL352" i="14"/>
  <c r="AL360" i="14" s="1"/>
  <c r="AL357" i="14"/>
  <c r="AL365" i="14" s="1"/>
  <c r="AM338" i="14"/>
  <c r="AM346" i="14" s="1"/>
  <c r="AM337" i="14"/>
  <c r="AM345" i="14" s="1"/>
  <c r="AL340" i="14"/>
  <c r="AL348" i="14" s="1"/>
  <c r="AL339" i="14"/>
  <c r="AL347" i="14" s="1"/>
  <c r="AL335" i="14"/>
  <c r="AL343" i="14" s="1"/>
  <c r="AL336" i="14"/>
  <c r="AL344" i="14" s="1"/>
  <c r="AL319" i="14"/>
  <c r="AL327" i="14" s="1"/>
  <c r="AL322" i="14"/>
  <c r="AL330" i="14" s="1"/>
  <c r="AL318" i="14"/>
  <c r="AL326" i="14" s="1"/>
  <c r="AL320" i="14"/>
  <c r="AL328" i="14" s="1"/>
  <c r="AM321" i="14"/>
  <c r="AM329" i="14" s="1"/>
  <c r="AL323" i="14"/>
  <c r="AL331" i="14" s="1"/>
  <c r="AM303" i="14"/>
  <c r="AM311" i="14" s="1"/>
  <c r="AM304" i="14"/>
  <c r="AM312" i="14" s="1"/>
  <c r="AL301" i="14"/>
  <c r="AL309" i="14" s="1"/>
  <c r="AL306" i="14"/>
  <c r="AL314" i="14" s="1"/>
  <c r="AL305" i="14"/>
  <c r="AL313" i="14" s="1"/>
  <c r="AL302" i="14"/>
  <c r="AL310" i="14" s="1"/>
  <c r="AM287" i="14"/>
  <c r="AM295" i="14" s="1"/>
  <c r="AL288" i="14"/>
  <c r="AL296" i="14" s="1"/>
  <c r="AM286" i="14"/>
  <c r="AM294" i="14" s="1"/>
  <c r="AL289" i="14"/>
  <c r="AL297" i="14" s="1"/>
  <c r="AL284" i="14"/>
  <c r="AL292" i="14" s="1"/>
  <c r="AL285" i="14"/>
  <c r="AL293" i="14" s="1"/>
  <c r="AL269" i="14"/>
  <c r="AL277" i="14" s="1"/>
  <c r="AM270" i="14"/>
  <c r="AM278" i="14" s="1"/>
  <c r="AL271" i="14"/>
  <c r="AL279" i="14" s="1"/>
  <c r="AL272" i="14"/>
  <c r="AL280" i="14" s="1"/>
  <c r="AL268" i="14"/>
  <c r="AL276" i="14" s="1"/>
  <c r="AL267" i="14"/>
  <c r="AL275" i="14" s="1"/>
  <c r="AL254" i="14"/>
  <c r="AL262" i="14" s="1"/>
  <c r="AL250" i="14"/>
  <c r="AL258" i="14"/>
  <c r="AM253" i="14"/>
  <c r="AM261" i="14" s="1"/>
  <c r="AL255" i="14"/>
  <c r="AL263" i="14" s="1"/>
  <c r="AL251" i="14"/>
  <c r="AL259" i="14" s="1"/>
  <c r="AL252" i="14"/>
  <c r="AL260" i="14" s="1"/>
  <c r="AL238" i="14"/>
  <c r="AL246" i="14" s="1"/>
  <c r="AL237" i="14"/>
  <c r="AL245" i="14" s="1"/>
  <c r="AL234" i="14"/>
  <c r="AL242" i="14" s="1"/>
  <c r="AM236" i="14"/>
  <c r="AM244" i="14" s="1"/>
  <c r="AL233" i="14"/>
  <c r="AL241" i="14" s="1"/>
  <c r="AM235" i="14"/>
  <c r="AM243" i="14" s="1"/>
  <c r="AL221" i="14"/>
  <c r="AL229" i="14" s="1"/>
  <c r="AL217" i="14"/>
  <c r="AL225" i="14" s="1"/>
  <c r="AL220" i="14"/>
  <c r="AL228" i="14"/>
  <c r="AM219" i="14"/>
  <c r="AM227" i="14" s="1"/>
  <c r="AL216" i="14"/>
  <c r="AL224" i="14" s="1"/>
  <c r="AM218" i="14"/>
  <c r="AM226" i="14" s="1"/>
  <c r="AL199" i="14"/>
  <c r="AL207" i="14" s="1"/>
  <c r="AM202" i="14"/>
  <c r="AM210" i="14" s="1"/>
  <c r="AL204" i="14"/>
  <c r="AL212" i="14" s="1"/>
  <c r="AL200" i="14"/>
  <c r="AL208" i="14" s="1"/>
  <c r="AL201" i="14"/>
  <c r="AL209" i="14" s="1"/>
  <c r="AL203" i="14"/>
  <c r="AL211" i="14" s="1"/>
  <c r="AL183" i="14"/>
  <c r="AL191" i="14" s="1"/>
  <c r="AL182" i="14"/>
  <c r="AL190" i="14" s="1"/>
  <c r="AL186" i="14"/>
  <c r="AL194" i="14" s="1"/>
  <c r="AN184" i="14"/>
  <c r="AN192" i="14" s="1"/>
  <c r="AL187" i="14"/>
  <c r="AL195" i="14" s="1"/>
  <c r="AM185" i="14"/>
  <c r="AM193" i="14" s="1"/>
  <c r="AL166" i="14"/>
  <c r="AL174" i="14" s="1"/>
  <c r="AM167" i="14"/>
  <c r="AM175" i="14" s="1"/>
  <c r="AL169" i="14"/>
  <c r="AL177" i="14" s="1"/>
  <c r="AL165" i="14"/>
  <c r="AL173" i="14" s="1"/>
  <c r="AM168" i="14"/>
  <c r="AM176" i="14" s="1"/>
  <c r="AL170" i="14"/>
  <c r="AL178" i="14" s="1"/>
  <c r="AL149" i="14"/>
  <c r="AL157" i="14" s="1"/>
  <c r="AL153" i="14"/>
  <c r="AL161" i="14" s="1"/>
  <c r="AL152" i="14"/>
  <c r="AL160" i="14" s="1"/>
  <c r="AM150" i="14"/>
  <c r="AM158" i="14" s="1"/>
  <c r="AL148" i="14"/>
  <c r="AL156" i="14" s="1"/>
  <c r="AM151" i="14"/>
  <c r="AM159" i="14" s="1"/>
  <c r="AL132" i="14"/>
  <c r="AL140" i="14" s="1"/>
  <c r="AL136" i="14"/>
  <c r="AL144" i="14" s="1"/>
  <c r="AL133" i="14"/>
  <c r="AL141" i="14" s="1"/>
  <c r="AL131" i="14"/>
  <c r="AL139" i="14" s="1"/>
  <c r="AL135" i="14"/>
  <c r="AL143" i="14" s="1"/>
  <c r="AK97" i="14"/>
  <c r="AK105" i="14" s="1"/>
  <c r="AK114" i="14"/>
  <c r="AK122" i="14" s="1"/>
  <c r="C590" i="14"/>
  <c r="AL590" i="14" s="1"/>
  <c r="AK581" i="14"/>
  <c r="AL573" i="14" s="1"/>
  <c r="AK98" i="14"/>
  <c r="AK106" i="14" s="1"/>
  <c r="AK115" i="14"/>
  <c r="AK123" i="14" s="1"/>
  <c r="C591" i="14"/>
  <c r="AL591" i="14" s="1"/>
  <c r="AK582" i="14"/>
  <c r="AL574" i="14" s="1"/>
  <c r="V1076" i="14"/>
  <c r="C610" i="14"/>
  <c r="AM610" i="14" s="1"/>
  <c r="AL601" i="14"/>
  <c r="AM593" i="14" s="1"/>
  <c r="AL583" i="14"/>
  <c r="AL600" i="14"/>
  <c r="AM592" i="14" s="1"/>
  <c r="C609" i="14"/>
  <c r="AM609" i="14" s="1"/>
  <c r="C594" i="14"/>
  <c r="AL594" i="14" s="1"/>
  <c r="AK585" i="14"/>
  <c r="AL577" i="14" s="1"/>
  <c r="AK118" i="14"/>
  <c r="AK126" i="14" s="1"/>
  <c r="AK101" i="14"/>
  <c r="AK109" i="14" s="1"/>
  <c r="AK102" i="14"/>
  <c r="AK110" i="14" s="1"/>
  <c r="AK119" i="14"/>
  <c r="AK127" i="14" s="1"/>
  <c r="AK586" i="14"/>
  <c r="AL578" i="14" s="1"/>
  <c r="C595" i="14"/>
  <c r="AL595" i="14" s="1"/>
  <c r="AM116" i="14"/>
  <c r="AM124" i="14" s="1"/>
  <c r="AM99" i="14"/>
  <c r="AM107" i="14"/>
  <c r="AK83" i="14"/>
  <c r="AK91" i="14" s="1"/>
  <c r="AK82" i="14"/>
  <c r="AK90" i="14" s="1"/>
  <c r="AA1074" i="14"/>
  <c r="W1077" i="14"/>
  <c r="V1075" i="14"/>
  <c r="Z1073" i="14"/>
  <c r="AK73" i="14"/>
  <c r="W48" i="14"/>
  <c r="W57" i="14"/>
  <c r="AA54" i="14"/>
  <c r="AB46" i="14" s="1"/>
  <c r="AB1066" i="14" s="1"/>
  <c r="Z34" i="5" s="1"/>
  <c r="Z53" i="14"/>
  <c r="AA45" i="14" s="1"/>
  <c r="AA1065" i="14" s="1"/>
  <c r="Y28" i="5" s="1"/>
  <c r="AK495" i="14"/>
  <c r="AL487" i="14" s="1"/>
  <c r="AK376" i="14"/>
  <c r="AL368" i="14" s="1"/>
  <c r="AL108" i="14"/>
  <c r="AM100" i="14" s="1"/>
  <c r="AK444" i="14"/>
  <c r="AL436" i="14" s="1"/>
  <c r="AL89" i="14"/>
  <c r="AM81" i="14" s="1"/>
  <c r="AK206" i="14"/>
  <c r="AL198" i="14" s="1"/>
  <c r="AK104" i="14"/>
  <c r="AL96" i="14" s="1"/>
  <c r="AK172" i="14"/>
  <c r="AL164" i="14" s="1"/>
  <c r="AK359" i="14"/>
  <c r="AL351" i="14" s="1"/>
  <c r="AK393" i="14"/>
  <c r="AL385" i="14" s="1"/>
  <c r="AK427" i="14"/>
  <c r="AL419" i="14" s="1"/>
  <c r="AK68" i="14"/>
  <c r="AK76" i="14" s="1"/>
  <c r="AK291" i="14"/>
  <c r="AL283" i="14" s="1"/>
  <c r="AL88" i="14"/>
  <c r="AM80" i="14" s="1"/>
  <c r="AK308" i="14"/>
  <c r="AL300" i="14" s="1"/>
  <c r="AK512" i="14"/>
  <c r="AL504" i="14" s="1"/>
  <c r="AK529" i="14"/>
  <c r="AL521" i="14" s="1"/>
  <c r="AK189" i="14"/>
  <c r="AL181" i="14" s="1"/>
  <c r="AM125" i="14"/>
  <c r="AN117" i="14" s="1"/>
  <c r="AK240" i="14"/>
  <c r="AL232" i="14" s="1"/>
  <c r="AK223" i="14"/>
  <c r="AL215" i="14" s="1"/>
  <c r="AK461" i="14"/>
  <c r="AL453" i="14" s="1"/>
  <c r="B590" i="14"/>
  <c r="B581" i="14"/>
  <c r="AK67" i="14"/>
  <c r="AK75" i="14" s="1"/>
  <c r="AK410" i="14"/>
  <c r="AL402" i="14" s="1"/>
  <c r="AK87" i="14"/>
  <c r="AL79" i="14" s="1"/>
  <c r="W51" i="14"/>
  <c r="W1071" i="14" s="1"/>
  <c r="C589" i="14"/>
  <c r="AL589" i="14" s="1"/>
  <c r="AK580" i="14"/>
  <c r="AL572" i="14" s="1"/>
  <c r="AK64" i="14"/>
  <c r="AK72" i="14" s="1"/>
  <c r="AK274" i="14"/>
  <c r="AL266" i="14" s="1"/>
  <c r="AK342" i="14"/>
  <c r="AL334" i="14" s="1"/>
  <c r="AJ62" i="14"/>
  <c r="AJ70" i="14" s="1"/>
  <c r="AK325" i="14"/>
  <c r="AL317" i="14" s="1"/>
  <c r="AK155" i="14"/>
  <c r="AL147" i="14" s="1"/>
  <c r="AL93" i="14"/>
  <c r="AM85" i="14" s="1"/>
  <c r="AL92" i="14"/>
  <c r="AM84" i="14" s="1"/>
  <c r="Z58" i="14"/>
  <c r="AK138" i="14"/>
  <c r="AL130" i="14" s="1"/>
  <c r="B595" i="14"/>
  <c r="B586" i="14"/>
  <c r="AL63" i="14"/>
  <c r="AL71" i="14" s="1"/>
  <c r="AN142" i="14"/>
  <c r="AO134" i="14" s="1"/>
  <c r="AK546" i="14"/>
  <c r="AL538" i="14" s="1"/>
  <c r="AK66" i="14"/>
  <c r="AK74" i="14" s="1"/>
  <c r="AL65" i="14" s="1"/>
  <c r="AK121" i="14"/>
  <c r="AL113" i="14" s="1"/>
  <c r="AK478" i="14"/>
  <c r="AL470" i="14" s="1"/>
  <c r="AK257" i="14"/>
  <c r="AL249" i="14" s="1"/>
  <c r="B593" i="14"/>
  <c r="B584" i="14"/>
  <c r="AK563" i="14"/>
  <c r="AL555" i="14" s="1"/>
  <c r="V55" i="14"/>
  <c r="B572" i="14"/>
  <c r="B563" i="14"/>
  <c r="B565" i="14"/>
  <c r="B574" i="14"/>
  <c r="B577" i="14"/>
  <c r="B568" i="14"/>
  <c r="AK75" i="13"/>
  <c r="AJ102" i="13"/>
  <c r="AR78" i="13"/>
  <c r="AR105" i="13" s="1"/>
  <c r="AJ90" i="13"/>
  <c r="AK63" i="13"/>
  <c r="AK90" i="13" s="1"/>
  <c r="AM59" i="13"/>
  <c r="AM86" i="13" s="1"/>
  <c r="AK81" i="13"/>
  <c r="AL81" i="13" s="1"/>
  <c r="AL108" i="13" s="1"/>
  <c r="AM61" i="13"/>
  <c r="AL88" i="13"/>
  <c r="AH80" i="13"/>
  <c r="AH107" i="13" s="1"/>
  <c r="AG107" i="13"/>
  <c r="AG109" i="13" s="1"/>
  <c r="AG7" i="3" s="1"/>
  <c r="AG82" i="13"/>
  <c r="AL72" i="13"/>
  <c r="AN74" i="13"/>
  <c r="AN101" i="13" s="1"/>
  <c r="AN97" i="13"/>
  <c r="AO70" i="13"/>
  <c r="AK79" i="13"/>
  <c r="AK106" i="13" s="1"/>
  <c r="AI93" i="13"/>
  <c r="AJ66" i="13"/>
  <c r="AJ93" i="13" s="1"/>
  <c r="AI96" i="13"/>
  <c r="AK64" i="13"/>
  <c r="AK91" i="13" s="1"/>
  <c r="AJ69" i="13"/>
  <c r="AJ96" i="13" s="1"/>
  <c r="AK104" i="13"/>
  <c r="AL77" i="13"/>
  <c r="AL104" i="13" s="1"/>
  <c r="AM68" i="13"/>
  <c r="AM95" i="13" s="1"/>
  <c r="AN103" i="13"/>
  <c r="AO76" i="13"/>
  <c r="AO103" i="13" s="1"/>
  <c r="AK95" i="13"/>
  <c r="AH98" i="13"/>
  <c r="AI71" i="13"/>
  <c r="AJ85" i="13"/>
  <c r="AK58" i="13"/>
  <c r="AM67" i="13"/>
  <c r="AM94" i="13" s="1"/>
  <c r="AM73" i="13"/>
  <c r="AM100" i="13" s="1"/>
  <c r="AN62" i="13"/>
  <c r="AN89" i="13" s="1"/>
  <c r="AM60" i="13" l="1"/>
  <c r="AM87" i="13" s="1"/>
  <c r="AK92" i="13"/>
  <c r="AM65" i="13"/>
  <c r="W1079" i="14"/>
  <c r="S55" i="1"/>
  <c r="O74" i="5"/>
  <c r="E74" i="20" s="1"/>
  <c r="K30" i="17"/>
  <c r="AG16" i="17"/>
  <c r="AF17" i="17"/>
  <c r="O27" i="16"/>
  <c r="P35" i="3" s="1"/>
  <c r="O19" i="16"/>
  <c r="O23" i="16" s="1"/>
  <c r="K23" i="17"/>
  <c r="L18" i="17"/>
  <c r="AL552" i="14"/>
  <c r="AL540" i="14"/>
  <c r="AL548" i="14" s="1"/>
  <c r="AL547" i="14"/>
  <c r="AM539" i="14" s="1"/>
  <c r="AM547" i="14" s="1"/>
  <c r="AL557" i="14"/>
  <c r="AL565" i="14" s="1"/>
  <c r="AM557" i="14" s="1"/>
  <c r="AM565" i="14" s="1"/>
  <c r="B609" i="14"/>
  <c r="B600" i="14"/>
  <c r="AM575" i="14"/>
  <c r="AM583" i="14" s="1"/>
  <c r="AL560" i="14"/>
  <c r="AL568" i="14" s="1"/>
  <c r="AM560" i="14" s="1"/>
  <c r="AM568" i="14" s="1"/>
  <c r="AL556" i="14"/>
  <c r="AL564" i="14" s="1"/>
  <c r="AM556" i="14" s="1"/>
  <c r="AM564" i="14" s="1"/>
  <c r="AL561" i="14"/>
  <c r="AL569" i="14" s="1"/>
  <c r="AM561" i="14" s="1"/>
  <c r="AM569" i="14" s="1"/>
  <c r="AM576" i="14"/>
  <c r="AM584" i="14" s="1"/>
  <c r="AN576" i="14" s="1"/>
  <c r="AN584" i="14" s="1"/>
  <c r="S53" i="1"/>
  <c r="AM601" i="14"/>
  <c r="AL582" i="14"/>
  <c r="AL586" i="14"/>
  <c r="AL585" i="14"/>
  <c r="AL581" i="14"/>
  <c r="AN558" i="14"/>
  <c r="AN566" i="14" s="1"/>
  <c r="AN559" i="14"/>
  <c r="AN567" i="14" s="1"/>
  <c r="AM543" i="14"/>
  <c r="AM551" i="14" s="1"/>
  <c r="AN541" i="14"/>
  <c r="AN549" i="14" s="1"/>
  <c r="AN542" i="14"/>
  <c r="AN550" i="14" s="1"/>
  <c r="AM544" i="14"/>
  <c r="AM552" i="14" s="1"/>
  <c r="AM522" i="14"/>
  <c r="AM530" i="14" s="1"/>
  <c r="AM527" i="14"/>
  <c r="AM535" i="14" s="1"/>
  <c r="AN525" i="14"/>
  <c r="AN533" i="14" s="1"/>
  <c r="AM523" i="14"/>
  <c r="AM531" i="14" s="1"/>
  <c r="AM526" i="14"/>
  <c r="AM534" i="14" s="1"/>
  <c r="AM524" i="14"/>
  <c r="AM532" i="14" s="1"/>
  <c r="AM505" i="14"/>
  <c r="AM513" i="14" s="1"/>
  <c r="AN507" i="14"/>
  <c r="AN515" i="14" s="1"/>
  <c r="AM509" i="14"/>
  <c r="AM517" i="14" s="1"/>
  <c r="AM510" i="14"/>
  <c r="AM518" i="14" s="1"/>
  <c r="AM506" i="14"/>
  <c r="AM514" i="14" s="1"/>
  <c r="AN508" i="14"/>
  <c r="AN516" i="14" s="1"/>
  <c r="AN491" i="14"/>
  <c r="AN499" i="14" s="1"/>
  <c r="AN490" i="14"/>
  <c r="AN498" i="14" s="1"/>
  <c r="AM493" i="14"/>
  <c r="AM501" i="14" s="1"/>
  <c r="AM489" i="14"/>
  <c r="AM497" i="14" s="1"/>
  <c r="AM488" i="14"/>
  <c r="AM496" i="14" s="1"/>
  <c r="AM492" i="14"/>
  <c r="AM500" i="14" s="1"/>
  <c r="AM475" i="14"/>
  <c r="AM483" i="14" s="1"/>
  <c r="AM476" i="14"/>
  <c r="AM484" i="14" s="1"/>
  <c r="AM471" i="14"/>
  <c r="AM479" i="14" s="1"/>
  <c r="AN474" i="14"/>
  <c r="AN482" i="14" s="1"/>
  <c r="AM472" i="14"/>
  <c r="AM480" i="14" s="1"/>
  <c r="AM473" i="14"/>
  <c r="AM481" i="14" s="1"/>
  <c r="AM459" i="14"/>
  <c r="AM467" i="14" s="1"/>
  <c r="AM455" i="14"/>
  <c r="AM463" i="14" s="1"/>
  <c r="AN457" i="14"/>
  <c r="AN465" i="14" s="1"/>
  <c r="AM454" i="14"/>
  <c r="AM462" i="14" s="1"/>
  <c r="AM458" i="14"/>
  <c r="AM466" i="14" s="1"/>
  <c r="AN456" i="14"/>
  <c r="AN464" i="14" s="1"/>
  <c r="AM438" i="14"/>
  <c r="AM446" i="14" s="1"/>
  <c r="AM442" i="14"/>
  <c r="AM450" i="14" s="1"/>
  <c r="AN439" i="14"/>
  <c r="AN447" i="14" s="1"/>
  <c r="AM441" i="14"/>
  <c r="AM449" i="14" s="1"/>
  <c r="AN440" i="14"/>
  <c r="AN448" i="14" s="1"/>
  <c r="AM437" i="14"/>
  <c r="AM445" i="14" s="1"/>
  <c r="AM425" i="14"/>
  <c r="AM433" i="14" s="1"/>
  <c r="AM424" i="14"/>
  <c r="AM432" i="14" s="1"/>
  <c r="AN423" i="14"/>
  <c r="AN431" i="14" s="1"/>
  <c r="AN422" i="14"/>
  <c r="AN430" i="14" s="1"/>
  <c r="AM420" i="14"/>
  <c r="AM428" i="14" s="1"/>
  <c r="AM421" i="14"/>
  <c r="AM429" i="14" s="1"/>
  <c r="AN406" i="14"/>
  <c r="AN414" i="14" s="1"/>
  <c r="AM403" i="14"/>
  <c r="AM411" i="14" s="1"/>
  <c r="AM407" i="14"/>
  <c r="AM415" i="14" s="1"/>
  <c r="AM404" i="14"/>
  <c r="AM412" i="14" s="1"/>
  <c r="AN405" i="14"/>
  <c r="AN413" i="14" s="1"/>
  <c r="AM408" i="14"/>
  <c r="AM416" i="14" s="1"/>
  <c r="AN389" i="14"/>
  <c r="AN397" i="14" s="1"/>
  <c r="AM387" i="14"/>
  <c r="AM395" i="14" s="1"/>
  <c r="AM386" i="14"/>
  <c r="AM394" i="14" s="1"/>
  <c r="AM391" i="14"/>
  <c r="AM399" i="14" s="1"/>
  <c r="AM390" i="14"/>
  <c r="AM398" i="14" s="1"/>
  <c r="AN388" i="14"/>
  <c r="AN396" i="14" s="1"/>
  <c r="AN371" i="14"/>
  <c r="AN379" i="14" s="1"/>
  <c r="AM374" i="14"/>
  <c r="AM382" i="14" s="1"/>
  <c r="AM369" i="14"/>
  <c r="AM377" i="14" s="1"/>
  <c r="AN372" i="14"/>
  <c r="AN380" i="14" s="1"/>
  <c r="AM370" i="14"/>
  <c r="AM378" i="14" s="1"/>
  <c r="AM373" i="14"/>
  <c r="AM381" i="14" s="1"/>
  <c r="AM356" i="14"/>
  <c r="AM364" i="14" s="1"/>
  <c r="AN354" i="14"/>
  <c r="AN362" i="14" s="1"/>
  <c r="AM352" i="14"/>
  <c r="AM360" i="14" s="1"/>
  <c r="AN355" i="14"/>
  <c r="AN363" i="14" s="1"/>
  <c r="AM357" i="14"/>
  <c r="AM365" i="14" s="1"/>
  <c r="AM353" i="14"/>
  <c r="AM361" i="14" s="1"/>
  <c r="AM335" i="14"/>
  <c r="AM343" i="14" s="1"/>
  <c r="AM339" i="14"/>
  <c r="AM347" i="14" s="1"/>
  <c r="AM336" i="14"/>
  <c r="AM344" i="14"/>
  <c r="AN337" i="14"/>
  <c r="AN345" i="14" s="1"/>
  <c r="AM340" i="14"/>
  <c r="AM348" i="14" s="1"/>
  <c r="AN338" i="14"/>
  <c r="AN346" i="14" s="1"/>
  <c r="AM318" i="14"/>
  <c r="AM326" i="14" s="1"/>
  <c r="AM322" i="14"/>
  <c r="AM330" i="14" s="1"/>
  <c r="AM320" i="14"/>
  <c r="AM328" i="14" s="1"/>
  <c r="AM323" i="14"/>
  <c r="AM331" i="14" s="1"/>
  <c r="AN321" i="14"/>
  <c r="AN329" i="14" s="1"/>
  <c r="AM319" i="14"/>
  <c r="AM327" i="14" s="1"/>
  <c r="AM302" i="14"/>
  <c r="AM310" i="14"/>
  <c r="AM306" i="14"/>
  <c r="AM314" i="14" s="1"/>
  <c r="AN304" i="14"/>
  <c r="AN312" i="14" s="1"/>
  <c r="AM305" i="14"/>
  <c r="AM313" i="14" s="1"/>
  <c r="AM301" i="14"/>
  <c r="AM309" i="14"/>
  <c r="AN303" i="14"/>
  <c r="AN311" i="14" s="1"/>
  <c r="AN287" i="14"/>
  <c r="AN295" i="14" s="1"/>
  <c r="AM284" i="14"/>
  <c r="AM292" i="14" s="1"/>
  <c r="AM285" i="14"/>
  <c r="AM293" i="14" s="1"/>
  <c r="AM289" i="14"/>
  <c r="AM297" i="14" s="1"/>
  <c r="AM288" i="14"/>
  <c r="AM296" i="14" s="1"/>
  <c r="AN286" i="14"/>
  <c r="AN294" i="14" s="1"/>
  <c r="AM269" i="14"/>
  <c r="AM277" i="14" s="1"/>
  <c r="AM267" i="14"/>
  <c r="AM275" i="14" s="1"/>
  <c r="AM272" i="14"/>
  <c r="AM280" i="14" s="1"/>
  <c r="AN270" i="14"/>
  <c r="AN278" i="14" s="1"/>
  <c r="AM268" i="14"/>
  <c r="AM276" i="14" s="1"/>
  <c r="AM271" i="14"/>
  <c r="AM279" i="14" s="1"/>
  <c r="AM251" i="14"/>
  <c r="AM259" i="14" s="1"/>
  <c r="AN253" i="14"/>
  <c r="AN261" i="14" s="1"/>
  <c r="AM254" i="14"/>
  <c r="AM262" i="14" s="1"/>
  <c r="AM252" i="14"/>
  <c r="AM260" i="14" s="1"/>
  <c r="AM255" i="14"/>
  <c r="AM263" i="14" s="1"/>
  <c r="AM250" i="14"/>
  <c r="AM258" i="14" s="1"/>
  <c r="AM234" i="14"/>
  <c r="AM242" i="14" s="1"/>
  <c r="AM233" i="14"/>
  <c r="AM241" i="14"/>
  <c r="AM238" i="14"/>
  <c r="AM246" i="14" s="1"/>
  <c r="AN235" i="14"/>
  <c r="AN243" i="14" s="1"/>
  <c r="AN236" i="14"/>
  <c r="AN244" i="14" s="1"/>
  <c r="AM237" i="14"/>
  <c r="AM245" i="14"/>
  <c r="AN218" i="14"/>
  <c r="AN226" i="14" s="1"/>
  <c r="AN219" i="14"/>
  <c r="AN227" i="14" s="1"/>
  <c r="AM217" i="14"/>
  <c r="AM225" i="14" s="1"/>
  <c r="AM216" i="14"/>
  <c r="AM224" i="14" s="1"/>
  <c r="AM220" i="14"/>
  <c r="AM228" i="14" s="1"/>
  <c r="AM221" i="14"/>
  <c r="AM229" i="14"/>
  <c r="AM201" i="14"/>
  <c r="AM209" i="14" s="1"/>
  <c r="AM204" i="14"/>
  <c r="AM212" i="14" s="1"/>
  <c r="AM199" i="14"/>
  <c r="AM207" i="14" s="1"/>
  <c r="AM203" i="14"/>
  <c r="AM211" i="14" s="1"/>
  <c r="AM200" i="14"/>
  <c r="AM208" i="14" s="1"/>
  <c r="AN202" i="14"/>
  <c r="AN210" i="14" s="1"/>
  <c r="AN185" i="14"/>
  <c r="AN193" i="14" s="1"/>
  <c r="AO184" i="14"/>
  <c r="AO192" i="14" s="1"/>
  <c r="AM182" i="14"/>
  <c r="AM190" i="14" s="1"/>
  <c r="AM187" i="14"/>
  <c r="AM195" i="14"/>
  <c r="AM186" i="14"/>
  <c r="AM194" i="14" s="1"/>
  <c r="AM183" i="14"/>
  <c r="AM191" i="14"/>
  <c r="AN168" i="14"/>
  <c r="AN176" i="14" s="1"/>
  <c r="AM169" i="14"/>
  <c r="AM177" i="14" s="1"/>
  <c r="AM166" i="14"/>
  <c r="AM174" i="14" s="1"/>
  <c r="AM170" i="14"/>
  <c r="AM178" i="14"/>
  <c r="AM165" i="14"/>
  <c r="AM173" i="14" s="1"/>
  <c r="AN167" i="14"/>
  <c r="AN175" i="14"/>
  <c r="AM148" i="14"/>
  <c r="AM156" i="14" s="1"/>
  <c r="AM152" i="14"/>
  <c r="AM160" i="14" s="1"/>
  <c r="AM149" i="14"/>
  <c r="AM157" i="14" s="1"/>
  <c r="AN151" i="14"/>
  <c r="AN159" i="14" s="1"/>
  <c r="AN150" i="14"/>
  <c r="AN158" i="14" s="1"/>
  <c r="AM153" i="14"/>
  <c r="AM161" i="14" s="1"/>
  <c r="AM133" i="14"/>
  <c r="AM141" i="14" s="1"/>
  <c r="AM135" i="14"/>
  <c r="AM143" i="14" s="1"/>
  <c r="AM132" i="14"/>
  <c r="AM140" i="14" s="1"/>
  <c r="AM131" i="14"/>
  <c r="AM139" i="14" s="1"/>
  <c r="AM136" i="14"/>
  <c r="AM144" i="14" s="1"/>
  <c r="AL114" i="14"/>
  <c r="AL122" i="14" s="1"/>
  <c r="AL97" i="14"/>
  <c r="AL105" i="14" s="1"/>
  <c r="C607" i="14"/>
  <c r="AM607" i="14" s="1"/>
  <c r="AL598" i="14"/>
  <c r="AM590" i="14" s="1"/>
  <c r="AL98" i="14"/>
  <c r="AL106" i="14" s="1"/>
  <c r="AL115" i="14"/>
  <c r="AL123" i="14" s="1"/>
  <c r="C608" i="14"/>
  <c r="AM608" i="14" s="1"/>
  <c r="AL599" i="14"/>
  <c r="AM591" i="14" s="1"/>
  <c r="W56" i="14"/>
  <c r="W1068" i="14"/>
  <c r="S29" i="1" s="1"/>
  <c r="C626" i="14"/>
  <c r="AN626" i="14" s="1"/>
  <c r="AM617" i="14"/>
  <c r="AN609" i="14" s="1"/>
  <c r="AM600" i="14"/>
  <c r="C627" i="14"/>
  <c r="AN627" i="14" s="1"/>
  <c r="AM618" i="14"/>
  <c r="AN610" i="14" s="1"/>
  <c r="AL101" i="14"/>
  <c r="AL109" i="14" s="1"/>
  <c r="C611" i="14"/>
  <c r="AM611" i="14" s="1"/>
  <c r="AL602" i="14"/>
  <c r="AM594" i="14" s="1"/>
  <c r="AL118" i="14"/>
  <c r="AL126" i="14" s="1"/>
  <c r="AL119" i="14"/>
  <c r="AL127" i="14" s="1"/>
  <c r="AL603" i="14"/>
  <c r="AM595" i="14" s="1"/>
  <c r="C612" i="14"/>
  <c r="AM612" i="14" s="1"/>
  <c r="AL102" i="14"/>
  <c r="AL110" i="14" s="1"/>
  <c r="AN116" i="14"/>
  <c r="AN124" i="14" s="1"/>
  <c r="AB1074" i="14"/>
  <c r="AN99" i="14"/>
  <c r="AN107" i="14" s="1"/>
  <c r="AL83" i="14"/>
  <c r="AL91" i="14" s="1"/>
  <c r="AL82" i="14"/>
  <c r="AL90" i="14" s="1"/>
  <c r="AA1073" i="14"/>
  <c r="AL73" i="14"/>
  <c r="X49" i="14"/>
  <c r="X1069" i="14" s="1"/>
  <c r="X48" i="14"/>
  <c r="AB54" i="14"/>
  <c r="AC46" i="14" s="1"/>
  <c r="AM92" i="14"/>
  <c r="AN84" i="14" s="1"/>
  <c r="AL155" i="14"/>
  <c r="AM147" i="14" s="1"/>
  <c r="AL68" i="14"/>
  <c r="AL76" i="14" s="1"/>
  <c r="AL67" i="14"/>
  <c r="AL75" i="14" s="1"/>
  <c r="AL461" i="14"/>
  <c r="AM453" i="14" s="1"/>
  <c r="AL529" i="14"/>
  <c r="AM521" i="14" s="1"/>
  <c r="AL427" i="14"/>
  <c r="AM419" i="14" s="1"/>
  <c r="AM108" i="14"/>
  <c r="AN100" i="14" s="1"/>
  <c r="AL478" i="14"/>
  <c r="AM470" i="14" s="1"/>
  <c r="AM93" i="14"/>
  <c r="AN85" i="14" s="1"/>
  <c r="AL342" i="14"/>
  <c r="AM334" i="14" s="1"/>
  <c r="AL64" i="14"/>
  <c r="AL72" i="14" s="1"/>
  <c r="AL410" i="14"/>
  <c r="AM402" i="14" s="1"/>
  <c r="AL172" i="14"/>
  <c r="AM164" i="14" s="1"/>
  <c r="AO142" i="14"/>
  <c r="AP134" i="14" s="1"/>
  <c r="AL563" i="14"/>
  <c r="AM555" i="14" s="1"/>
  <c r="AL546" i="14"/>
  <c r="AM538" i="14" s="1"/>
  <c r="AL393" i="14"/>
  <c r="AM385" i="14" s="1"/>
  <c r="B585" i="14"/>
  <c r="B594" i="14"/>
  <c r="B601" i="14"/>
  <c r="B610" i="14"/>
  <c r="AL257" i="14"/>
  <c r="AM249" i="14" s="1"/>
  <c r="AL121" i="14"/>
  <c r="AM113" i="14" s="1"/>
  <c r="AM63" i="14"/>
  <c r="AM71" i="14" s="1"/>
  <c r="AK62" i="14"/>
  <c r="AK70" i="14" s="1"/>
  <c r="AL274" i="14"/>
  <c r="AM266" i="14" s="1"/>
  <c r="AL87" i="14"/>
  <c r="AM79" i="14" s="1"/>
  <c r="AL223" i="14"/>
  <c r="AM215" i="14" s="1"/>
  <c r="AL240" i="14"/>
  <c r="AM232" i="14" s="1"/>
  <c r="AL189" i="14"/>
  <c r="AM181" i="14" s="1"/>
  <c r="AL512" i="14"/>
  <c r="AM504" i="14" s="1"/>
  <c r="AL308" i="14"/>
  <c r="AM300" i="14" s="1"/>
  <c r="AM88" i="14"/>
  <c r="AN80" i="14" s="1"/>
  <c r="AM89" i="14"/>
  <c r="AN81" i="14" s="1"/>
  <c r="AL376" i="14"/>
  <c r="AM368" i="14" s="1"/>
  <c r="AL495" i="14"/>
  <c r="AM487" i="14" s="1"/>
  <c r="AA50" i="14"/>
  <c r="AA1070" i="14" s="1"/>
  <c r="AL580" i="14"/>
  <c r="AM572" i="14" s="1"/>
  <c r="B598" i="14"/>
  <c r="B607" i="14"/>
  <c r="B580" i="14"/>
  <c r="B589" i="14"/>
  <c r="AL66" i="14"/>
  <c r="AL74" i="14" s="1"/>
  <c r="AM65" i="14" s="1"/>
  <c r="B603" i="14"/>
  <c r="B612" i="14"/>
  <c r="AL138" i="14"/>
  <c r="AM130" i="14" s="1"/>
  <c r="AL325" i="14"/>
  <c r="AM317" i="14" s="1"/>
  <c r="C606" i="14"/>
  <c r="AM606" i="14" s="1"/>
  <c r="AL597" i="14"/>
  <c r="AM589" i="14" s="1"/>
  <c r="AN125" i="14"/>
  <c r="AO117" i="14" s="1"/>
  <c r="AL291" i="14"/>
  <c r="AM283" i="14" s="1"/>
  <c r="AL359" i="14"/>
  <c r="AM351" i="14" s="1"/>
  <c r="AL104" i="14"/>
  <c r="AM96" i="14" s="1"/>
  <c r="AL206" i="14"/>
  <c r="AM198" i="14" s="1"/>
  <c r="AL444" i="14"/>
  <c r="AM436" i="14" s="1"/>
  <c r="B591" i="14"/>
  <c r="B582" i="14"/>
  <c r="W47" i="14"/>
  <c r="W1067" i="14" s="1"/>
  <c r="AA53" i="14"/>
  <c r="W59" i="14"/>
  <c r="AM77" i="13"/>
  <c r="AM104" i="13" s="1"/>
  <c r="AL63" i="13"/>
  <c r="AL90" i="13" s="1"/>
  <c r="AN59" i="13"/>
  <c r="AN86" i="13" s="1"/>
  <c r="AM81" i="13"/>
  <c r="AM108" i="13" s="1"/>
  <c r="AH82" i="13"/>
  <c r="AI80" i="13"/>
  <c r="AI107" i="13" s="1"/>
  <c r="AS78" i="13"/>
  <c r="AS105" i="13" s="1"/>
  <c r="AK102" i="13"/>
  <c r="AL75" i="13"/>
  <c r="AK108" i="13"/>
  <c r="AN61" i="13"/>
  <c r="AM88" i="13"/>
  <c r="AH109" i="13"/>
  <c r="AH7" i="3" s="1"/>
  <c r="AN68" i="13"/>
  <c r="AN95" i="13" s="1"/>
  <c r="AL99" i="13"/>
  <c r="AM72" i="13"/>
  <c r="AO74" i="13"/>
  <c r="AO101" i="13" s="1"/>
  <c r="AO97" i="13"/>
  <c r="AP70" i="13"/>
  <c r="AL79" i="13"/>
  <c r="AL106" i="13" s="1"/>
  <c r="AK66" i="13"/>
  <c r="AK93" i="13" s="1"/>
  <c r="AK69" i="13"/>
  <c r="AL64" i="13"/>
  <c r="AL91" i="13" s="1"/>
  <c r="AP76" i="13"/>
  <c r="AP103" i="13" s="1"/>
  <c r="AI98" i="13"/>
  <c r="AJ71" i="13"/>
  <c r="AK85" i="13"/>
  <c r="AL58" i="13"/>
  <c r="AM58" i="13" s="1"/>
  <c r="AM85" i="13" s="1"/>
  <c r="AN67" i="13"/>
  <c r="AN94" i="13" s="1"/>
  <c r="AN73" i="13"/>
  <c r="AN100" i="13" s="1"/>
  <c r="AO59" i="13"/>
  <c r="AO86" i="13" s="1"/>
  <c r="AO62" i="13"/>
  <c r="AO89" i="13" s="1"/>
  <c r="AN60" i="13" l="1"/>
  <c r="AN87" i="13" s="1"/>
  <c r="AM63" i="13"/>
  <c r="AM90" i="13" s="1"/>
  <c r="AM92" i="13"/>
  <c r="AN65" i="13"/>
  <c r="AN77" i="13"/>
  <c r="AN104" i="13" s="1"/>
  <c r="Y46" i="5"/>
  <c r="U36" i="5"/>
  <c r="K32" i="17"/>
  <c r="K24" i="17"/>
  <c r="K33" i="17" s="1"/>
  <c r="L10" i="3" s="1"/>
  <c r="O18" i="24" s="1"/>
  <c r="L21" i="17"/>
  <c r="L31" i="17" s="1"/>
  <c r="K70" i="1" s="1"/>
  <c r="O17" i="16"/>
  <c r="O18" i="16" s="1"/>
  <c r="O20" i="16" s="1"/>
  <c r="O25" i="16" s="1"/>
  <c r="P34" i="3" s="1"/>
  <c r="AH16" i="17"/>
  <c r="AG17" i="17"/>
  <c r="AM540" i="14"/>
  <c r="AM548" i="14" s="1"/>
  <c r="AN540" i="14" s="1"/>
  <c r="AN548" i="14" s="1"/>
  <c r="AN575" i="14"/>
  <c r="AN583" i="14" s="1"/>
  <c r="AO575" i="14" s="1"/>
  <c r="AM573" i="14"/>
  <c r="AM581" i="14" s="1"/>
  <c r="AN573" i="14" s="1"/>
  <c r="AN581" i="14" s="1"/>
  <c r="B617" i="14"/>
  <c r="B626" i="14"/>
  <c r="AM577" i="14"/>
  <c r="AM585" i="14" s="1"/>
  <c r="AN577" i="14" s="1"/>
  <c r="AN585" i="14" s="1"/>
  <c r="AN593" i="14"/>
  <c r="AN601" i="14" s="1"/>
  <c r="AO593" i="14" s="1"/>
  <c r="AO601" i="14" s="1"/>
  <c r="W1076" i="14"/>
  <c r="AM578" i="14"/>
  <c r="AM586" i="14" s="1"/>
  <c r="AN578" i="14" s="1"/>
  <c r="AN586" i="14" s="1"/>
  <c r="AN592" i="14"/>
  <c r="AN600" i="14" s="1"/>
  <c r="AO592" i="14" s="1"/>
  <c r="AM574" i="14"/>
  <c r="AM582" i="14" s="1"/>
  <c r="AN574" i="14" s="1"/>
  <c r="AN582" i="14" s="1"/>
  <c r="AN618" i="14"/>
  <c r="AM602" i="14"/>
  <c r="AM598" i="14"/>
  <c r="AM599" i="14"/>
  <c r="AM603" i="14"/>
  <c r="AO576" i="14"/>
  <c r="AO584" i="14" s="1"/>
  <c r="AN556" i="14"/>
  <c r="AN564" i="14" s="1"/>
  <c r="AO559" i="14"/>
  <c r="AO567" i="14" s="1"/>
  <c r="AN560" i="14"/>
  <c r="AN568" i="14" s="1"/>
  <c r="AO558" i="14"/>
  <c r="AO566" i="14" s="1"/>
  <c r="AN557" i="14"/>
  <c r="AN565" i="14" s="1"/>
  <c r="AN561" i="14"/>
  <c r="AN569" i="14" s="1"/>
  <c r="AN539" i="14"/>
  <c r="AN547" i="14" s="1"/>
  <c r="AN543" i="14"/>
  <c r="AN551" i="14" s="1"/>
  <c r="AO542" i="14"/>
  <c r="AO550" i="14" s="1"/>
  <c r="AN552" i="14"/>
  <c r="AN544" i="14"/>
  <c r="AO541" i="14"/>
  <c r="AO549" i="14" s="1"/>
  <c r="AN523" i="14"/>
  <c r="AN531" i="14" s="1"/>
  <c r="AO525" i="14"/>
  <c r="AO533" i="14" s="1"/>
  <c r="AN524" i="14"/>
  <c r="AN532" i="14" s="1"/>
  <c r="AN527" i="14"/>
  <c r="AN535" i="14" s="1"/>
  <c r="AN526" i="14"/>
  <c r="AN534" i="14" s="1"/>
  <c r="AN522" i="14"/>
  <c r="AN530" i="14" s="1"/>
  <c r="AN510" i="14"/>
  <c r="AN518" i="14" s="1"/>
  <c r="AN509" i="14"/>
  <c r="AN517" i="14" s="1"/>
  <c r="AO508" i="14"/>
  <c r="AO516" i="14" s="1"/>
  <c r="AO507" i="14"/>
  <c r="AO515" i="14" s="1"/>
  <c r="AN506" i="14"/>
  <c r="AN514" i="14" s="1"/>
  <c r="AN505" i="14"/>
  <c r="AN513" i="14" s="1"/>
  <c r="AO490" i="14"/>
  <c r="AO498" i="14" s="1"/>
  <c r="AN489" i="14"/>
  <c r="AN497" i="14" s="1"/>
  <c r="AN493" i="14"/>
  <c r="AN501" i="14" s="1"/>
  <c r="AN492" i="14"/>
  <c r="AN500" i="14" s="1"/>
  <c r="AN488" i="14"/>
  <c r="AN496" i="14" s="1"/>
  <c r="AO491" i="14"/>
  <c r="AO499" i="14" s="1"/>
  <c r="AO474" i="14"/>
  <c r="AO482" i="14" s="1"/>
  <c r="AN471" i="14"/>
  <c r="AN479" i="14" s="1"/>
  <c r="AN476" i="14"/>
  <c r="AN484" i="14" s="1"/>
  <c r="AN472" i="14"/>
  <c r="AN480" i="14" s="1"/>
  <c r="AN475" i="14"/>
  <c r="AN483" i="14" s="1"/>
  <c r="AN473" i="14"/>
  <c r="AN481" i="14" s="1"/>
  <c r="AO457" i="14"/>
  <c r="AO465" i="14" s="1"/>
  <c r="AN458" i="14"/>
  <c r="AN466" i="14" s="1"/>
  <c r="AN459" i="14"/>
  <c r="AN467" i="14" s="1"/>
  <c r="AO456" i="14"/>
  <c r="AO464" i="14" s="1"/>
  <c r="AN455" i="14"/>
  <c r="AN463" i="14" s="1"/>
  <c r="AN462" i="14"/>
  <c r="AN454" i="14"/>
  <c r="AN441" i="14"/>
  <c r="AN449" i="14" s="1"/>
  <c r="AO439" i="14"/>
  <c r="AO447" i="14" s="1"/>
  <c r="AN437" i="14"/>
  <c r="AN445" i="14" s="1"/>
  <c r="AN442" i="14"/>
  <c r="AN450" i="14" s="1"/>
  <c r="AO440" i="14"/>
  <c r="AO448" i="14" s="1"/>
  <c r="AN438" i="14"/>
  <c r="AN446" i="14" s="1"/>
  <c r="AN424" i="14"/>
  <c r="AN432" i="14" s="1"/>
  <c r="AO422" i="14"/>
  <c r="AO430" i="14" s="1"/>
  <c r="AN421" i="14"/>
  <c r="AN429" i="14" s="1"/>
  <c r="AN420" i="14"/>
  <c r="AN428" i="14" s="1"/>
  <c r="AO423" i="14"/>
  <c r="AO431" i="14" s="1"/>
  <c r="AN425" i="14"/>
  <c r="AN433" i="14" s="1"/>
  <c r="AO405" i="14"/>
  <c r="AO413" i="14" s="1"/>
  <c r="AN408" i="14"/>
  <c r="AN416" i="14" s="1"/>
  <c r="AN403" i="14"/>
  <c r="AN411" i="14" s="1"/>
  <c r="AN404" i="14"/>
  <c r="AN412" i="14" s="1"/>
  <c r="AN407" i="14"/>
  <c r="AN415" i="14" s="1"/>
  <c r="AO406" i="14"/>
  <c r="AO414" i="14" s="1"/>
  <c r="AN390" i="14"/>
  <c r="AN398" i="14" s="1"/>
  <c r="AN387" i="14"/>
  <c r="AN395" i="14" s="1"/>
  <c r="AO389" i="14"/>
  <c r="AO397" i="14" s="1"/>
  <c r="AO388" i="14"/>
  <c r="AO396" i="14" s="1"/>
  <c r="AN386" i="14"/>
  <c r="AN394" i="14" s="1"/>
  <c r="AN391" i="14"/>
  <c r="AN399" i="14" s="1"/>
  <c r="AO372" i="14"/>
  <c r="AO380" i="14" s="1"/>
  <c r="AN373" i="14"/>
  <c r="AN381" i="14" s="1"/>
  <c r="AN370" i="14"/>
  <c r="AN378" i="14" s="1"/>
  <c r="AN369" i="14"/>
  <c r="AN377" i="14" s="1"/>
  <c r="AO371" i="14"/>
  <c r="AO379" i="14" s="1"/>
  <c r="AN374" i="14"/>
  <c r="AN382" i="14" s="1"/>
  <c r="AN353" i="14"/>
  <c r="AN361" i="14" s="1"/>
  <c r="AN352" i="14"/>
  <c r="AN360" i="14" s="1"/>
  <c r="AO354" i="14"/>
  <c r="AO362" i="14" s="1"/>
  <c r="AN356" i="14"/>
  <c r="AN364" i="14" s="1"/>
  <c r="AO355" i="14"/>
  <c r="AO363" i="14" s="1"/>
  <c r="AN357" i="14"/>
  <c r="AN365" i="14" s="1"/>
  <c r="AO338" i="14"/>
  <c r="AO346" i="14" s="1"/>
  <c r="AN335" i="14"/>
  <c r="AN343" i="14" s="1"/>
  <c r="AN339" i="14"/>
  <c r="AN347" i="14" s="1"/>
  <c r="AN336" i="14"/>
  <c r="AN344" i="14" s="1"/>
  <c r="AO337" i="14"/>
  <c r="AO345" i="14" s="1"/>
  <c r="AN340" i="14"/>
  <c r="AN348" i="14" s="1"/>
  <c r="AN319" i="14"/>
  <c r="AN327" i="14" s="1"/>
  <c r="AN323" i="14"/>
  <c r="AN331" i="14" s="1"/>
  <c r="AN322" i="14"/>
  <c r="AN330" i="14" s="1"/>
  <c r="AO321" i="14"/>
  <c r="AO329" i="14" s="1"/>
  <c r="AN320" i="14"/>
  <c r="AN328" i="14" s="1"/>
  <c r="AN318" i="14"/>
  <c r="AN326" i="14" s="1"/>
  <c r="AO303" i="14"/>
  <c r="AO311" i="14" s="1"/>
  <c r="AN305" i="14"/>
  <c r="AN313" i="14" s="1"/>
  <c r="AN306" i="14"/>
  <c r="AN314" i="14" s="1"/>
  <c r="AN301" i="14"/>
  <c r="AN309" i="14" s="1"/>
  <c r="AO304" i="14"/>
  <c r="AO312" i="14" s="1"/>
  <c r="AN302" i="14"/>
  <c r="AN310" i="14" s="1"/>
  <c r="AO294" i="14"/>
  <c r="AO286" i="14"/>
  <c r="AN285" i="14"/>
  <c r="AN293" i="14" s="1"/>
  <c r="AN288" i="14"/>
  <c r="AN296" i="14" s="1"/>
  <c r="AO287" i="14"/>
  <c r="AO295" i="14" s="1"/>
  <c r="AN289" i="14"/>
  <c r="AN297" i="14" s="1"/>
  <c r="AN284" i="14"/>
  <c r="AN292" i="14" s="1"/>
  <c r="AN269" i="14"/>
  <c r="AN277" i="14" s="1"/>
  <c r="AN271" i="14"/>
  <c r="AN279" i="14" s="1"/>
  <c r="AO270" i="14"/>
  <c r="AO278" i="14" s="1"/>
  <c r="AN267" i="14"/>
  <c r="AN275" i="14" s="1"/>
  <c r="AN268" i="14"/>
  <c r="AN276" i="14" s="1"/>
  <c r="AN272" i="14"/>
  <c r="AN280" i="14" s="1"/>
  <c r="AN250" i="14"/>
  <c r="AN258" i="14" s="1"/>
  <c r="AN252" i="14"/>
  <c r="AN260" i="14" s="1"/>
  <c r="AO253" i="14"/>
  <c r="AO261" i="14" s="1"/>
  <c r="AN255" i="14"/>
  <c r="AN263" i="14" s="1"/>
  <c r="AN254" i="14"/>
  <c r="AN262" i="14" s="1"/>
  <c r="AN251" i="14"/>
  <c r="AN259" i="14" s="1"/>
  <c r="AO236" i="14"/>
  <c r="AO244" i="14" s="1"/>
  <c r="AN238" i="14"/>
  <c r="AN246" i="14" s="1"/>
  <c r="AN234" i="14"/>
  <c r="AN242" i="14" s="1"/>
  <c r="AN237" i="14"/>
  <c r="AN245" i="14" s="1"/>
  <c r="AO235" i="14"/>
  <c r="AO243" i="14" s="1"/>
  <c r="AN233" i="14"/>
  <c r="AN241" i="14" s="1"/>
  <c r="AN221" i="14"/>
  <c r="AN229" i="14" s="1"/>
  <c r="AN216" i="14"/>
  <c r="AN224" i="14" s="1"/>
  <c r="AO219" i="14"/>
  <c r="AO227" i="14" s="1"/>
  <c r="AN220" i="14"/>
  <c r="AN228" i="14" s="1"/>
  <c r="AN217" i="14"/>
  <c r="AN225" i="14" s="1"/>
  <c r="AO218" i="14"/>
  <c r="AO226" i="14" s="1"/>
  <c r="AN200" i="14"/>
  <c r="AN208" i="14" s="1"/>
  <c r="AN199" i="14"/>
  <c r="AN207" i="14" s="1"/>
  <c r="AN201" i="14"/>
  <c r="AN209" i="14" s="1"/>
  <c r="AO202" i="14"/>
  <c r="AO210" i="14" s="1"/>
  <c r="AN203" i="14"/>
  <c r="AN211" i="14" s="1"/>
  <c r="AN204" i="14"/>
  <c r="AN212" i="14" s="1"/>
  <c r="AN187" i="14"/>
  <c r="AN195" i="14" s="1"/>
  <c r="AN183" i="14"/>
  <c r="AN191" i="14" s="1"/>
  <c r="AP184" i="14"/>
  <c r="AP192" i="14" s="1"/>
  <c r="AN186" i="14"/>
  <c r="AN194" i="14" s="1"/>
  <c r="AN182" i="14"/>
  <c r="AN190" i="14" s="1"/>
  <c r="AO185" i="14"/>
  <c r="AO193" i="14" s="1"/>
  <c r="AN165" i="14"/>
  <c r="AN173" i="14" s="1"/>
  <c r="AN166" i="14"/>
  <c r="AN174" i="14" s="1"/>
  <c r="AO168" i="14"/>
  <c r="AO176" i="14" s="1"/>
  <c r="AO167" i="14"/>
  <c r="AO175" i="14" s="1"/>
  <c r="AN170" i="14"/>
  <c r="AN178" i="14" s="1"/>
  <c r="AN169" i="14"/>
  <c r="AN177" i="14" s="1"/>
  <c r="AO150" i="14"/>
  <c r="AO158" i="14" s="1"/>
  <c r="AN149" i="14"/>
  <c r="AN157" i="14" s="1"/>
  <c r="AN148" i="14"/>
  <c r="AN156" i="14" s="1"/>
  <c r="AN153" i="14"/>
  <c r="AN161" i="14" s="1"/>
  <c r="AO151" i="14"/>
  <c r="AO159" i="14" s="1"/>
  <c r="AN152" i="14"/>
  <c r="AN160" i="14" s="1"/>
  <c r="AN132" i="14"/>
  <c r="AN140" i="14" s="1"/>
  <c r="AN136" i="14"/>
  <c r="AN144" i="14" s="1"/>
  <c r="AN133" i="14"/>
  <c r="AN141" i="14" s="1"/>
  <c r="AN131" i="14"/>
  <c r="AN139" i="14"/>
  <c r="AN135" i="14"/>
  <c r="AN143" i="14" s="1"/>
  <c r="AM97" i="14"/>
  <c r="AM105" i="14" s="1"/>
  <c r="AM114" i="14"/>
  <c r="AM122" i="14" s="1"/>
  <c r="C624" i="14"/>
  <c r="AN624" i="14" s="1"/>
  <c r="AM615" i="14"/>
  <c r="AN607" i="14" s="1"/>
  <c r="AM115" i="14"/>
  <c r="AM123" i="14" s="1"/>
  <c r="AM98" i="14"/>
  <c r="AM106" i="14" s="1"/>
  <c r="C625" i="14"/>
  <c r="AN625" i="14" s="1"/>
  <c r="AM616" i="14"/>
  <c r="AN608" i="14" s="1"/>
  <c r="X56" i="14"/>
  <c r="X1068" i="14"/>
  <c r="T29" i="1" s="1"/>
  <c r="C644" i="14"/>
  <c r="AO644" i="14" s="1"/>
  <c r="AN635" i="14"/>
  <c r="AO627" i="14" s="1"/>
  <c r="AN634" i="14"/>
  <c r="AO626" i="14" s="1"/>
  <c r="C643" i="14"/>
  <c r="AO643" i="14" s="1"/>
  <c r="AN617" i="14"/>
  <c r="AO609" i="14" s="1"/>
  <c r="AM118" i="14"/>
  <c r="AM126" i="14" s="1"/>
  <c r="AM101" i="14"/>
  <c r="AM109" i="14" s="1"/>
  <c r="C628" i="14"/>
  <c r="AN628" i="14" s="1"/>
  <c r="AM619" i="14"/>
  <c r="AN611" i="14" s="1"/>
  <c r="C629" i="14"/>
  <c r="AN629" i="14" s="1"/>
  <c r="AM620" i="14"/>
  <c r="AN612" i="14" s="1"/>
  <c r="AM102" i="14"/>
  <c r="AM110" i="14" s="1"/>
  <c r="AM119" i="14"/>
  <c r="AM127" i="14" s="1"/>
  <c r="AO116" i="14"/>
  <c r="AO124" i="14" s="1"/>
  <c r="AO99" i="14"/>
  <c r="AO107" i="14" s="1"/>
  <c r="AM82" i="14"/>
  <c r="AM90" i="14" s="1"/>
  <c r="AM83" i="14"/>
  <c r="AM91" i="14" s="1"/>
  <c r="AM73" i="14"/>
  <c r="W1075" i="14"/>
  <c r="AA1078" i="14"/>
  <c r="X1077" i="14"/>
  <c r="X57" i="14"/>
  <c r="AC1066" i="14"/>
  <c r="AA34" i="5" s="1"/>
  <c r="AC54" i="14"/>
  <c r="AD46" i="14" s="1"/>
  <c r="AD1066" i="14" s="1"/>
  <c r="AA58" i="14"/>
  <c r="AB50" i="14" s="1"/>
  <c r="AB1070" i="14" s="1"/>
  <c r="AM66" i="14"/>
  <c r="AM74" i="14" s="1"/>
  <c r="AN65" i="14" s="1"/>
  <c r="AM274" i="14"/>
  <c r="AN266" i="14" s="1"/>
  <c r="AN63" i="14"/>
  <c r="AN71" i="14" s="1"/>
  <c r="AM223" i="14"/>
  <c r="AN215" i="14" s="1"/>
  <c r="AM410" i="14"/>
  <c r="AN402" i="14" s="1"/>
  <c r="AM461" i="14"/>
  <c r="AN453" i="14" s="1"/>
  <c r="AM206" i="14"/>
  <c r="AN198" i="14" s="1"/>
  <c r="AM138" i="14"/>
  <c r="AN130" i="14" s="1"/>
  <c r="AM495" i="14"/>
  <c r="AN487" i="14" s="1"/>
  <c r="AN88" i="14"/>
  <c r="AO80" i="14" s="1"/>
  <c r="AM546" i="14"/>
  <c r="AN538" i="14" s="1"/>
  <c r="AM64" i="14"/>
  <c r="AM72" i="14" s="1"/>
  <c r="AM67" i="14"/>
  <c r="AM75" i="14" s="1"/>
  <c r="AM240" i="14"/>
  <c r="AN232" i="14" s="1"/>
  <c r="AM342" i="14"/>
  <c r="AN334" i="14" s="1"/>
  <c r="AN93" i="14"/>
  <c r="AO85" i="14" s="1"/>
  <c r="AM478" i="14"/>
  <c r="AN470" i="14" s="1"/>
  <c r="AM155" i="14"/>
  <c r="AN147" i="14" s="1"/>
  <c r="AM104" i="14"/>
  <c r="AN96" i="14" s="1"/>
  <c r="AM87" i="14"/>
  <c r="AN79" i="14" s="1"/>
  <c r="AM121" i="14"/>
  <c r="AN113" i="14" s="1"/>
  <c r="AM257" i="14"/>
  <c r="AN249" i="14" s="1"/>
  <c r="AM68" i="14"/>
  <c r="AM76" i="14" s="1"/>
  <c r="X51" i="14"/>
  <c r="X1071" i="14" s="1"/>
  <c r="AM444" i="14"/>
  <c r="AN436" i="14" s="1"/>
  <c r="AM291" i="14"/>
  <c r="AN283" i="14" s="1"/>
  <c r="AO125" i="14"/>
  <c r="AP117" i="14" s="1"/>
  <c r="AM325" i="14"/>
  <c r="AN317" i="14" s="1"/>
  <c r="B620" i="14"/>
  <c r="B629" i="14"/>
  <c r="AM376" i="14"/>
  <c r="AN368" i="14" s="1"/>
  <c r="AN89" i="14"/>
  <c r="AO81" i="14" s="1"/>
  <c r="AM308" i="14"/>
  <c r="AN300" i="14" s="1"/>
  <c r="AM189" i="14"/>
  <c r="AN181" i="14" s="1"/>
  <c r="AL62" i="14"/>
  <c r="AL70" i="14" s="1"/>
  <c r="B627" i="14"/>
  <c r="B618" i="14"/>
  <c r="AM563" i="14"/>
  <c r="AN555" i="14" s="1"/>
  <c r="AN92" i="14"/>
  <c r="AO84" i="14" s="1"/>
  <c r="AB45" i="14"/>
  <c r="AB1065" i="14" s="1"/>
  <c r="Z28" i="5" s="1"/>
  <c r="B599" i="14"/>
  <c r="B608" i="14"/>
  <c r="B606" i="14"/>
  <c r="B597" i="14"/>
  <c r="AM359" i="14"/>
  <c r="AN351" i="14" s="1"/>
  <c r="AM597" i="14"/>
  <c r="AN589" i="14" s="1"/>
  <c r="AM580" i="14"/>
  <c r="AN572" i="14" s="1"/>
  <c r="AM512" i="14"/>
  <c r="AN504" i="14" s="1"/>
  <c r="B611" i="14"/>
  <c r="B602" i="14"/>
  <c r="AM393" i="14"/>
  <c r="AN385" i="14" s="1"/>
  <c r="AP142" i="14"/>
  <c r="AQ134" i="14" s="1"/>
  <c r="AM172" i="14"/>
  <c r="AN164" i="14" s="1"/>
  <c r="AN108" i="14"/>
  <c r="AO100" i="14" s="1"/>
  <c r="AM427" i="14"/>
  <c r="AN419" i="14" s="1"/>
  <c r="AM529" i="14"/>
  <c r="AN521" i="14" s="1"/>
  <c r="W55" i="14"/>
  <c r="C623" i="14"/>
  <c r="AN623" i="14" s="1"/>
  <c r="AM614" i="14"/>
  <c r="AN606" i="14" s="1"/>
  <c r="B615" i="14"/>
  <c r="B624" i="14"/>
  <c r="AT78" i="13"/>
  <c r="AT105" i="13" s="1"/>
  <c r="AO68" i="13"/>
  <c r="AO95" i="13" s="1"/>
  <c r="AN81" i="13"/>
  <c r="AO81" i="13" s="1"/>
  <c r="AI109" i="13"/>
  <c r="AI7" i="3" s="1"/>
  <c r="AI82" i="13"/>
  <c r="AJ80" i="13"/>
  <c r="AK80" i="13" s="1"/>
  <c r="AK107" i="13" s="1"/>
  <c r="AM75" i="13"/>
  <c r="AL102" i="13"/>
  <c r="AN63" i="13"/>
  <c r="AN90" i="13" s="1"/>
  <c r="AO61" i="13"/>
  <c r="AN88" i="13"/>
  <c r="AN72" i="13"/>
  <c r="AM99" i="13"/>
  <c r="AP74" i="13"/>
  <c r="AP101" i="13" s="1"/>
  <c r="AQ76" i="13"/>
  <c r="AQ103" i="13" s="1"/>
  <c r="AM64" i="13"/>
  <c r="AM91" i="13" s="1"/>
  <c r="AP97" i="13"/>
  <c r="AQ70" i="13"/>
  <c r="AM79" i="13"/>
  <c r="AM106" i="13" s="1"/>
  <c r="AL66" i="13"/>
  <c r="AK96" i="13"/>
  <c r="AL69" i="13"/>
  <c r="AJ98" i="13"/>
  <c r="AK71" i="13"/>
  <c r="AL85" i="13"/>
  <c r="AN58" i="13"/>
  <c r="AO58" i="13" s="1"/>
  <c r="AO67" i="13"/>
  <c r="AO94" i="13" s="1"/>
  <c r="AP62" i="13"/>
  <c r="AP89" i="13" s="1"/>
  <c r="AP59" i="13"/>
  <c r="AP86" i="13" s="1"/>
  <c r="AO73" i="13"/>
  <c r="AO100" i="13" s="1"/>
  <c r="AN92" i="13" l="1"/>
  <c r="AO65" i="13"/>
  <c r="AO60" i="13"/>
  <c r="AO87" i="13" s="1"/>
  <c r="AN108" i="13"/>
  <c r="AO77" i="13"/>
  <c r="AO104" i="13" s="1"/>
  <c r="AB34" i="5"/>
  <c r="X1079" i="14"/>
  <c r="T55" i="1"/>
  <c r="V47" i="5"/>
  <c r="Z46" i="5"/>
  <c r="V36" i="5"/>
  <c r="AI16" i="17"/>
  <c r="AH17" i="17"/>
  <c r="P16" i="16"/>
  <c r="O29" i="16"/>
  <c r="P74" i="5" s="1"/>
  <c r="L19" i="17"/>
  <c r="X1076" i="14"/>
  <c r="AO600" i="14"/>
  <c r="AN595" i="14"/>
  <c r="AN603" i="14" s="1"/>
  <c r="AO595" i="14" s="1"/>
  <c r="AO603" i="14" s="1"/>
  <c r="T53" i="1"/>
  <c r="AN591" i="14"/>
  <c r="AN599" i="14" s="1"/>
  <c r="AO591" i="14" s="1"/>
  <c r="AO599" i="14" s="1"/>
  <c r="AO610" i="14"/>
  <c r="AO618" i="14" s="1"/>
  <c r="AP610" i="14" s="1"/>
  <c r="AP618" i="14" s="1"/>
  <c r="AC1074" i="14"/>
  <c r="AD1074" i="14" s="1"/>
  <c r="AN590" i="14"/>
  <c r="AN598" i="14" s="1"/>
  <c r="AO590" i="14" s="1"/>
  <c r="AO598" i="14" s="1"/>
  <c r="B634" i="14"/>
  <c r="B643" i="14"/>
  <c r="AO583" i="14"/>
  <c r="AP575" i="14" s="1"/>
  <c r="AP583" i="14" s="1"/>
  <c r="AN594" i="14"/>
  <c r="AN602" i="14" s="1"/>
  <c r="AO594" i="14" s="1"/>
  <c r="AO602" i="14" s="1"/>
  <c r="AO635" i="14"/>
  <c r="AO634" i="14"/>
  <c r="AN619" i="14"/>
  <c r="AN615" i="14"/>
  <c r="AN620" i="14"/>
  <c r="AN616" i="14"/>
  <c r="AP593" i="14"/>
  <c r="AP601" i="14" s="1"/>
  <c r="AP592" i="14"/>
  <c r="AP600" i="14" s="1"/>
  <c r="AO574" i="14"/>
  <c r="AO582" i="14" s="1"/>
  <c r="AO578" i="14"/>
  <c r="AO586" i="14" s="1"/>
  <c r="AO573" i="14"/>
  <c r="AO581" i="14" s="1"/>
  <c r="AO577" i="14"/>
  <c r="AO585" i="14" s="1"/>
  <c r="AP576" i="14"/>
  <c r="AP584" i="14" s="1"/>
  <c r="AO561" i="14"/>
  <c r="AO569" i="14" s="1"/>
  <c r="AP559" i="14"/>
  <c r="AP567" i="14" s="1"/>
  <c r="AO557" i="14"/>
  <c r="AO565" i="14" s="1"/>
  <c r="AO556" i="14"/>
  <c r="AO564" i="14" s="1"/>
  <c r="AP558" i="14"/>
  <c r="AP566" i="14" s="1"/>
  <c r="AO560" i="14"/>
  <c r="AO568" i="14" s="1"/>
  <c r="AO540" i="14"/>
  <c r="AO548" i="14" s="1"/>
  <c r="AO539" i="14"/>
  <c r="AO547" i="14" s="1"/>
  <c r="AP542" i="14"/>
  <c r="AP550" i="14" s="1"/>
  <c r="AP541" i="14"/>
  <c r="AP549" i="14" s="1"/>
  <c r="AO544" i="14"/>
  <c r="AO552" i="14" s="1"/>
  <c r="AO543" i="14"/>
  <c r="AO551" i="14" s="1"/>
  <c r="AO527" i="14"/>
  <c r="AO535" i="14" s="1"/>
  <c r="AO524" i="14"/>
  <c r="AO532" i="14" s="1"/>
  <c r="AO522" i="14"/>
  <c r="AO530" i="14" s="1"/>
  <c r="AP525" i="14"/>
  <c r="AP533" i="14" s="1"/>
  <c r="AO526" i="14"/>
  <c r="AO534" i="14" s="1"/>
  <c r="AO523" i="14"/>
  <c r="AO531" i="14" s="1"/>
  <c r="AP507" i="14"/>
  <c r="AP515" i="14" s="1"/>
  <c r="AP508" i="14"/>
  <c r="AP516" i="14" s="1"/>
  <c r="AO505" i="14"/>
  <c r="AO513" i="14" s="1"/>
  <c r="AO509" i="14"/>
  <c r="AO517" i="14" s="1"/>
  <c r="AO506" i="14"/>
  <c r="AO514" i="14" s="1"/>
  <c r="AO510" i="14"/>
  <c r="AO518" i="14" s="1"/>
  <c r="AO488" i="14"/>
  <c r="AO496" i="14" s="1"/>
  <c r="AO493" i="14"/>
  <c r="AO501" i="14" s="1"/>
  <c r="AP491" i="14"/>
  <c r="AP499" i="14" s="1"/>
  <c r="AO489" i="14"/>
  <c r="AO497" i="14" s="1"/>
  <c r="AO492" i="14"/>
  <c r="AO500" i="14" s="1"/>
  <c r="AP490" i="14"/>
  <c r="AP498" i="14" s="1"/>
  <c r="AO472" i="14"/>
  <c r="AO480" i="14" s="1"/>
  <c r="AO476" i="14"/>
  <c r="AO484" i="14" s="1"/>
  <c r="AO473" i="14"/>
  <c r="AO481" i="14" s="1"/>
  <c r="AO471" i="14"/>
  <c r="AO479" i="14" s="1"/>
  <c r="AO475" i="14"/>
  <c r="AO483" i="14" s="1"/>
  <c r="AP474" i="14"/>
  <c r="AP482" i="14" s="1"/>
  <c r="AO459" i="14"/>
  <c r="AO467" i="14" s="1"/>
  <c r="AO455" i="14"/>
  <c r="AO463" i="14" s="1"/>
  <c r="AP456" i="14"/>
  <c r="AP464" i="14" s="1"/>
  <c r="AP457" i="14"/>
  <c r="AP465" i="14" s="1"/>
  <c r="AO454" i="14"/>
  <c r="AO462" i="14" s="1"/>
  <c r="AO458" i="14"/>
  <c r="AO466" i="14" s="1"/>
  <c r="AO442" i="14"/>
  <c r="AO450" i="14" s="1"/>
  <c r="AO437" i="14"/>
  <c r="AO445" i="14" s="1"/>
  <c r="AO438" i="14"/>
  <c r="AO446" i="14" s="1"/>
  <c r="AP439" i="14"/>
  <c r="AP447" i="14" s="1"/>
  <c r="AP440" i="14"/>
  <c r="AP448" i="14" s="1"/>
  <c r="AO441" i="14"/>
  <c r="AO449" i="14" s="1"/>
  <c r="AO428" i="14"/>
  <c r="AO420" i="14"/>
  <c r="AO425" i="14"/>
  <c r="AO433" i="14" s="1"/>
  <c r="AP422" i="14"/>
  <c r="AP430" i="14" s="1"/>
  <c r="AP423" i="14"/>
  <c r="AP431" i="14" s="1"/>
  <c r="AO421" i="14"/>
  <c r="AO429" i="14" s="1"/>
  <c r="AO424" i="14"/>
  <c r="AO432" i="14" s="1"/>
  <c r="AO407" i="14"/>
  <c r="AO415" i="14" s="1"/>
  <c r="AO403" i="14"/>
  <c r="AO411" i="14" s="1"/>
  <c r="AP406" i="14"/>
  <c r="AP414" i="14" s="1"/>
  <c r="AO404" i="14"/>
  <c r="AO412" i="14" s="1"/>
  <c r="AP405" i="14"/>
  <c r="AP413" i="14" s="1"/>
  <c r="AO408" i="14"/>
  <c r="AO416" i="14" s="1"/>
  <c r="AP389" i="14"/>
  <c r="AP397" i="14" s="1"/>
  <c r="AO387" i="14"/>
  <c r="AO395" i="14" s="1"/>
  <c r="AP388" i="14"/>
  <c r="AP396" i="14" s="1"/>
  <c r="AO386" i="14"/>
  <c r="AO394" i="14" s="1"/>
  <c r="AO390" i="14"/>
  <c r="AO398" i="14" s="1"/>
  <c r="AO391" i="14"/>
  <c r="AO399" i="14" s="1"/>
  <c r="AO373" i="14"/>
  <c r="AO381" i="14" s="1"/>
  <c r="AO369" i="14"/>
  <c r="AO377" i="14" s="1"/>
  <c r="AP372" i="14"/>
  <c r="AP380" i="14" s="1"/>
  <c r="AP371" i="14"/>
  <c r="AP379" i="14" s="1"/>
  <c r="AO370" i="14"/>
  <c r="AO378" i="14" s="1"/>
  <c r="AO374" i="14"/>
  <c r="AO382" i="14" s="1"/>
  <c r="AO352" i="14"/>
  <c r="AO360" i="14" s="1"/>
  <c r="AO356" i="14"/>
  <c r="AO364" i="14" s="1"/>
  <c r="AO353" i="14"/>
  <c r="AO361" i="14" s="1"/>
  <c r="AO357" i="14"/>
  <c r="AO365" i="14" s="1"/>
  <c r="AP355" i="14"/>
  <c r="AP363" i="14" s="1"/>
  <c r="AP354" i="14"/>
  <c r="AP362" i="14" s="1"/>
  <c r="AP337" i="14"/>
  <c r="AP345" i="14" s="1"/>
  <c r="AO340" i="14"/>
  <c r="AO348" i="14" s="1"/>
  <c r="AO336" i="14"/>
  <c r="AO344" i="14" s="1"/>
  <c r="AO339" i="14"/>
  <c r="AO347" i="14" s="1"/>
  <c r="AO335" i="14"/>
  <c r="AO343" i="14" s="1"/>
  <c r="AP338" i="14"/>
  <c r="AP346" i="14" s="1"/>
  <c r="AO320" i="14"/>
  <c r="AO328" i="14" s="1"/>
  <c r="AO319" i="14"/>
  <c r="AO327" i="14" s="1"/>
  <c r="AO318" i="14"/>
  <c r="AO326" i="14" s="1"/>
  <c r="AP321" i="14"/>
  <c r="AP329" i="14" s="1"/>
  <c r="AO323" i="14"/>
  <c r="AO331" i="14" s="1"/>
  <c r="AO322" i="14"/>
  <c r="AO330" i="14" s="1"/>
  <c r="AO302" i="14"/>
  <c r="AO310" i="14" s="1"/>
  <c r="AO301" i="14"/>
  <c r="AO309" i="14" s="1"/>
  <c r="AO305" i="14"/>
  <c r="AO313" i="14" s="1"/>
  <c r="AP304" i="14"/>
  <c r="AP312" i="14" s="1"/>
  <c r="AO306" i="14"/>
  <c r="AO314" i="14" s="1"/>
  <c r="AP303" i="14"/>
  <c r="AP311" i="14" s="1"/>
  <c r="AO289" i="14"/>
  <c r="AO297" i="14" s="1"/>
  <c r="AO288" i="14"/>
  <c r="AO296" i="14" s="1"/>
  <c r="AO284" i="14"/>
  <c r="AO292" i="14" s="1"/>
  <c r="AP287" i="14"/>
  <c r="AP295" i="14" s="1"/>
  <c r="AO285" i="14"/>
  <c r="AO293" i="14" s="1"/>
  <c r="AP286" i="14"/>
  <c r="AP294" i="14" s="1"/>
  <c r="AO272" i="14"/>
  <c r="AO280" i="14" s="1"/>
  <c r="AO267" i="14"/>
  <c r="AO275" i="14" s="1"/>
  <c r="AO271" i="14"/>
  <c r="AO279" i="14" s="1"/>
  <c r="AO268" i="14"/>
  <c r="AO276" i="14" s="1"/>
  <c r="AP270" i="14"/>
  <c r="AP278" i="14" s="1"/>
  <c r="AO269" i="14"/>
  <c r="AO277" i="14" s="1"/>
  <c r="AO251" i="14"/>
  <c r="AO259" i="14" s="1"/>
  <c r="AO255" i="14"/>
  <c r="AO263" i="14" s="1"/>
  <c r="AO252" i="14"/>
  <c r="AO260" i="14" s="1"/>
  <c r="AO254" i="14"/>
  <c r="AO262" i="14" s="1"/>
  <c r="AP253" i="14"/>
  <c r="AP261" i="14" s="1"/>
  <c r="AO250" i="14"/>
  <c r="AO258" i="14" s="1"/>
  <c r="AO234" i="14"/>
  <c r="AO242" i="14" s="1"/>
  <c r="AP235" i="14"/>
  <c r="AP243" i="14" s="1"/>
  <c r="AP236" i="14"/>
  <c r="AP244" i="14" s="1"/>
  <c r="AO233" i="14"/>
  <c r="AO241" i="14" s="1"/>
  <c r="AO237" i="14"/>
  <c r="AO245" i="14" s="1"/>
  <c r="AO238" i="14"/>
  <c r="AO246" i="14" s="1"/>
  <c r="AP218" i="14"/>
  <c r="AP226" i="14" s="1"/>
  <c r="AO220" i="14"/>
  <c r="AO228" i="14" s="1"/>
  <c r="AO216" i="14"/>
  <c r="AO224" i="14" s="1"/>
  <c r="AO217" i="14"/>
  <c r="AO225" i="14" s="1"/>
  <c r="AP219" i="14"/>
  <c r="AP227" i="14" s="1"/>
  <c r="AO221" i="14"/>
  <c r="AO229" i="14" s="1"/>
  <c r="AO203" i="14"/>
  <c r="AO211" i="14" s="1"/>
  <c r="AO201" i="14"/>
  <c r="AO209" i="14" s="1"/>
  <c r="AO200" i="14"/>
  <c r="AO208" i="14" s="1"/>
  <c r="AO204" i="14"/>
  <c r="AO212" i="14" s="1"/>
  <c r="AP202" i="14"/>
  <c r="AP210" i="14" s="1"/>
  <c r="AO199" i="14"/>
  <c r="AO207" i="14" s="1"/>
  <c r="AP185" i="14"/>
  <c r="AP193" i="14" s="1"/>
  <c r="AO186" i="14"/>
  <c r="AO194" i="14" s="1"/>
  <c r="AO183" i="14"/>
  <c r="AO191" i="14" s="1"/>
  <c r="AO182" i="14"/>
  <c r="AO190" i="14" s="1"/>
  <c r="AQ184" i="14"/>
  <c r="AQ192" i="14" s="1"/>
  <c r="AO187" i="14"/>
  <c r="AO195" i="14" s="1"/>
  <c r="AO170" i="14"/>
  <c r="AO178" i="14" s="1"/>
  <c r="AP168" i="14"/>
  <c r="AP176" i="14" s="1"/>
  <c r="AO165" i="14"/>
  <c r="AO173" i="14" s="1"/>
  <c r="AO169" i="14"/>
  <c r="AO177" i="14" s="1"/>
  <c r="AP167" i="14"/>
  <c r="AP175" i="14" s="1"/>
  <c r="AO166" i="14"/>
  <c r="AO174" i="14" s="1"/>
  <c r="AP151" i="14"/>
  <c r="AP159" i="14" s="1"/>
  <c r="AO148" i="14"/>
  <c r="AO156" i="14" s="1"/>
  <c r="AP150" i="14"/>
  <c r="AP158" i="14" s="1"/>
  <c r="AO152" i="14"/>
  <c r="AO160" i="14" s="1"/>
  <c r="AO153" i="14"/>
  <c r="AO161" i="14" s="1"/>
  <c r="AO149" i="14"/>
  <c r="AO157" i="14" s="1"/>
  <c r="AO135" i="14"/>
  <c r="AO143" i="14" s="1"/>
  <c r="AO133" i="14"/>
  <c r="AO141" i="14" s="1"/>
  <c r="AO132" i="14"/>
  <c r="AO140" i="14" s="1"/>
  <c r="AO136" i="14"/>
  <c r="AO144" i="14" s="1"/>
  <c r="AO131" i="14"/>
  <c r="AO139" i="14" s="1"/>
  <c r="AN114" i="14"/>
  <c r="AN122" i="14" s="1"/>
  <c r="AN97" i="14"/>
  <c r="AN105" i="14" s="1"/>
  <c r="C641" i="14"/>
  <c r="AO641" i="14" s="1"/>
  <c r="AN632" i="14"/>
  <c r="AO624" i="14" s="1"/>
  <c r="AN98" i="14"/>
  <c r="AN106" i="14" s="1"/>
  <c r="AN115" i="14"/>
  <c r="AN123" i="14" s="1"/>
  <c r="C642" i="14"/>
  <c r="AO642" i="14" s="1"/>
  <c r="AN633" i="14"/>
  <c r="AO625" i="14" s="1"/>
  <c r="AO617" i="14"/>
  <c r="C661" i="14"/>
  <c r="AP661" i="14" s="1"/>
  <c r="AO652" i="14"/>
  <c r="AP644" i="14" s="1"/>
  <c r="AO651" i="14"/>
  <c r="AP643" i="14" s="1"/>
  <c r="C660" i="14"/>
  <c r="AP660" i="14" s="1"/>
  <c r="AN118" i="14"/>
  <c r="AN126" i="14" s="1"/>
  <c r="AN636" i="14"/>
  <c r="AO628" i="14" s="1"/>
  <c r="C645" i="14"/>
  <c r="AO645" i="14" s="1"/>
  <c r="AN101" i="14"/>
  <c r="AN109" i="14" s="1"/>
  <c r="AN102" i="14"/>
  <c r="AN110" i="14" s="1"/>
  <c r="AN119" i="14"/>
  <c r="AN127" i="14" s="1"/>
  <c r="C646" i="14"/>
  <c r="AO646" i="14" s="1"/>
  <c r="AN637" i="14"/>
  <c r="AO629" i="14" s="1"/>
  <c r="AP116" i="14"/>
  <c r="AP124" i="14" s="1"/>
  <c r="AP99" i="14"/>
  <c r="AP107" i="14" s="1"/>
  <c r="AB1078" i="14"/>
  <c r="AN82" i="14"/>
  <c r="AN90" i="14" s="1"/>
  <c r="AN83" i="14"/>
  <c r="AN91" i="14" s="1"/>
  <c r="AN73" i="14"/>
  <c r="AB1073" i="14"/>
  <c r="Y49" i="14"/>
  <c r="Y1069" i="14" s="1"/>
  <c r="Y48" i="14"/>
  <c r="AN427" i="14"/>
  <c r="AO419" i="14" s="1"/>
  <c r="AP125" i="14"/>
  <c r="AQ117" i="14" s="1"/>
  <c r="AO63" i="14"/>
  <c r="AO71" i="14" s="1"/>
  <c r="AN393" i="14"/>
  <c r="AO385" i="14" s="1"/>
  <c r="AN597" i="14"/>
  <c r="AO589" i="14" s="1"/>
  <c r="AN376" i="14"/>
  <c r="AO368" i="14" s="1"/>
  <c r="AN291" i="14"/>
  <c r="AO283" i="14" s="1"/>
  <c r="AN68" i="14"/>
  <c r="AN76" i="14" s="1"/>
  <c r="AN240" i="14"/>
  <c r="AO232" i="14" s="1"/>
  <c r="AN66" i="14"/>
  <c r="AN74" i="14" s="1"/>
  <c r="AO65" i="14" s="1"/>
  <c r="AQ142" i="14"/>
  <c r="AR134" i="14" s="1"/>
  <c r="AN444" i="14"/>
  <c r="AO436" i="14" s="1"/>
  <c r="AN87" i="14"/>
  <c r="AO79" i="14" s="1"/>
  <c r="AO88" i="14"/>
  <c r="AP80" i="14" s="1"/>
  <c r="AN495" i="14"/>
  <c r="AO487" i="14" s="1"/>
  <c r="AN206" i="14"/>
  <c r="AO198" i="14" s="1"/>
  <c r="AN461" i="14"/>
  <c r="AO453" i="14" s="1"/>
  <c r="AN529" i="14"/>
  <c r="AO521" i="14" s="1"/>
  <c r="AN172" i="14"/>
  <c r="AO164" i="14" s="1"/>
  <c r="AN308" i="14"/>
  <c r="AO300" i="14" s="1"/>
  <c r="AN359" i="14"/>
  <c r="AO351" i="14" s="1"/>
  <c r="AN257" i="14"/>
  <c r="AO249" i="14" s="1"/>
  <c r="AN104" i="14"/>
  <c r="AO96" i="14" s="1"/>
  <c r="AN155" i="14"/>
  <c r="AO147" i="14" s="1"/>
  <c r="AO93" i="14"/>
  <c r="AP85" i="14" s="1"/>
  <c r="AN64" i="14"/>
  <c r="AN72" i="14" s="1"/>
  <c r="B641" i="14"/>
  <c r="B632" i="14"/>
  <c r="AN614" i="14"/>
  <c r="AO606" i="14" s="1"/>
  <c r="B623" i="14"/>
  <c r="B614" i="14"/>
  <c r="AN563" i="14"/>
  <c r="AO555" i="14" s="1"/>
  <c r="B635" i="14"/>
  <c r="B644" i="14"/>
  <c r="AM62" i="14"/>
  <c r="AM70" i="14" s="1"/>
  <c r="AN189" i="14"/>
  <c r="AO181" i="14" s="1"/>
  <c r="AO89" i="14"/>
  <c r="AP81" i="14" s="1"/>
  <c r="AN325" i="14"/>
  <c r="AO317" i="14" s="1"/>
  <c r="AN121" i="14"/>
  <c r="AO113" i="14" s="1"/>
  <c r="AN478" i="14"/>
  <c r="AO470" i="14" s="1"/>
  <c r="AN342" i="14"/>
  <c r="AO334" i="14" s="1"/>
  <c r="AN67" i="14"/>
  <c r="AN75" i="14" s="1"/>
  <c r="AN546" i="14"/>
  <c r="AO538" i="14" s="1"/>
  <c r="AN138" i="14"/>
  <c r="AO130" i="14" s="1"/>
  <c r="AN410" i="14"/>
  <c r="AO402" i="14" s="1"/>
  <c r="AN223" i="14"/>
  <c r="AO215" i="14" s="1"/>
  <c r="AN274" i="14"/>
  <c r="AO266" i="14" s="1"/>
  <c r="C640" i="14"/>
  <c r="AO640" i="14" s="1"/>
  <c r="AN631" i="14"/>
  <c r="AO623" i="14" s="1"/>
  <c r="B628" i="14"/>
  <c r="B619" i="14"/>
  <c r="B616" i="14"/>
  <c r="B625" i="14"/>
  <c r="AD54" i="14"/>
  <c r="AB58" i="14"/>
  <c r="X59" i="14"/>
  <c r="X47" i="14"/>
  <c r="X1067" i="14" s="1"/>
  <c r="AO108" i="14"/>
  <c r="AP100" i="14" s="1"/>
  <c r="AN512" i="14"/>
  <c r="AO504" i="14" s="1"/>
  <c r="AN580" i="14"/>
  <c r="AO572" i="14" s="1"/>
  <c r="AO92" i="14"/>
  <c r="AP84" i="14" s="1"/>
  <c r="B637" i="14"/>
  <c r="B646" i="14"/>
  <c r="AB53" i="14"/>
  <c r="AP68" i="13"/>
  <c r="AP95" i="13" s="1"/>
  <c r="AU78" i="13"/>
  <c r="AU105" i="13" s="1"/>
  <c r="AJ107" i="13"/>
  <c r="AJ109" i="13" s="1"/>
  <c r="AJ7" i="3" s="1"/>
  <c r="AJ82" i="13"/>
  <c r="AL80" i="13"/>
  <c r="AL107" i="13" s="1"/>
  <c r="AM102" i="13"/>
  <c r="AN75" i="13"/>
  <c r="AO63" i="13"/>
  <c r="AO90" i="13" s="1"/>
  <c r="AP61" i="13"/>
  <c r="AO88" i="13"/>
  <c r="AN99" i="13"/>
  <c r="AO72" i="13"/>
  <c r="AO99" i="13" s="1"/>
  <c r="AQ74" i="13"/>
  <c r="AQ101" i="13" s="1"/>
  <c r="AP81" i="13"/>
  <c r="AO108" i="13"/>
  <c r="AQ68" i="13"/>
  <c r="AQ95" i="13" s="1"/>
  <c r="AN64" i="13"/>
  <c r="AN91" i="13" s="1"/>
  <c r="AR76" i="13"/>
  <c r="AS76" i="13" s="1"/>
  <c r="AS103" i="13" s="1"/>
  <c r="AN79" i="13"/>
  <c r="AN106" i="13" s="1"/>
  <c r="AQ97" i="13"/>
  <c r="AR70" i="13"/>
  <c r="AR97" i="13" s="1"/>
  <c r="AL93" i="13"/>
  <c r="AM66" i="13"/>
  <c r="AM93" i="13" s="1"/>
  <c r="AL96" i="13"/>
  <c r="AM69" i="13"/>
  <c r="AK98" i="13"/>
  <c r="AK109" i="13" s="1"/>
  <c r="AK7" i="3" s="1"/>
  <c r="AK82" i="13"/>
  <c r="AL71" i="13"/>
  <c r="AO85" i="13"/>
  <c r="AN85" i="13"/>
  <c r="AP58" i="13"/>
  <c r="AP85" i="13" s="1"/>
  <c r="AQ62" i="13"/>
  <c r="AQ89" i="13" s="1"/>
  <c r="AP60" i="13"/>
  <c r="AP87" i="13" s="1"/>
  <c r="AP67" i="13"/>
  <c r="AP94" i="13" s="1"/>
  <c r="AP73" i="13"/>
  <c r="AP100" i="13" s="1"/>
  <c r="AQ59" i="13"/>
  <c r="AQ86" i="13" s="1"/>
  <c r="AO92" i="13" l="1"/>
  <c r="AP65" i="13"/>
  <c r="AP77" i="13"/>
  <c r="AP104" i="13" s="1"/>
  <c r="AV78" i="13"/>
  <c r="AV105" i="13" s="1"/>
  <c r="W47" i="5"/>
  <c r="F34" i="20"/>
  <c r="L20" i="17"/>
  <c r="L22" i="17" s="1"/>
  <c r="L30" i="17"/>
  <c r="P19" i="16"/>
  <c r="P23" i="16" s="1"/>
  <c r="P27" i="16"/>
  <c r="Q35" i="3" s="1"/>
  <c r="AJ16" i="17"/>
  <c r="AI17" i="17"/>
  <c r="AO611" i="14"/>
  <c r="AO619" i="14" s="1"/>
  <c r="AP611" i="14" s="1"/>
  <c r="AP619" i="14" s="1"/>
  <c r="B651" i="14"/>
  <c r="B660" i="14"/>
  <c r="AO608" i="14"/>
  <c r="AO616" i="14" s="1"/>
  <c r="AP608" i="14" s="1"/>
  <c r="AP616" i="14" s="1"/>
  <c r="AO612" i="14"/>
  <c r="AO620" i="14" s="1"/>
  <c r="AP612" i="14" s="1"/>
  <c r="AP620" i="14" s="1"/>
  <c r="AP626" i="14"/>
  <c r="AP634" i="14" s="1"/>
  <c r="AQ626" i="14" s="1"/>
  <c r="AQ634" i="14" s="1"/>
  <c r="AO607" i="14"/>
  <c r="AO615" i="14" s="1"/>
  <c r="AP607" i="14" s="1"/>
  <c r="AP615" i="14" s="1"/>
  <c r="AP627" i="14"/>
  <c r="AP635" i="14" s="1"/>
  <c r="AQ627" i="14" s="1"/>
  <c r="AQ635" i="14" s="1"/>
  <c r="AP652" i="14"/>
  <c r="AO636" i="14"/>
  <c r="AO632" i="14"/>
  <c r="AO637" i="14"/>
  <c r="AO633" i="14"/>
  <c r="AQ610" i="14"/>
  <c r="AQ618" i="14" s="1"/>
  <c r="AP609" i="14"/>
  <c r="AP617" i="14" s="1"/>
  <c r="AP594" i="14"/>
  <c r="AP602" i="14" s="1"/>
  <c r="AP595" i="14"/>
  <c r="AP603" i="14" s="1"/>
  <c r="AP590" i="14"/>
  <c r="AP598" i="14" s="1"/>
  <c r="AQ593" i="14"/>
  <c r="AQ601" i="14" s="1"/>
  <c r="AQ592" i="14"/>
  <c r="AQ600" i="14" s="1"/>
  <c r="AP591" i="14"/>
  <c r="AP599" i="14" s="1"/>
  <c r="AP577" i="14"/>
  <c r="AP585" i="14" s="1"/>
  <c r="AP573" i="14"/>
  <c r="AP581" i="14" s="1"/>
  <c r="AQ575" i="14"/>
  <c r="AQ583" i="14" s="1"/>
  <c r="AP578" i="14"/>
  <c r="AP586" i="14" s="1"/>
  <c r="AQ576" i="14"/>
  <c r="AQ584" i="14" s="1"/>
  <c r="AP574" i="14"/>
  <c r="AP582" i="14" s="1"/>
  <c r="AP556" i="14"/>
  <c r="AP564" i="14" s="1"/>
  <c r="AP557" i="14"/>
  <c r="AP565" i="14" s="1"/>
  <c r="AP560" i="14"/>
  <c r="AP568" i="14" s="1"/>
  <c r="AQ559" i="14"/>
  <c r="AQ567" i="14" s="1"/>
  <c r="AQ558" i="14"/>
  <c r="AQ566" i="14" s="1"/>
  <c r="AP561" i="14"/>
  <c r="AP569" i="14" s="1"/>
  <c r="AP544" i="14"/>
  <c r="AP552" i="14" s="1"/>
  <c r="AP540" i="14"/>
  <c r="AP548" i="14" s="1"/>
  <c r="AQ542" i="14"/>
  <c r="AQ550" i="14" s="1"/>
  <c r="AP543" i="14"/>
  <c r="AP551" i="14" s="1"/>
  <c r="AQ541" i="14"/>
  <c r="AQ549" i="14" s="1"/>
  <c r="AP547" i="14"/>
  <c r="AP539" i="14"/>
  <c r="AQ525" i="14"/>
  <c r="AQ533" i="14" s="1"/>
  <c r="AP522" i="14"/>
  <c r="AP530" i="14" s="1"/>
  <c r="AP523" i="14"/>
  <c r="AP531" i="14" s="1"/>
  <c r="AP524" i="14"/>
  <c r="AP532" i="14" s="1"/>
  <c r="AP526" i="14"/>
  <c r="AP534" i="14" s="1"/>
  <c r="AP527" i="14"/>
  <c r="AP535" i="14" s="1"/>
  <c r="AP509" i="14"/>
  <c r="AP517" i="14" s="1"/>
  <c r="AP505" i="14"/>
  <c r="AP513" i="14" s="1"/>
  <c r="AP510" i="14"/>
  <c r="AP518" i="14" s="1"/>
  <c r="AQ508" i="14"/>
  <c r="AQ516" i="14" s="1"/>
  <c r="AP506" i="14"/>
  <c r="AP514" i="14" s="1"/>
  <c r="AQ507" i="14"/>
  <c r="AQ515" i="14" s="1"/>
  <c r="AQ490" i="14"/>
  <c r="AQ498" i="14" s="1"/>
  <c r="AP489" i="14"/>
  <c r="AP497" i="14" s="1"/>
  <c r="AQ491" i="14"/>
  <c r="AQ499" i="14" s="1"/>
  <c r="AP493" i="14"/>
  <c r="AP501" i="14" s="1"/>
  <c r="AP492" i="14"/>
  <c r="AP500" i="14" s="1"/>
  <c r="AP488" i="14"/>
  <c r="AP496" i="14" s="1"/>
  <c r="AP471" i="14"/>
  <c r="AP479" i="14" s="1"/>
  <c r="AP473" i="14"/>
  <c r="AP481" i="14" s="1"/>
  <c r="AQ474" i="14"/>
  <c r="AQ482" i="14" s="1"/>
  <c r="AP476" i="14"/>
  <c r="AP484" i="14" s="1"/>
  <c r="AP475" i="14"/>
  <c r="AP483" i="14" s="1"/>
  <c r="AP472" i="14"/>
  <c r="AP480" i="14" s="1"/>
  <c r="AP454" i="14"/>
  <c r="AP462" i="14" s="1"/>
  <c r="AQ456" i="14"/>
  <c r="AQ464" i="14" s="1"/>
  <c r="AP459" i="14"/>
  <c r="AP467" i="14" s="1"/>
  <c r="AP455" i="14"/>
  <c r="AP463" i="14" s="1"/>
  <c r="AP458" i="14"/>
  <c r="AP466" i="14" s="1"/>
  <c r="AQ457" i="14"/>
  <c r="AQ465" i="14" s="1"/>
  <c r="AQ439" i="14"/>
  <c r="AQ447" i="14" s="1"/>
  <c r="AP438" i="14"/>
  <c r="AP446" i="14" s="1"/>
  <c r="AP441" i="14"/>
  <c r="AP449" i="14" s="1"/>
  <c r="AP437" i="14"/>
  <c r="AP445" i="14" s="1"/>
  <c r="AQ440" i="14"/>
  <c r="AQ448" i="14" s="1"/>
  <c r="AP442" i="14"/>
  <c r="AP450" i="14" s="1"/>
  <c r="AP429" i="14"/>
  <c r="AP421" i="14"/>
  <c r="AQ423" i="14"/>
  <c r="AQ431" i="14" s="1"/>
  <c r="AP424" i="14"/>
  <c r="AP432" i="14" s="1"/>
  <c r="AP425" i="14"/>
  <c r="AP433" i="14" s="1"/>
  <c r="AQ422" i="14"/>
  <c r="AQ430" i="14" s="1"/>
  <c r="AP420" i="14"/>
  <c r="AP428" i="14" s="1"/>
  <c r="AQ406" i="14"/>
  <c r="AQ414" i="14" s="1"/>
  <c r="AQ405" i="14"/>
  <c r="AQ413" i="14" s="1"/>
  <c r="AP403" i="14"/>
  <c r="AP411" i="14" s="1"/>
  <c r="AP404" i="14"/>
  <c r="AP412" i="14" s="1"/>
  <c r="AP408" i="14"/>
  <c r="AP416" i="14" s="1"/>
  <c r="AP407" i="14"/>
  <c r="AP415" i="14" s="1"/>
  <c r="AQ388" i="14"/>
  <c r="AQ396" i="14" s="1"/>
  <c r="AP387" i="14"/>
  <c r="AP395" i="14" s="1"/>
  <c r="AP390" i="14"/>
  <c r="AP398" i="14" s="1"/>
  <c r="AP386" i="14"/>
  <c r="AP394" i="14" s="1"/>
  <c r="AP391" i="14"/>
  <c r="AP399" i="14" s="1"/>
  <c r="AQ389" i="14"/>
  <c r="AQ397" i="14" s="1"/>
  <c r="AQ372" i="14"/>
  <c r="AQ380" i="14" s="1"/>
  <c r="AP369" i="14"/>
  <c r="AP377" i="14" s="1"/>
  <c r="AP370" i="14"/>
  <c r="AP378" i="14" s="1"/>
  <c r="AQ371" i="14"/>
  <c r="AQ379" i="14" s="1"/>
  <c r="AP373" i="14"/>
  <c r="AP381" i="14" s="1"/>
  <c r="AP374" i="14"/>
  <c r="AP382" i="14" s="1"/>
  <c r="AQ354" i="14"/>
  <c r="AQ362" i="14" s="1"/>
  <c r="AP353" i="14"/>
  <c r="AP361" i="14" s="1"/>
  <c r="AP356" i="14"/>
  <c r="AP364" i="14" s="1"/>
  <c r="AP352" i="14"/>
  <c r="AP360" i="14" s="1"/>
  <c r="AP357" i="14"/>
  <c r="AP365" i="14" s="1"/>
  <c r="AQ355" i="14"/>
  <c r="AQ363" i="14" s="1"/>
  <c r="AP340" i="14"/>
  <c r="AP348" i="14" s="1"/>
  <c r="AP339" i="14"/>
  <c r="AP347" i="14" s="1"/>
  <c r="AQ338" i="14"/>
  <c r="AQ346" i="14" s="1"/>
  <c r="AP336" i="14"/>
  <c r="AP344" i="14" s="1"/>
  <c r="AQ337" i="14"/>
  <c r="AQ345" i="14" s="1"/>
  <c r="AP335" i="14"/>
  <c r="AP343" i="14" s="1"/>
  <c r="AP319" i="14"/>
  <c r="AP327" i="14" s="1"/>
  <c r="AP320" i="14"/>
  <c r="AP328" i="14" s="1"/>
  <c r="AP322" i="14"/>
  <c r="AP330" i="14" s="1"/>
  <c r="AQ321" i="14"/>
  <c r="AQ329" i="14" s="1"/>
  <c r="AP323" i="14"/>
  <c r="AP331" i="14" s="1"/>
  <c r="AP318" i="14"/>
  <c r="AP326" i="14" s="1"/>
  <c r="AQ303" i="14"/>
  <c r="AQ311" i="14" s="1"/>
  <c r="AQ304" i="14"/>
  <c r="AQ312" i="14" s="1"/>
  <c r="AP301" i="14"/>
  <c r="AP309" i="14" s="1"/>
  <c r="AP306" i="14"/>
  <c r="AP314" i="14" s="1"/>
  <c r="AP305" i="14"/>
  <c r="AP313" i="14" s="1"/>
  <c r="AP302" i="14"/>
  <c r="AP310" i="14" s="1"/>
  <c r="AQ286" i="14"/>
  <c r="AQ294" i="14" s="1"/>
  <c r="AP285" i="14"/>
  <c r="AP293" i="14" s="1"/>
  <c r="AP284" i="14"/>
  <c r="AP292" i="14" s="1"/>
  <c r="AP289" i="14"/>
  <c r="AP297" i="14" s="1"/>
  <c r="AQ287" i="14"/>
  <c r="AQ295" i="14" s="1"/>
  <c r="AP288" i="14"/>
  <c r="AP296" i="14" s="1"/>
  <c r="AP269" i="14"/>
  <c r="AP277" i="14" s="1"/>
  <c r="AP268" i="14"/>
  <c r="AP276" i="14" s="1"/>
  <c r="AP267" i="14"/>
  <c r="AP275" i="14" s="1"/>
  <c r="AQ270" i="14"/>
  <c r="AQ278" i="14" s="1"/>
  <c r="AP271" i="14"/>
  <c r="AP279" i="14" s="1"/>
  <c r="AP272" i="14"/>
  <c r="AP280" i="14" s="1"/>
  <c r="AP250" i="14"/>
  <c r="AP258" i="14" s="1"/>
  <c r="AP254" i="14"/>
  <c r="AP262" i="14" s="1"/>
  <c r="AP255" i="14"/>
  <c r="AP263" i="14" s="1"/>
  <c r="AQ253" i="14"/>
  <c r="AQ261" i="14" s="1"/>
  <c r="AP252" i="14"/>
  <c r="AP260" i="14" s="1"/>
  <c r="AP251" i="14"/>
  <c r="AP259" i="14" s="1"/>
  <c r="AQ236" i="14"/>
  <c r="AQ244" i="14" s="1"/>
  <c r="AP237" i="14"/>
  <c r="AP245" i="14" s="1"/>
  <c r="AP234" i="14"/>
  <c r="AP242" i="14" s="1"/>
  <c r="AP238" i="14"/>
  <c r="AP246" i="14" s="1"/>
  <c r="AP233" i="14"/>
  <c r="AP241" i="14" s="1"/>
  <c r="AQ235" i="14"/>
  <c r="AQ243" i="14" s="1"/>
  <c r="AP221" i="14"/>
  <c r="AP229" i="14"/>
  <c r="AP217" i="14"/>
  <c r="AP225" i="14"/>
  <c r="AP220" i="14"/>
  <c r="AP228" i="14"/>
  <c r="AQ219" i="14"/>
  <c r="AQ227" i="14"/>
  <c r="AP216" i="14"/>
  <c r="AP224" i="14"/>
  <c r="AQ218" i="14"/>
  <c r="AQ226" i="14" s="1"/>
  <c r="AQ202" i="14"/>
  <c r="AQ210" i="14" s="1"/>
  <c r="AP200" i="14"/>
  <c r="AP208" i="14"/>
  <c r="AP203" i="14"/>
  <c r="AP211" i="14" s="1"/>
  <c r="AP199" i="14"/>
  <c r="AP207" i="14"/>
  <c r="AP204" i="14"/>
  <c r="AP212" i="14"/>
  <c r="AP201" i="14"/>
  <c r="AP209" i="14" s="1"/>
  <c r="AP187" i="14"/>
  <c r="AP195" i="14" s="1"/>
  <c r="AP182" i="14"/>
  <c r="AP190" i="14" s="1"/>
  <c r="AP186" i="14"/>
  <c r="AP194" i="14" s="1"/>
  <c r="AR184" i="14"/>
  <c r="AR192" i="14" s="1"/>
  <c r="AP183" i="14"/>
  <c r="AP191" i="14" s="1"/>
  <c r="AQ185" i="14"/>
  <c r="AQ193" i="14" s="1"/>
  <c r="AQ167" i="14"/>
  <c r="AQ175" i="14" s="1"/>
  <c r="AP165" i="14"/>
  <c r="AP173" i="14" s="1"/>
  <c r="AP170" i="14"/>
  <c r="AP178" i="14" s="1"/>
  <c r="AP166" i="14"/>
  <c r="AP174" i="14" s="1"/>
  <c r="AP169" i="14"/>
  <c r="AP177" i="14" s="1"/>
  <c r="AQ168" i="14"/>
  <c r="AQ176" i="14" s="1"/>
  <c r="AP153" i="14"/>
  <c r="AP161" i="14" s="1"/>
  <c r="AQ150" i="14"/>
  <c r="AQ158" i="14" s="1"/>
  <c r="AQ151" i="14"/>
  <c r="AQ159" i="14" s="1"/>
  <c r="AP149" i="14"/>
  <c r="AP157" i="14" s="1"/>
  <c r="AP152" i="14"/>
  <c r="AP160" i="14" s="1"/>
  <c r="AP148" i="14"/>
  <c r="AP156" i="14" s="1"/>
  <c r="AP136" i="14"/>
  <c r="AP144" i="14" s="1"/>
  <c r="AP133" i="14"/>
  <c r="AP141" i="14" s="1"/>
  <c r="AP131" i="14"/>
  <c r="AP139" i="14" s="1"/>
  <c r="AP132" i="14"/>
  <c r="AP140" i="14" s="1"/>
  <c r="AP135" i="14"/>
  <c r="AP143" i="14" s="1"/>
  <c r="AO97" i="14"/>
  <c r="AO105" i="14" s="1"/>
  <c r="AO114" i="14"/>
  <c r="AO122" i="14" s="1"/>
  <c r="C658" i="14"/>
  <c r="AP658" i="14" s="1"/>
  <c r="AO649" i="14"/>
  <c r="AP641" i="14" s="1"/>
  <c r="AO115" i="14"/>
  <c r="AO123" i="14" s="1"/>
  <c r="AO98" i="14"/>
  <c r="AO106" i="14" s="1"/>
  <c r="C659" i="14"/>
  <c r="AP659" i="14" s="1"/>
  <c r="AO650" i="14"/>
  <c r="AP642" i="14" s="1"/>
  <c r="AP651" i="14"/>
  <c r="Y56" i="14"/>
  <c r="Y1068" i="14"/>
  <c r="W36" i="5" s="1"/>
  <c r="C677" i="14"/>
  <c r="AQ677" i="14" s="1"/>
  <c r="AP668" i="14"/>
  <c r="AQ660" i="14" s="1"/>
  <c r="C678" i="14"/>
  <c r="AQ678" i="14" s="1"/>
  <c r="AP669" i="14"/>
  <c r="AQ661" i="14" s="1"/>
  <c r="AO101" i="14"/>
  <c r="AO109" i="14" s="1"/>
  <c r="AO118" i="14"/>
  <c r="AO126" i="14" s="1"/>
  <c r="C662" i="14"/>
  <c r="AP662" i="14" s="1"/>
  <c r="AO653" i="14"/>
  <c r="AP645" i="14" s="1"/>
  <c r="AO119" i="14"/>
  <c r="AO127" i="14" s="1"/>
  <c r="AO102" i="14"/>
  <c r="AO110" i="14" s="1"/>
  <c r="AO654" i="14"/>
  <c r="AP646" i="14" s="1"/>
  <c r="C663" i="14"/>
  <c r="AP663" i="14" s="1"/>
  <c r="AQ116" i="14"/>
  <c r="AQ124" i="14" s="1"/>
  <c r="AQ99" i="14"/>
  <c r="AQ107" i="14" s="1"/>
  <c r="AO83" i="14"/>
  <c r="AO91" i="14" s="1"/>
  <c r="AO82" i="14"/>
  <c r="AO90" i="14" s="1"/>
  <c r="AO73" i="14"/>
  <c r="Y1077" i="14"/>
  <c r="X1075" i="14"/>
  <c r="Y57" i="14"/>
  <c r="Z48" i="14" s="1"/>
  <c r="X55" i="14"/>
  <c r="Y47" i="14" s="1"/>
  <c r="Y1067" i="14" s="1"/>
  <c r="AO410" i="14"/>
  <c r="AP402" i="14" s="1"/>
  <c r="AO359" i="14"/>
  <c r="AP351" i="14" s="1"/>
  <c r="AQ125" i="14"/>
  <c r="AR117" i="14" s="1"/>
  <c r="AO546" i="14"/>
  <c r="AP538" i="14" s="1"/>
  <c r="AO325" i="14"/>
  <c r="AP317" i="14" s="1"/>
  <c r="AO155" i="14"/>
  <c r="AP147" i="14" s="1"/>
  <c r="AO257" i="14"/>
  <c r="AP249" i="14" s="1"/>
  <c r="AO308" i="14"/>
  <c r="AP300" i="14" s="1"/>
  <c r="AO172" i="14"/>
  <c r="AP164" i="14" s="1"/>
  <c r="AO66" i="14"/>
  <c r="AO74" i="14" s="1"/>
  <c r="AP65" i="14" s="1"/>
  <c r="AO240" i="14"/>
  <c r="AP232" i="14" s="1"/>
  <c r="AO597" i="14"/>
  <c r="AP589" i="14" s="1"/>
  <c r="AO67" i="14"/>
  <c r="AO75" i="14" s="1"/>
  <c r="AO189" i="14"/>
  <c r="AP181" i="14" s="1"/>
  <c r="AO64" i="14"/>
  <c r="AO72" i="14" s="1"/>
  <c r="AO104" i="14"/>
  <c r="AP96" i="14" s="1"/>
  <c r="AO529" i="14"/>
  <c r="AP521" i="14" s="1"/>
  <c r="AP88" i="14"/>
  <c r="AQ80" i="14" s="1"/>
  <c r="AR142" i="14"/>
  <c r="AS134" i="14" s="1"/>
  <c r="AO121" i="14"/>
  <c r="AP113" i="14" s="1"/>
  <c r="AN62" i="14"/>
  <c r="AN70" i="14" s="1"/>
  <c r="AO614" i="14"/>
  <c r="AP606" i="14" s="1"/>
  <c r="AO461" i="14"/>
  <c r="AP453" i="14" s="1"/>
  <c r="AO291" i="14"/>
  <c r="AP283" i="14" s="1"/>
  <c r="AP92" i="14"/>
  <c r="AQ84" i="14" s="1"/>
  <c r="AO223" i="14"/>
  <c r="AP215" i="14" s="1"/>
  <c r="AO342" i="14"/>
  <c r="AP334" i="14" s="1"/>
  <c r="AO563" i="14"/>
  <c r="AP555" i="14" s="1"/>
  <c r="B640" i="14"/>
  <c r="B631" i="14"/>
  <c r="B649" i="14"/>
  <c r="B658" i="14"/>
  <c r="AP93" i="14"/>
  <c r="AQ85" i="14" s="1"/>
  <c r="AO495" i="14"/>
  <c r="AP487" i="14" s="1"/>
  <c r="AO87" i="14"/>
  <c r="AP79" i="14" s="1"/>
  <c r="AO444" i="14"/>
  <c r="AP436" i="14" s="1"/>
  <c r="AO68" i="14"/>
  <c r="AO76" i="14" s="1"/>
  <c r="AO376" i="14"/>
  <c r="AP368" i="14" s="1"/>
  <c r="AO580" i="14"/>
  <c r="AP572" i="14" s="1"/>
  <c r="AO631" i="14"/>
  <c r="AP623" i="14" s="1"/>
  <c r="AO206" i="14"/>
  <c r="AP198" i="14" s="1"/>
  <c r="AC45" i="14"/>
  <c r="AC1065" i="14" s="1"/>
  <c r="B633" i="14"/>
  <c r="B642" i="14"/>
  <c r="C657" i="14"/>
  <c r="AP657" i="14" s="1"/>
  <c r="AO648" i="14"/>
  <c r="AP640" i="14" s="1"/>
  <c r="AO393" i="14"/>
  <c r="AP385" i="14" s="1"/>
  <c r="AP63" i="14"/>
  <c r="AP71" i="14" s="1"/>
  <c r="AO427" i="14"/>
  <c r="AP419" i="14" s="1"/>
  <c r="AO512" i="14"/>
  <c r="AP504" i="14" s="1"/>
  <c r="AP108" i="14"/>
  <c r="AQ100" i="14" s="1"/>
  <c r="AC50" i="14"/>
  <c r="AC1070" i="14" s="1"/>
  <c r="B645" i="14"/>
  <c r="B636" i="14"/>
  <c r="AO138" i="14"/>
  <c r="AP130" i="14" s="1"/>
  <c r="B652" i="14"/>
  <c r="B661" i="14"/>
  <c r="AE46" i="14"/>
  <c r="AE1066" i="14" s="1"/>
  <c r="AE1074" i="14" s="1"/>
  <c r="AO274" i="14"/>
  <c r="AP266" i="14" s="1"/>
  <c r="AO478" i="14"/>
  <c r="AP470" i="14" s="1"/>
  <c r="B663" i="14"/>
  <c r="B654" i="14"/>
  <c r="Y51" i="14"/>
  <c r="Y1071" i="14" s="1"/>
  <c r="AP89" i="14"/>
  <c r="AQ81" i="14" s="1"/>
  <c r="AM80" i="13"/>
  <c r="AN80" i="13" s="1"/>
  <c r="AW78" i="13"/>
  <c r="AW105" i="13" s="1"/>
  <c r="AP63" i="13"/>
  <c r="AP90" i="13" s="1"/>
  <c r="AN102" i="13"/>
  <c r="AO75" i="13"/>
  <c r="AO102" i="13" s="1"/>
  <c r="AR68" i="13"/>
  <c r="AR95" i="13" s="1"/>
  <c r="AP72" i="13"/>
  <c r="AP99" i="13" s="1"/>
  <c r="AR74" i="13"/>
  <c r="AR101" i="13" s="1"/>
  <c r="AQ61" i="13"/>
  <c r="AP88" i="13"/>
  <c r="AO64" i="13"/>
  <c r="AO91" i="13" s="1"/>
  <c r="AQ81" i="13"/>
  <c r="AP108" i="13"/>
  <c r="AT76" i="13"/>
  <c r="AT103" i="13" s="1"/>
  <c r="AO79" i="13"/>
  <c r="AO106" i="13" s="1"/>
  <c r="AR103" i="13"/>
  <c r="AS70" i="13"/>
  <c r="AM96" i="13"/>
  <c r="AN69" i="13"/>
  <c r="AN96" i="13" s="1"/>
  <c r="AN66" i="13"/>
  <c r="AN93" i="13" s="1"/>
  <c r="AL98" i="13"/>
  <c r="AL109" i="13" s="1"/>
  <c r="AL7" i="3" s="1"/>
  <c r="AL82" i="13"/>
  <c r="AM71" i="13"/>
  <c r="AN71" i="13" s="1"/>
  <c r="AN98" i="13" s="1"/>
  <c r="AQ58" i="13"/>
  <c r="AQ85" i="13" s="1"/>
  <c r="AQ73" i="13"/>
  <c r="AQ100" i="13" s="1"/>
  <c r="AR62" i="13"/>
  <c r="AR89" i="13" s="1"/>
  <c r="AR59" i="13"/>
  <c r="AR86" i="13" s="1"/>
  <c r="AQ67" i="13"/>
  <c r="AQ94" i="13" s="1"/>
  <c r="AQ60" i="13"/>
  <c r="AQ87" i="13" s="1"/>
  <c r="AM107" i="13" l="1"/>
  <c r="AP92" i="13"/>
  <c r="AQ65" i="13"/>
  <c r="AQ77" i="13"/>
  <c r="AQ104" i="13" s="1"/>
  <c r="AC34" i="5"/>
  <c r="AA28" i="5"/>
  <c r="Y1079" i="14"/>
  <c r="U55" i="1"/>
  <c r="U53" i="1" s="1"/>
  <c r="AA46" i="5"/>
  <c r="Y1076" i="14"/>
  <c r="U29" i="1"/>
  <c r="P17" i="16"/>
  <c r="P18" i="16" s="1"/>
  <c r="P20" i="16" s="1"/>
  <c r="AK16" i="17"/>
  <c r="AJ17" i="17"/>
  <c r="L23" i="17"/>
  <c r="M18" i="17"/>
  <c r="AP624" i="14"/>
  <c r="AP632" i="14" s="1"/>
  <c r="AQ624" i="14" s="1"/>
  <c r="AQ632" i="14" s="1"/>
  <c r="AP628" i="14"/>
  <c r="AP636" i="14" s="1"/>
  <c r="AQ628" i="14" s="1"/>
  <c r="AQ636" i="14" s="1"/>
  <c r="AP625" i="14"/>
  <c r="AP633" i="14" s="1"/>
  <c r="AQ625" i="14" s="1"/>
  <c r="AQ633" i="14" s="1"/>
  <c r="AQ644" i="14"/>
  <c r="AQ652" i="14" s="1"/>
  <c r="AR644" i="14" s="1"/>
  <c r="AR652" i="14" s="1"/>
  <c r="AQ643" i="14"/>
  <c r="AQ651" i="14" s="1"/>
  <c r="AR643" i="14" s="1"/>
  <c r="AR651" i="14" s="1"/>
  <c r="AP629" i="14"/>
  <c r="AP637" i="14" s="1"/>
  <c r="AQ629" i="14" s="1"/>
  <c r="AQ637" i="14" s="1"/>
  <c r="B668" i="14"/>
  <c r="B677" i="14"/>
  <c r="AQ669" i="14"/>
  <c r="AP650" i="14"/>
  <c r="AP654" i="14"/>
  <c r="AP649" i="14"/>
  <c r="AP653" i="14"/>
  <c r="AR627" i="14"/>
  <c r="AR635" i="14" s="1"/>
  <c r="AR626" i="14"/>
  <c r="AR634" i="14" s="1"/>
  <c r="AQ608" i="14"/>
  <c r="AQ616" i="14" s="1"/>
  <c r="AQ612" i="14"/>
  <c r="AQ620" i="14" s="1"/>
  <c r="AQ609" i="14"/>
  <c r="AQ617" i="14" s="1"/>
  <c r="AQ611" i="14"/>
  <c r="AQ619" i="14" s="1"/>
  <c r="AQ607" i="14"/>
  <c r="AQ615" i="14" s="1"/>
  <c r="AR610" i="14"/>
  <c r="AR618" i="14" s="1"/>
  <c r="AQ591" i="14"/>
  <c r="AQ599" i="14" s="1"/>
  <c r="AQ595" i="14"/>
  <c r="AQ603" i="14" s="1"/>
  <c r="AR592" i="14"/>
  <c r="AR600" i="14" s="1"/>
  <c r="AQ594" i="14"/>
  <c r="AQ602" i="14" s="1"/>
  <c r="AR593" i="14"/>
  <c r="AR601" i="14" s="1"/>
  <c r="AQ590" i="14"/>
  <c r="AQ598" i="14" s="1"/>
  <c r="AQ578" i="14"/>
  <c r="AQ586" i="14" s="1"/>
  <c r="AR575" i="14"/>
  <c r="AR583" i="14" s="1"/>
  <c r="AQ574" i="14"/>
  <c r="AQ582" i="14" s="1"/>
  <c r="AQ573" i="14"/>
  <c r="AQ581" i="14" s="1"/>
  <c r="AR576" i="14"/>
  <c r="AR584" i="14" s="1"/>
  <c r="AQ577" i="14"/>
  <c r="AQ585" i="14" s="1"/>
  <c r="AR559" i="14"/>
  <c r="AR567" i="14" s="1"/>
  <c r="AQ560" i="14"/>
  <c r="AQ568" i="14" s="1"/>
  <c r="AQ561" i="14"/>
  <c r="AQ569" i="14" s="1"/>
  <c r="AQ557" i="14"/>
  <c r="AQ565" i="14" s="1"/>
  <c r="AR558" i="14"/>
  <c r="AR566" i="14" s="1"/>
  <c r="AQ556" i="14"/>
  <c r="AQ564" i="14" s="1"/>
  <c r="AR541" i="14"/>
  <c r="AR549" i="14" s="1"/>
  <c r="AQ544" i="14"/>
  <c r="AQ552" i="14" s="1"/>
  <c r="AR542" i="14"/>
  <c r="AR550" i="14" s="1"/>
  <c r="AQ539" i="14"/>
  <c r="AQ547" i="14" s="1"/>
  <c r="AQ543" i="14"/>
  <c r="AQ551" i="14" s="1"/>
  <c r="AQ540" i="14"/>
  <c r="AQ548" i="14" s="1"/>
  <c r="AQ524" i="14"/>
  <c r="AQ532" i="14" s="1"/>
  <c r="AQ523" i="14"/>
  <c r="AQ531" i="14" s="1"/>
  <c r="AQ527" i="14"/>
  <c r="AQ535" i="14" s="1"/>
  <c r="AQ522" i="14"/>
  <c r="AQ530" i="14" s="1"/>
  <c r="AQ526" i="14"/>
  <c r="AQ534" i="14" s="1"/>
  <c r="AR525" i="14"/>
  <c r="AR533" i="14" s="1"/>
  <c r="AR508" i="14"/>
  <c r="AR516" i="14" s="1"/>
  <c r="AQ510" i="14"/>
  <c r="AQ518" i="14" s="1"/>
  <c r="AR507" i="14"/>
  <c r="AR515" i="14" s="1"/>
  <c r="AQ505" i="14"/>
  <c r="AQ513" i="14" s="1"/>
  <c r="AQ506" i="14"/>
  <c r="AQ514" i="14" s="1"/>
  <c r="AQ509" i="14"/>
  <c r="AQ517" i="14" s="1"/>
  <c r="AQ489" i="14"/>
  <c r="AQ497" i="14" s="1"/>
  <c r="AQ493" i="14"/>
  <c r="AQ501" i="14" s="1"/>
  <c r="AR491" i="14"/>
  <c r="AR499" i="14" s="1"/>
  <c r="AQ488" i="14"/>
  <c r="AQ496" i="14" s="1"/>
  <c r="AQ492" i="14"/>
  <c r="AQ500" i="14" s="1"/>
  <c r="AR490" i="14"/>
  <c r="AR498" i="14" s="1"/>
  <c r="AR474" i="14"/>
  <c r="AR482" i="14" s="1"/>
  <c r="AQ472" i="14"/>
  <c r="AQ480" i="14" s="1"/>
  <c r="AQ475" i="14"/>
  <c r="AQ483" i="14" s="1"/>
  <c r="AQ476" i="14"/>
  <c r="AQ484" i="14" s="1"/>
  <c r="AQ471" i="14"/>
  <c r="AQ479" i="14" s="1"/>
  <c r="AQ473" i="14"/>
  <c r="AQ481" i="14" s="1"/>
  <c r="AR456" i="14"/>
  <c r="AR464" i="14" s="1"/>
  <c r="AQ459" i="14"/>
  <c r="AQ467" i="14" s="1"/>
  <c r="AQ458" i="14"/>
  <c r="AQ466" i="14" s="1"/>
  <c r="AQ454" i="14"/>
  <c r="AQ462" i="14" s="1"/>
  <c r="AR457" i="14"/>
  <c r="AR465" i="14" s="1"/>
  <c r="AQ455" i="14"/>
  <c r="AQ463" i="14" s="1"/>
  <c r="AQ437" i="14"/>
  <c r="AQ445" i="14" s="1"/>
  <c r="AQ441" i="14"/>
  <c r="AQ449" i="14" s="1"/>
  <c r="AQ438" i="14"/>
  <c r="AQ446" i="14" s="1"/>
  <c r="AR440" i="14"/>
  <c r="AR448" i="14" s="1"/>
  <c r="AR439" i="14"/>
  <c r="AR447" i="14" s="1"/>
  <c r="AQ442" i="14"/>
  <c r="AQ450" i="14" s="1"/>
  <c r="AR423" i="14"/>
  <c r="AR431" i="14" s="1"/>
  <c r="AQ420" i="14"/>
  <c r="AQ428" i="14" s="1"/>
  <c r="AQ425" i="14"/>
  <c r="AQ433" i="14" s="1"/>
  <c r="AR422" i="14"/>
  <c r="AR430" i="14" s="1"/>
  <c r="AQ424" i="14"/>
  <c r="AQ432" i="14" s="1"/>
  <c r="AQ421" i="14"/>
  <c r="AQ429" i="14" s="1"/>
  <c r="AQ408" i="14"/>
  <c r="AQ416" i="14" s="1"/>
  <c r="AQ407" i="14"/>
  <c r="AQ415" i="14" s="1"/>
  <c r="AR405" i="14"/>
  <c r="AR413" i="14" s="1"/>
  <c r="AR406" i="14"/>
  <c r="AR414" i="14" s="1"/>
  <c r="AQ404" i="14"/>
  <c r="AQ412" i="14" s="1"/>
  <c r="AQ403" i="14"/>
  <c r="AQ411" i="14" s="1"/>
  <c r="AQ390" i="14"/>
  <c r="AQ398" i="14" s="1"/>
  <c r="AQ387" i="14"/>
  <c r="AQ395" i="14" s="1"/>
  <c r="AQ386" i="14"/>
  <c r="AQ394" i="14" s="1"/>
  <c r="AR389" i="14"/>
  <c r="AR397" i="14"/>
  <c r="AQ391" i="14"/>
  <c r="AQ399" i="14" s="1"/>
  <c r="AR388" i="14"/>
  <c r="AR396" i="14" s="1"/>
  <c r="AQ369" i="14"/>
  <c r="AQ377" i="14" s="1"/>
  <c r="AR371" i="14"/>
  <c r="AR379" i="14" s="1"/>
  <c r="AR372" i="14"/>
  <c r="AR380" i="14" s="1"/>
  <c r="AQ373" i="14"/>
  <c r="AQ381" i="14" s="1"/>
  <c r="AQ370" i="14"/>
  <c r="AQ378" i="14" s="1"/>
  <c r="AQ374" i="14"/>
  <c r="AQ382" i="14" s="1"/>
  <c r="AQ352" i="14"/>
  <c r="AQ360" i="14" s="1"/>
  <c r="AQ356" i="14"/>
  <c r="AQ364" i="14" s="1"/>
  <c r="AR355" i="14"/>
  <c r="AR363" i="14" s="1"/>
  <c r="AQ353" i="14"/>
  <c r="AQ361" i="14" s="1"/>
  <c r="AQ357" i="14"/>
  <c r="AQ365" i="14" s="1"/>
  <c r="AR354" i="14"/>
  <c r="AR362" i="14" s="1"/>
  <c r="AQ339" i="14"/>
  <c r="AQ347" i="14" s="1"/>
  <c r="AQ335" i="14"/>
  <c r="AQ343" i="14" s="1"/>
  <c r="AQ336" i="14"/>
  <c r="AQ344" i="14" s="1"/>
  <c r="AR337" i="14"/>
  <c r="AR345" i="14" s="1"/>
  <c r="AR338" i="14"/>
  <c r="AR346" i="14" s="1"/>
  <c r="AQ340" i="14"/>
  <c r="AQ348" i="14" s="1"/>
  <c r="AQ320" i="14"/>
  <c r="AQ328" i="14" s="1"/>
  <c r="AQ318" i="14"/>
  <c r="AQ326" i="14" s="1"/>
  <c r="AR321" i="14"/>
  <c r="AR329" i="14" s="1"/>
  <c r="AQ323" i="14"/>
  <c r="AQ331" i="14" s="1"/>
  <c r="AQ322" i="14"/>
  <c r="AQ330" i="14" s="1"/>
  <c r="AQ319" i="14"/>
  <c r="AQ327" i="14" s="1"/>
  <c r="AQ302" i="14"/>
  <c r="AQ310" i="14" s="1"/>
  <c r="AQ306" i="14"/>
  <c r="AQ314" i="14" s="1"/>
  <c r="AR304" i="14"/>
  <c r="AR312" i="14" s="1"/>
  <c r="AQ305" i="14"/>
  <c r="AQ313" i="14" s="1"/>
  <c r="AQ301" i="14"/>
  <c r="AQ309" i="14" s="1"/>
  <c r="AR303" i="14"/>
  <c r="AR311" i="14" s="1"/>
  <c r="AR287" i="14"/>
  <c r="AR295" i="14" s="1"/>
  <c r="AQ284" i="14"/>
  <c r="AQ292" i="14" s="1"/>
  <c r="AR286" i="14"/>
  <c r="AR294" i="14" s="1"/>
  <c r="AQ289" i="14"/>
  <c r="AQ297" i="14" s="1"/>
  <c r="AQ288" i="14"/>
  <c r="AQ296" i="14" s="1"/>
  <c r="AQ285" i="14"/>
  <c r="AQ293" i="14"/>
  <c r="AQ272" i="14"/>
  <c r="AQ280" i="14" s="1"/>
  <c r="AR270" i="14"/>
  <c r="AR278" i="14" s="1"/>
  <c r="AQ268" i="14"/>
  <c r="AQ276" i="14" s="1"/>
  <c r="AQ271" i="14"/>
  <c r="AQ279" i="14" s="1"/>
  <c r="AQ267" i="14"/>
  <c r="AQ275" i="14" s="1"/>
  <c r="AQ269" i="14"/>
  <c r="AQ277" i="14" s="1"/>
  <c r="AQ251" i="14"/>
  <c r="AQ259" i="14" s="1"/>
  <c r="AR253" i="14"/>
  <c r="AR261" i="14"/>
  <c r="AQ254" i="14"/>
  <c r="AQ262" i="14" s="1"/>
  <c r="AQ252" i="14"/>
  <c r="AQ260" i="14" s="1"/>
  <c r="AQ255" i="14"/>
  <c r="AQ263" i="14" s="1"/>
  <c r="AQ250" i="14"/>
  <c r="AQ258" i="14" s="1"/>
  <c r="AQ234" i="14"/>
  <c r="AQ242" i="14" s="1"/>
  <c r="AQ233" i="14"/>
  <c r="AQ241" i="14" s="1"/>
  <c r="AR236" i="14"/>
  <c r="AR244" i="14" s="1"/>
  <c r="AQ238" i="14"/>
  <c r="AQ246" i="14"/>
  <c r="AR235" i="14"/>
  <c r="AR243" i="14" s="1"/>
  <c r="AQ237" i="14"/>
  <c r="AQ245" i="14" s="1"/>
  <c r="AR218" i="14"/>
  <c r="AR226" i="14" s="1"/>
  <c r="AR219" i="14"/>
  <c r="AR227" i="14" s="1"/>
  <c r="AQ217" i="14"/>
  <c r="AQ225" i="14" s="1"/>
  <c r="AQ216" i="14"/>
  <c r="AQ224" i="14" s="1"/>
  <c r="AQ220" i="14"/>
  <c r="AQ228" i="14" s="1"/>
  <c r="AQ221" i="14"/>
  <c r="AQ229" i="14" s="1"/>
  <c r="AQ204" i="14"/>
  <c r="AQ212" i="14" s="1"/>
  <c r="AQ203" i="14"/>
  <c r="AQ211" i="14" s="1"/>
  <c r="AR202" i="14"/>
  <c r="AR210" i="14" s="1"/>
  <c r="AQ201" i="14"/>
  <c r="AQ209" i="14" s="1"/>
  <c r="AQ199" i="14"/>
  <c r="AQ207" i="14" s="1"/>
  <c r="AQ200" i="14"/>
  <c r="AQ208" i="14" s="1"/>
  <c r="AQ186" i="14"/>
  <c r="AQ194" i="14" s="1"/>
  <c r="AQ183" i="14"/>
  <c r="AQ191" i="14" s="1"/>
  <c r="AQ187" i="14"/>
  <c r="AQ195" i="14" s="1"/>
  <c r="AR185" i="14"/>
  <c r="AR193" i="14" s="1"/>
  <c r="AS184" i="14"/>
  <c r="AS192" i="14" s="1"/>
  <c r="AQ182" i="14"/>
  <c r="AQ190" i="14" s="1"/>
  <c r="AQ169" i="14"/>
  <c r="AQ177" i="14" s="1"/>
  <c r="AQ170" i="14"/>
  <c r="AQ178" i="14" s="1"/>
  <c r="AR167" i="14"/>
  <c r="AR175" i="14" s="1"/>
  <c r="AR168" i="14"/>
  <c r="AR176" i="14" s="1"/>
  <c r="AQ166" i="14"/>
  <c r="AQ174" i="14"/>
  <c r="AQ165" i="14"/>
  <c r="AQ173" i="14" s="1"/>
  <c r="AQ152" i="14"/>
  <c r="AQ160" i="14" s="1"/>
  <c r="AR151" i="14"/>
  <c r="AR159" i="14" s="1"/>
  <c r="AQ153" i="14"/>
  <c r="AQ161" i="14" s="1"/>
  <c r="AQ148" i="14"/>
  <c r="AQ156" i="14" s="1"/>
  <c r="AQ149" i="14"/>
  <c r="AQ157" i="14"/>
  <c r="AR150" i="14"/>
  <c r="AR158" i="14" s="1"/>
  <c r="AQ135" i="14"/>
  <c r="AQ143" i="14" s="1"/>
  <c r="AQ131" i="14"/>
  <c r="AQ139" i="14" s="1"/>
  <c r="AQ136" i="14"/>
  <c r="AQ144" i="14" s="1"/>
  <c r="AQ132" i="14"/>
  <c r="AQ140" i="14" s="1"/>
  <c r="AQ133" i="14"/>
  <c r="AQ141" i="14"/>
  <c r="AP114" i="14"/>
  <c r="AP122" i="14" s="1"/>
  <c r="AP97" i="14"/>
  <c r="AP105" i="14"/>
  <c r="C675" i="14"/>
  <c r="AQ675" i="14" s="1"/>
  <c r="AP666" i="14"/>
  <c r="AQ658" i="14" s="1"/>
  <c r="AP98" i="14"/>
  <c r="AP106" i="14" s="1"/>
  <c r="AP115" i="14"/>
  <c r="AP123" i="14" s="1"/>
  <c r="AP667" i="14"/>
  <c r="AQ659" i="14" s="1"/>
  <c r="C676" i="14"/>
  <c r="AQ676" i="14" s="1"/>
  <c r="C695" i="14"/>
  <c r="AR695" i="14" s="1"/>
  <c r="AQ686" i="14"/>
  <c r="AR678" i="14" s="1"/>
  <c r="AQ668" i="14"/>
  <c r="Z56" i="14"/>
  <c r="Z1068" i="14"/>
  <c r="C694" i="14"/>
  <c r="AR694" i="14" s="1"/>
  <c r="AQ685" i="14"/>
  <c r="AR677" i="14" s="1"/>
  <c r="AP101" i="14"/>
  <c r="AP109" i="14"/>
  <c r="C679" i="14"/>
  <c r="AQ679" i="14" s="1"/>
  <c r="AP670" i="14"/>
  <c r="AQ662" i="14" s="1"/>
  <c r="AP118" i="14"/>
  <c r="AP126" i="14" s="1"/>
  <c r="AP102" i="14"/>
  <c r="AP110" i="14" s="1"/>
  <c r="C680" i="14"/>
  <c r="AQ680" i="14" s="1"/>
  <c r="AP671" i="14"/>
  <c r="AQ663" i="14" s="1"/>
  <c r="AP119" i="14"/>
  <c r="AP127" i="14" s="1"/>
  <c r="AR116" i="14"/>
  <c r="AR124" i="14" s="1"/>
  <c r="AR99" i="14"/>
  <c r="AR107" i="14" s="1"/>
  <c r="AP83" i="14"/>
  <c r="AP91" i="14" s="1"/>
  <c r="AP82" i="14"/>
  <c r="AP90" i="14" s="1"/>
  <c r="AC1078" i="14"/>
  <c r="F46" i="20"/>
  <c r="AC1073" i="14"/>
  <c r="Y1075" i="14"/>
  <c r="AP73" i="14"/>
  <c r="Z49" i="14"/>
  <c r="Z1069" i="14" s="1"/>
  <c r="Y55" i="14"/>
  <c r="Z47" i="14" s="1"/>
  <c r="Z1067" i="14" s="1"/>
  <c r="AC58" i="14"/>
  <c r="AD50" i="14" s="1"/>
  <c r="AC53" i="14"/>
  <c r="AD45" i="14" s="1"/>
  <c r="AD1065" i="14" s="1"/>
  <c r="AE54" i="14"/>
  <c r="AF46" i="14" s="1"/>
  <c r="AF1066" i="14" s="1"/>
  <c r="AF1074" i="14" s="1"/>
  <c r="AP172" i="14"/>
  <c r="AQ164" i="14" s="1"/>
  <c r="AR125" i="14"/>
  <c r="AS117" i="14" s="1"/>
  <c r="AP359" i="14"/>
  <c r="AQ351" i="14" s="1"/>
  <c r="AQ108" i="14"/>
  <c r="AR100" i="14" s="1"/>
  <c r="AP376" i="14"/>
  <c r="AQ368" i="14" s="1"/>
  <c r="AP291" i="14"/>
  <c r="AQ283" i="14" s="1"/>
  <c r="AP104" i="14"/>
  <c r="AQ96" i="14" s="1"/>
  <c r="AP325" i="14"/>
  <c r="AQ317" i="14" s="1"/>
  <c r="AQ89" i="14"/>
  <c r="AR81" i="14" s="1"/>
  <c r="AP138" i="14"/>
  <c r="AQ130" i="14" s="1"/>
  <c r="AP512" i="14"/>
  <c r="AQ504" i="14" s="1"/>
  <c r="AQ63" i="14"/>
  <c r="AQ71" i="14" s="1"/>
  <c r="AP631" i="14"/>
  <c r="AQ623" i="14" s="1"/>
  <c r="AP495" i="14"/>
  <c r="AQ487" i="14" s="1"/>
  <c r="AP342" i="14"/>
  <c r="AQ334" i="14" s="1"/>
  <c r="AP67" i="14"/>
  <c r="AP75" i="14" s="1"/>
  <c r="AP66" i="14"/>
  <c r="AP74" i="14" s="1"/>
  <c r="AQ65" i="14" s="1"/>
  <c r="AP410" i="14"/>
  <c r="AQ402" i="14" s="1"/>
  <c r="AP614" i="14"/>
  <c r="AQ606" i="14" s="1"/>
  <c r="AP529" i="14"/>
  <c r="AQ521" i="14" s="1"/>
  <c r="AP597" i="14"/>
  <c r="AQ589" i="14" s="1"/>
  <c r="AP257" i="14"/>
  <c r="AQ249" i="14" s="1"/>
  <c r="AQ93" i="14"/>
  <c r="AR85" i="14" s="1"/>
  <c r="AQ92" i="14"/>
  <c r="AR84" i="14" s="1"/>
  <c r="AO62" i="14"/>
  <c r="AO70" i="14" s="1"/>
  <c r="B680" i="14"/>
  <c r="B671" i="14"/>
  <c r="AP393" i="14"/>
  <c r="AQ385" i="14" s="1"/>
  <c r="C674" i="14"/>
  <c r="AQ674" i="14" s="1"/>
  <c r="AP665" i="14"/>
  <c r="AQ657" i="14" s="1"/>
  <c r="B675" i="14"/>
  <c r="B666" i="14"/>
  <c r="AQ88" i="14"/>
  <c r="AR80" i="14" s="1"/>
  <c r="AP308" i="14"/>
  <c r="AQ300" i="14" s="1"/>
  <c r="AP478" i="14"/>
  <c r="AQ470" i="14" s="1"/>
  <c r="Y59" i="14"/>
  <c r="B662" i="14"/>
  <c r="B653" i="14"/>
  <c r="AP189" i="14"/>
  <c r="AQ181" i="14" s="1"/>
  <c r="AP155" i="14"/>
  <c r="AQ147" i="14" s="1"/>
  <c r="AP546" i="14"/>
  <c r="AQ538" i="14" s="1"/>
  <c r="AP206" i="14"/>
  <c r="AQ198" i="14" s="1"/>
  <c r="AP68" i="14"/>
  <c r="AP76" i="14" s="1"/>
  <c r="AP444" i="14"/>
  <c r="AQ436" i="14" s="1"/>
  <c r="AS142" i="14"/>
  <c r="AT134" i="14" s="1"/>
  <c r="AP64" i="14"/>
  <c r="AP72" i="14" s="1"/>
  <c r="AP240" i="14"/>
  <c r="AQ232" i="14" s="1"/>
  <c r="AP274" i="14"/>
  <c r="AQ266" i="14" s="1"/>
  <c r="B669" i="14"/>
  <c r="B678" i="14"/>
  <c r="AP427" i="14"/>
  <c r="AQ419" i="14" s="1"/>
  <c r="B648" i="14"/>
  <c r="B657" i="14"/>
  <c r="AP648" i="14"/>
  <c r="AQ640" i="14" s="1"/>
  <c r="B659" i="14"/>
  <c r="B650" i="14"/>
  <c r="AP580" i="14"/>
  <c r="AQ572" i="14" s="1"/>
  <c r="AP87" i="14"/>
  <c r="AQ79" i="14" s="1"/>
  <c r="AP563" i="14"/>
  <c r="AQ555" i="14" s="1"/>
  <c r="AP223" i="14"/>
  <c r="AQ215" i="14" s="1"/>
  <c r="AP461" i="14"/>
  <c r="AQ453" i="14" s="1"/>
  <c r="AP121" i="14"/>
  <c r="AQ113" i="14" s="1"/>
  <c r="AQ63" i="13"/>
  <c r="AQ90" i="13" s="1"/>
  <c r="AS68" i="13"/>
  <c r="AS95" i="13" s="1"/>
  <c r="AX78" i="13"/>
  <c r="AX105" i="13" s="1"/>
  <c r="AP75" i="13"/>
  <c r="AS74" i="13"/>
  <c r="AS101" i="13" s="1"/>
  <c r="AQ72" i="13"/>
  <c r="AQ99" i="13" s="1"/>
  <c r="AP79" i="13"/>
  <c r="AP106" i="13" s="1"/>
  <c r="AR61" i="13"/>
  <c r="AQ88" i="13"/>
  <c r="AP64" i="13"/>
  <c r="AP91" i="13" s="1"/>
  <c r="AU76" i="13"/>
  <c r="AU103" i="13" s="1"/>
  <c r="AR81" i="13"/>
  <c r="AQ108" i="13"/>
  <c r="AO80" i="13"/>
  <c r="AN107" i="13"/>
  <c r="AR77" i="13"/>
  <c r="AR104" i="13" s="1"/>
  <c r="AS97" i="13"/>
  <c r="AT70" i="13"/>
  <c r="AO69" i="13"/>
  <c r="AO96" i="13" s="1"/>
  <c r="AO66" i="13"/>
  <c r="AN82" i="13"/>
  <c r="AR58" i="13"/>
  <c r="AR85" i="13" s="1"/>
  <c r="AM98" i="13"/>
  <c r="AM82" i="13"/>
  <c r="AO71" i="13"/>
  <c r="AO98" i="13" s="1"/>
  <c r="AR60" i="13"/>
  <c r="AR87" i="13" s="1"/>
  <c r="AS59" i="13"/>
  <c r="AS86" i="13" s="1"/>
  <c r="AR67" i="13"/>
  <c r="AR94" i="13" s="1"/>
  <c r="AS62" i="13"/>
  <c r="AS89" i="13" s="1"/>
  <c r="AR73" i="13"/>
  <c r="AR100" i="13" s="1"/>
  <c r="AT74" i="13"/>
  <c r="AT101" i="13" s="1"/>
  <c r="AM109" i="13" l="1"/>
  <c r="AM7" i="3" s="1"/>
  <c r="AR63" i="13"/>
  <c r="AQ92" i="13"/>
  <c r="AR65" i="13"/>
  <c r="AD34" i="5"/>
  <c r="AB28" i="5"/>
  <c r="F28" i="20"/>
  <c r="F27" i="20" s="1"/>
  <c r="Z1076" i="14"/>
  <c r="V29" i="1"/>
  <c r="X36" i="5"/>
  <c r="Q16" i="16"/>
  <c r="Q27" i="16" s="1"/>
  <c r="R35" i="3" s="1"/>
  <c r="P25" i="16"/>
  <c r="Q34" i="3" s="1"/>
  <c r="P29" i="16"/>
  <c r="Q74" i="5" s="1"/>
  <c r="L32" i="17"/>
  <c r="L24" i="17"/>
  <c r="L33" i="17" s="1"/>
  <c r="M10" i="3" s="1"/>
  <c r="P18" i="24" s="1"/>
  <c r="M21" i="17"/>
  <c r="M31" i="17" s="1"/>
  <c r="L70" i="1" s="1"/>
  <c r="AL16" i="17"/>
  <c r="AK17" i="17"/>
  <c r="AQ642" i="14"/>
  <c r="AQ650" i="14" s="1"/>
  <c r="AR642" i="14" s="1"/>
  <c r="AR650" i="14" s="1"/>
  <c r="AQ645" i="14"/>
  <c r="AQ653" i="14" s="1"/>
  <c r="AR645" i="14" s="1"/>
  <c r="AR653" i="14" s="1"/>
  <c r="AQ641" i="14"/>
  <c r="AQ649" i="14" s="1"/>
  <c r="AR641" i="14" s="1"/>
  <c r="AR649" i="14" s="1"/>
  <c r="B694" i="14"/>
  <c r="B685" i="14"/>
  <c r="AR660" i="14"/>
  <c r="AR668" i="14" s="1"/>
  <c r="AS660" i="14" s="1"/>
  <c r="AS668" i="14" s="1"/>
  <c r="AQ646" i="14"/>
  <c r="AQ654" i="14" s="1"/>
  <c r="AR646" i="14" s="1"/>
  <c r="AR654" i="14" s="1"/>
  <c r="AR661" i="14"/>
  <c r="AR669" i="14" s="1"/>
  <c r="AS661" i="14" s="1"/>
  <c r="AS669" i="14" s="1"/>
  <c r="AR686" i="14"/>
  <c r="AQ667" i="14"/>
  <c r="AQ671" i="14"/>
  <c r="AQ670" i="14"/>
  <c r="AQ666" i="14"/>
  <c r="AS644" i="14"/>
  <c r="AS652" i="14" s="1"/>
  <c r="AS643" i="14"/>
  <c r="AS651" i="14" s="1"/>
  <c r="AR629" i="14"/>
  <c r="AR637" i="14" s="1"/>
  <c r="AR624" i="14"/>
  <c r="AR632" i="14" s="1"/>
  <c r="AR625" i="14"/>
  <c r="AR633" i="14" s="1"/>
  <c r="AR628" i="14"/>
  <c r="AR636" i="14" s="1"/>
  <c r="AS627" i="14"/>
  <c r="AS635" i="14" s="1"/>
  <c r="AS626" i="14"/>
  <c r="AS634" i="14" s="1"/>
  <c r="AS610" i="14"/>
  <c r="AS618" i="14" s="1"/>
  <c r="AR612" i="14"/>
  <c r="AR620" i="14" s="1"/>
  <c r="AR611" i="14"/>
  <c r="AR619" i="14" s="1"/>
  <c r="AR609" i="14"/>
  <c r="AR617" i="14" s="1"/>
  <c r="AR607" i="14"/>
  <c r="AR615" i="14" s="1"/>
  <c r="AR608" i="14"/>
  <c r="AR616" i="14" s="1"/>
  <c r="AR594" i="14"/>
  <c r="AR602" i="14" s="1"/>
  <c r="AS592" i="14"/>
  <c r="AS600" i="14" s="1"/>
  <c r="AR590" i="14"/>
  <c r="AR598" i="14" s="1"/>
  <c r="AR595" i="14"/>
  <c r="AR603" i="14" s="1"/>
  <c r="AS593" i="14"/>
  <c r="AS601" i="14" s="1"/>
  <c r="AR591" i="14"/>
  <c r="AR599" i="14" s="1"/>
  <c r="AR573" i="14"/>
  <c r="AR581" i="14" s="1"/>
  <c r="AR574" i="14"/>
  <c r="AR582" i="14" s="1"/>
  <c r="AR577" i="14"/>
  <c r="AR585" i="14" s="1"/>
  <c r="AS575" i="14"/>
  <c r="AS583" i="14" s="1"/>
  <c r="AS576" i="14"/>
  <c r="AS584" i="14" s="1"/>
  <c r="AR578" i="14"/>
  <c r="AR586" i="14" s="1"/>
  <c r="AR557" i="14"/>
  <c r="AR565" i="14" s="1"/>
  <c r="AR561" i="14"/>
  <c r="AR569" i="14" s="1"/>
  <c r="AR556" i="14"/>
  <c r="AR564" i="14" s="1"/>
  <c r="AR560" i="14"/>
  <c r="AR568" i="14" s="1"/>
  <c r="AS558" i="14"/>
  <c r="AS566" i="14" s="1"/>
  <c r="AS559" i="14"/>
  <c r="AS567" i="14" s="1"/>
  <c r="AS541" i="14"/>
  <c r="AS549" i="14" s="1"/>
  <c r="AS542" i="14"/>
  <c r="AS550" i="14" s="1"/>
  <c r="AR543" i="14"/>
  <c r="AR551" i="14" s="1"/>
  <c r="AR540" i="14"/>
  <c r="AR548" i="14" s="1"/>
  <c r="AR539" i="14"/>
  <c r="AR547" i="14" s="1"/>
  <c r="AR544" i="14"/>
  <c r="AR552" i="14" s="1"/>
  <c r="AR527" i="14"/>
  <c r="AR535" i="14" s="1"/>
  <c r="AS525" i="14"/>
  <c r="AS533" i="14" s="1"/>
  <c r="AR526" i="14"/>
  <c r="AR534" i="14" s="1"/>
  <c r="AR522" i="14"/>
  <c r="AR530" i="14" s="1"/>
  <c r="AR524" i="14"/>
  <c r="AR532" i="14" s="1"/>
  <c r="AR523" i="14"/>
  <c r="AR531" i="14" s="1"/>
  <c r="AR505" i="14"/>
  <c r="AR513" i="14" s="1"/>
  <c r="AS507" i="14"/>
  <c r="AS515" i="14" s="1"/>
  <c r="AR509" i="14"/>
  <c r="AR517" i="14" s="1"/>
  <c r="AR510" i="14"/>
  <c r="AR518" i="14" s="1"/>
  <c r="AR506" i="14"/>
  <c r="AR514" i="14" s="1"/>
  <c r="AS508" i="14"/>
  <c r="AS516" i="14" s="1"/>
  <c r="AS490" i="14"/>
  <c r="AS498" i="14" s="1"/>
  <c r="AR488" i="14"/>
  <c r="AR496" i="14" s="1"/>
  <c r="AS491" i="14"/>
  <c r="AS499" i="14" s="1"/>
  <c r="AR493" i="14"/>
  <c r="AR501" i="14" s="1"/>
  <c r="AR492" i="14"/>
  <c r="AR500" i="14" s="1"/>
  <c r="AR489" i="14"/>
  <c r="AR497" i="14" s="1"/>
  <c r="AR476" i="14"/>
  <c r="AR484" i="14" s="1"/>
  <c r="AR475" i="14"/>
  <c r="AR483" i="14" s="1"/>
  <c r="AR472" i="14"/>
  <c r="AR480" i="14" s="1"/>
  <c r="AR471" i="14"/>
  <c r="AR479" i="14" s="1"/>
  <c r="AS474" i="14"/>
  <c r="AS482" i="14" s="1"/>
  <c r="AR473" i="14"/>
  <c r="AR481" i="14" s="1"/>
  <c r="AR455" i="14"/>
  <c r="AR463" i="14" s="1"/>
  <c r="AS457" i="14"/>
  <c r="AS465" i="14" s="1"/>
  <c r="AR458" i="14"/>
  <c r="AR466" i="14" s="1"/>
  <c r="AR459" i="14"/>
  <c r="AR467" i="14" s="1"/>
  <c r="AS456" i="14"/>
  <c r="AS464" i="14" s="1"/>
  <c r="AR454" i="14"/>
  <c r="AR462" i="14" s="1"/>
  <c r="AR441" i="14"/>
  <c r="AR449" i="14" s="1"/>
  <c r="AS440" i="14"/>
  <c r="AS448" i="14" s="1"/>
  <c r="AR438" i="14"/>
  <c r="AR446" i="14" s="1"/>
  <c r="AS439" i="14"/>
  <c r="AS447" i="14" s="1"/>
  <c r="AR437" i="14"/>
  <c r="AR445" i="14" s="1"/>
  <c r="AR442" i="14"/>
  <c r="AR450" i="14" s="1"/>
  <c r="AR421" i="14"/>
  <c r="AR429" i="14" s="1"/>
  <c r="AR425" i="14"/>
  <c r="AR433" i="14" s="1"/>
  <c r="AR420" i="14"/>
  <c r="AR428" i="14" s="1"/>
  <c r="AS423" i="14"/>
  <c r="AS431" i="14" s="1"/>
  <c r="AS422" i="14"/>
  <c r="AS430" i="14" s="1"/>
  <c r="AR424" i="14"/>
  <c r="AR432" i="14" s="1"/>
  <c r="AR404" i="14"/>
  <c r="AR412" i="14" s="1"/>
  <c r="AR403" i="14"/>
  <c r="AR411" i="14" s="1"/>
  <c r="AR407" i="14"/>
  <c r="AR415" i="14" s="1"/>
  <c r="AR408" i="14"/>
  <c r="AR416" i="14"/>
  <c r="AS406" i="14"/>
  <c r="AS414" i="14" s="1"/>
  <c r="AS405" i="14"/>
  <c r="AS413" i="14" s="1"/>
  <c r="AS388" i="14"/>
  <c r="AS396" i="14" s="1"/>
  <c r="AR386" i="14"/>
  <c r="AR394" i="14" s="1"/>
  <c r="AR387" i="14"/>
  <c r="AR395" i="14" s="1"/>
  <c r="AR390" i="14"/>
  <c r="AR398" i="14" s="1"/>
  <c r="AS389" i="14"/>
  <c r="AS397" i="14" s="1"/>
  <c r="AR391" i="14"/>
  <c r="AR399" i="14" s="1"/>
  <c r="AS372" i="14"/>
  <c r="AS380" i="14" s="1"/>
  <c r="AS371" i="14"/>
  <c r="AS379" i="14" s="1"/>
  <c r="AR370" i="14"/>
  <c r="AR378" i="14" s="1"/>
  <c r="AR373" i="14"/>
  <c r="AR381" i="14" s="1"/>
  <c r="AR369" i="14"/>
  <c r="AR377" i="14" s="1"/>
  <c r="AR374" i="14"/>
  <c r="AR382" i="14" s="1"/>
  <c r="AR353" i="14"/>
  <c r="AR361" i="14" s="1"/>
  <c r="AS354" i="14"/>
  <c r="AS362" i="14" s="1"/>
  <c r="AR356" i="14"/>
  <c r="AR364" i="14" s="1"/>
  <c r="AR357" i="14"/>
  <c r="AR365" i="14" s="1"/>
  <c r="AS355" i="14"/>
  <c r="AS363" i="14" s="1"/>
  <c r="AR352" i="14"/>
  <c r="AR360" i="14"/>
  <c r="AR335" i="14"/>
  <c r="AR343" i="14" s="1"/>
  <c r="AR340" i="14"/>
  <c r="AR348" i="14" s="1"/>
  <c r="AR336" i="14"/>
  <c r="AR344" i="14" s="1"/>
  <c r="AS337" i="14"/>
  <c r="AS345" i="14" s="1"/>
  <c r="AS338" i="14"/>
  <c r="AS346" i="14" s="1"/>
  <c r="AR339" i="14"/>
  <c r="AR347" i="14" s="1"/>
  <c r="AR319" i="14"/>
  <c r="AR327" i="14" s="1"/>
  <c r="AR323" i="14"/>
  <c r="AR331" i="14" s="1"/>
  <c r="AR318" i="14"/>
  <c r="AR326" i="14" s="1"/>
  <c r="AR322" i="14"/>
  <c r="AR330" i="14" s="1"/>
  <c r="AS321" i="14"/>
  <c r="AS329" i="14" s="1"/>
  <c r="AR320" i="14"/>
  <c r="AR328" i="14" s="1"/>
  <c r="AS303" i="14"/>
  <c r="AS311" i="14" s="1"/>
  <c r="AR305" i="14"/>
  <c r="AR313" i="14" s="1"/>
  <c r="AR306" i="14"/>
  <c r="AR314" i="14" s="1"/>
  <c r="AR301" i="14"/>
  <c r="AR309" i="14" s="1"/>
  <c r="AS304" i="14"/>
  <c r="AS312" i="14" s="1"/>
  <c r="AR302" i="14"/>
  <c r="AR310" i="14" s="1"/>
  <c r="AR288" i="14"/>
  <c r="AR296" i="14" s="1"/>
  <c r="AS286" i="14"/>
  <c r="AS294" i="14" s="1"/>
  <c r="AS287" i="14"/>
  <c r="AS295" i="14" s="1"/>
  <c r="AR285" i="14"/>
  <c r="AR293" i="14" s="1"/>
  <c r="AR284" i="14"/>
  <c r="AR292" i="14" s="1"/>
  <c r="AR289" i="14"/>
  <c r="AR297" i="14" s="1"/>
  <c r="AR269" i="14"/>
  <c r="AR277" i="14" s="1"/>
  <c r="AR271" i="14"/>
  <c r="AR279" i="14" s="1"/>
  <c r="AS270" i="14"/>
  <c r="AS278" i="14" s="1"/>
  <c r="AR267" i="14"/>
  <c r="AR275" i="14" s="1"/>
  <c r="AR268" i="14"/>
  <c r="AR276" i="14" s="1"/>
  <c r="AR272" i="14"/>
  <c r="AR280" i="14" s="1"/>
  <c r="AR250" i="14"/>
  <c r="AR258" i="14" s="1"/>
  <c r="AR252" i="14"/>
  <c r="AR260" i="14" s="1"/>
  <c r="AS253" i="14"/>
  <c r="AS261" i="14" s="1"/>
  <c r="AR255" i="14"/>
  <c r="AR263" i="14" s="1"/>
  <c r="AR254" i="14"/>
  <c r="AR262" i="14" s="1"/>
  <c r="AR251" i="14"/>
  <c r="AR259" i="14" s="1"/>
  <c r="AS236" i="14"/>
  <c r="AS244" i="14" s="1"/>
  <c r="AS235" i="14"/>
  <c r="AS243" i="14"/>
  <c r="AR234" i="14"/>
  <c r="AR242" i="14" s="1"/>
  <c r="AR237" i="14"/>
  <c r="AR245" i="14" s="1"/>
  <c r="AR238" i="14"/>
  <c r="AR246" i="14" s="1"/>
  <c r="AR233" i="14"/>
  <c r="AR241" i="14"/>
  <c r="AR221" i="14"/>
  <c r="AR229" i="14" s="1"/>
  <c r="AR216" i="14"/>
  <c r="AR224" i="14"/>
  <c r="AS219" i="14"/>
  <c r="AS227" i="14"/>
  <c r="AR220" i="14"/>
  <c r="AR228" i="14"/>
  <c r="AR217" i="14"/>
  <c r="AR225" i="14"/>
  <c r="AS218" i="14"/>
  <c r="AS226" i="14"/>
  <c r="AR199" i="14"/>
  <c r="AR207" i="14"/>
  <c r="AS202" i="14"/>
  <c r="AS210" i="14"/>
  <c r="AR204" i="14"/>
  <c r="AR212" i="14" s="1"/>
  <c r="AR200" i="14"/>
  <c r="AR208" i="14"/>
  <c r="AR201" i="14"/>
  <c r="AR209" i="14" s="1"/>
  <c r="AR203" i="14"/>
  <c r="AR211" i="14"/>
  <c r="AR183" i="14"/>
  <c r="AR191" i="14" s="1"/>
  <c r="AS185" i="14"/>
  <c r="AS193" i="14" s="1"/>
  <c r="AR182" i="14"/>
  <c r="AR190" i="14" s="1"/>
  <c r="AT184" i="14"/>
  <c r="AT192" i="14" s="1"/>
  <c r="AR187" i="14"/>
  <c r="AR195" i="14" s="1"/>
  <c r="AR186" i="14"/>
  <c r="AR194" i="14" s="1"/>
  <c r="AR166" i="14"/>
  <c r="AR174" i="14" s="1"/>
  <c r="AS167" i="14"/>
  <c r="AS175" i="14" s="1"/>
  <c r="AR169" i="14"/>
  <c r="AR177" i="14" s="1"/>
  <c r="AR165" i="14"/>
  <c r="AR173" i="14" s="1"/>
  <c r="AS168" i="14"/>
  <c r="AS176" i="14" s="1"/>
  <c r="AR170" i="14"/>
  <c r="AR178" i="14" s="1"/>
  <c r="AR149" i="14"/>
  <c r="AR157" i="14" s="1"/>
  <c r="AR153" i="14"/>
  <c r="AR161" i="14" s="1"/>
  <c r="AR152" i="14"/>
  <c r="AR160" i="14" s="1"/>
  <c r="AS150" i="14"/>
  <c r="AS158" i="14" s="1"/>
  <c r="AR148" i="14"/>
  <c r="AR156" i="14" s="1"/>
  <c r="AS151" i="14"/>
  <c r="AS159" i="14" s="1"/>
  <c r="AR133" i="14"/>
  <c r="AR141" i="14" s="1"/>
  <c r="AR136" i="14"/>
  <c r="AR144" i="14" s="1"/>
  <c r="AR132" i="14"/>
  <c r="AR140" i="14" s="1"/>
  <c r="AR131" i="14"/>
  <c r="AR139" i="14" s="1"/>
  <c r="AR135" i="14"/>
  <c r="AR143" i="14" s="1"/>
  <c r="AQ97" i="14"/>
  <c r="AQ105" i="14" s="1"/>
  <c r="AQ114" i="14"/>
  <c r="AQ122" i="14" s="1"/>
  <c r="C692" i="14"/>
  <c r="AR692" i="14" s="1"/>
  <c r="AQ683" i="14"/>
  <c r="AR675" i="14" s="1"/>
  <c r="AQ115" i="14"/>
  <c r="AQ123" i="14" s="1"/>
  <c r="C693" i="14"/>
  <c r="AR693" i="14" s="1"/>
  <c r="AQ684" i="14"/>
  <c r="AR676" i="14" s="1"/>
  <c r="AQ98" i="14"/>
  <c r="AQ106" i="14" s="1"/>
  <c r="AR685" i="14"/>
  <c r="AS677" i="14" s="1"/>
  <c r="C711" i="14"/>
  <c r="AS711" i="14" s="1"/>
  <c r="AR702" i="14"/>
  <c r="AS694" i="14" s="1"/>
  <c r="C712" i="14"/>
  <c r="AS712" i="14" s="1"/>
  <c r="AR703" i="14"/>
  <c r="AS695" i="14" s="1"/>
  <c r="AQ118" i="14"/>
  <c r="AQ126" i="14" s="1"/>
  <c r="AQ101" i="14"/>
  <c r="AQ109" i="14" s="1"/>
  <c r="C696" i="14"/>
  <c r="AR696" i="14" s="1"/>
  <c r="AQ687" i="14"/>
  <c r="AR679" i="14" s="1"/>
  <c r="AQ688" i="14"/>
  <c r="AR680" i="14" s="1"/>
  <c r="C697" i="14"/>
  <c r="AR697" i="14" s="1"/>
  <c r="AQ119" i="14"/>
  <c r="AQ127" i="14" s="1"/>
  <c r="AQ102" i="14"/>
  <c r="AQ110" i="14" s="1"/>
  <c r="AS116" i="14"/>
  <c r="AS124" i="14" s="1"/>
  <c r="AS99" i="14"/>
  <c r="AS107" i="14" s="1"/>
  <c r="AQ83" i="14"/>
  <c r="AQ91" i="14" s="1"/>
  <c r="AQ82" i="14"/>
  <c r="AQ90" i="14" s="1"/>
  <c r="AQ73" i="14"/>
  <c r="AD1073" i="14"/>
  <c r="Z1077" i="14"/>
  <c r="Z1075" i="14"/>
  <c r="Z57" i="14"/>
  <c r="AA48" i="14" s="1"/>
  <c r="Z55" i="14"/>
  <c r="AA47" i="14" s="1"/>
  <c r="AA1067" i="14" s="1"/>
  <c r="AD1070" i="14"/>
  <c r="AD58" i="14"/>
  <c r="AE50" i="14" s="1"/>
  <c r="AQ189" i="14"/>
  <c r="AR181" i="14" s="1"/>
  <c r="AQ121" i="14"/>
  <c r="AR113" i="14" s="1"/>
  <c r="AQ308" i="14"/>
  <c r="AR300" i="14" s="1"/>
  <c r="AQ631" i="14"/>
  <c r="AR623" i="14" s="1"/>
  <c r="AR89" i="14"/>
  <c r="AS81" i="14" s="1"/>
  <c r="AQ274" i="14"/>
  <c r="AR266" i="14" s="1"/>
  <c r="AQ64" i="14"/>
  <c r="AQ72" i="14" s="1"/>
  <c r="AQ597" i="14"/>
  <c r="AR589" i="14" s="1"/>
  <c r="AQ444" i="14"/>
  <c r="AR436" i="14" s="1"/>
  <c r="AQ138" i="14"/>
  <c r="AR130" i="14" s="1"/>
  <c r="AQ68" i="14"/>
  <c r="AQ76" i="14" s="1"/>
  <c r="AQ546" i="14"/>
  <c r="AR538" i="14" s="1"/>
  <c r="AQ478" i="14"/>
  <c r="AR470" i="14" s="1"/>
  <c r="AQ257" i="14"/>
  <c r="AR249" i="14" s="1"/>
  <c r="AQ580" i="14"/>
  <c r="AR572" i="14" s="1"/>
  <c r="AQ648" i="14"/>
  <c r="AR640" i="14" s="1"/>
  <c r="AT142" i="14"/>
  <c r="AU134" i="14" s="1"/>
  <c r="AQ393" i="14"/>
  <c r="AR385" i="14" s="1"/>
  <c r="AQ495" i="14"/>
  <c r="AR487" i="14" s="1"/>
  <c r="AR63" i="14"/>
  <c r="AR71" i="14" s="1"/>
  <c r="AQ87" i="14"/>
  <c r="AR79" i="14" s="1"/>
  <c r="AQ240" i="14"/>
  <c r="AR232" i="14" s="1"/>
  <c r="AQ665" i="14"/>
  <c r="AR657" i="14" s="1"/>
  <c r="AR93" i="14"/>
  <c r="AS85" i="14" s="1"/>
  <c r="AQ614" i="14"/>
  <c r="AR606" i="14" s="1"/>
  <c r="AQ359" i="14"/>
  <c r="AR351" i="14" s="1"/>
  <c r="AF54" i="14"/>
  <c r="B683" i="14"/>
  <c r="B692" i="14"/>
  <c r="C691" i="14"/>
  <c r="AR691" i="14" s="1"/>
  <c r="AQ682" i="14"/>
  <c r="AR674" i="14" s="1"/>
  <c r="AQ206" i="14"/>
  <c r="AR198" i="14" s="1"/>
  <c r="AR88" i="14"/>
  <c r="AS80" i="14" s="1"/>
  <c r="AQ376" i="14"/>
  <c r="AR368" i="14" s="1"/>
  <c r="AR108" i="14"/>
  <c r="AS100" i="14" s="1"/>
  <c r="AS125" i="14"/>
  <c r="AT117" i="14" s="1"/>
  <c r="AQ461" i="14"/>
  <c r="AR453" i="14" s="1"/>
  <c r="AQ155" i="14"/>
  <c r="AR147" i="14" s="1"/>
  <c r="AQ529" i="14"/>
  <c r="AR521" i="14" s="1"/>
  <c r="AQ291" i="14"/>
  <c r="AR283" i="14" s="1"/>
  <c r="AQ172" i="14"/>
  <c r="AR164" i="14" s="1"/>
  <c r="B676" i="14"/>
  <c r="B667" i="14"/>
  <c r="AQ427" i="14"/>
  <c r="AR419" i="14" s="1"/>
  <c r="B679" i="14"/>
  <c r="B670" i="14"/>
  <c r="B697" i="14"/>
  <c r="B688" i="14"/>
  <c r="AQ223" i="14"/>
  <c r="AR215" i="14" s="1"/>
  <c r="AQ563" i="14"/>
  <c r="AR555" i="14" s="1"/>
  <c r="AD53" i="14"/>
  <c r="B674" i="14"/>
  <c r="B665" i="14"/>
  <c r="B686" i="14"/>
  <c r="B695" i="14"/>
  <c r="Z51" i="14"/>
  <c r="Z1071" i="14" s="1"/>
  <c r="AP62" i="14"/>
  <c r="AP70" i="14" s="1"/>
  <c r="AR92" i="14"/>
  <c r="AS84" i="14" s="1"/>
  <c r="AQ410" i="14"/>
  <c r="AR402" i="14" s="1"/>
  <c r="AQ66" i="14"/>
  <c r="AQ74" i="14" s="1"/>
  <c r="AR65" i="14" s="1"/>
  <c r="AQ67" i="14"/>
  <c r="AQ75" i="14" s="1"/>
  <c r="AQ342" i="14"/>
  <c r="AR334" i="14" s="1"/>
  <c r="AQ512" i="14"/>
  <c r="AR504" i="14" s="1"/>
  <c r="AQ325" i="14"/>
  <c r="AR317" i="14" s="1"/>
  <c r="AQ104" i="14"/>
  <c r="AR96" i="14" s="1"/>
  <c r="AT68" i="13"/>
  <c r="AT95" i="13" s="1"/>
  <c r="AY78" i="13"/>
  <c r="AY105" i="13" s="1"/>
  <c r="AV76" i="13"/>
  <c r="AV103" i="13" s="1"/>
  <c r="AP102" i="13"/>
  <c r="AQ75" i="13"/>
  <c r="AR72" i="13"/>
  <c r="AR99" i="13" s="1"/>
  <c r="AQ79" i="13"/>
  <c r="AQ106" i="13" s="1"/>
  <c r="AQ64" i="13"/>
  <c r="AQ91" i="13" s="1"/>
  <c r="AS61" i="13"/>
  <c r="AR88" i="13"/>
  <c r="AN109" i="13"/>
  <c r="AN7" i="3" s="1"/>
  <c r="AS77" i="13"/>
  <c r="AS104" i="13" s="1"/>
  <c r="AS72" i="13"/>
  <c r="AS99" i="13" s="1"/>
  <c r="AP80" i="13"/>
  <c r="AO107" i="13"/>
  <c r="AS81" i="13"/>
  <c r="AR108" i="13"/>
  <c r="AT97" i="13"/>
  <c r="AU70" i="13"/>
  <c r="AP69" i="13"/>
  <c r="AP96" i="13" s="1"/>
  <c r="AR90" i="13"/>
  <c r="AS63" i="13"/>
  <c r="AS58" i="13"/>
  <c r="AS85" i="13" s="1"/>
  <c r="AO93" i="13"/>
  <c r="AP66" i="13"/>
  <c r="AP93" i="13" s="1"/>
  <c r="AO82" i="13"/>
  <c r="AP71" i="13"/>
  <c r="AQ71" i="13" s="1"/>
  <c r="AQ98" i="13" s="1"/>
  <c r="AU74" i="13"/>
  <c r="AU101" i="13" s="1"/>
  <c r="AS67" i="13"/>
  <c r="AS94" i="13" s="1"/>
  <c r="AS73" i="13"/>
  <c r="AS100" i="13" s="1"/>
  <c r="AT59" i="13"/>
  <c r="AT86" i="13" s="1"/>
  <c r="AT62" i="13"/>
  <c r="AT89" i="13" s="1"/>
  <c r="AS60" i="13"/>
  <c r="AS87" i="13" s="1"/>
  <c r="Q19" i="16" l="1"/>
  <c r="Q23" i="16" s="1"/>
  <c r="AR92" i="13"/>
  <c r="AS65" i="13"/>
  <c r="AU68" i="13"/>
  <c r="AU95" i="13" s="1"/>
  <c r="Z1079" i="14"/>
  <c r="V55" i="1"/>
  <c r="X47" i="5"/>
  <c r="AD1078" i="14"/>
  <c r="AB46" i="5"/>
  <c r="Y36" i="5"/>
  <c r="M19" i="17"/>
  <c r="M20" i="17" s="1"/>
  <c r="M22" i="17" s="1"/>
  <c r="AM16" i="17"/>
  <c r="AL17" i="17"/>
  <c r="AR658" i="14"/>
  <c r="AR666" i="14" s="1"/>
  <c r="AS658" i="14" s="1"/>
  <c r="AS666" i="14" s="1"/>
  <c r="V53" i="1"/>
  <c r="B711" i="14"/>
  <c r="B702" i="14"/>
  <c r="AR662" i="14"/>
  <c r="AR670" i="14" s="1"/>
  <c r="AS662" i="14" s="1"/>
  <c r="AS670" i="14" s="1"/>
  <c r="AR659" i="14"/>
  <c r="AR667" i="14" s="1"/>
  <c r="AS659" i="14" s="1"/>
  <c r="AS667" i="14" s="1"/>
  <c r="AR663" i="14"/>
  <c r="AR671" i="14" s="1"/>
  <c r="AS663" i="14" s="1"/>
  <c r="AS671" i="14" s="1"/>
  <c r="AS678" i="14"/>
  <c r="AS686" i="14" s="1"/>
  <c r="AT678" i="14" s="1"/>
  <c r="AT686" i="14" s="1"/>
  <c r="AS703" i="14"/>
  <c r="AR683" i="14"/>
  <c r="AR684" i="14"/>
  <c r="AR687" i="14"/>
  <c r="AR688" i="14"/>
  <c r="AT661" i="14"/>
  <c r="AT669" i="14" s="1"/>
  <c r="AT660" i="14"/>
  <c r="AT668" i="14" s="1"/>
  <c r="AS641" i="14"/>
  <c r="AS649" i="14" s="1"/>
  <c r="AS645" i="14"/>
  <c r="AS653" i="14" s="1"/>
  <c r="AS642" i="14"/>
  <c r="AS650" i="14" s="1"/>
  <c r="AT643" i="14"/>
  <c r="AT651" i="14" s="1"/>
  <c r="AS646" i="14"/>
  <c r="AS654" i="14" s="1"/>
  <c r="AT644" i="14"/>
  <c r="AT652" i="14" s="1"/>
  <c r="AS625" i="14"/>
  <c r="AS633" i="14" s="1"/>
  <c r="AT626" i="14"/>
  <c r="AT634" i="14" s="1"/>
  <c r="AS624" i="14"/>
  <c r="AS632" i="14" s="1"/>
  <c r="AS628" i="14"/>
  <c r="AS636" i="14" s="1"/>
  <c r="AT627" i="14"/>
  <c r="AT635" i="14" s="1"/>
  <c r="AS629" i="14"/>
  <c r="AS637" i="14" s="1"/>
  <c r="AS608" i="14"/>
  <c r="AS616" i="14" s="1"/>
  <c r="AS612" i="14"/>
  <c r="AS620" i="14" s="1"/>
  <c r="AS609" i="14"/>
  <c r="AS617" i="14" s="1"/>
  <c r="AS611" i="14"/>
  <c r="AS619" i="14" s="1"/>
  <c r="AS607" i="14"/>
  <c r="AS615" i="14" s="1"/>
  <c r="AT610" i="14"/>
  <c r="AT618" i="14" s="1"/>
  <c r="AS595" i="14"/>
  <c r="AS603" i="14" s="1"/>
  <c r="AS590" i="14"/>
  <c r="AS598" i="14" s="1"/>
  <c r="AS591" i="14"/>
  <c r="AS599" i="14" s="1"/>
  <c r="AT592" i="14"/>
  <c r="AT600" i="14" s="1"/>
  <c r="AT593" i="14"/>
  <c r="AT601" i="14" s="1"/>
  <c r="AS594" i="14"/>
  <c r="AS602" i="14" s="1"/>
  <c r="AS578" i="14"/>
  <c r="AS586" i="14" s="1"/>
  <c r="AS577" i="14"/>
  <c r="AS585" i="14" s="1"/>
  <c r="AT576" i="14"/>
  <c r="AT584" i="14" s="1"/>
  <c r="AS574" i="14"/>
  <c r="AS582" i="14" s="1"/>
  <c r="AS573" i="14"/>
  <c r="AS581" i="14" s="1"/>
  <c r="AT575" i="14"/>
  <c r="AT583" i="14" s="1"/>
  <c r="AS560" i="14"/>
  <c r="AS568" i="14" s="1"/>
  <c r="AS556" i="14"/>
  <c r="AS564" i="14" s="1"/>
  <c r="AT559" i="14"/>
  <c r="AT567" i="14" s="1"/>
  <c r="AS561" i="14"/>
  <c r="AS569" i="14" s="1"/>
  <c r="AT558" i="14"/>
  <c r="AT566" i="14" s="1"/>
  <c r="AS557" i="14"/>
  <c r="AS565" i="14" s="1"/>
  <c r="AS544" i="14"/>
  <c r="AS552" i="14" s="1"/>
  <c r="AS539" i="14"/>
  <c r="AS547" i="14" s="1"/>
  <c r="AS540" i="14"/>
  <c r="AS548" i="14" s="1"/>
  <c r="AT542" i="14"/>
  <c r="AT550" i="14" s="1"/>
  <c r="AT541" i="14"/>
  <c r="AT549" i="14" s="1"/>
  <c r="AS543" i="14"/>
  <c r="AS551" i="14" s="1"/>
  <c r="AS522" i="14"/>
  <c r="AS530" i="14" s="1"/>
  <c r="AS526" i="14"/>
  <c r="AS534" i="14" s="1"/>
  <c r="AS523" i="14"/>
  <c r="AS531" i="14" s="1"/>
  <c r="AT525" i="14"/>
  <c r="AT533" i="14" s="1"/>
  <c r="AS524" i="14"/>
  <c r="AS532" i="14" s="1"/>
  <c r="AS527" i="14"/>
  <c r="AS535" i="14" s="1"/>
  <c r="AS510" i="14"/>
  <c r="AS518" i="14" s="1"/>
  <c r="AS509" i="14"/>
  <c r="AS517" i="14" s="1"/>
  <c r="AT508" i="14"/>
  <c r="AT516" i="14" s="1"/>
  <c r="AT507" i="14"/>
  <c r="AT515" i="14" s="1"/>
  <c r="AS506" i="14"/>
  <c r="AS514" i="14" s="1"/>
  <c r="AS505" i="14"/>
  <c r="AS513" i="14" s="1"/>
  <c r="AS489" i="14"/>
  <c r="AS497" i="14" s="1"/>
  <c r="AS493" i="14"/>
  <c r="AS501" i="14" s="1"/>
  <c r="AT491" i="14"/>
  <c r="AT499" i="14" s="1"/>
  <c r="AS488" i="14"/>
  <c r="AS496" i="14" s="1"/>
  <c r="AS492" i="14"/>
  <c r="AS500" i="14" s="1"/>
  <c r="AT490" i="14"/>
  <c r="AT498" i="14" s="1"/>
  <c r="AS472" i="14"/>
  <c r="AS480" i="14" s="1"/>
  <c r="AS473" i="14"/>
  <c r="AS481" i="14" s="1"/>
  <c r="AS475" i="14"/>
  <c r="AS483" i="14" s="1"/>
  <c r="AT474" i="14"/>
  <c r="AT482" i="14" s="1"/>
  <c r="AS471" i="14"/>
  <c r="AS479" i="14" s="1"/>
  <c r="AS476" i="14"/>
  <c r="AS484" i="14" s="1"/>
  <c r="AS458" i="14"/>
  <c r="AS466" i="14" s="1"/>
  <c r="AS459" i="14"/>
  <c r="AS467" i="14" s="1"/>
  <c r="AS455" i="14"/>
  <c r="AS463" i="14"/>
  <c r="AS454" i="14"/>
  <c r="AS462" i="14" s="1"/>
  <c r="AT457" i="14"/>
  <c r="AT465" i="14" s="1"/>
  <c r="AT456" i="14"/>
  <c r="AT464" i="14" s="1"/>
  <c r="AS438" i="14"/>
  <c r="AS446" i="14" s="1"/>
  <c r="AT440" i="14"/>
  <c r="AT448" i="14" s="1"/>
  <c r="AS442" i="14"/>
  <c r="AS450" i="14" s="1"/>
  <c r="AS437" i="14"/>
  <c r="AS445" i="14" s="1"/>
  <c r="AS441" i="14"/>
  <c r="AS449" i="14" s="1"/>
  <c r="AT439" i="14"/>
  <c r="AT447" i="14" s="1"/>
  <c r="AS424" i="14"/>
  <c r="AS432" i="14" s="1"/>
  <c r="AS425" i="14"/>
  <c r="AS433" i="14" s="1"/>
  <c r="AT423" i="14"/>
  <c r="AT431" i="14" s="1"/>
  <c r="AT422" i="14"/>
  <c r="AT430" i="14" s="1"/>
  <c r="AS420" i="14"/>
  <c r="AS428" i="14" s="1"/>
  <c r="AS421" i="14"/>
  <c r="AS429" i="14" s="1"/>
  <c r="AT406" i="14"/>
  <c r="AT414" i="14" s="1"/>
  <c r="AS403" i="14"/>
  <c r="AS411" i="14" s="1"/>
  <c r="AT405" i="14"/>
  <c r="AT413" i="14" s="1"/>
  <c r="AS404" i="14"/>
  <c r="AS412" i="14" s="1"/>
  <c r="AS408" i="14"/>
  <c r="AS416" i="14" s="1"/>
  <c r="AS407" i="14"/>
  <c r="AS415" i="14" s="1"/>
  <c r="AS386" i="14"/>
  <c r="AS394" i="14" s="1"/>
  <c r="AS390" i="14"/>
  <c r="AS398" i="14" s="1"/>
  <c r="AT388" i="14"/>
  <c r="AT396" i="14" s="1"/>
  <c r="AS391" i="14"/>
  <c r="AS399" i="14" s="1"/>
  <c r="AT389" i="14"/>
  <c r="AT397" i="14" s="1"/>
  <c r="AS387" i="14"/>
  <c r="AS395" i="14" s="1"/>
  <c r="AT371" i="14"/>
  <c r="AT379" i="14" s="1"/>
  <c r="AT372" i="14"/>
  <c r="AT380" i="14" s="1"/>
  <c r="AS369" i="14"/>
  <c r="AS377" i="14" s="1"/>
  <c r="AS370" i="14"/>
  <c r="AS378" i="14" s="1"/>
  <c r="AS374" i="14"/>
  <c r="AS382" i="14" s="1"/>
  <c r="AS373" i="14"/>
  <c r="AS381" i="14" s="1"/>
  <c r="AT354" i="14"/>
  <c r="AT362" i="14" s="1"/>
  <c r="AS352" i="14"/>
  <c r="AS360" i="14" s="1"/>
  <c r="AS357" i="14"/>
  <c r="AS365" i="14" s="1"/>
  <c r="AT355" i="14"/>
  <c r="AT363" i="14" s="1"/>
  <c r="AS356" i="14"/>
  <c r="AS364" i="14" s="1"/>
  <c r="AS353" i="14"/>
  <c r="AS361" i="14" s="1"/>
  <c r="AS340" i="14"/>
  <c r="AS348" i="14" s="1"/>
  <c r="AT337" i="14"/>
  <c r="AT345" i="14" s="1"/>
  <c r="AS339" i="14"/>
  <c r="AS347" i="14" s="1"/>
  <c r="AT338" i="14"/>
  <c r="AT346" i="14" s="1"/>
  <c r="AS336" i="14"/>
  <c r="AS344" i="14" s="1"/>
  <c r="AS335" i="14"/>
  <c r="AS343" i="14" s="1"/>
  <c r="AS320" i="14"/>
  <c r="AS328" i="14" s="1"/>
  <c r="AS322" i="14"/>
  <c r="AS330" i="14" s="1"/>
  <c r="AS323" i="14"/>
  <c r="AS331" i="14" s="1"/>
  <c r="AT321" i="14"/>
  <c r="AT329" i="14" s="1"/>
  <c r="AS318" i="14"/>
  <c r="AS326" i="14" s="1"/>
  <c r="AS319" i="14"/>
  <c r="AS327" i="14" s="1"/>
  <c r="AS302" i="14"/>
  <c r="AS310" i="14" s="1"/>
  <c r="AS301" i="14"/>
  <c r="AS309" i="14" s="1"/>
  <c r="AS305" i="14"/>
  <c r="AS313" i="14" s="1"/>
  <c r="AT304" i="14"/>
  <c r="AT312" i="14" s="1"/>
  <c r="AS306" i="14"/>
  <c r="AS314" i="14" s="1"/>
  <c r="AT303" i="14"/>
  <c r="AT311" i="14" s="1"/>
  <c r="AS284" i="14"/>
  <c r="AS292" i="14" s="1"/>
  <c r="AT287" i="14"/>
  <c r="AT295" i="14" s="1"/>
  <c r="AS288" i="14"/>
  <c r="AS296" i="14" s="1"/>
  <c r="AS289" i="14"/>
  <c r="AS297" i="14" s="1"/>
  <c r="AT286" i="14"/>
  <c r="AT294" i="14" s="1"/>
  <c r="AS285" i="14"/>
  <c r="AS293" i="14" s="1"/>
  <c r="AS272" i="14"/>
  <c r="AS280" i="14" s="1"/>
  <c r="AS267" i="14"/>
  <c r="AS275" i="14" s="1"/>
  <c r="AS271" i="14"/>
  <c r="AS279" i="14" s="1"/>
  <c r="AS268" i="14"/>
  <c r="AS276" i="14" s="1"/>
  <c r="AT270" i="14"/>
  <c r="AT278" i="14"/>
  <c r="AS269" i="14"/>
  <c r="AS277" i="14" s="1"/>
  <c r="AS251" i="14"/>
  <c r="AS259" i="14" s="1"/>
  <c r="AS255" i="14"/>
  <c r="AS263" i="14" s="1"/>
  <c r="AS252" i="14"/>
  <c r="AS260" i="14" s="1"/>
  <c r="AS254" i="14"/>
  <c r="AS262" i="14" s="1"/>
  <c r="AT253" i="14"/>
  <c r="AT261" i="14" s="1"/>
  <c r="AS250" i="14"/>
  <c r="AS258" i="14" s="1"/>
  <c r="AS234" i="14"/>
  <c r="AS242" i="14" s="1"/>
  <c r="AS238" i="14"/>
  <c r="AS246" i="14" s="1"/>
  <c r="AT236" i="14"/>
  <c r="AT244" i="14" s="1"/>
  <c r="AS233" i="14"/>
  <c r="AS241" i="14" s="1"/>
  <c r="AS237" i="14"/>
  <c r="AS245" i="14" s="1"/>
  <c r="AT235" i="14"/>
  <c r="AT243" i="14" s="1"/>
  <c r="AT218" i="14"/>
  <c r="AT226" i="14" s="1"/>
  <c r="AS220" i="14"/>
  <c r="AS228" i="14" s="1"/>
  <c r="AS216" i="14"/>
  <c r="AS224" i="14" s="1"/>
  <c r="AS217" i="14"/>
  <c r="AS225" i="14" s="1"/>
  <c r="AT219" i="14"/>
  <c r="AT227" i="14" s="1"/>
  <c r="AS221" i="14"/>
  <c r="AS229" i="14" s="1"/>
  <c r="AS201" i="14"/>
  <c r="AS209" i="14" s="1"/>
  <c r="AS204" i="14"/>
  <c r="AS212" i="14" s="1"/>
  <c r="AS199" i="14"/>
  <c r="AS207" i="14" s="1"/>
  <c r="AS203" i="14"/>
  <c r="AS211" i="14" s="1"/>
  <c r="AS200" i="14"/>
  <c r="AS208" i="14"/>
  <c r="AT202" i="14"/>
  <c r="AT210" i="14" s="1"/>
  <c r="AS182" i="14"/>
  <c r="AS190" i="14" s="1"/>
  <c r="AS187" i="14"/>
  <c r="AS195" i="14" s="1"/>
  <c r="AS183" i="14"/>
  <c r="AS191" i="14" s="1"/>
  <c r="AS186" i="14"/>
  <c r="AS194" i="14" s="1"/>
  <c r="AU184" i="14"/>
  <c r="AU192" i="14" s="1"/>
  <c r="AT185" i="14"/>
  <c r="AT193" i="14" s="1"/>
  <c r="AT168" i="14"/>
  <c r="AT176" i="14" s="1"/>
  <c r="AS169" i="14"/>
  <c r="AS177" i="14"/>
  <c r="AS166" i="14"/>
  <c r="AS174" i="14" s="1"/>
  <c r="AS170" i="14"/>
  <c r="AS178" i="14" s="1"/>
  <c r="AS165" i="14"/>
  <c r="AS173" i="14" s="1"/>
  <c r="AT167" i="14"/>
  <c r="AT175" i="14" s="1"/>
  <c r="AT151" i="14"/>
  <c r="AT159" i="14" s="1"/>
  <c r="AT150" i="14"/>
  <c r="AT158" i="14" s="1"/>
  <c r="AS153" i="14"/>
  <c r="AS161" i="14" s="1"/>
  <c r="AS148" i="14"/>
  <c r="AS156" i="14"/>
  <c r="AS152" i="14"/>
  <c r="AS160" i="14" s="1"/>
  <c r="AS149" i="14"/>
  <c r="AS157" i="14" s="1"/>
  <c r="AS132" i="14"/>
  <c r="AS140" i="14" s="1"/>
  <c r="AS131" i="14"/>
  <c r="AS139" i="14" s="1"/>
  <c r="AS136" i="14"/>
  <c r="AS144" i="14" s="1"/>
  <c r="AS135" i="14"/>
  <c r="AS143" i="14" s="1"/>
  <c r="AS133" i="14"/>
  <c r="AS141" i="14" s="1"/>
  <c r="AR114" i="14"/>
  <c r="AR122" i="14" s="1"/>
  <c r="AR97" i="14"/>
  <c r="AR105" i="14" s="1"/>
  <c r="C709" i="14"/>
  <c r="AS709" i="14" s="1"/>
  <c r="AR700" i="14"/>
  <c r="AS692" i="14" s="1"/>
  <c r="AR98" i="14"/>
  <c r="AR106" i="14" s="1"/>
  <c r="AR115" i="14"/>
  <c r="AR123" i="14"/>
  <c r="AR701" i="14"/>
  <c r="AS693" i="14" s="1"/>
  <c r="C710" i="14"/>
  <c r="AS710" i="14" s="1"/>
  <c r="AS720" i="14"/>
  <c r="AT712" i="14" s="1"/>
  <c r="C729" i="14"/>
  <c r="AT729" i="14" s="1"/>
  <c r="AS685" i="14"/>
  <c r="AA56" i="14"/>
  <c r="AA1068" i="14"/>
  <c r="AS702" i="14"/>
  <c r="AS719" i="14"/>
  <c r="AT711" i="14" s="1"/>
  <c r="C728" i="14"/>
  <c r="AT728" i="14" s="1"/>
  <c r="AR118" i="14"/>
  <c r="AR126" i="14" s="1"/>
  <c r="C713" i="14"/>
  <c r="AS713" i="14" s="1"/>
  <c r="AR704" i="14"/>
  <c r="AS696" i="14" s="1"/>
  <c r="AR101" i="14"/>
  <c r="AR109" i="14" s="1"/>
  <c r="AR119" i="14"/>
  <c r="AR127" i="14" s="1"/>
  <c r="AR102" i="14"/>
  <c r="AR110" i="14" s="1"/>
  <c r="C714" i="14"/>
  <c r="AS714" i="14" s="1"/>
  <c r="AR705" i="14"/>
  <c r="AS697" i="14" s="1"/>
  <c r="AT116" i="14"/>
  <c r="AT124" i="14" s="1"/>
  <c r="AT99" i="14"/>
  <c r="AT107" i="14" s="1"/>
  <c r="AR82" i="14"/>
  <c r="AR90" i="14" s="1"/>
  <c r="AR83" i="14"/>
  <c r="AR91" i="14" s="1"/>
  <c r="AA1075" i="14"/>
  <c r="AR73" i="14"/>
  <c r="AA49" i="14"/>
  <c r="AA1069" i="14" s="1"/>
  <c r="Z59" i="14"/>
  <c r="AA51" i="14" s="1"/>
  <c r="AA1071" i="14" s="1"/>
  <c r="AE1070" i="14"/>
  <c r="AE58" i="14"/>
  <c r="AF50" i="14" s="1"/>
  <c r="AF1070" i="14" s="1"/>
  <c r="AA55" i="14"/>
  <c r="AB47" i="14" s="1"/>
  <c r="AB1067" i="14" s="1"/>
  <c r="AR291" i="14"/>
  <c r="AS283" i="14" s="1"/>
  <c r="AR563" i="14"/>
  <c r="AS555" i="14" s="1"/>
  <c r="AR512" i="14"/>
  <c r="AS504" i="14" s="1"/>
  <c r="AS92" i="14"/>
  <c r="AT84" i="14" s="1"/>
  <c r="AU142" i="14"/>
  <c r="AV134" i="14" s="1"/>
  <c r="AR648" i="14"/>
  <c r="AS640" i="14" s="1"/>
  <c r="AR257" i="14"/>
  <c r="AS249" i="14" s="1"/>
  <c r="AR546" i="14"/>
  <c r="AS538" i="14" s="1"/>
  <c r="AR138" i="14"/>
  <c r="AS130" i="14" s="1"/>
  <c r="AR64" i="14"/>
  <c r="AR72" i="14" s="1"/>
  <c r="AR104" i="14"/>
  <c r="AS96" i="14" s="1"/>
  <c r="AR66" i="14"/>
  <c r="AR74" i="14" s="1"/>
  <c r="AS65" i="14" s="1"/>
  <c r="B691" i="14"/>
  <c r="B682" i="14"/>
  <c r="AT125" i="14"/>
  <c r="AU117" i="14" s="1"/>
  <c r="AR376" i="14"/>
  <c r="AS368" i="14" s="1"/>
  <c r="AR206" i="14"/>
  <c r="AS198" i="14" s="1"/>
  <c r="B709" i="14"/>
  <c r="B700" i="14"/>
  <c r="AR87" i="14"/>
  <c r="AS79" i="14" s="1"/>
  <c r="AR68" i="14"/>
  <c r="AR76" i="14" s="1"/>
  <c r="AR597" i="14"/>
  <c r="AS589" i="14" s="1"/>
  <c r="AR274" i="14"/>
  <c r="AS266" i="14" s="1"/>
  <c r="AR325" i="14"/>
  <c r="AS317" i="14" s="1"/>
  <c r="AR342" i="14"/>
  <c r="AS334" i="14" s="1"/>
  <c r="AR67" i="14"/>
  <c r="AR75" i="14" s="1"/>
  <c r="AR410" i="14"/>
  <c r="AS402" i="14" s="1"/>
  <c r="B703" i="14"/>
  <c r="B712" i="14"/>
  <c r="AE45" i="14"/>
  <c r="AE1065" i="14" s="1"/>
  <c r="AC28" i="5" s="1"/>
  <c r="B687" i="14"/>
  <c r="B696" i="14"/>
  <c r="AR529" i="14"/>
  <c r="AS521" i="14" s="1"/>
  <c r="AR155" i="14"/>
  <c r="AS147" i="14" s="1"/>
  <c r="AR461" i="14"/>
  <c r="AS453" i="14" s="1"/>
  <c r="AR359" i="14"/>
  <c r="AS351" i="14" s="1"/>
  <c r="AS93" i="14"/>
  <c r="AT85" i="14" s="1"/>
  <c r="AS63" i="14"/>
  <c r="AS71" i="14" s="1"/>
  <c r="AR580" i="14"/>
  <c r="AS572" i="14" s="1"/>
  <c r="AS89" i="14"/>
  <c r="AT81" i="14" s="1"/>
  <c r="AR121" i="14"/>
  <c r="AS113" i="14" s="1"/>
  <c r="AR189" i="14"/>
  <c r="AS181" i="14" s="1"/>
  <c r="AQ62" i="14"/>
  <c r="AQ70" i="14" s="1"/>
  <c r="AR427" i="14"/>
  <c r="AS419" i="14" s="1"/>
  <c r="AS88" i="14"/>
  <c r="AT80" i="14" s="1"/>
  <c r="AR665" i="14"/>
  <c r="AS657" i="14" s="1"/>
  <c r="AR240" i="14"/>
  <c r="AS232" i="14" s="1"/>
  <c r="AR495" i="14"/>
  <c r="AS487" i="14" s="1"/>
  <c r="AR478" i="14"/>
  <c r="AS470" i="14" s="1"/>
  <c r="AR308" i="14"/>
  <c r="AS300" i="14" s="1"/>
  <c r="AR631" i="14"/>
  <c r="AS623" i="14" s="1"/>
  <c r="B714" i="14"/>
  <c r="B705" i="14"/>
  <c r="B693" i="14"/>
  <c r="B684" i="14"/>
  <c r="C708" i="14"/>
  <c r="AS708" i="14" s="1"/>
  <c r="AR699" i="14"/>
  <c r="AS691" i="14" s="1"/>
  <c r="AR614" i="14"/>
  <c r="AS606" i="14" s="1"/>
  <c r="AR444" i="14"/>
  <c r="AS436" i="14" s="1"/>
  <c r="AR223" i="14"/>
  <c r="AS215" i="14" s="1"/>
  <c r="AR172" i="14"/>
  <c r="AS164" i="14" s="1"/>
  <c r="AS108" i="14"/>
  <c r="AT100" i="14" s="1"/>
  <c r="AR682" i="14"/>
  <c r="AS674" i="14" s="1"/>
  <c r="AG46" i="14"/>
  <c r="AG1066" i="14" s="1"/>
  <c r="AG1074" i="14" s="1"/>
  <c r="AR393" i="14"/>
  <c r="AS385" i="14" s="1"/>
  <c r="AW76" i="13"/>
  <c r="AR79" i="13"/>
  <c r="AR106" i="13" s="1"/>
  <c r="AR64" i="13"/>
  <c r="AR91" i="13" s="1"/>
  <c r="AT77" i="13"/>
  <c r="AT104" i="13" s="1"/>
  <c r="AQ102" i="13"/>
  <c r="AR75" i="13"/>
  <c r="AR102" i="13" s="1"/>
  <c r="AT61" i="13"/>
  <c r="AS88" i="13"/>
  <c r="AO109" i="13"/>
  <c r="AO7" i="3" s="1"/>
  <c r="AT72" i="13"/>
  <c r="AT99" i="13" s="1"/>
  <c r="AQ80" i="13"/>
  <c r="AP107" i="13"/>
  <c r="AT81" i="13"/>
  <c r="AS108" i="13"/>
  <c r="AQ69" i="13"/>
  <c r="AR69" i="13" s="1"/>
  <c r="AV70" i="13"/>
  <c r="AU97" i="13"/>
  <c r="AS90" i="13"/>
  <c r="AT63" i="13"/>
  <c r="AT90" i="13" s="1"/>
  <c r="AT58" i="13"/>
  <c r="AT85" i="13" s="1"/>
  <c r="AQ66" i="13"/>
  <c r="AQ93" i="13" s="1"/>
  <c r="AP98" i="13"/>
  <c r="AP82" i="13"/>
  <c r="AW103" i="13"/>
  <c r="AX76" i="13"/>
  <c r="AT67" i="13"/>
  <c r="AT94" i="13" s="1"/>
  <c r="AR71" i="13"/>
  <c r="AR98" i="13" s="1"/>
  <c r="AU62" i="13"/>
  <c r="AU89" i="13" s="1"/>
  <c r="AT60" i="13"/>
  <c r="AT87" i="13" s="1"/>
  <c r="AU59" i="13"/>
  <c r="AU86" i="13" s="1"/>
  <c r="AT73" i="13"/>
  <c r="AT100" i="13" s="1"/>
  <c r="AV74" i="13"/>
  <c r="AV101" i="13" s="1"/>
  <c r="Q17" i="16" l="1"/>
  <c r="Q18" i="16" s="1"/>
  <c r="Q20" i="16" s="1"/>
  <c r="Q29" i="16" s="1"/>
  <c r="R74" i="5" s="1"/>
  <c r="AS92" i="13"/>
  <c r="AT65" i="13"/>
  <c r="AV68" i="13"/>
  <c r="AV95" i="13" s="1"/>
  <c r="AE34" i="5"/>
  <c r="AA1079" i="14"/>
  <c r="W55" i="1"/>
  <c r="Y47" i="5"/>
  <c r="AE1078" i="14"/>
  <c r="AC46" i="5"/>
  <c r="AD46" i="5" s="1"/>
  <c r="AA1076" i="14"/>
  <c r="W29" i="1"/>
  <c r="M30" i="17"/>
  <c r="M23" i="17"/>
  <c r="N18" i="17"/>
  <c r="AN16" i="17"/>
  <c r="AM17" i="17"/>
  <c r="AS679" i="14"/>
  <c r="AS687" i="14" s="1"/>
  <c r="AT695" i="14"/>
  <c r="AT703" i="14" s="1"/>
  <c r="AU695" i="14" s="1"/>
  <c r="AU703" i="14" s="1"/>
  <c r="AT694" i="14"/>
  <c r="AT702" i="14" s="1"/>
  <c r="AU694" i="14" s="1"/>
  <c r="AU702" i="14" s="1"/>
  <c r="AS676" i="14"/>
  <c r="AS684" i="14" s="1"/>
  <c r="AS680" i="14"/>
  <c r="AS688" i="14" s="1"/>
  <c r="AT680" i="14" s="1"/>
  <c r="AT688" i="14" s="1"/>
  <c r="B728" i="14"/>
  <c r="B719" i="14"/>
  <c r="AS675" i="14"/>
  <c r="AS683" i="14" s="1"/>
  <c r="AT720" i="14"/>
  <c r="AT719" i="14"/>
  <c r="AS701" i="14"/>
  <c r="AS700" i="14"/>
  <c r="AS705" i="14"/>
  <c r="AS704" i="14"/>
  <c r="AU678" i="14"/>
  <c r="AU686" i="14" s="1"/>
  <c r="AT677" i="14"/>
  <c r="AT685" i="14" s="1"/>
  <c r="AT659" i="14"/>
  <c r="AT667" i="14" s="1"/>
  <c r="AU660" i="14"/>
  <c r="AU668" i="14" s="1"/>
  <c r="AT663" i="14"/>
  <c r="AT671" i="14" s="1"/>
  <c r="AU661" i="14"/>
  <c r="AU669" i="14" s="1"/>
  <c r="AT662" i="14"/>
  <c r="AT670" i="14" s="1"/>
  <c r="AT658" i="14"/>
  <c r="AT666" i="14" s="1"/>
  <c r="AU644" i="14"/>
  <c r="AU652" i="14" s="1"/>
  <c r="AT642" i="14"/>
  <c r="AT650" i="14" s="1"/>
  <c r="AT646" i="14"/>
  <c r="AT654" i="14" s="1"/>
  <c r="AT645" i="14"/>
  <c r="AT653" i="14" s="1"/>
  <c r="AT641" i="14"/>
  <c r="AT649" i="14" s="1"/>
  <c r="AU643" i="14"/>
  <c r="AU651" i="14" s="1"/>
  <c r="AT628" i="14"/>
  <c r="AT636" i="14" s="1"/>
  <c r="AT629" i="14"/>
  <c r="AT637" i="14" s="1"/>
  <c r="AU626" i="14"/>
  <c r="AU634" i="14" s="1"/>
  <c r="AT624" i="14"/>
  <c r="AT632" i="14" s="1"/>
  <c r="AU627" i="14"/>
  <c r="AU635" i="14" s="1"/>
  <c r="AT625" i="14"/>
  <c r="AT633" i="14" s="1"/>
  <c r="AT611" i="14"/>
  <c r="AT619" i="14" s="1"/>
  <c r="AU610" i="14"/>
  <c r="AU618" i="14" s="1"/>
  <c r="AT612" i="14"/>
  <c r="AT620" i="14" s="1"/>
  <c r="AT609" i="14"/>
  <c r="AT617" i="14" s="1"/>
  <c r="AT607" i="14"/>
  <c r="AT615" i="14" s="1"/>
  <c r="AT608" i="14"/>
  <c r="AT616" i="14" s="1"/>
  <c r="AT594" i="14"/>
  <c r="AT602" i="14" s="1"/>
  <c r="AT590" i="14"/>
  <c r="AT598" i="14" s="1"/>
  <c r="AU593" i="14"/>
  <c r="AU601" i="14" s="1"/>
  <c r="AT595" i="14"/>
  <c r="AT603" i="14" s="1"/>
  <c r="AU592" i="14"/>
  <c r="AU600" i="14" s="1"/>
  <c r="AT591" i="14"/>
  <c r="AT599" i="14" s="1"/>
  <c r="AT574" i="14"/>
  <c r="AT582" i="14" s="1"/>
  <c r="AU576" i="14"/>
  <c r="AU584" i="14" s="1"/>
  <c r="AU575" i="14"/>
  <c r="AU583" i="14" s="1"/>
  <c r="AT577" i="14"/>
  <c r="AT585" i="14" s="1"/>
  <c r="AT573" i="14"/>
  <c r="AT581" i="14" s="1"/>
  <c r="AT578" i="14"/>
  <c r="AT586" i="14" s="1"/>
  <c r="AT561" i="14"/>
  <c r="AT569" i="14" s="1"/>
  <c r="AU559" i="14"/>
  <c r="AU567" i="14" s="1"/>
  <c r="AT557" i="14"/>
  <c r="AT565" i="14" s="1"/>
  <c r="AT556" i="14"/>
  <c r="AT564" i="14" s="1"/>
  <c r="AU558" i="14"/>
  <c r="AU566" i="14" s="1"/>
  <c r="AT560" i="14"/>
  <c r="AT568" i="14" s="1"/>
  <c r="AT543" i="14"/>
  <c r="AT551" i="14" s="1"/>
  <c r="AU541" i="14"/>
  <c r="AU549" i="14" s="1"/>
  <c r="AU542" i="14"/>
  <c r="AU550" i="14" s="1"/>
  <c r="AT539" i="14"/>
  <c r="AT547" i="14" s="1"/>
  <c r="AT544" i="14"/>
  <c r="AT552" i="14" s="1"/>
  <c r="AT540" i="14"/>
  <c r="AT548" i="14" s="1"/>
  <c r="AU525" i="14"/>
  <c r="AU533" i="14" s="1"/>
  <c r="AT523" i="14"/>
  <c r="AT531" i="14" s="1"/>
  <c r="AT527" i="14"/>
  <c r="AT535" i="14" s="1"/>
  <c r="AT526" i="14"/>
  <c r="AT534" i="14" s="1"/>
  <c r="AT524" i="14"/>
  <c r="AT532" i="14" s="1"/>
  <c r="AT522" i="14"/>
  <c r="AT530" i="14" s="1"/>
  <c r="AU507" i="14"/>
  <c r="AU515" i="14" s="1"/>
  <c r="AU508" i="14"/>
  <c r="AU516" i="14" s="1"/>
  <c r="AT505" i="14"/>
  <c r="AT513" i="14" s="1"/>
  <c r="AT509" i="14"/>
  <c r="AT517" i="14" s="1"/>
  <c r="AT506" i="14"/>
  <c r="AT514" i="14" s="1"/>
  <c r="AT510" i="14"/>
  <c r="AT518" i="14" s="1"/>
  <c r="AU491" i="14"/>
  <c r="AU499" i="14" s="1"/>
  <c r="AU490" i="14"/>
  <c r="AU498" i="14" s="1"/>
  <c r="AT492" i="14"/>
  <c r="AT500" i="14" s="1"/>
  <c r="AT488" i="14"/>
  <c r="AT496" i="14" s="1"/>
  <c r="AT489" i="14"/>
  <c r="AT497" i="14" s="1"/>
  <c r="AT493" i="14"/>
  <c r="AT501" i="14" s="1"/>
  <c r="AU474" i="14"/>
  <c r="AU482" i="14" s="1"/>
  <c r="AT475" i="14"/>
  <c r="AT483" i="14" s="1"/>
  <c r="AT473" i="14"/>
  <c r="AT481" i="14" s="1"/>
  <c r="AT471" i="14"/>
  <c r="AT479" i="14" s="1"/>
  <c r="AT472" i="14"/>
  <c r="AT480" i="14" s="1"/>
  <c r="AT476" i="14"/>
  <c r="AT484" i="14" s="1"/>
  <c r="AT459" i="14"/>
  <c r="AT467" i="14" s="1"/>
  <c r="AT458" i="14"/>
  <c r="AT466" i="14" s="1"/>
  <c r="AU456" i="14"/>
  <c r="AU464" i="14" s="1"/>
  <c r="AT454" i="14"/>
  <c r="AT462" i="14" s="1"/>
  <c r="AU457" i="14"/>
  <c r="AU465" i="14" s="1"/>
  <c r="AT455" i="14"/>
  <c r="AT463" i="14" s="1"/>
  <c r="AT441" i="14"/>
  <c r="AT449" i="14" s="1"/>
  <c r="AU440" i="14"/>
  <c r="AU448" i="14" s="1"/>
  <c r="AU439" i="14"/>
  <c r="AU447" i="14" s="1"/>
  <c r="AT438" i="14"/>
  <c r="AT446" i="14" s="1"/>
  <c r="AT437" i="14"/>
  <c r="AT445" i="14" s="1"/>
  <c r="AT442" i="14"/>
  <c r="AT450" i="14" s="1"/>
  <c r="AU422" i="14"/>
  <c r="AU430" i="14" s="1"/>
  <c r="AU423" i="14"/>
  <c r="AU431" i="14"/>
  <c r="AT421" i="14"/>
  <c r="AT429" i="14" s="1"/>
  <c r="AT425" i="14"/>
  <c r="AT433" i="14" s="1"/>
  <c r="AT420" i="14"/>
  <c r="AT428" i="14" s="1"/>
  <c r="AT424" i="14"/>
  <c r="AT432" i="14" s="1"/>
  <c r="AU405" i="14"/>
  <c r="AU413" i="14" s="1"/>
  <c r="AT407" i="14"/>
  <c r="AT415" i="14" s="1"/>
  <c r="AT403" i="14"/>
  <c r="AT411" i="14" s="1"/>
  <c r="AT404" i="14"/>
  <c r="AT412" i="14" s="1"/>
  <c r="AT408" i="14"/>
  <c r="AT416" i="14" s="1"/>
  <c r="AU406" i="14"/>
  <c r="AU414" i="14" s="1"/>
  <c r="AT387" i="14"/>
  <c r="AT395" i="14" s="1"/>
  <c r="AU388" i="14"/>
  <c r="AU396" i="14" s="1"/>
  <c r="AT390" i="14"/>
  <c r="AT398" i="14" s="1"/>
  <c r="AT386" i="14"/>
  <c r="AT394" i="14" s="1"/>
  <c r="AT391" i="14"/>
  <c r="AT399" i="14" s="1"/>
  <c r="AU389" i="14"/>
  <c r="AU397" i="14" s="1"/>
  <c r="AT374" i="14"/>
  <c r="AT382" i="14" s="1"/>
  <c r="AT370" i="14"/>
  <c r="AT378" i="14" s="1"/>
  <c r="AT369" i="14"/>
  <c r="AT377" i="14" s="1"/>
  <c r="AU371" i="14"/>
  <c r="AU379" i="14" s="1"/>
  <c r="AT373" i="14"/>
  <c r="AT381" i="14" s="1"/>
  <c r="AU372" i="14"/>
  <c r="AU380" i="14" s="1"/>
  <c r="AT353" i="14"/>
  <c r="AT361" i="14" s="1"/>
  <c r="AU354" i="14"/>
  <c r="AU362" i="14" s="1"/>
  <c r="AU355" i="14"/>
  <c r="AU363" i="14" s="1"/>
  <c r="AT352" i="14"/>
  <c r="AT360" i="14" s="1"/>
  <c r="AT356" i="14"/>
  <c r="AT364" i="14" s="1"/>
  <c r="AT357" i="14"/>
  <c r="AT365" i="14" s="1"/>
  <c r="AU337" i="14"/>
  <c r="AU345" i="14" s="1"/>
  <c r="AU338" i="14"/>
  <c r="AU346" i="14" s="1"/>
  <c r="AT335" i="14"/>
  <c r="AT343" i="14" s="1"/>
  <c r="AT340" i="14"/>
  <c r="AT348" i="14" s="1"/>
  <c r="AT336" i="14"/>
  <c r="AT344" i="14" s="1"/>
  <c r="AT339" i="14"/>
  <c r="AT347" i="14" s="1"/>
  <c r="AT320" i="14"/>
  <c r="AT328" i="14" s="1"/>
  <c r="AT319" i="14"/>
  <c r="AT327" i="14" s="1"/>
  <c r="AU321" i="14"/>
  <c r="AU329" i="14" s="1"/>
  <c r="AT322" i="14"/>
  <c r="AT330" i="14" s="1"/>
  <c r="AT318" i="14"/>
  <c r="AT326" i="14" s="1"/>
  <c r="AT323" i="14"/>
  <c r="AT331" i="14" s="1"/>
  <c r="AU303" i="14"/>
  <c r="AU311" i="14" s="1"/>
  <c r="AU304" i="14"/>
  <c r="AU312" i="14" s="1"/>
  <c r="AT301" i="14"/>
  <c r="AT309" i="14" s="1"/>
  <c r="AT306" i="14"/>
  <c r="AT314" i="14" s="1"/>
  <c r="AT305" i="14"/>
  <c r="AT313" i="14" s="1"/>
  <c r="AT302" i="14"/>
  <c r="AT310" i="14" s="1"/>
  <c r="AU286" i="14"/>
  <c r="AU294" i="14" s="1"/>
  <c r="AT288" i="14"/>
  <c r="AT296" i="14" s="1"/>
  <c r="AT284" i="14"/>
  <c r="AT292" i="14" s="1"/>
  <c r="AT285" i="14"/>
  <c r="AT293" i="14" s="1"/>
  <c r="AT289" i="14"/>
  <c r="AT297" i="14" s="1"/>
  <c r="AU287" i="14"/>
  <c r="AU295" i="14" s="1"/>
  <c r="AT269" i="14"/>
  <c r="AT277" i="14"/>
  <c r="AT268" i="14"/>
  <c r="AT276" i="14" s="1"/>
  <c r="AT267" i="14"/>
  <c r="AT275" i="14" s="1"/>
  <c r="AU270" i="14"/>
  <c r="AU278" i="14" s="1"/>
  <c r="AT271" i="14"/>
  <c r="AT279" i="14"/>
  <c r="AT272" i="14"/>
  <c r="AT280" i="14" s="1"/>
  <c r="AT252" i="14"/>
  <c r="AT260" i="14" s="1"/>
  <c r="AT251" i="14"/>
  <c r="AT259" i="14" s="1"/>
  <c r="AT250" i="14"/>
  <c r="AT258" i="14" s="1"/>
  <c r="AT254" i="14"/>
  <c r="AT262" i="14" s="1"/>
  <c r="AT255" i="14"/>
  <c r="AT263" i="14" s="1"/>
  <c r="AU253" i="14"/>
  <c r="AU261" i="14" s="1"/>
  <c r="AU236" i="14"/>
  <c r="AU244" i="14" s="1"/>
  <c r="AT237" i="14"/>
  <c r="AT245" i="14" s="1"/>
  <c r="AT234" i="14"/>
  <c r="AT242" i="14" s="1"/>
  <c r="AU235" i="14"/>
  <c r="AU243" i="14" s="1"/>
  <c r="AT233" i="14"/>
  <c r="AT241" i="14" s="1"/>
  <c r="AT238" i="14"/>
  <c r="AT246" i="14" s="1"/>
  <c r="AT221" i="14"/>
  <c r="AT229" i="14" s="1"/>
  <c r="AT217" i="14"/>
  <c r="AT225" i="14" s="1"/>
  <c r="AT220" i="14"/>
  <c r="AT228" i="14"/>
  <c r="AU219" i="14"/>
  <c r="AU227" i="14" s="1"/>
  <c r="AT216" i="14"/>
  <c r="AT224" i="14" s="1"/>
  <c r="AU218" i="14"/>
  <c r="AU226" i="14" s="1"/>
  <c r="AT200" i="14"/>
  <c r="AT208" i="14"/>
  <c r="AT199" i="14"/>
  <c r="AT207" i="14" s="1"/>
  <c r="AT201" i="14"/>
  <c r="AT209" i="14" s="1"/>
  <c r="AU202" i="14"/>
  <c r="AU210" i="14" s="1"/>
  <c r="AT203" i="14"/>
  <c r="AT211" i="14" s="1"/>
  <c r="AT204" i="14"/>
  <c r="AT212" i="14"/>
  <c r="AT183" i="14"/>
  <c r="AT191" i="14" s="1"/>
  <c r="AV184" i="14"/>
  <c r="AV192" i="14"/>
  <c r="AT182" i="14"/>
  <c r="AT190" i="14" s="1"/>
  <c r="AU185" i="14"/>
  <c r="AU193" i="14" s="1"/>
  <c r="AT186" i="14"/>
  <c r="AT194" i="14" s="1"/>
  <c r="AT187" i="14"/>
  <c r="AT195" i="14" s="1"/>
  <c r="AT165" i="14"/>
  <c r="AT173" i="14" s="1"/>
  <c r="AT166" i="14"/>
  <c r="AT174" i="14" s="1"/>
  <c r="AU168" i="14"/>
  <c r="AU176" i="14" s="1"/>
  <c r="AU167" i="14"/>
  <c r="AU175" i="14" s="1"/>
  <c r="AT170" i="14"/>
  <c r="AT178" i="14" s="1"/>
  <c r="AT169" i="14"/>
  <c r="AT177" i="14" s="1"/>
  <c r="AT149" i="14"/>
  <c r="AT157" i="14" s="1"/>
  <c r="AT148" i="14"/>
  <c r="AT156" i="14" s="1"/>
  <c r="AU150" i="14"/>
  <c r="AU158" i="14" s="1"/>
  <c r="AT152" i="14"/>
  <c r="AT160" i="14" s="1"/>
  <c r="AT153" i="14"/>
  <c r="AT161" i="14" s="1"/>
  <c r="AU151" i="14"/>
  <c r="AU159" i="14" s="1"/>
  <c r="AT135" i="14"/>
  <c r="AT143" i="14" s="1"/>
  <c r="AT131" i="14"/>
  <c r="AT139" i="14" s="1"/>
  <c r="AT133" i="14"/>
  <c r="AT141" i="14" s="1"/>
  <c r="AT136" i="14"/>
  <c r="AT144" i="14" s="1"/>
  <c r="AT132" i="14"/>
  <c r="AT140" i="14" s="1"/>
  <c r="AS97" i="14"/>
  <c r="AS105" i="14" s="1"/>
  <c r="AS114" i="14"/>
  <c r="AS122" i="14" s="1"/>
  <c r="C726" i="14"/>
  <c r="AT726" i="14" s="1"/>
  <c r="AS717" i="14"/>
  <c r="AT709" i="14" s="1"/>
  <c r="AS98" i="14"/>
  <c r="AS106" i="14"/>
  <c r="C727" i="14"/>
  <c r="AT727" i="14" s="1"/>
  <c r="AS718" i="14"/>
  <c r="AT710" i="14" s="1"/>
  <c r="AS115" i="14"/>
  <c r="AS123" i="14"/>
  <c r="C745" i="14"/>
  <c r="AU745" i="14" s="1"/>
  <c r="AT736" i="14"/>
  <c r="AU728" i="14" s="1"/>
  <c r="C746" i="14"/>
  <c r="AU746" i="14" s="1"/>
  <c r="AT737" i="14"/>
  <c r="AU729" i="14" s="1"/>
  <c r="AS101" i="14"/>
  <c r="AS109" i="14" s="1"/>
  <c r="AS118" i="14"/>
  <c r="AS126" i="14" s="1"/>
  <c r="C730" i="14"/>
  <c r="AT730" i="14" s="1"/>
  <c r="AS721" i="14"/>
  <c r="AT713" i="14" s="1"/>
  <c r="AS102" i="14"/>
  <c r="AS110" i="14" s="1"/>
  <c r="AS119" i="14"/>
  <c r="AS127" i="14" s="1"/>
  <c r="C731" i="14"/>
  <c r="AT731" i="14" s="1"/>
  <c r="AS722" i="14"/>
  <c r="AT714" i="14" s="1"/>
  <c r="AU116" i="14"/>
  <c r="AU124" i="14"/>
  <c r="AU99" i="14"/>
  <c r="AU107" i="14"/>
  <c r="AS83" i="14"/>
  <c r="AS91" i="14" s="1"/>
  <c r="AS82" i="14"/>
  <c r="AE1073" i="14"/>
  <c r="AB1075" i="14"/>
  <c r="AS73" i="14"/>
  <c r="AA1077" i="14"/>
  <c r="W53" i="1"/>
  <c r="AA57" i="14"/>
  <c r="AB48" i="14" s="1"/>
  <c r="AF1078" i="14"/>
  <c r="AE53" i="14"/>
  <c r="AF45" i="14" s="1"/>
  <c r="AF1065" i="14" s="1"/>
  <c r="AD28" i="5" s="1"/>
  <c r="AS325" i="14"/>
  <c r="AT317" i="14" s="1"/>
  <c r="AS121" i="14"/>
  <c r="AT113" i="14" s="1"/>
  <c r="AS461" i="14"/>
  <c r="AT453" i="14" s="1"/>
  <c r="AS648" i="14"/>
  <c r="AT640" i="14" s="1"/>
  <c r="AS172" i="14"/>
  <c r="AT164" i="14" s="1"/>
  <c r="AR62" i="14"/>
  <c r="AR70" i="14" s="1"/>
  <c r="AS580" i="14"/>
  <c r="AT572" i="14" s="1"/>
  <c r="AV142" i="14"/>
  <c r="AW134" i="14" s="1"/>
  <c r="AS410" i="14"/>
  <c r="AT402" i="14" s="1"/>
  <c r="AS87" i="14"/>
  <c r="AT79" i="14" s="1"/>
  <c r="AS206" i="14"/>
  <c r="AT198" i="14" s="1"/>
  <c r="AS66" i="14"/>
  <c r="AS74" i="14" s="1"/>
  <c r="AT65" i="14" s="1"/>
  <c r="AS223" i="14"/>
  <c r="AT215" i="14" s="1"/>
  <c r="AS67" i="14"/>
  <c r="AS75" i="14" s="1"/>
  <c r="AS257" i="14"/>
  <c r="AT249" i="14" s="1"/>
  <c r="AT92" i="14"/>
  <c r="AU84" i="14" s="1"/>
  <c r="AS393" i="14"/>
  <c r="AT385" i="14" s="1"/>
  <c r="AS682" i="14"/>
  <c r="AT674" i="14" s="1"/>
  <c r="AT108" i="14"/>
  <c r="AU100" i="14" s="1"/>
  <c r="AS444" i="14"/>
  <c r="AT436" i="14" s="1"/>
  <c r="AS308" i="14"/>
  <c r="AT300" i="14" s="1"/>
  <c r="AS478" i="14"/>
  <c r="AT470" i="14" s="1"/>
  <c r="AS495" i="14"/>
  <c r="AT487" i="14" s="1"/>
  <c r="AT88" i="14"/>
  <c r="AU80" i="14" s="1"/>
  <c r="AS427" i="14"/>
  <c r="AT419" i="14" s="1"/>
  <c r="AS189" i="14"/>
  <c r="AT181" i="14" s="1"/>
  <c r="AT93" i="14"/>
  <c r="AU85" i="14" s="1"/>
  <c r="AS359" i="14"/>
  <c r="AT351" i="14" s="1"/>
  <c r="AS155" i="14"/>
  <c r="AT147" i="14" s="1"/>
  <c r="AS529" i="14"/>
  <c r="AT521" i="14" s="1"/>
  <c r="AS274" i="14"/>
  <c r="AT266" i="14" s="1"/>
  <c r="AU125" i="14"/>
  <c r="AV117" i="14" s="1"/>
  <c r="B708" i="14"/>
  <c r="B699" i="14"/>
  <c r="AS546" i="14"/>
  <c r="AT538" i="14" s="1"/>
  <c r="AS563" i="14"/>
  <c r="AT555" i="14" s="1"/>
  <c r="B701" i="14"/>
  <c r="B710" i="14"/>
  <c r="AF58" i="14"/>
  <c r="B713" i="14"/>
  <c r="B704" i="14"/>
  <c r="AA59" i="14"/>
  <c r="AS614" i="14"/>
  <c r="AT606" i="14" s="1"/>
  <c r="AS699" i="14"/>
  <c r="AT691" i="14" s="1"/>
  <c r="AS631" i="14"/>
  <c r="AT623" i="14" s="1"/>
  <c r="AS240" i="14"/>
  <c r="AT232" i="14" s="1"/>
  <c r="AS665" i="14"/>
  <c r="AT657" i="14" s="1"/>
  <c r="AT89" i="14"/>
  <c r="AU81" i="14" s="1"/>
  <c r="AT63" i="14"/>
  <c r="AT71" i="14" s="1"/>
  <c r="AS342" i="14"/>
  <c r="AT334" i="14" s="1"/>
  <c r="AS597" i="14"/>
  <c r="AT589" i="14" s="1"/>
  <c r="AS68" i="14"/>
  <c r="AS76" i="14" s="1"/>
  <c r="B726" i="14"/>
  <c r="B717" i="14"/>
  <c r="AS376" i="14"/>
  <c r="AT368" i="14" s="1"/>
  <c r="AS104" i="14"/>
  <c r="AT96" i="14" s="1"/>
  <c r="AS64" i="14"/>
  <c r="AS72" i="14" s="1"/>
  <c r="AS138" i="14"/>
  <c r="AT130" i="14" s="1"/>
  <c r="AS512" i="14"/>
  <c r="AT504" i="14" s="1"/>
  <c r="AS291" i="14"/>
  <c r="AT283" i="14" s="1"/>
  <c r="AG54" i="14"/>
  <c r="C725" i="14"/>
  <c r="AT725" i="14" s="1"/>
  <c r="AS716" i="14"/>
  <c r="AT708" i="14" s="1"/>
  <c r="B731" i="14"/>
  <c r="B722" i="14"/>
  <c r="B729" i="14"/>
  <c r="B720" i="14"/>
  <c r="AB55" i="14"/>
  <c r="AS64" i="13"/>
  <c r="AS91" i="13" s="1"/>
  <c r="AS79" i="13"/>
  <c r="AS106" i="13" s="1"/>
  <c r="AU77" i="13"/>
  <c r="AU104" i="13" s="1"/>
  <c r="AS75" i="13"/>
  <c r="AS102" i="13" s="1"/>
  <c r="AQ96" i="13"/>
  <c r="AU61" i="13"/>
  <c r="AT88" i="13"/>
  <c r="AP109" i="13"/>
  <c r="AP7" i="3" s="1"/>
  <c r="AU72" i="13"/>
  <c r="AU99" i="13" s="1"/>
  <c r="AU63" i="13"/>
  <c r="AU90" i="13" s="1"/>
  <c r="AU81" i="13"/>
  <c r="AT108" i="13"/>
  <c r="AT79" i="13"/>
  <c r="AT106" i="13" s="1"/>
  <c r="AR80" i="13"/>
  <c r="AQ107" i="13"/>
  <c r="AV97" i="13"/>
  <c r="AW70" i="13"/>
  <c r="AQ82" i="13"/>
  <c r="AR66" i="13"/>
  <c r="AR93" i="13" s="1"/>
  <c r="AU58" i="13"/>
  <c r="AU85" i="13" s="1"/>
  <c r="AR96" i="13"/>
  <c r="AS69" i="13"/>
  <c r="AX103" i="13"/>
  <c r="AY76" i="13"/>
  <c r="AY103" i="13" s="1"/>
  <c r="AV62" i="13"/>
  <c r="AV89" i="13" s="1"/>
  <c r="AU73" i="13"/>
  <c r="AU100" i="13" s="1"/>
  <c r="AV59" i="13"/>
  <c r="AV86" i="13" s="1"/>
  <c r="AS71" i="13"/>
  <c r="AS98" i="13" s="1"/>
  <c r="AU67" i="13"/>
  <c r="AU94" i="13" s="1"/>
  <c r="AW74" i="13"/>
  <c r="AW101" i="13" s="1"/>
  <c r="AU60" i="13"/>
  <c r="AU87" i="13" s="1"/>
  <c r="R16" i="16" l="1"/>
  <c r="R27" i="16" s="1"/>
  <c r="S35" i="3" s="1"/>
  <c r="AT92" i="13"/>
  <c r="AU65" i="13"/>
  <c r="AT64" i="13"/>
  <c r="AT91" i="13" s="1"/>
  <c r="AW68" i="13"/>
  <c r="AW95" i="13" s="1"/>
  <c r="N21" i="17"/>
  <c r="N31" i="17" s="1"/>
  <c r="AO16" i="17"/>
  <c r="AN17" i="17"/>
  <c r="M32" i="17"/>
  <c r="M24" i="17"/>
  <c r="M33" i="17" s="1"/>
  <c r="N10" i="3" s="1"/>
  <c r="Q18" i="24" s="1"/>
  <c r="AT679" i="14"/>
  <c r="AT687" i="14" s="1"/>
  <c r="AU679" i="14" s="1"/>
  <c r="AU687" i="14" s="1"/>
  <c r="AT675" i="14"/>
  <c r="AT683" i="14" s="1"/>
  <c r="AT676" i="14"/>
  <c r="AT684" i="14"/>
  <c r="AU676" i="14" s="1"/>
  <c r="AU684" i="14" s="1"/>
  <c r="AU712" i="14"/>
  <c r="AU720" i="14" s="1"/>
  <c r="AV712" i="14" s="1"/>
  <c r="AV720" i="14" s="1"/>
  <c r="AT697" i="14"/>
  <c r="AT705" i="14" s="1"/>
  <c r="AU697" i="14" s="1"/>
  <c r="AU705" i="14" s="1"/>
  <c r="AT693" i="14"/>
  <c r="AT701" i="14" s="1"/>
  <c r="AU693" i="14" s="1"/>
  <c r="AU701" i="14" s="1"/>
  <c r="AT696" i="14"/>
  <c r="AT704" i="14" s="1"/>
  <c r="AU696" i="14" s="1"/>
  <c r="AU704" i="14" s="1"/>
  <c r="AT692" i="14"/>
  <c r="AT700" i="14" s="1"/>
  <c r="AU692" i="14" s="1"/>
  <c r="AU700" i="14" s="1"/>
  <c r="AU711" i="14"/>
  <c r="AU719" i="14" s="1"/>
  <c r="AV711" i="14" s="1"/>
  <c r="AV719" i="14" s="1"/>
  <c r="B736" i="14"/>
  <c r="B745" i="14"/>
  <c r="AU737" i="14"/>
  <c r="AT722" i="14"/>
  <c r="AT721" i="14"/>
  <c r="AT718" i="14"/>
  <c r="AT717" i="14"/>
  <c r="AV694" i="14"/>
  <c r="AV702" i="14" s="1"/>
  <c r="AV695" i="14"/>
  <c r="AV703" i="14" s="1"/>
  <c r="AU680" i="14"/>
  <c r="AU688" i="14" s="1"/>
  <c r="AU677" i="14"/>
  <c r="AU685" i="14" s="1"/>
  <c r="AV678" i="14"/>
  <c r="AV686" i="14" s="1"/>
  <c r="AV661" i="14"/>
  <c r="AV669" i="14" s="1"/>
  <c r="AU663" i="14"/>
  <c r="AU671" i="14" s="1"/>
  <c r="AU658" i="14"/>
  <c r="AU666" i="14" s="1"/>
  <c r="AV660" i="14"/>
  <c r="AV668" i="14" s="1"/>
  <c r="AU662" i="14"/>
  <c r="AU670" i="14" s="1"/>
  <c r="AU659" i="14"/>
  <c r="AU667" i="14" s="1"/>
  <c r="AU645" i="14"/>
  <c r="AU653" i="14" s="1"/>
  <c r="AU646" i="14"/>
  <c r="AU654" i="14" s="1"/>
  <c r="AV643" i="14"/>
  <c r="AV651" i="14" s="1"/>
  <c r="AU642" i="14"/>
  <c r="AU650" i="14" s="1"/>
  <c r="AU641" i="14"/>
  <c r="AU649" i="14" s="1"/>
  <c r="AV644" i="14"/>
  <c r="AV652" i="14" s="1"/>
  <c r="AV626" i="14"/>
  <c r="AV634" i="14" s="1"/>
  <c r="AU625" i="14"/>
  <c r="AU633" i="14" s="1"/>
  <c r="AU629" i="14"/>
  <c r="AU637" i="14" s="1"/>
  <c r="AU624" i="14"/>
  <c r="AU632" i="14" s="1"/>
  <c r="AV635" i="14"/>
  <c r="AV627" i="14"/>
  <c r="AU628" i="14"/>
  <c r="AU636" i="14" s="1"/>
  <c r="AU608" i="14"/>
  <c r="AU616" i="14" s="1"/>
  <c r="AU607" i="14"/>
  <c r="AU615" i="14" s="1"/>
  <c r="AV610" i="14"/>
  <c r="AV618" i="14" s="1"/>
  <c r="AU612" i="14"/>
  <c r="AU620" i="14" s="1"/>
  <c r="AU611" i="14"/>
  <c r="AU619" i="14" s="1"/>
  <c r="AU609" i="14"/>
  <c r="AU617" i="14" s="1"/>
  <c r="AU591" i="14"/>
  <c r="AU599" i="14" s="1"/>
  <c r="AU590" i="14"/>
  <c r="AU598" i="14" s="1"/>
  <c r="AV592" i="14"/>
  <c r="AV600" i="14" s="1"/>
  <c r="AU594" i="14"/>
  <c r="AU602" i="14" s="1"/>
  <c r="AU595" i="14"/>
  <c r="AU603" i="14" s="1"/>
  <c r="AV593" i="14"/>
  <c r="AV601" i="14" s="1"/>
  <c r="AU577" i="14"/>
  <c r="AU585" i="14" s="1"/>
  <c r="AV575" i="14"/>
  <c r="AV583" i="14" s="1"/>
  <c r="AU578" i="14"/>
  <c r="AU586" i="14" s="1"/>
  <c r="AV576" i="14"/>
  <c r="AV584" i="14" s="1"/>
  <c r="AU573" i="14"/>
  <c r="AU581" i="14" s="1"/>
  <c r="AU574" i="14"/>
  <c r="AU582" i="14" s="1"/>
  <c r="AU556" i="14"/>
  <c r="AU564" i="14" s="1"/>
  <c r="AU557" i="14"/>
  <c r="AU565" i="14" s="1"/>
  <c r="AU560" i="14"/>
  <c r="AU568" i="14" s="1"/>
  <c r="AV559" i="14"/>
  <c r="AV567" i="14" s="1"/>
  <c r="AV558" i="14"/>
  <c r="AV566" i="14" s="1"/>
  <c r="AU561" i="14"/>
  <c r="AU569" i="14" s="1"/>
  <c r="AU540" i="14"/>
  <c r="AU548" i="14" s="1"/>
  <c r="AU544" i="14"/>
  <c r="AU552" i="14" s="1"/>
  <c r="AU539" i="14"/>
  <c r="AU547" i="14" s="1"/>
  <c r="AV541" i="14"/>
  <c r="AV549" i="14" s="1"/>
  <c r="AU543" i="14"/>
  <c r="AU551" i="14" s="1"/>
  <c r="AV542" i="14"/>
  <c r="AV550" i="14" s="1"/>
  <c r="AU526" i="14"/>
  <c r="AU534" i="14" s="1"/>
  <c r="AU522" i="14"/>
  <c r="AU530" i="14" s="1"/>
  <c r="AU527" i="14"/>
  <c r="AU535" i="14" s="1"/>
  <c r="AU523" i="14"/>
  <c r="AU531" i="14" s="1"/>
  <c r="AV525" i="14"/>
  <c r="AV533" i="14" s="1"/>
  <c r="AU524" i="14"/>
  <c r="AU532" i="14" s="1"/>
  <c r="AU509" i="14"/>
  <c r="AU517" i="14" s="1"/>
  <c r="AU505" i="14"/>
  <c r="AU513" i="14" s="1"/>
  <c r="AV508" i="14"/>
  <c r="AV516" i="14" s="1"/>
  <c r="AU506" i="14"/>
  <c r="AU514" i="14" s="1"/>
  <c r="AV507" i="14"/>
  <c r="AV515" i="14" s="1"/>
  <c r="AU510" i="14"/>
  <c r="AU518" i="14" s="1"/>
  <c r="AU488" i="14"/>
  <c r="AU496" i="14" s="1"/>
  <c r="AU492" i="14"/>
  <c r="AU500" i="14" s="1"/>
  <c r="AV490" i="14"/>
  <c r="AV498" i="14" s="1"/>
  <c r="AU489" i="14"/>
  <c r="AU497" i="14" s="1"/>
  <c r="AV491" i="14"/>
  <c r="AV499" i="14" s="1"/>
  <c r="AU493" i="14"/>
  <c r="AU501" i="14" s="1"/>
  <c r="AU473" i="14"/>
  <c r="AU481" i="14" s="1"/>
  <c r="AU475" i="14"/>
  <c r="AU483" i="14" s="1"/>
  <c r="AU472" i="14"/>
  <c r="AU480" i="14" s="1"/>
  <c r="AU471" i="14"/>
  <c r="AU479" i="14" s="1"/>
  <c r="AU476" i="14"/>
  <c r="AU484" i="14" s="1"/>
  <c r="AV474" i="14"/>
  <c r="AV482" i="14" s="1"/>
  <c r="AU455" i="14"/>
  <c r="AU463" i="14" s="1"/>
  <c r="AU454" i="14"/>
  <c r="AU462" i="14" s="1"/>
  <c r="AU459" i="14"/>
  <c r="AU467" i="14" s="1"/>
  <c r="AU458" i="14"/>
  <c r="AU466" i="14" s="1"/>
  <c r="AV457" i="14"/>
  <c r="AV465" i="14" s="1"/>
  <c r="AV456" i="14"/>
  <c r="AV464" i="14" s="1"/>
  <c r="AU442" i="14"/>
  <c r="AU450" i="14" s="1"/>
  <c r="AV440" i="14"/>
  <c r="AV448" i="14" s="1"/>
  <c r="AV439" i="14"/>
  <c r="AV447" i="14" s="1"/>
  <c r="AU437" i="14"/>
  <c r="AU445" i="14" s="1"/>
  <c r="AU441" i="14"/>
  <c r="AU449" i="14" s="1"/>
  <c r="AU438" i="14"/>
  <c r="AU446" i="14" s="1"/>
  <c r="AU424" i="14"/>
  <c r="AU432" i="14" s="1"/>
  <c r="AU425" i="14"/>
  <c r="AU433" i="14" s="1"/>
  <c r="AV423" i="14"/>
  <c r="AV431" i="14" s="1"/>
  <c r="AU420" i="14"/>
  <c r="AU428" i="14" s="1"/>
  <c r="AU421" i="14"/>
  <c r="AU429" i="14" s="1"/>
  <c r="AV422" i="14"/>
  <c r="AV430" i="14" s="1"/>
  <c r="AU408" i="14"/>
  <c r="AU416" i="14" s="1"/>
  <c r="AU407" i="14"/>
  <c r="AU415" i="14" s="1"/>
  <c r="AU404" i="14"/>
  <c r="AU412" i="14" s="1"/>
  <c r="AV405" i="14"/>
  <c r="AV413" i="14" s="1"/>
  <c r="AV406" i="14"/>
  <c r="AV414" i="14" s="1"/>
  <c r="AU403" i="14"/>
  <c r="AU411" i="14" s="1"/>
  <c r="AU386" i="14"/>
  <c r="AU394" i="14"/>
  <c r="AU390" i="14"/>
  <c r="AU398" i="14" s="1"/>
  <c r="AV388" i="14"/>
  <c r="AV396" i="14" s="1"/>
  <c r="AU387" i="14"/>
  <c r="AU395" i="14" s="1"/>
  <c r="AV389" i="14"/>
  <c r="AV397" i="14" s="1"/>
  <c r="AU391" i="14"/>
  <c r="AU399" i="14" s="1"/>
  <c r="AU369" i="14"/>
  <c r="AU377" i="14" s="1"/>
  <c r="AU373" i="14"/>
  <c r="AU381" i="14" s="1"/>
  <c r="AU370" i="14"/>
  <c r="AU378" i="14" s="1"/>
  <c r="AU374" i="14"/>
  <c r="AU382" i="14" s="1"/>
  <c r="AV372" i="14"/>
  <c r="AV380" i="14" s="1"/>
  <c r="AV371" i="14"/>
  <c r="AV379" i="14" s="1"/>
  <c r="AV354" i="14"/>
  <c r="AV362" i="14"/>
  <c r="AU352" i="14"/>
  <c r="AU360" i="14"/>
  <c r="AU357" i="14"/>
  <c r="AU365" i="14"/>
  <c r="AU356" i="14"/>
  <c r="AU364" i="14"/>
  <c r="AV355" i="14"/>
  <c r="AV363" i="14"/>
  <c r="AU353" i="14"/>
  <c r="AU361" i="14"/>
  <c r="AV338" i="14"/>
  <c r="AV346" i="14"/>
  <c r="AU340" i="14"/>
  <c r="AU348" i="14" s="1"/>
  <c r="AU339" i="14"/>
  <c r="AU347" i="14" s="1"/>
  <c r="AU336" i="14"/>
  <c r="AU344" i="14" s="1"/>
  <c r="AU335" i="14"/>
  <c r="AU343" i="14" s="1"/>
  <c r="AV337" i="14"/>
  <c r="AV345" i="14" s="1"/>
  <c r="AU318" i="14"/>
  <c r="AU326" i="14" s="1"/>
  <c r="AU320" i="14"/>
  <c r="AU328" i="14" s="1"/>
  <c r="AU323" i="14"/>
  <c r="AU331" i="14" s="1"/>
  <c r="AU322" i="14"/>
  <c r="AU330" i="14" s="1"/>
  <c r="AU319" i="14"/>
  <c r="AU327" i="14" s="1"/>
  <c r="AV321" i="14"/>
  <c r="AV329" i="14"/>
  <c r="AU302" i="14"/>
  <c r="AU310" i="14" s="1"/>
  <c r="AU306" i="14"/>
  <c r="AU314" i="14" s="1"/>
  <c r="AV304" i="14"/>
  <c r="AV312" i="14" s="1"/>
  <c r="AU305" i="14"/>
  <c r="AU313" i="14" s="1"/>
  <c r="AU301" i="14"/>
  <c r="AU309" i="14" s="1"/>
  <c r="AV303" i="14"/>
  <c r="AV311" i="14" s="1"/>
  <c r="AU289" i="14"/>
  <c r="AU297" i="14" s="1"/>
  <c r="AU284" i="14"/>
  <c r="AU292" i="14"/>
  <c r="AV286" i="14"/>
  <c r="AV294" i="14" s="1"/>
  <c r="AV287" i="14"/>
  <c r="AV295" i="14" s="1"/>
  <c r="AU288" i="14"/>
  <c r="AU296" i="14" s="1"/>
  <c r="AU285" i="14"/>
  <c r="AU293" i="14" s="1"/>
  <c r="AU272" i="14"/>
  <c r="AU280" i="14" s="1"/>
  <c r="AV270" i="14"/>
  <c r="AV278" i="14" s="1"/>
  <c r="AU268" i="14"/>
  <c r="AU276" i="14" s="1"/>
  <c r="AU271" i="14"/>
  <c r="AU279" i="14" s="1"/>
  <c r="AU267" i="14"/>
  <c r="AU275" i="14" s="1"/>
  <c r="AU269" i="14"/>
  <c r="AU277" i="14" s="1"/>
  <c r="AU252" i="14"/>
  <c r="AU260" i="14" s="1"/>
  <c r="AU250" i="14"/>
  <c r="AU258" i="14" s="1"/>
  <c r="AU255" i="14"/>
  <c r="AU263" i="14" s="1"/>
  <c r="AV253" i="14"/>
  <c r="AV261" i="14" s="1"/>
  <c r="AU251" i="14"/>
  <c r="AU259" i="14" s="1"/>
  <c r="AU254" i="14"/>
  <c r="AU262" i="14" s="1"/>
  <c r="AU233" i="14"/>
  <c r="AU241" i="14" s="1"/>
  <c r="AU234" i="14"/>
  <c r="AU242" i="14"/>
  <c r="AV236" i="14"/>
  <c r="AV244" i="14" s="1"/>
  <c r="AU238" i="14"/>
  <c r="AU246" i="14" s="1"/>
  <c r="AV235" i="14"/>
  <c r="AV243" i="14" s="1"/>
  <c r="AU237" i="14"/>
  <c r="AU245" i="14" s="1"/>
  <c r="AV218" i="14"/>
  <c r="AV226" i="14" s="1"/>
  <c r="AV219" i="14"/>
  <c r="AV227" i="14" s="1"/>
  <c r="AU217" i="14"/>
  <c r="AU225" i="14"/>
  <c r="AU216" i="14"/>
  <c r="AU224" i="14" s="1"/>
  <c r="AU220" i="14"/>
  <c r="AU228" i="14" s="1"/>
  <c r="AU221" i="14"/>
  <c r="AU229" i="14" s="1"/>
  <c r="AU203" i="14"/>
  <c r="AU211" i="14"/>
  <c r="AU201" i="14"/>
  <c r="AU209" i="14" s="1"/>
  <c r="AU200" i="14"/>
  <c r="AU208" i="14" s="1"/>
  <c r="AU204" i="14"/>
  <c r="AU212" i="14" s="1"/>
  <c r="AV202" i="14"/>
  <c r="AV210" i="14" s="1"/>
  <c r="AU199" i="14"/>
  <c r="AU207" i="14" s="1"/>
  <c r="AU182" i="14"/>
  <c r="AU190" i="14" s="1"/>
  <c r="AU186" i="14"/>
  <c r="AU194" i="14" s="1"/>
  <c r="AU183" i="14"/>
  <c r="AU191" i="14" s="1"/>
  <c r="AU187" i="14"/>
  <c r="AU195" i="14" s="1"/>
  <c r="AV185" i="14"/>
  <c r="AV193" i="14" s="1"/>
  <c r="AW184" i="14"/>
  <c r="AW192" i="14" s="1"/>
  <c r="AU170" i="14"/>
  <c r="AU178" i="14"/>
  <c r="AV168" i="14"/>
  <c r="AV176" i="14" s="1"/>
  <c r="AU165" i="14"/>
  <c r="AU173" i="14"/>
  <c r="AU169" i="14"/>
  <c r="AU177" i="14"/>
  <c r="AV167" i="14"/>
  <c r="AV175" i="14"/>
  <c r="AU166" i="14"/>
  <c r="AU174" i="14"/>
  <c r="AV151" i="14"/>
  <c r="AV159" i="14"/>
  <c r="AU152" i="14"/>
  <c r="AU160" i="14"/>
  <c r="AU148" i="14"/>
  <c r="AU156" i="14"/>
  <c r="AU153" i="14"/>
  <c r="AU161" i="14" s="1"/>
  <c r="AV150" i="14"/>
  <c r="AV158" i="14"/>
  <c r="AU149" i="14"/>
  <c r="AU157" i="14"/>
  <c r="AU136" i="14"/>
  <c r="AU144" i="14" s="1"/>
  <c r="AU131" i="14"/>
  <c r="AU139" i="14"/>
  <c r="AU132" i="14"/>
  <c r="AU140" i="14"/>
  <c r="AU133" i="14"/>
  <c r="AU141" i="14" s="1"/>
  <c r="AU135" i="14"/>
  <c r="AU143" i="14" s="1"/>
  <c r="AT114" i="14"/>
  <c r="AT122" i="14" s="1"/>
  <c r="AT97" i="14"/>
  <c r="AT105" i="14"/>
  <c r="C743" i="14"/>
  <c r="AU743" i="14" s="1"/>
  <c r="AT734" i="14"/>
  <c r="AU726" i="14" s="1"/>
  <c r="C744" i="14"/>
  <c r="AU744" i="14" s="1"/>
  <c r="AT735" i="14"/>
  <c r="AU727" i="14" s="1"/>
  <c r="AT115" i="14"/>
  <c r="AT123" i="14"/>
  <c r="AT98" i="14"/>
  <c r="AT106" i="14"/>
  <c r="AU736" i="14"/>
  <c r="AV728" i="14" s="1"/>
  <c r="C762" i="14"/>
  <c r="AV762" i="14" s="1"/>
  <c r="AU753" i="14"/>
  <c r="AV745" i="14" s="1"/>
  <c r="AB56" i="14"/>
  <c r="AB1068" i="14"/>
  <c r="AU754" i="14"/>
  <c r="AV746" i="14" s="1"/>
  <c r="C763" i="14"/>
  <c r="AV763" i="14" s="1"/>
  <c r="AT101" i="14"/>
  <c r="AT109" i="14" s="1"/>
  <c r="C747" i="14"/>
  <c r="AU747" i="14" s="1"/>
  <c r="AT738" i="14"/>
  <c r="AU730" i="14" s="1"/>
  <c r="AT118" i="14"/>
  <c r="AT126" i="14" s="1"/>
  <c r="AS90" i="14"/>
  <c r="AT119" i="14"/>
  <c r="AT127" i="14" s="1"/>
  <c r="AT102" i="14"/>
  <c r="AT110" i="14" s="1"/>
  <c r="C748" i="14"/>
  <c r="AU748" i="14" s="1"/>
  <c r="AT739" i="14"/>
  <c r="AU731" i="14" s="1"/>
  <c r="AV116" i="14"/>
  <c r="AV124" i="14" s="1"/>
  <c r="AV99" i="14"/>
  <c r="AV107" i="14" s="1"/>
  <c r="AT82" i="14"/>
  <c r="AT83" i="14"/>
  <c r="AT91" i="14" s="1"/>
  <c r="AT73" i="14"/>
  <c r="AF1073" i="14"/>
  <c r="AB49" i="14"/>
  <c r="AB1069" i="14" s="1"/>
  <c r="AF53" i="14"/>
  <c r="AG45" i="14" s="1"/>
  <c r="AG1065" i="14" s="1"/>
  <c r="AE28" i="5" s="1"/>
  <c r="AT478" i="14"/>
  <c r="AU470" i="14" s="1"/>
  <c r="AT121" i="14"/>
  <c r="AU113" i="14" s="1"/>
  <c r="AT68" i="14"/>
  <c r="AT76" i="14" s="1"/>
  <c r="AT427" i="14"/>
  <c r="AU419" i="14" s="1"/>
  <c r="AW142" i="14"/>
  <c r="AX134" i="14" s="1"/>
  <c r="AT172" i="14"/>
  <c r="AU164" i="14" s="1"/>
  <c r="AT138" i="14"/>
  <c r="AU130" i="14" s="1"/>
  <c r="AT597" i="14"/>
  <c r="AU589" i="14" s="1"/>
  <c r="AT563" i="14"/>
  <c r="AU555" i="14" s="1"/>
  <c r="AV125" i="14"/>
  <c r="AW117" i="14" s="1"/>
  <c r="AT529" i="14"/>
  <c r="AU521" i="14" s="1"/>
  <c r="AT495" i="14"/>
  <c r="AU487" i="14" s="1"/>
  <c r="AT682" i="14"/>
  <c r="AU674" i="14" s="1"/>
  <c r="AT291" i="14"/>
  <c r="AU283" i="14" s="1"/>
  <c r="AT342" i="14"/>
  <c r="AU334" i="14" s="1"/>
  <c r="AU63" i="14"/>
  <c r="AU71" i="14" s="1"/>
  <c r="AT631" i="14"/>
  <c r="AU623" i="14" s="1"/>
  <c r="AT512" i="14"/>
  <c r="AU504" i="14" s="1"/>
  <c r="AT699" i="14"/>
  <c r="AU691" i="14" s="1"/>
  <c r="AT274" i="14"/>
  <c r="AU266" i="14" s="1"/>
  <c r="AT155" i="14"/>
  <c r="AU147" i="14" s="1"/>
  <c r="AU108" i="14"/>
  <c r="AV100" i="14" s="1"/>
  <c r="AT393" i="14"/>
  <c r="AU385" i="14" s="1"/>
  <c r="AT257" i="14"/>
  <c r="AU249" i="14" s="1"/>
  <c r="AT87" i="14"/>
  <c r="AU79" i="14" s="1"/>
  <c r="AT461" i="14"/>
  <c r="AU453" i="14" s="1"/>
  <c r="AT325" i="14"/>
  <c r="AU317" i="14" s="1"/>
  <c r="B737" i="14"/>
  <c r="B746" i="14"/>
  <c r="AC47" i="14"/>
  <c r="AC1067" i="14" s="1"/>
  <c r="F35" i="20" s="1"/>
  <c r="B748" i="14"/>
  <c r="B739" i="14"/>
  <c r="AT64" i="14"/>
  <c r="AT72" i="14" s="1"/>
  <c r="AT376" i="14"/>
  <c r="AU368" i="14" s="1"/>
  <c r="AT665" i="14"/>
  <c r="AU657" i="14" s="1"/>
  <c r="AT614" i="14"/>
  <c r="AU606" i="14" s="1"/>
  <c r="AT546" i="14"/>
  <c r="AU538" i="14" s="1"/>
  <c r="AU93" i="14"/>
  <c r="AV85" i="14" s="1"/>
  <c r="AU88" i="14"/>
  <c r="AV80" i="14" s="1"/>
  <c r="AT308" i="14"/>
  <c r="AU300" i="14" s="1"/>
  <c r="AU92" i="14"/>
  <c r="AV84" i="14" s="1"/>
  <c r="AT67" i="14"/>
  <c r="AT75" i="14" s="1"/>
  <c r="AT223" i="14"/>
  <c r="AU215" i="14" s="1"/>
  <c r="AT66" i="14"/>
  <c r="AT74" i="14" s="1"/>
  <c r="AU65" i="14" s="1"/>
  <c r="AT580" i="14"/>
  <c r="AU572" i="14" s="1"/>
  <c r="AT716" i="14"/>
  <c r="AU708" i="14" s="1"/>
  <c r="AH46" i="14"/>
  <c r="AH1066" i="14" s="1"/>
  <c r="AH1074" i="14" s="1"/>
  <c r="B730" i="14"/>
  <c r="B721" i="14"/>
  <c r="B727" i="14"/>
  <c r="B718" i="14"/>
  <c r="C742" i="14"/>
  <c r="AU742" i="14" s="1"/>
  <c r="AT733" i="14"/>
  <c r="AU725" i="14" s="1"/>
  <c r="AT104" i="14"/>
  <c r="AU96" i="14" s="1"/>
  <c r="AU89" i="14"/>
  <c r="AV81" i="14" s="1"/>
  <c r="AT240" i="14"/>
  <c r="AU232" i="14" s="1"/>
  <c r="AB51" i="14"/>
  <c r="AB1071" i="14" s="1"/>
  <c r="AG50" i="14"/>
  <c r="AG1070" i="14" s="1"/>
  <c r="AT359" i="14"/>
  <c r="AU351" i="14" s="1"/>
  <c r="AT189" i="14"/>
  <c r="AU181" i="14" s="1"/>
  <c r="AT444" i="14"/>
  <c r="AU436" i="14" s="1"/>
  <c r="AT206" i="14"/>
  <c r="AU198" i="14" s="1"/>
  <c r="AT410" i="14"/>
  <c r="AU402" i="14" s="1"/>
  <c r="AS62" i="14"/>
  <c r="AS70" i="14" s="1"/>
  <c r="AT648" i="14"/>
  <c r="AU640" i="14" s="1"/>
  <c r="B734" i="14"/>
  <c r="B743" i="14"/>
  <c r="B725" i="14"/>
  <c r="B716" i="14"/>
  <c r="AV77" i="13"/>
  <c r="AV104" i="13" s="1"/>
  <c r="AV63" i="13"/>
  <c r="AV90" i="13" s="1"/>
  <c r="AT75" i="13"/>
  <c r="AT102" i="13" s="1"/>
  <c r="AU64" i="13"/>
  <c r="AU91" i="13" s="1"/>
  <c r="AQ109" i="13"/>
  <c r="AQ7" i="3" s="1"/>
  <c r="AV61" i="13"/>
  <c r="AU88" i="13"/>
  <c r="AV72" i="13"/>
  <c r="AV99" i="13" s="1"/>
  <c r="AV81" i="13"/>
  <c r="AU108" i="13"/>
  <c r="AU79" i="13"/>
  <c r="AU106" i="13" s="1"/>
  <c r="AS66" i="13"/>
  <c r="AS93" i="13" s="1"/>
  <c r="AR82" i="13"/>
  <c r="AS80" i="13"/>
  <c r="AR107" i="13"/>
  <c r="AW63" i="13"/>
  <c r="AW90" i="13" s="1"/>
  <c r="AW97" i="13"/>
  <c r="AX70" i="13"/>
  <c r="AV58" i="13"/>
  <c r="AW58" i="13" s="1"/>
  <c r="AW85" i="13" s="1"/>
  <c r="AS96" i="13"/>
  <c r="AT69" i="13"/>
  <c r="AV67" i="13"/>
  <c r="AV94" i="13" s="1"/>
  <c r="AV73" i="13"/>
  <c r="AV100" i="13" s="1"/>
  <c r="AX74" i="13"/>
  <c r="AX101" i="13" s="1"/>
  <c r="AT71" i="13"/>
  <c r="AT98" i="13" s="1"/>
  <c r="AV60" i="13"/>
  <c r="AV87" i="13" s="1"/>
  <c r="AW59" i="13"/>
  <c r="AW86" i="13" s="1"/>
  <c r="AV64" i="13"/>
  <c r="AV91" i="13" s="1"/>
  <c r="AW62" i="13"/>
  <c r="AW89" i="13" s="1"/>
  <c r="R19" i="16" l="1"/>
  <c r="R23" i="16" s="1"/>
  <c r="AU92" i="13"/>
  <c r="AV65" i="13"/>
  <c r="AX68" i="13"/>
  <c r="AX95" i="13" s="1"/>
  <c r="AW77" i="13"/>
  <c r="AW104" i="13" s="1"/>
  <c r="AY68" i="13"/>
  <c r="AY95" i="13" s="1"/>
  <c r="AF34" i="5"/>
  <c r="AB1079" i="14"/>
  <c r="X55" i="1"/>
  <c r="X53" i="1" s="1"/>
  <c r="Z47" i="5"/>
  <c r="AG1078" i="14"/>
  <c r="AE46" i="5"/>
  <c r="X29" i="1"/>
  <c r="Z36" i="5"/>
  <c r="M70" i="1"/>
  <c r="C71" i="21" s="1"/>
  <c r="C69" i="21" s="1"/>
  <c r="E27" i="23" s="1"/>
  <c r="AP16" i="17"/>
  <c r="AO17" i="17"/>
  <c r="N19" i="17"/>
  <c r="AU675" i="14"/>
  <c r="AU683" i="14" s="1"/>
  <c r="AV675" i="14" s="1"/>
  <c r="AV683" i="14" s="1"/>
  <c r="AU714" i="14"/>
  <c r="AU722" i="14" s="1"/>
  <c r="AV714" i="14" s="1"/>
  <c r="AV722" i="14" s="1"/>
  <c r="AU710" i="14"/>
  <c r="AU718" i="14" s="1"/>
  <c r="AV710" i="14" s="1"/>
  <c r="AV718" i="14" s="1"/>
  <c r="B753" i="14"/>
  <c r="B762" i="14"/>
  <c r="AU709" i="14"/>
  <c r="AU717" i="14" s="1"/>
  <c r="AV709" i="14" s="1"/>
  <c r="AV717" i="14" s="1"/>
  <c r="AU713" i="14"/>
  <c r="AU721" i="14" s="1"/>
  <c r="AV729" i="14"/>
  <c r="AV737" i="14" s="1"/>
  <c r="AW729" i="14" s="1"/>
  <c r="AW737" i="14" s="1"/>
  <c r="AV753" i="14"/>
  <c r="AV754" i="14"/>
  <c r="AU738" i="14"/>
  <c r="AU739" i="14"/>
  <c r="AU734" i="14"/>
  <c r="AU735" i="14"/>
  <c r="AW712" i="14"/>
  <c r="AW720" i="14" s="1"/>
  <c r="AW711" i="14"/>
  <c r="AW719" i="14" s="1"/>
  <c r="AV697" i="14"/>
  <c r="AV705" i="14" s="1"/>
  <c r="AW695" i="14"/>
  <c r="AW703" i="14" s="1"/>
  <c r="AV696" i="14"/>
  <c r="AV704" i="14" s="1"/>
  <c r="AW694" i="14"/>
  <c r="AW702" i="14" s="1"/>
  <c r="AV693" i="14"/>
  <c r="AV701" i="14" s="1"/>
  <c r="AV692" i="14"/>
  <c r="AV700" i="14" s="1"/>
  <c r="AW678" i="14"/>
  <c r="AW686" i="14" s="1"/>
  <c r="AV679" i="14"/>
  <c r="AV687" i="14" s="1"/>
  <c r="AV680" i="14"/>
  <c r="AV688" i="14" s="1"/>
  <c r="AV676" i="14"/>
  <c r="AV684" i="14" s="1"/>
  <c r="AV677" i="14"/>
  <c r="AV685" i="14" s="1"/>
  <c r="AV658" i="14"/>
  <c r="AV666" i="14" s="1"/>
  <c r="AV662" i="14"/>
  <c r="AV670" i="14" s="1"/>
  <c r="AW661" i="14"/>
  <c r="AW669" i="14" s="1"/>
  <c r="AV659" i="14"/>
  <c r="AV667" i="14" s="1"/>
  <c r="AV663" i="14"/>
  <c r="AV671" i="14" s="1"/>
  <c r="AW660" i="14"/>
  <c r="AW668" i="14" s="1"/>
  <c r="AW644" i="14"/>
  <c r="AW652" i="14" s="1"/>
  <c r="AV641" i="14"/>
  <c r="AV649" i="14" s="1"/>
  <c r="AV646" i="14"/>
  <c r="AV654" i="14" s="1"/>
  <c r="AV642" i="14"/>
  <c r="AV650" i="14"/>
  <c r="AV645" i="14"/>
  <c r="AV653" i="14" s="1"/>
  <c r="AW643" i="14"/>
  <c r="AW651" i="14" s="1"/>
  <c r="AV625" i="14"/>
  <c r="AV633" i="14" s="1"/>
  <c r="AV628" i="14"/>
  <c r="AV636" i="14" s="1"/>
  <c r="AV624" i="14"/>
  <c r="AV632" i="14" s="1"/>
  <c r="AW626" i="14"/>
  <c r="AW634" i="14" s="1"/>
  <c r="AW627" i="14"/>
  <c r="AW635" i="14" s="1"/>
  <c r="AV629" i="14"/>
  <c r="AV637" i="14" s="1"/>
  <c r="AV612" i="14"/>
  <c r="AV620" i="14" s="1"/>
  <c r="AV607" i="14"/>
  <c r="AV615" i="14" s="1"/>
  <c r="AW610" i="14"/>
  <c r="AW618" i="14" s="1"/>
  <c r="AV611" i="14"/>
  <c r="AV619" i="14" s="1"/>
  <c r="AV608" i="14"/>
  <c r="AV616" i="14" s="1"/>
  <c r="AV609" i="14"/>
  <c r="AV617" i="14" s="1"/>
  <c r="AW593" i="14"/>
  <c r="AW601" i="14" s="1"/>
  <c r="AV590" i="14"/>
  <c r="AV598" i="14" s="1"/>
  <c r="AV595" i="14"/>
  <c r="AV603" i="14" s="1"/>
  <c r="AV591" i="14"/>
  <c r="AV599" i="14"/>
  <c r="AV594" i="14"/>
  <c r="AV602" i="14" s="1"/>
  <c r="AW592" i="14"/>
  <c r="AW600" i="14" s="1"/>
  <c r="AW576" i="14"/>
  <c r="AW584" i="14" s="1"/>
  <c r="AV578" i="14"/>
  <c r="AV586" i="14" s="1"/>
  <c r="AV574" i="14"/>
  <c r="AV582" i="14" s="1"/>
  <c r="AW575" i="14"/>
  <c r="AW583" i="14" s="1"/>
  <c r="AV573" i="14"/>
  <c r="AV581" i="14" s="1"/>
  <c r="AV577" i="14"/>
  <c r="AV585" i="14" s="1"/>
  <c r="AW559" i="14"/>
  <c r="AW567" i="14" s="1"/>
  <c r="AV560" i="14"/>
  <c r="AV568" i="14" s="1"/>
  <c r="AV561" i="14"/>
  <c r="AV569" i="14" s="1"/>
  <c r="AV557" i="14"/>
  <c r="AV565" i="14" s="1"/>
  <c r="AW558" i="14"/>
  <c r="AW566" i="14" s="1"/>
  <c r="AV556" i="14"/>
  <c r="AV564" i="14" s="1"/>
  <c r="AW542" i="14"/>
  <c r="AW550" i="14" s="1"/>
  <c r="AV543" i="14"/>
  <c r="AV551" i="14" s="1"/>
  <c r="AW541" i="14"/>
  <c r="AW549" i="14" s="1"/>
  <c r="AV544" i="14"/>
  <c r="AV552" i="14" s="1"/>
  <c r="AV540" i="14"/>
  <c r="AV548" i="14" s="1"/>
  <c r="AV539" i="14"/>
  <c r="AV547" i="14" s="1"/>
  <c r="AW525" i="14"/>
  <c r="AW533" i="14" s="1"/>
  <c r="AV522" i="14"/>
  <c r="AV530" i="14" s="1"/>
  <c r="AV523" i="14"/>
  <c r="AV531" i="14"/>
  <c r="AV526" i="14"/>
  <c r="AV534" i="14" s="1"/>
  <c r="AV524" i="14"/>
  <c r="AV532" i="14" s="1"/>
  <c r="AV527" i="14"/>
  <c r="AV535" i="14" s="1"/>
  <c r="AV506" i="14"/>
  <c r="AV514" i="14" s="1"/>
  <c r="AW508" i="14"/>
  <c r="AW516" i="14" s="1"/>
  <c r="AV505" i="14"/>
  <c r="AV513" i="14" s="1"/>
  <c r="AW507" i="14"/>
  <c r="AW515" i="14" s="1"/>
  <c r="AV509" i="14"/>
  <c r="AV517" i="14" s="1"/>
  <c r="AV510" i="14"/>
  <c r="AV518" i="14" s="1"/>
  <c r="AV489" i="14"/>
  <c r="AV497" i="14" s="1"/>
  <c r="AW490" i="14"/>
  <c r="AW498" i="14" s="1"/>
  <c r="AV492" i="14"/>
  <c r="AV500" i="14" s="1"/>
  <c r="AV488" i="14"/>
  <c r="AV496" i="14" s="1"/>
  <c r="AV493" i="14"/>
  <c r="AV501" i="14" s="1"/>
  <c r="AW491" i="14"/>
  <c r="AW499" i="14" s="1"/>
  <c r="AV472" i="14"/>
  <c r="AV480" i="14" s="1"/>
  <c r="AV475" i="14"/>
  <c r="AV483" i="14" s="1"/>
  <c r="AV471" i="14"/>
  <c r="AV479" i="14" s="1"/>
  <c r="AW474" i="14"/>
  <c r="AW482" i="14" s="1"/>
  <c r="AV476" i="14"/>
  <c r="AV484" i="14" s="1"/>
  <c r="AV473" i="14"/>
  <c r="AV481" i="14" s="1"/>
  <c r="AW456" i="14"/>
  <c r="AW464" i="14" s="1"/>
  <c r="AV458" i="14"/>
  <c r="AV466" i="14" s="1"/>
  <c r="AV454" i="14"/>
  <c r="AV462" i="14" s="1"/>
  <c r="AV459" i="14"/>
  <c r="AV467" i="14" s="1"/>
  <c r="AW457" i="14"/>
  <c r="AW465" i="14" s="1"/>
  <c r="AV455" i="14"/>
  <c r="AV463" i="14" s="1"/>
  <c r="AW440" i="14"/>
  <c r="AW448" i="14" s="1"/>
  <c r="AW439" i="14"/>
  <c r="AW447" i="14" s="1"/>
  <c r="AV441" i="14"/>
  <c r="AV449" i="14" s="1"/>
  <c r="AV438" i="14"/>
  <c r="AV446" i="14" s="1"/>
  <c r="AV437" i="14"/>
  <c r="AV445" i="14" s="1"/>
  <c r="AV442" i="14"/>
  <c r="AV450" i="14" s="1"/>
  <c r="AV421" i="14"/>
  <c r="AV429" i="14" s="1"/>
  <c r="AV420" i="14"/>
  <c r="AV428" i="14" s="1"/>
  <c r="AW423" i="14"/>
  <c r="AW431" i="14" s="1"/>
  <c r="AW422" i="14"/>
  <c r="AW430" i="14"/>
  <c r="AV425" i="14"/>
  <c r="AV433" i="14" s="1"/>
  <c r="AV424" i="14"/>
  <c r="AV432" i="14" s="1"/>
  <c r="AV407" i="14"/>
  <c r="AV415" i="14" s="1"/>
  <c r="AV403" i="14"/>
  <c r="AV411" i="14" s="1"/>
  <c r="AW406" i="14"/>
  <c r="AW414" i="14" s="1"/>
  <c r="AV408" i="14"/>
  <c r="AV416" i="14" s="1"/>
  <c r="AW405" i="14"/>
  <c r="AW413" i="14" s="1"/>
  <c r="AV404" i="14"/>
  <c r="AV412" i="14" s="1"/>
  <c r="AW388" i="14"/>
  <c r="AW396" i="14" s="1"/>
  <c r="AV391" i="14"/>
  <c r="AV399" i="14"/>
  <c r="AV387" i="14"/>
  <c r="AV395" i="14" s="1"/>
  <c r="AV390" i="14"/>
  <c r="AV398" i="14" s="1"/>
  <c r="AW389" i="14"/>
  <c r="AW397" i="14" s="1"/>
  <c r="AV386" i="14"/>
  <c r="AV394" i="14"/>
  <c r="AV370" i="14"/>
  <c r="AV378" i="14" s="1"/>
  <c r="AW372" i="14"/>
  <c r="AW380" i="14" s="1"/>
  <c r="AV369" i="14"/>
  <c r="AV377" i="14" s="1"/>
  <c r="AW371" i="14"/>
  <c r="AW379" i="14" s="1"/>
  <c r="AV374" i="14"/>
  <c r="AV382" i="14" s="1"/>
  <c r="AV373" i="14"/>
  <c r="AV381" i="14" s="1"/>
  <c r="AV353" i="14"/>
  <c r="AV361" i="14" s="1"/>
  <c r="AV356" i="14"/>
  <c r="AV364" i="14" s="1"/>
  <c r="AV352" i="14"/>
  <c r="AV360" i="14" s="1"/>
  <c r="AW355" i="14"/>
  <c r="AW363" i="14" s="1"/>
  <c r="AV357" i="14"/>
  <c r="AV365" i="14" s="1"/>
  <c r="AW354" i="14"/>
  <c r="AW362" i="14" s="1"/>
  <c r="AV340" i="14"/>
  <c r="AV348" i="14" s="1"/>
  <c r="AV336" i="14"/>
  <c r="AV344" i="14" s="1"/>
  <c r="AW337" i="14"/>
  <c r="AW345" i="14" s="1"/>
  <c r="AV335" i="14"/>
  <c r="AV343" i="14" s="1"/>
  <c r="AV339" i="14"/>
  <c r="AV347" i="14" s="1"/>
  <c r="AW338" i="14"/>
  <c r="AW346" i="14" s="1"/>
  <c r="AW321" i="14"/>
  <c r="AW329" i="14" s="1"/>
  <c r="AV322" i="14"/>
  <c r="AV330" i="14" s="1"/>
  <c r="AV320" i="14"/>
  <c r="AV328" i="14" s="1"/>
  <c r="AV319" i="14"/>
  <c r="AV327" i="14"/>
  <c r="AV323" i="14"/>
  <c r="AV331" i="14" s="1"/>
  <c r="AV318" i="14"/>
  <c r="AV326" i="14"/>
  <c r="AW303" i="14"/>
  <c r="AW311" i="14" s="1"/>
  <c r="AV305" i="14"/>
  <c r="AV313" i="14" s="1"/>
  <c r="AV306" i="14"/>
  <c r="AV314" i="14" s="1"/>
  <c r="AV301" i="14"/>
  <c r="AV309" i="14" s="1"/>
  <c r="AW304" i="14"/>
  <c r="AW312" i="14" s="1"/>
  <c r="AV302" i="14"/>
  <c r="AV310" i="14"/>
  <c r="AW286" i="14"/>
  <c r="AW294" i="14" s="1"/>
  <c r="AV288" i="14"/>
  <c r="AV296" i="14" s="1"/>
  <c r="AV289" i="14"/>
  <c r="AV297" i="14" s="1"/>
  <c r="AV285" i="14"/>
  <c r="AV293" i="14" s="1"/>
  <c r="AW287" i="14"/>
  <c r="AW295" i="14" s="1"/>
  <c r="AV284" i="14"/>
  <c r="AV292" i="14" s="1"/>
  <c r="AV269" i="14"/>
  <c r="AV277" i="14" s="1"/>
  <c r="AV271" i="14"/>
  <c r="AV279" i="14" s="1"/>
  <c r="AW270" i="14"/>
  <c r="AW278" i="14" s="1"/>
  <c r="AV267" i="14"/>
  <c r="AV275" i="14" s="1"/>
  <c r="AV268" i="14"/>
  <c r="AV276" i="14" s="1"/>
  <c r="AV272" i="14"/>
  <c r="AV280" i="14" s="1"/>
  <c r="AV254" i="14"/>
  <c r="AV262" i="14" s="1"/>
  <c r="AW253" i="14"/>
  <c r="AW261" i="14" s="1"/>
  <c r="AV250" i="14"/>
  <c r="AV258" i="14" s="1"/>
  <c r="AV251" i="14"/>
  <c r="AV259" i="14" s="1"/>
  <c r="AV255" i="14"/>
  <c r="AV263" i="14" s="1"/>
  <c r="AV252" i="14"/>
  <c r="AV260" i="14" s="1"/>
  <c r="AW236" i="14"/>
  <c r="AW244" i="14" s="1"/>
  <c r="AW235" i="14"/>
  <c r="AW243" i="14" s="1"/>
  <c r="AV233" i="14"/>
  <c r="AV241" i="14" s="1"/>
  <c r="AV237" i="14"/>
  <c r="AV245" i="14" s="1"/>
  <c r="AV238" i="14"/>
  <c r="AV246" i="14" s="1"/>
  <c r="AV234" i="14"/>
  <c r="AV242" i="14"/>
  <c r="AV221" i="14"/>
  <c r="AV229" i="14" s="1"/>
  <c r="AV216" i="14"/>
  <c r="AV224" i="14" s="1"/>
  <c r="AW219" i="14"/>
  <c r="AW227" i="14" s="1"/>
  <c r="AV220" i="14"/>
  <c r="AV228" i="14"/>
  <c r="AV217" i="14"/>
  <c r="AV225" i="14" s="1"/>
  <c r="AW218" i="14"/>
  <c r="AW226" i="14"/>
  <c r="AW202" i="14"/>
  <c r="AW210" i="14" s="1"/>
  <c r="AV200" i="14"/>
  <c r="AV208" i="14"/>
  <c r="AV203" i="14"/>
  <c r="AV211" i="14" s="1"/>
  <c r="AV199" i="14"/>
  <c r="AV207" i="14" s="1"/>
  <c r="AV204" i="14"/>
  <c r="AV212" i="14" s="1"/>
  <c r="AV201" i="14"/>
  <c r="AV209" i="14"/>
  <c r="AV183" i="14"/>
  <c r="AV191" i="14" s="1"/>
  <c r="AW185" i="14"/>
  <c r="AW193" i="14" s="1"/>
  <c r="AV182" i="14"/>
  <c r="AV190" i="14" s="1"/>
  <c r="AX184" i="14"/>
  <c r="AX192" i="14" s="1"/>
  <c r="AV187" i="14"/>
  <c r="AV195" i="14" s="1"/>
  <c r="AV186" i="14"/>
  <c r="AV194" i="14" s="1"/>
  <c r="AW167" i="14"/>
  <c r="AW175" i="14" s="1"/>
  <c r="AV165" i="14"/>
  <c r="AV173" i="14" s="1"/>
  <c r="AV170" i="14"/>
  <c r="AV178" i="14" s="1"/>
  <c r="AV166" i="14"/>
  <c r="AV174" i="14" s="1"/>
  <c r="AV169" i="14"/>
  <c r="AV177" i="14" s="1"/>
  <c r="AW168" i="14"/>
  <c r="AW176" i="14" s="1"/>
  <c r="AW150" i="14"/>
  <c r="AW158" i="14" s="1"/>
  <c r="AW151" i="14"/>
  <c r="AW159" i="14" s="1"/>
  <c r="AV149" i="14"/>
  <c r="AV157" i="14" s="1"/>
  <c r="AV153" i="14"/>
  <c r="AV161" i="14" s="1"/>
  <c r="AV152" i="14"/>
  <c r="AV160" i="14" s="1"/>
  <c r="AV148" i="14"/>
  <c r="AV156" i="14"/>
  <c r="AV135" i="14"/>
  <c r="AV143" i="14" s="1"/>
  <c r="AV132" i="14"/>
  <c r="AV140" i="14"/>
  <c r="AV136" i="14"/>
  <c r="AV144" i="14" s="1"/>
  <c r="AV133" i="14"/>
  <c r="AV141" i="14" s="1"/>
  <c r="AV131" i="14"/>
  <c r="AV139" i="14" s="1"/>
  <c r="AU97" i="14"/>
  <c r="AU105" i="14" s="1"/>
  <c r="AU114" i="14"/>
  <c r="AU122" i="14" s="1"/>
  <c r="AT90" i="14"/>
  <c r="C760" i="14"/>
  <c r="AV760" i="14" s="1"/>
  <c r="AU751" i="14"/>
  <c r="AV743" i="14" s="1"/>
  <c r="AU115" i="14"/>
  <c r="AU123" i="14" s="1"/>
  <c r="AU98" i="14"/>
  <c r="AU106" i="14" s="1"/>
  <c r="AU752" i="14"/>
  <c r="AV744" i="14" s="1"/>
  <c r="C761" i="14"/>
  <c r="AV761" i="14" s="1"/>
  <c r="C779" i="14"/>
  <c r="AW779" i="14" s="1"/>
  <c r="AV770" i="14"/>
  <c r="AW762" i="14" s="1"/>
  <c r="AB1076" i="14"/>
  <c r="AV736" i="14"/>
  <c r="C780" i="14"/>
  <c r="AW780" i="14" s="1"/>
  <c r="AV771" i="14"/>
  <c r="AW763" i="14" s="1"/>
  <c r="AU118" i="14"/>
  <c r="AU126" i="14" s="1"/>
  <c r="AU101" i="14"/>
  <c r="AU109" i="14" s="1"/>
  <c r="C764" i="14"/>
  <c r="AV764" i="14" s="1"/>
  <c r="AU755" i="14"/>
  <c r="AV747" i="14" s="1"/>
  <c r="AU102" i="14"/>
  <c r="AU110" i="14" s="1"/>
  <c r="AU119" i="14"/>
  <c r="AU127" i="14" s="1"/>
  <c r="C765" i="14"/>
  <c r="AV765" i="14" s="1"/>
  <c r="AU756" i="14"/>
  <c r="AV748" i="14" s="1"/>
  <c r="AW116" i="14"/>
  <c r="AW124" i="14" s="1"/>
  <c r="AW99" i="14"/>
  <c r="AW107" i="14" s="1"/>
  <c r="AU82" i="14"/>
  <c r="AU83" i="14"/>
  <c r="AU91" i="14" s="1"/>
  <c r="AB1077" i="14"/>
  <c r="AU73" i="14"/>
  <c r="AC1075" i="14"/>
  <c r="AG1073" i="14"/>
  <c r="AB57" i="14"/>
  <c r="AC49" i="14" s="1"/>
  <c r="AC1069" i="14" s="1"/>
  <c r="AB59" i="14"/>
  <c r="AC51" i="14" s="1"/>
  <c r="AC1071" i="14" s="1"/>
  <c r="AC55" i="14"/>
  <c r="AD47" i="14" s="1"/>
  <c r="AD1067" i="14" s="1"/>
  <c r="AG58" i="14"/>
  <c r="AH50" i="14" s="1"/>
  <c r="AH1070" i="14" s="1"/>
  <c r="AH54" i="14"/>
  <c r="AI46" i="14" s="1"/>
  <c r="AI1066" i="14" s="1"/>
  <c r="AI1074" i="14" s="1"/>
  <c r="AU444" i="14"/>
  <c r="AV436" i="14" s="1"/>
  <c r="AU546" i="14"/>
  <c r="AV538" i="14" s="1"/>
  <c r="AU597" i="14"/>
  <c r="AV589" i="14" s="1"/>
  <c r="AU716" i="14"/>
  <c r="AV708" i="14" s="1"/>
  <c r="AU580" i="14"/>
  <c r="AV572" i="14" s="1"/>
  <c r="AU223" i="14"/>
  <c r="AV215" i="14" s="1"/>
  <c r="AU257" i="14"/>
  <c r="AV249" i="14" s="1"/>
  <c r="AU274" i="14"/>
  <c r="AV266" i="14" s="1"/>
  <c r="AU699" i="14"/>
  <c r="AV691" i="14" s="1"/>
  <c r="AV63" i="14"/>
  <c r="AV71" i="14" s="1"/>
  <c r="AU682" i="14"/>
  <c r="AV674" i="14" s="1"/>
  <c r="AU427" i="14"/>
  <c r="AV419" i="14" s="1"/>
  <c r="AU68" i="14"/>
  <c r="AU76" i="14" s="1"/>
  <c r="AU121" i="14"/>
  <c r="AV113" i="14" s="1"/>
  <c r="AU665" i="14"/>
  <c r="AV657" i="14" s="1"/>
  <c r="AU393" i="14"/>
  <c r="AV385" i="14" s="1"/>
  <c r="AU291" i="14"/>
  <c r="AV283" i="14" s="1"/>
  <c r="AU67" i="14"/>
  <c r="AU75" i="14" s="1"/>
  <c r="AV88" i="14"/>
  <c r="AW80" i="14" s="1"/>
  <c r="AU64" i="14"/>
  <c r="AU72" i="14" s="1"/>
  <c r="AU529" i="14"/>
  <c r="AV521" i="14" s="1"/>
  <c r="AU172" i="14"/>
  <c r="AV164" i="14" s="1"/>
  <c r="AU104" i="14"/>
  <c r="AV96" i="14" s="1"/>
  <c r="AU66" i="14"/>
  <c r="AU74" i="14" s="1"/>
  <c r="AV65" i="14" s="1"/>
  <c r="AV92" i="14"/>
  <c r="AW84" i="14" s="1"/>
  <c r="AU206" i="14"/>
  <c r="AV198" i="14" s="1"/>
  <c r="AU359" i="14"/>
  <c r="AV351" i="14" s="1"/>
  <c r="AU376" i="14"/>
  <c r="AV368" i="14" s="1"/>
  <c r="AU325" i="14"/>
  <c r="AV317" i="14" s="1"/>
  <c r="AU461" i="14"/>
  <c r="AV453" i="14" s="1"/>
  <c r="AV108" i="14"/>
  <c r="AW100" i="14" s="1"/>
  <c r="AU495" i="14"/>
  <c r="AV487" i="14" s="1"/>
  <c r="AU478" i="14"/>
  <c r="AV470" i="14" s="1"/>
  <c r="AU648" i="14"/>
  <c r="AV640" i="14" s="1"/>
  <c r="AU410" i="14"/>
  <c r="AV402" i="14" s="1"/>
  <c r="AU189" i="14"/>
  <c r="AV181" i="14" s="1"/>
  <c r="AU240" i="14"/>
  <c r="AV232" i="14" s="1"/>
  <c r="C759" i="14"/>
  <c r="AV759" i="14" s="1"/>
  <c r="AU750" i="14"/>
  <c r="AV742" i="14" s="1"/>
  <c r="B763" i="14"/>
  <c r="B754" i="14"/>
  <c r="AU342" i="14"/>
  <c r="AV334" i="14" s="1"/>
  <c r="AW125" i="14"/>
  <c r="AX117" i="14" s="1"/>
  <c r="AU138" i="14"/>
  <c r="AV130" i="14" s="1"/>
  <c r="AX142" i="14"/>
  <c r="AY134" i="14" s="1"/>
  <c r="B751" i="14"/>
  <c r="B760" i="14"/>
  <c r="B747" i="14"/>
  <c r="B738" i="14"/>
  <c r="B765" i="14"/>
  <c r="B756" i="14"/>
  <c r="AG53" i="14"/>
  <c r="B742" i="14"/>
  <c r="B733" i="14"/>
  <c r="AT62" i="14"/>
  <c r="AT70" i="14" s="1"/>
  <c r="AV89" i="14"/>
  <c r="AW81" i="14" s="1"/>
  <c r="AU308" i="14"/>
  <c r="AV300" i="14" s="1"/>
  <c r="AV93" i="14"/>
  <c r="AW85" i="14" s="1"/>
  <c r="AU614" i="14"/>
  <c r="AV606" i="14" s="1"/>
  <c r="AU87" i="14"/>
  <c r="AV79" i="14" s="1"/>
  <c r="AU155" i="14"/>
  <c r="AV147" i="14" s="1"/>
  <c r="AU512" i="14"/>
  <c r="AV504" i="14" s="1"/>
  <c r="AU631" i="14"/>
  <c r="AV623" i="14" s="1"/>
  <c r="AU563" i="14"/>
  <c r="AV555" i="14" s="1"/>
  <c r="AU733" i="14"/>
  <c r="AV725" i="14" s="1"/>
  <c r="B735" i="14"/>
  <c r="B744" i="14"/>
  <c r="AU75" i="13"/>
  <c r="AU102" i="13" s="1"/>
  <c r="AR109" i="13"/>
  <c r="AR7" i="3" s="1"/>
  <c r="AW61" i="13"/>
  <c r="AV88" i="13"/>
  <c r="AV79" i="13"/>
  <c r="AV106" i="13" s="1"/>
  <c r="AW72" i="13"/>
  <c r="AW99" i="13" s="1"/>
  <c r="AX63" i="13"/>
  <c r="AX90" i="13" s="1"/>
  <c r="AS82" i="13"/>
  <c r="AT80" i="13"/>
  <c r="AS107" i="13"/>
  <c r="AT66" i="13"/>
  <c r="AT93" i="13" s="1"/>
  <c r="AW81" i="13"/>
  <c r="AV108" i="13"/>
  <c r="AY70" i="13"/>
  <c r="AY97" i="13" s="1"/>
  <c r="AX97" i="13"/>
  <c r="AX58" i="13"/>
  <c r="AX85" i="13" s="1"/>
  <c r="AV85" i="13"/>
  <c r="AT96" i="13"/>
  <c r="AU69" i="13"/>
  <c r="AU96" i="13" s="1"/>
  <c r="AW64" i="13"/>
  <c r="AW91" i="13" s="1"/>
  <c r="AW60" i="13"/>
  <c r="AW87" i="13" s="1"/>
  <c r="AX62" i="13"/>
  <c r="AX89" i="13" s="1"/>
  <c r="AW73" i="13"/>
  <c r="AW100" i="13" s="1"/>
  <c r="AX59" i="13"/>
  <c r="AX86" i="13" s="1"/>
  <c r="AU71" i="13"/>
  <c r="AU98" i="13" s="1"/>
  <c r="AY74" i="13"/>
  <c r="AY101" i="13" s="1"/>
  <c r="AW67" i="13"/>
  <c r="AW94" i="13" s="1"/>
  <c r="R17" i="16" l="1"/>
  <c r="R18" i="16" s="1"/>
  <c r="R20" i="16" s="1"/>
  <c r="R29" i="16" s="1"/>
  <c r="S74" i="5" s="1"/>
  <c r="AV92" i="13"/>
  <c r="AW65" i="13"/>
  <c r="AV75" i="13"/>
  <c r="AV102" i="13" s="1"/>
  <c r="AX77" i="13"/>
  <c r="AX104" i="13" s="1"/>
  <c r="AG34" i="5"/>
  <c r="AC1079" i="14"/>
  <c r="Y55" i="1"/>
  <c r="Y53" i="1" s="1"/>
  <c r="AA47" i="5"/>
  <c r="AF46" i="5"/>
  <c r="AH1078" i="14"/>
  <c r="D56" i="21"/>
  <c r="S16" i="16"/>
  <c r="S27" i="16" s="1"/>
  <c r="T35" i="3" s="1"/>
  <c r="N30" i="17"/>
  <c r="N20" i="17"/>
  <c r="N22" i="17" s="1"/>
  <c r="AQ16" i="17"/>
  <c r="AP17" i="17"/>
  <c r="AV713" i="14"/>
  <c r="AV721" i="14" s="1"/>
  <c r="AW713" i="14" s="1"/>
  <c r="AW721" i="14" s="1"/>
  <c r="AV735" i="14"/>
  <c r="AW727" i="14" s="1"/>
  <c r="AW735" i="14" s="1"/>
  <c r="AV727" i="14"/>
  <c r="AV726" i="14"/>
  <c r="AV734" i="14" s="1"/>
  <c r="AW726" i="14" s="1"/>
  <c r="AW734" i="14" s="1"/>
  <c r="AW746" i="14"/>
  <c r="AW754" i="14" s="1"/>
  <c r="AX746" i="14" s="1"/>
  <c r="AX754" i="14" s="1"/>
  <c r="B770" i="14"/>
  <c r="B779" i="14"/>
  <c r="AV731" i="14"/>
  <c r="AV739" i="14" s="1"/>
  <c r="AW731" i="14" s="1"/>
  <c r="AW739" i="14" s="1"/>
  <c r="AW745" i="14"/>
  <c r="AW753" i="14" s="1"/>
  <c r="AX745" i="14" s="1"/>
  <c r="AX753" i="14" s="1"/>
  <c r="AV730" i="14"/>
  <c r="AV738" i="14" s="1"/>
  <c r="AW730" i="14" s="1"/>
  <c r="AW738" i="14" s="1"/>
  <c r="AW770" i="14"/>
  <c r="AW771" i="14"/>
  <c r="AV756" i="14"/>
  <c r="AV752" i="14"/>
  <c r="AV755" i="14"/>
  <c r="AV751" i="14"/>
  <c r="AX729" i="14"/>
  <c r="AX737" i="14" s="1"/>
  <c r="AW728" i="14"/>
  <c r="AW736" i="14" s="1"/>
  <c r="AW709" i="14"/>
  <c r="AW717" i="14" s="1"/>
  <c r="AW710" i="14"/>
  <c r="AW718" i="14" s="1"/>
  <c r="AX712" i="14"/>
  <c r="AX720" i="14" s="1"/>
  <c r="AW714" i="14"/>
  <c r="AW722" i="14" s="1"/>
  <c r="AX711" i="14"/>
  <c r="AX719" i="14" s="1"/>
  <c r="AW692" i="14"/>
  <c r="AW700" i="14" s="1"/>
  <c r="AX695" i="14"/>
  <c r="AX703" i="14" s="1"/>
  <c r="AW693" i="14"/>
  <c r="AW701" i="14" s="1"/>
  <c r="AW697" i="14"/>
  <c r="AW705" i="14" s="1"/>
  <c r="AX694" i="14"/>
  <c r="AX702" i="14" s="1"/>
  <c r="AW696" i="14"/>
  <c r="AW704" i="14" s="1"/>
  <c r="AW680" i="14"/>
  <c r="AW688" i="14" s="1"/>
  <c r="AW675" i="14"/>
  <c r="AW683" i="14" s="1"/>
  <c r="AX678" i="14"/>
  <c r="AX686" i="14" s="1"/>
  <c r="AW677" i="14"/>
  <c r="AW685" i="14" s="1"/>
  <c r="AW679" i="14"/>
  <c r="AW687" i="14" s="1"/>
  <c r="AW676" i="14"/>
  <c r="AW684" i="14" s="1"/>
  <c r="AX661" i="14"/>
  <c r="AX669" i="14" s="1"/>
  <c r="AW663" i="14"/>
  <c r="AW671" i="14" s="1"/>
  <c r="AW658" i="14"/>
  <c r="AW666" i="14" s="1"/>
  <c r="AW659" i="14"/>
  <c r="AW667" i="14" s="1"/>
  <c r="AX660" i="14"/>
  <c r="AX668" i="14" s="1"/>
  <c r="AW662" i="14"/>
  <c r="AW670" i="14" s="1"/>
  <c r="AW646" i="14"/>
  <c r="AW654" i="14" s="1"/>
  <c r="AW645" i="14"/>
  <c r="AW653" i="14" s="1"/>
  <c r="AW641" i="14"/>
  <c r="AW649" i="14" s="1"/>
  <c r="AX644" i="14"/>
  <c r="AX652" i="14" s="1"/>
  <c r="AX643" i="14"/>
  <c r="AX651" i="14" s="1"/>
  <c r="AW642" i="14"/>
  <c r="AW650" i="14" s="1"/>
  <c r="AW624" i="14"/>
  <c r="AW632" i="14" s="1"/>
  <c r="AW629" i="14"/>
  <c r="AW637" i="14" s="1"/>
  <c r="AW628" i="14"/>
  <c r="AW636" i="14" s="1"/>
  <c r="AX626" i="14"/>
  <c r="AX634" i="14" s="1"/>
  <c r="AX627" i="14"/>
  <c r="AX635" i="14" s="1"/>
  <c r="AW625" i="14"/>
  <c r="AW633" i="14" s="1"/>
  <c r="AW611" i="14"/>
  <c r="AW619" i="14" s="1"/>
  <c r="AX610" i="14"/>
  <c r="AX618" i="14" s="1"/>
  <c r="AW609" i="14"/>
  <c r="AW617" i="14" s="1"/>
  <c r="AW607" i="14"/>
  <c r="AW615" i="14" s="1"/>
  <c r="AW608" i="14"/>
  <c r="AW616" i="14" s="1"/>
  <c r="AW612" i="14"/>
  <c r="AW620" i="14" s="1"/>
  <c r="AW594" i="14"/>
  <c r="AW602" i="14" s="1"/>
  <c r="AW590" i="14"/>
  <c r="AW598" i="14" s="1"/>
  <c r="AX593" i="14"/>
  <c r="AX601" i="14" s="1"/>
  <c r="AX592" i="14"/>
  <c r="AX600" i="14" s="1"/>
  <c r="AW595" i="14"/>
  <c r="AW603" i="14" s="1"/>
  <c r="AW591" i="14"/>
  <c r="AW599" i="14" s="1"/>
  <c r="AX575" i="14"/>
  <c r="AX583" i="14" s="1"/>
  <c r="AW574" i="14"/>
  <c r="AW582" i="14" s="1"/>
  <c r="AW577" i="14"/>
  <c r="AW585" i="14" s="1"/>
  <c r="AW578" i="14"/>
  <c r="AW586" i="14" s="1"/>
  <c r="AW573" i="14"/>
  <c r="AW581" i="14" s="1"/>
  <c r="AX576" i="14"/>
  <c r="AX584" i="14" s="1"/>
  <c r="AW556" i="14"/>
  <c r="AW564" i="14" s="1"/>
  <c r="AW561" i="14"/>
  <c r="AW569" i="14" s="1"/>
  <c r="AX558" i="14"/>
  <c r="AX566" i="14" s="1"/>
  <c r="AW560" i="14"/>
  <c r="AW568" i="14" s="1"/>
  <c r="AX559" i="14"/>
  <c r="AX567" i="14" s="1"/>
  <c r="AW557" i="14"/>
  <c r="AW565" i="14"/>
  <c r="AW539" i="14"/>
  <c r="AW547" i="14" s="1"/>
  <c r="AW540" i="14"/>
  <c r="AW548" i="14" s="1"/>
  <c r="AW543" i="14"/>
  <c r="AW551" i="14" s="1"/>
  <c r="AX542" i="14"/>
  <c r="AX550" i="14" s="1"/>
  <c r="AX541" i="14"/>
  <c r="AX549" i="14" s="1"/>
  <c r="AW544" i="14"/>
  <c r="AW552" i="14" s="1"/>
  <c r="AW522" i="14"/>
  <c r="AW530" i="14" s="1"/>
  <c r="AW526" i="14"/>
  <c r="AW534" i="14" s="1"/>
  <c r="AX525" i="14"/>
  <c r="AX533" i="14" s="1"/>
  <c r="AW527" i="14"/>
  <c r="AW535" i="14" s="1"/>
  <c r="AW524" i="14"/>
  <c r="AW532" i="14" s="1"/>
  <c r="AW523" i="14"/>
  <c r="AW531" i="14" s="1"/>
  <c r="AW509" i="14"/>
  <c r="AW517" i="14" s="1"/>
  <c r="AX507" i="14"/>
  <c r="AX515" i="14" s="1"/>
  <c r="AW505" i="14"/>
  <c r="AW513" i="14" s="1"/>
  <c r="AW510" i="14"/>
  <c r="AW518" i="14" s="1"/>
  <c r="AX508" i="14"/>
  <c r="AX516" i="14" s="1"/>
  <c r="AW506" i="14"/>
  <c r="AW514" i="14" s="1"/>
  <c r="AW488" i="14"/>
  <c r="AW496" i="14" s="1"/>
  <c r="AW492" i="14"/>
  <c r="AW500" i="14" s="1"/>
  <c r="AX490" i="14"/>
  <c r="AX498" i="14" s="1"/>
  <c r="AW489" i="14"/>
  <c r="AW497" i="14" s="1"/>
  <c r="AX491" i="14"/>
  <c r="AX499" i="14" s="1"/>
  <c r="AW493" i="14"/>
  <c r="AW501" i="14" s="1"/>
  <c r="AW473" i="14"/>
  <c r="AW481" i="14" s="1"/>
  <c r="AW471" i="14"/>
  <c r="AW479" i="14" s="1"/>
  <c r="AW475" i="14"/>
  <c r="AW483" i="14" s="1"/>
  <c r="AW472" i="14"/>
  <c r="AW480" i="14" s="1"/>
  <c r="AX474" i="14"/>
  <c r="AX482" i="14" s="1"/>
  <c r="AW476" i="14"/>
  <c r="AW484" i="14" s="1"/>
  <c r="AW455" i="14"/>
  <c r="AW463" i="14" s="1"/>
  <c r="AW454" i="14"/>
  <c r="AW462" i="14" s="1"/>
  <c r="AW459" i="14"/>
  <c r="AW467" i="14" s="1"/>
  <c r="AX456" i="14"/>
  <c r="AX464" i="14" s="1"/>
  <c r="AW458" i="14"/>
  <c r="AW466" i="14" s="1"/>
  <c r="AX457" i="14"/>
  <c r="AX465" i="14" s="1"/>
  <c r="AW437" i="14"/>
  <c r="AW445" i="14" s="1"/>
  <c r="AW442" i="14"/>
  <c r="AW450" i="14" s="1"/>
  <c r="AW441" i="14"/>
  <c r="AW449" i="14" s="1"/>
  <c r="AW438" i="14"/>
  <c r="AW446" i="14" s="1"/>
  <c r="AX439" i="14"/>
  <c r="AX447" i="14" s="1"/>
  <c r="AX440" i="14"/>
  <c r="AX448" i="14" s="1"/>
  <c r="AX423" i="14"/>
  <c r="AX431" i="14" s="1"/>
  <c r="AW425" i="14"/>
  <c r="AW433" i="14" s="1"/>
  <c r="AW420" i="14"/>
  <c r="AW428" i="14" s="1"/>
  <c r="AW424" i="14"/>
  <c r="AW432" i="14" s="1"/>
  <c r="AW421" i="14"/>
  <c r="AW429" i="14" s="1"/>
  <c r="AX422" i="14"/>
  <c r="AX430" i="14" s="1"/>
  <c r="AW403" i="14"/>
  <c r="AW411" i="14" s="1"/>
  <c r="AX406" i="14"/>
  <c r="AX414" i="14" s="1"/>
  <c r="AX405" i="14"/>
  <c r="AX413" i="14" s="1"/>
  <c r="AW404" i="14"/>
  <c r="AW412" i="14" s="1"/>
  <c r="AW408" i="14"/>
  <c r="AW416" i="14" s="1"/>
  <c r="AW407" i="14"/>
  <c r="AW415" i="14" s="1"/>
  <c r="AX388" i="14"/>
  <c r="AX396" i="14" s="1"/>
  <c r="AW386" i="14"/>
  <c r="AW394" i="14" s="1"/>
  <c r="AW390" i="14"/>
  <c r="AW398" i="14" s="1"/>
  <c r="AW391" i="14"/>
  <c r="AW399" i="14"/>
  <c r="AX389" i="14"/>
  <c r="AX397" i="14" s="1"/>
  <c r="AW387" i="14"/>
  <c r="AW395" i="14" s="1"/>
  <c r="AW369" i="14"/>
  <c r="AW377" i="14" s="1"/>
  <c r="AW374" i="14"/>
  <c r="AW382" i="14" s="1"/>
  <c r="AW370" i="14"/>
  <c r="AW378" i="14" s="1"/>
  <c r="AW373" i="14"/>
  <c r="AW381" i="14" s="1"/>
  <c r="AX371" i="14"/>
  <c r="AX379" i="14" s="1"/>
  <c r="AX372" i="14"/>
  <c r="AX380" i="14" s="1"/>
  <c r="AX354" i="14"/>
  <c r="AX362" i="14" s="1"/>
  <c r="AX355" i="14"/>
  <c r="AX363" i="14" s="1"/>
  <c r="AW356" i="14"/>
  <c r="AW364" i="14" s="1"/>
  <c r="AW357" i="14"/>
  <c r="AW365" i="14" s="1"/>
  <c r="AW352" i="14"/>
  <c r="AW360" i="14" s="1"/>
  <c r="AW353" i="14"/>
  <c r="AW361" i="14" s="1"/>
  <c r="AW336" i="14"/>
  <c r="AW344" i="14" s="1"/>
  <c r="AW335" i="14"/>
  <c r="AW343" i="14" s="1"/>
  <c r="AX338" i="14"/>
  <c r="AX346" i="14" s="1"/>
  <c r="AW339" i="14"/>
  <c r="AW347" i="14" s="1"/>
  <c r="AX337" i="14"/>
  <c r="AX345" i="14" s="1"/>
  <c r="AW340" i="14"/>
  <c r="AW348" i="14" s="1"/>
  <c r="AW318" i="14"/>
  <c r="AW326" i="14" s="1"/>
  <c r="AW319" i="14"/>
  <c r="AW327" i="14" s="1"/>
  <c r="AW322" i="14"/>
  <c r="AW330" i="14" s="1"/>
  <c r="AW323" i="14"/>
  <c r="AW331" i="14" s="1"/>
  <c r="AW320" i="14"/>
  <c r="AW328" i="14" s="1"/>
  <c r="AX321" i="14"/>
  <c r="AX329" i="14" s="1"/>
  <c r="AW302" i="14"/>
  <c r="AW310" i="14"/>
  <c r="AW301" i="14"/>
  <c r="AW309" i="14" s="1"/>
  <c r="AW305" i="14"/>
  <c r="AW313" i="14" s="1"/>
  <c r="AX304" i="14"/>
  <c r="AX312" i="14" s="1"/>
  <c r="AW306" i="14"/>
  <c r="AW314" i="14" s="1"/>
  <c r="AX303" i="14"/>
  <c r="AX311" i="14" s="1"/>
  <c r="AX286" i="14"/>
  <c r="AX294" i="14" s="1"/>
  <c r="AW289" i="14"/>
  <c r="AW297" i="14" s="1"/>
  <c r="AX287" i="14"/>
  <c r="AX295" i="14" s="1"/>
  <c r="AW284" i="14"/>
  <c r="AW292" i="14" s="1"/>
  <c r="AW285" i="14"/>
  <c r="AW293" i="14" s="1"/>
  <c r="AW288" i="14"/>
  <c r="AW296" i="14" s="1"/>
  <c r="AW272" i="14"/>
  <c r="AW280" i="14"/>
  <c r="AW267" i="14"/>
  <c r="AW275" i="14"/>
  <c r="AW271" i="14"/>
  <c r="AW279" i="14" s="1"/>
  <c r="AW268" i="14"/>
  <c r="AW276" i="14"/>
  <c r="AX270" i="14"/>
  <c r="AX278" i="14" s="1"/>
  <c r="AW269" i="14"/>
  <c r="AW277" i="14"/>
  <c r="AW252" i="14"/>
  <c r="AW260" i="14" s="1"/>
  <c r="AW251" i="14"/>
  <c r="AW259" i="14" s="1"/>
  <c r="AX253" i="14"/>
  <c r="AX261" i="14" s="1"/>
  <c r="AW255" i="14"/>
  <c r="AW263" i="14" s="1"/>
  <c r="AW250" i="14"/>
  <c r="AW258" i="14" s="1"/>
  <c r="AW254" i="14"/>
  <c r="AW262" i="14" s="1"/>
  <c r="AW233" i="14"/>
  <c r="AW241" i="14" s="1"/>
  <c r="AW238" i="14"/>
  <c r="AW246" i="14" s="1"/>
  <c r="AX236" i="14"/>
  <c r="AX244" i="14" s="1"/>
  <c r="AW237" i="14"/>
  <c r="AW245" i="14" s="1"/>
  <c r="AX235" i="14"/>
  <c r="AX243" i="14" s="1"/>
  <c r="AW234" i="14"/>
  <c r="AW242" i="14"/>
  <c r="AX218" i="14"/>
  <c r="AX226" i="14"/>
  <c r="AW220" i="14"/>
  <c r="AW228" i="14"/>
  <c r="AW216" i="14"/>
  <c r="AW224" i="14"/>
  <c r="AW217" i="14"/>
  <c r="AW225" i="14"/>
  <c r="AX219" i="14"/>
  <c r="AX227" i="14" s="1"/>
  <c r="AW221" i="14"/>
  <c r="AW229" i="14"/>
  <c r="AW203" i="14"/>
  <c r="AW211" i="14" s="1"/>
  <c r="AX202" i="14"/>
  <c r="AX210" i="14" s="1"/>
  <c r="AW201" i="14"/>
  <c r="AW209" i="14"/>
  <c r="AW199" i="14"/>
  <c r="AW207" i="14"/>
  <c r="AW200" i="14"/>
  <c r="AW208" i="14"/>
  <c r="AW204" i="14"/>
  <c r="AW212" i="14" s="1"/>
  <c r="AW182" i="14"/>
  <c r="AW190" i="14" s="1"/>
  <c r="AW187" i="14"/>
  <c r="AW195" i="14" s="1"/>
  <c r="AW183" i="14"/>
  <c r="AW191" i="14" s="1"/>
  <c r="AW186" i="14"/>
  <c r="AW194" i="14" s="1"/>
  <c r="AY184" i="14"/>
  <c r="AY192" i="14" s="1"/>
  <c r="AX185" i="14"/>
  <c r="AX193" i="14" s="1"/>
  <c r="AW169" i="14"/>
  <c r="AW177" i="14" s="1"/>
  <c r="AW170" i="14"/>
  <c r="AW178" i="14" s="1"/>
  <c r="AX167" i="14"/>
  <c r="AX175" i="14" s="1"/>
  <c r="AX168" i="14"/>
  <c r="AX176" i="14" s="1"/>
  <c r="AW166" i="14"/>
  <c r="AW174" i="14"/>
  <c r="AW165" i="14"/>
  <c r="AW173" i="14" s="1"/>
  <c r="AW149" i="14"/>
  <c r="AW157" i="14" s="1"/>
  <c r="AW152" i="14"/>
  <c r="AW160" i="14" s="1"/>
  <c r="AX150" i="14"/>
  <c r="AX158" i="14" s="1"/>
  <c r="AW148" i="14"/>
  <c r="AW156" i="14" s="1"/>
  <c r="AW153" i="14"/>
  <c r="AW161" i="14" s="1"/>
  <c r="AX151" i="14"/>
  <c r="AX159" i="14" s="1"/>
  <c r="AW133" i="14"/>
  <c r="AW141" i="14" s="1"/>
  <c r="AW132" i="14"/>
  <c r="AW140" i="14" s="1"/>
  <c r="AW131" i="14"/>
  <c r="AW139" i="14" s="1"/>
  <c r="AW136" i="14"/>
  <c r="AW144" i="14" s="1"/>
  <c r="AW135" i="14"/>
  <c r="AW143" i="14" s="1"/>
  <c r="AV114" i="14"/>
  <c r="AV122" i="14" s="1"/>
  <c r="C777" i="14"/>
  <c r="AW777" i="14" s="1"/>
  <c r="AV768" i="14"/>
  <c r="AW760" i="14" s="1"/>
  <c r="AV97" i="14"/>
  <c r="AV105" i="14" s="1"/>
  <c r="AV98" i="14"/>
  <c r="AV106" i="14" s="1"/>
  <c r="C778" i="14"/>
  <c r="AW778" i="14" s="1"/>
  <c r="AV769" i="14"/>
  <c r="AW761" i="14" s="1"/>
  <c r="AV115" i="14"/>
  <c r="AV123" i="14" s="1"/>
  <c r="C797" i="14"/>
  <c r="AX797" i="14" s="1"/>
  <c r="AW788" i="14"/>
  <c r="AX780" i="14" s="1"/>
  <c r="C796" i="14"/>
  <c r="AX796" i="14" s="1"/>
  <c r="AW787" i="14"/>
  <c r="AX779" i="14" s="1"/>
  <c r="C781" i="14"/>
  <c r="AW781" i="14" s="1"/>
  <c r="AV772" i="14"/>
  <c r="AW764" i="14" s="1"/>
  <c r="AV118" i="14"/>
  <c r="AV126" i="14" s="1"/>
  <c r="AU90" i="14"/>
  <c r="AV101" i="14"/>
  <c r="AV109" i="14" s="1"/>
  <c r="AV119" i="14"/>
  <c r="AV127" i="14" s="1"/>
  <c r="AV102" i="14"/>
  <c r="AV110" i="14" s="1"/>
  <c r="C782" i="14"/>
  <c r="AW782" i="14" s="1"/>
  <c r="AV773" i="14"/>
  <c r="AW765" i="14" s="1"/>
  <c r="AX116" i="14"/>
  <c r="AX124" i="14" s="1"/>
  <c r="AX99" i="14"/>
  <c r="AX107" i="14" s="1"/>
  <c r="AV82" i="14"/>
  <c r="AV83" i="14"/>
  <c r="AV91" i="14" s="1"/>
  <c r="AV73" i="14"/>
  <c r="AC1077" i="14"/>
  <c r="AD1075" i="14"/>
  <c r="F45" i="20"/>
  <c r="AC48" i="14"/>
  <c r="AC57" i="14"/>
  <c r="AH58" i="14"/>
  <c r="AI50" i="14" s="1"/>
  <c r="AI1070" i="14" s="1"/>
  <c r="AV66" i="14"/>
  <c r="AV74" i="14" s="1"/>
  <c r="AW65" i="14" s="1"/>
  <c r="AV580" i="14"/>
  <c r="AW572" i="14" s="1"/>
  <c r="AV614" i="14"/>
  <c r="AW606" i="14" s="1"/>
  <c r="AW93" i="14"/>
  <c r="AX85" i="14" s="1"/>
  <c r="AU62" i="14"/>
  <c r="AU70" i="14" s="1"/>
  <c r="AV68" i="14"/>
  <c r="AV76" i="14" s="1"/>
  <c r="AV699" i="14"/>
  <c r="AW691" i="14" s="1"/>
  <c r="AV87" i="14"/>
  <c r="AW79" i="14" s="1"/>
  <c r="AV410" i="14"/>
  <c r="AW402" i="14" s="1"/>
  <c r="AV478" i="14"/>
  <c r="AW470" i="14" s="1"/>
  <c r="AV529" i="14"/>
  <c r="AW521" i="14" s="1"/>
  <c r="AV64" i="14"/>
  <c r="AV72" i="14" s="1"/>
  <c r="AV427" i="14"/>
  <c r="AW419" i="14" s="1"/>
  <c r="AV512" i="14"/>
  <c r="AW504" i="14" s="1"/>
  <c r="AY142" i="14"/>
  <c r="AZ134" i="14" s="1"/>
  <c r="AV206" i="14"/>
  <c r="AW198" i="14" s="1"/>
  <c r="AV308" i="14"/>
  <c r="AW300" i="14" s="1"/>
  <c r="AW89" i="14"/>
  <c r="AX81" i="14" s="1"/>
  <c r="AV648" i="14"/>
  <c r="AW640" i="14" s="1"/>
  <c r="AV376" i="14"/>
  <c r="AW368" i="14" s="1"/>
  <c r="AV359" i="14"/>
  <c r="AW351" i="14" s="1"/>
  <c r="AV291" i="14"/>
  <c r="AW283" i="14" s="1"/>
  <c r="AV121" i="14"/>
  <c r="AW113" i="14" s="1"/>
  <c r="AV223" i="14"/>
  <c r="AW215" i="14" s="1"/>
  <c r="AV597" i="14"/>
  <c r="AW589" i="14" s="1"/>
  <c r="AV444" i="14"/>
  <c r="AW436" i="14" s="1"/>
  <c r="B761" i="14"/>
  <c r="B752" i="14"/>
  <c r="AV563" i="14"/>
  <c r="AW555" i="14" s="1"/>
  <c r="AH45" i="14"/>
  <c r="AH1065" i="14" s="1"/>
  <c r="AF28" i="5" s="1"/>
  <c r="AV342" i="14"/>
  <c r="AW334" i="14" s="1"/>
  <c r="AV240" i="14"/>
  <c r="AW232" i="14" s="1"/>
  <c r="AV189" i="14"/>
  <c r="AW181" i="14" s="1"/>
  <c r="AV461" i="14"/>
  <c r="AW453" i="14" s="1"/>
  <c r="AV67" i="14"/>
  <c r="AV75" i="14" s="1"/>
  <c r="AV665" i="14"/>
  <c r="AW657" i="14" s="1"/>
  <c r="AV274" i="14"/>
  <c r="AW266" i="14" s="1"/>
  <c r="AV631" i="14"/>
  <c r="AW623" i="14" s="1"/>
  <c r="AI54" i="14"/>
  <c r="B782" i="14"/>
  <c r="B773" i="14"/>
  <c r="B755" i="14"/>
  <c r="B764" i="14"/>
  <c r="B777" i="14"/>
  <c r="B768" i="14"/>
  <c r="AV138" i="14"/>
  <c r="AW130" i="14" s="1"/>
  <c r="AX125" i="14"/>
  <c r="AY117" i="14" s="1"/>
  <c r="AV750" i="14"/>
  <c r="AW742" i="14" s="1"/>
  <c r="AW108" i="14"/>
  <c r="AX100" i="14" s="1"/>
  <c r="AW92" i="14"/>
  <c r="AX84" i="14" s="1"/>
  <c r="AV716" i="14"/>
  <c r="AW708" i="14" s="1"/>
  <c r="AV546" i="14"/>
  <c r="AW538" i="14" s="1"/>
  <c r="AD55" i="14"/>
  <c r="AC59" i="14"/>
  <c r="AV733" i="14"/>
  <c r="AW725" i="14" s="1"/>
  <c r="AV155" i="14"/>
  <c r="AW147" i="14" s="1"/>
  <c r="B750" i="14"/>
  <c r="B759" i="14"/>
  <c r="B780" i="14"/>
  <c r="B771" i="14"/>
  <c r="C776" i="14"/>
  <c r="AW776" i="14" s="1"/>
  <c r="AV767" i="14"/>
  <c r="AW759" i="14" s="1"/>
  <c r="AV495" i="14"/>
  <c r="AW487" i="14" s="1"/>
  <c r="AV325" i="14"/>
  <c r="AW317" i="14" s="1"/>
  <c r="AV104" i="14"/>
  <c r="AW96" i="14" s="1"/>
  <c r="AV172" i="14"/>
  <c r="AW164" i="14" s="1"/>
  <c r="AW88" i="14"/>
  <c r="AX80" i="14" s="1"/>
  <c r="AV393" i="14"/>
  <c r="AW385" i="14" s="1"/>
  <c r="AV682" i="14"/>
  <c r="AW674" i="14" s="1"/>
  <c r="AW63" i="14"/>
  <c r="AW71" i="14" s="1"/>
  <c r="AV257" i="14"/>
  <c r="AW249" i="14" s="1"/>
  <c r="AW75" i="13"/>
  <c r="AW102" i="13" s="1"/>
  <c r="AW79" i="13"/>
  <c r="AW106" i="13" s="1"/>
  <c r="AX72" i="13"/>
  <c r="AX99" i="13" s="1"/>
  <c r="AX61" i="13"/>
  <c r="AW88" i="13"/>
  <c r="AS109" i="13"/>
  <c r="AS7" i="3" s="1"/>
  <c r="AY63" i="13"/>
  <c r="AY90" i="13" s="1"/>
  <c r="AU66" i="13"/>
  <c r="AU93" i="13" s="1"/>
  <c r="AT82" i="13"/>
  <c r="AX81" i="13"/>
  <c r="AW108" i="13"/>
  <c r="AU80" i="13"/>
  <c r="AT107" i="13"/>
  <c r="AY58" i="13"/>
  <c r="AY85" i="13" s="1"/>
  <c r="AV69" i="13"/>
  <c r="AV96" i="13" s="1"/>
  <c r="AX67" i="13"/>
  <c r="AX94" i="13" s="1"/>
  <c r="AV71" i="13"/>
  <c r="AV98" i="13" s="1"/>
  <c r="AY59" i="13"/>
  <c r="AY86" i="13" s="1"/>
  <c r="AX73" i="13"/>
  <c r="AX100" i="13" s="1"/>
  <c r="AX64" i="13"/>
  <c r="AX91" i="13" s="1"/>
  <c r="AY62" i="13"/>
  <c r="AY89" i="13" s="1"/>
  <c r="AX60" i="13"/>
  <c r="AX87" i="13" s="1"/>
  <c r="AY77" i="13"/>
  <c r="AY104" i="13" s="1"/>
  <c r="AW92" i="13" l="1"/>
  <c r="AX65" i="13"/>
  <c r="AX75" i="13"/>
  <c r="AX102" i="13" s="1"/>
  <c r="F47" i="20"/>
  <c r="AI1078" i="14"/>
  <c r="AG46" i="5"/>
  <c r="F44" i="20"/>
  <c r="F39" i="20" s="1"/>
  <c r="D54" i="21"/>
  <c r="D46" i="21" s="1"/>
  <c r="S19" i="16"/>
  <c r="S23" i="16" s="1"/>
  <c r="AR16" i="17"/>
  <c r="AQ17" i="17"/>
  <c r="N23" i="17"/>
  <c r="O18" i="17"/>
  <c r="AW747" i="14"/>
  <c r="AW755" i="14" s="1"/>
  <c r="AX747" i="14" s="1"/>
  <c r="AX755" i="14" s="1"/>
  <c r="B787" i="14"/>
  <c r="B796" i="14"/>
  <c r="AW744" i="14"/>
  <c r="AW752" i="14" s="1"/>
  <c r="AX744" i="14" s="1"/>
  <c r="AX752" i="14" s="1"/>
  <c r="AX763" i="14"/>
  <c r="AX771" i="14" s="1"/>
  <c r="AY763" i="14" s="1"/>
  <c r="AY771" i="14" s="1"/>
  <c r="AW748" i="14"/>
  <c r="AW756" i="14" s="1"/>
  <c r="AX748" i="14" s="1"/>
  <c r="AX756" i="14" s="1"/>
  <c r="AX762" i="14"/>
  <c r="AX770" i="14" s="1"/>
  <c r="AY762" i="14" s="1"/>
  <c r="AY770" i="14" s="1"/>
  <c r="AW743" i="14"/>
  <c r="AW751" i="14" s="1"/>
  <c r="AX743" i="14" s="1"/>
  <c r="AX751" i="14" s="1"/>
  <c r="AX788" i="14"/>
  <c r="AX787" i="14"/>
  <c r="AW768" i="14"/>
  <c r="AW773" i="14"/>
  <c r="AW772" i="14"/>
  <c r="AW769" i="14"/>
  <c r="AY745" i="14"/>
  <c r="AY753" i="14" s="1"/>
  <c r="AY746" i="14"/>
  <c r="AY754" i="14" s="1"/>
  <c r="AX730" i="14"/>
  <c r="AX738" i="14" s="1"/>
  <c r="AX727" i="14"/>
  <c r="AX735" i="14" s="1"/>
  <c r="AX728" i="14"/>
  <c r="AX736" i="14" s="1"/>
  <c r="AY729" i="14"/>
  <c r="AY737" i="14" s="1"/>
  <c r="AX731" i="14"/>
  <c r="AX739" i="14" s="1"/>
  <c r="AX726" i="14"/>
  <c r="AX734" i="14" s="1"/>
  <c r="AX713" i="14"/>
  <c r="AX721" i="14" s="1"/>
  <c r="AY712" i="14"/>
  <c r="AY720" i="14" s="1"/>
  <c r="AY711" i="14"/>
  <c r="AY719" i="14" s="1"/>
  <c r="AX710" i="14"/>
  <c r="AX718" i="14" s="1"/>
  <c r="AX714" i="14"/>
  <c r="AX722" i="14" s="1"/>
  <c r="AX709" i="14"/>
  <c r="AX717" i="14" s="1"/>
  <c r="AX696" i="14"/>
  <c r="AX704" i="14" s="1"/>
  <c r="AY695" i="14"/>
  <c r="AY703" i="14" s="1"/>
  <c r="AY694" i="14"/>
  <c r="AY702" i="14" s="1"/>
  <c r="AX692" i="14"/>
  <c r="AX700" i="14" s="1"/>
  <c r="AX697" i="14"/>
  <c r="AX705" i="14" s="1"/>
  <c r="AX693" i="14"/>
  <c r="AX701" i="14" s="1"/>
  <c r="AX679" i="14"/>
  <c r="AX687" i="14" s="1"/>
  <c r="AY678" i="14"/>
  <c r="AY686" i="14" s="1"/>
  <c r="AX680" i="14"/>
  <c r="AX688" i="14" s="1"/>
  <c r="AX676" i="14"/>
  <c r="AX684" i="14" s="1"/>
  <c r="AX675" i="14"/>
  <c r="AX683" i="14" s="1"/>
  <c r="AX677" i="14"/>
  <c r="AX685" i="14" s="1"/>
  <c r="AX658" i="14"/>
  <c r="AX666" i="14" s="1"/>
  <c r="AY660" i="14"/>
  <c r="AY668" i="14" s="1"/>
  <c r="AY661" i="14"/>
  <c r="AY669" i="14" s="1"/>
  <c r="AX659" i="14"/>
  <c r="AX667" i="14" s="1"/>
  <c r="AX662" i="14"/>
  <c r="AX670" i="14" s="1"/>
  <c r="AX663" i="14"/>
  <c r="AX671" i="14" s="1"/>
  <c r="AY644" i="14"/>
  <c r="AY652" i="14" s="1"/>
  <c r="AX641" i="14"/>
  <c r="AX649" i="14" s="1"/>
  <c r="AX645" i="14"/>
  <c r="AX653" i="14" s="1"/>
  <c r="AX646" i="14"/>
  <c r="AX654" i="14" s="1"/>
  <c r="AX642" i="14"/>
  <c r="AX650" i="14" s="1"/>
  <c r="AY643" i="14"/>
  <c r="AY651" i="14" s="1"/>
  <c r="AX628" i="14"/>
  <c r="AX636" i="14" s="1"/>
  <c r="AX625" i="14"/>
  <c r="AX633" i="14" s="1"/>
  <c r="AX629" i="14"/>
  <c r="AX637" i="14" s="1"/>
  <c r="AY626" i="14"/>
  <c r="AY634" i="14" s="1"/>
  <c r="AY627" i="14"/>
  <c r="AY635" i="14" s="1"/>
  <c r="AX624" i="14"/>
  <c r="AX632" i="14" s="1"/>
  <c r="AX607" i="14"/>
  <c r="AX615" i="14" s="1"/>
  <c r="AX609" i="14"/>
  <c r="AX617" i="14" s="1"/>
  <c r="AX612" i="14"/>
  <c r="AX620" i="14" s="1"/>
  <c r="AY610" i="14"/>
  <c r="AY618" i="14" s="1"/>
  <c r="AX608" i="14"/>
  <c r="AX616" i="14" s="1"/>
  <c r="AX611" i="14"/>
  <c r="AX619" i="14" s="1"/>
  <c r="AX590" i="14"/>
  <c r="AX598" i="14" s="1"/>
  <c r="AX595" i="14"/>
  <c r="AX603" i="14" s="1"/>
  <c r="AX594" i="14"/>
  <c r="AX602" i="14" s="1"/>
  <c r="AY592" i="14"/>
  <c r="AY600" i="14" s="1"/>
  <c r="AY593" i="14"/>
  <c r="AY601" i="14" s="1"/>
  <c r="AX591" i="14"/>
  <c r="AX599" i="14" s="1"/>
  <c r="AX577" i="14"/>
  <c r="AX585" i="14" s="1"/>
  <c r="AY576" i="14"/>
  <c r="AY584" i="14" s="1"/>
  <c r="AX573" i="14"/>
  <c r="AX581" i="14" s="1"/>
  <c r="AX578" i="14"/>
  <c r="AX586" i="14" s="1"/>
  <c r="AY575" i="14"/>
  <c r="AY583" i="14" s="1"/>
  <c r="AX574" i="14"/>
  <c r="AX582" i="14" s="1"/>
  <c r="AY559" i="14"/>
  <c r="AY567" i="14" s="1"/>
  <c r="AX560" i="14"/>
  <c r="AX568" i="14" s="1"/>
  <c r="AX556" i="14"/>
  <c r="AX564" i="14" s="1"/>
  <c r="AY558" i="14"/>
  <c r="AY566" i="14" s="1"/>
  <c r="AX557" i="14"/>
  <c r="AX565" i="14" s="1"/>
  <c r="AX561" i="14"/>
  <c r="AX569" i="14" s="1"/>
  <c r="AX540" i="14"/>
  <c r="AX548" i="14" s="1"/>
  <c r="AY542" i="14"/>
  <c r="AY550" i="14" s="1"/>
  <c r="AX543" i="14"/>
  <c r="AX551" i="14" s="1"/>
  <c r="AY541" i="14"/>
  <c r="AY549" i="14" s="1"/>
  <c r="AX539" i="14"/>
  <c r="AX547" i="14" s="1"/>
  <c r="AX544" i="14"/>
  <c r="AX552" i="14" s="1"/>
  <c r="AX526" i="14"/>
  <c r="AX534" i="14" s="1"/>
  <c r="AX522" i="14"/>
  <c r="AX530" i="14" s="1"/>
  <c r="AX523" i="14"/>
  <c r="AX531" i="14" s="1"/>
  <c r="AX527" i="14"/>
  <c r="AX535" i="14" s="1"/>
  <c r="AX524" i="14"/>
  <c r="AX532" i="14" s="1"/>
  <c r="AY525" i="14"/>
  <c r="AY533" i="14" s="1"/>
  <c r="AX505" i="14"/>
  <c r="AX513" i="14" s="1"/>
  <c r="AY507" i="14"/>
  <c r="AY515" i="14" s="1"/>
  <c r="AX509" i="14"/>
  <c r="AX517" i="14" s="1"/>
  <c r="AX506" i="14"/>
  <c r="AX514" i="14" s="1"/>
  <c r="AX510" i="14"/>
  <c r="AX518" i="14" s="1"/>
  <c r="AY508" i="14"/>
  <c r="AY516" i="14" s="1"/>
  <c r="AY490" i="14"/>
  <c r="AY498" i="14" s="1"/>
  <c r="AX492" i="14"/>
  <c r="AX500" i="14" s="1"/>
  <c r="AX488" i="14"/>
  <c r="AX496" i="14" s="1"/>
  <c r="AX493" i="14"/>
  <c r="AX501" i="14"/>
  <c r="AX489" i="14"/>
  <c r="AX497" i="14" s="1"/>
  <c r="AY491" i="14"/>
  <c r="AY499" i="14" s="1"/>
  <c r="AX475" i="14"/>
  <c r="AX483" i="14" s="1"/>
  <c r="AX471" i="14"/>
  <c r="AX479" i="14" s="1"/>
  <c r="AX473" i="14"/>
  <c r="AX481" i="14" s="1"/>
  <c r="AX476" i="14"/>
  <c r="AX484" i="14" s="1"/>
  <c r="AX472" i="14"/>
  <c r="AX480" i="14" s="1"/>
  <c r="AY474" i="14"/>
  <c r="AY482" i="14" s="1"/>
  <c r="AX458" i="14"/>
  <c r="AX466" i="14" s="1"/>
  <c r="AY457" i="14"/>
  <c r="AY465" i="14" s="1"/>
  <c r="AX455" i="14"/>
  <c r="AX463" i="14" s="1"/>
  <c r="AY456" i="14"/>
  <c r="AY464" i="14" s="1"/>
  <c r="AX454" i="14"/>
  <c r="AX462" i="14" s="1"/>
  <c r="AX459" i="14"/>
  <c r="AX467" i="14" s="1"/>
  <c r="AY440" i="14"/>
  <c r="AY448" i="14" s="1"/>
  <c r="AX442" i="14"/>
  <c r="AX450" i="14" s="1"/>
  <c r="AX441" i="14"/>
  <c r="AX449" i="14" s="1"/>
  <c r="AY439" i="14"/>
  <c r="AY447" i="14" s="1"/>
  <c r="AX437" i="14"/>
  <c r="AX445" i="14" s="1"/>
  <c r="AX438" i="14"/>
  <c r="AX446" i="14" s="1"/>
  <c r="AX424" i="14"/>
  <c r="AX432" i="14" s="1"/>
  <c r="AY422" i="14"/>
  <c r="AY430" i="14" s="1"/>
  <c r="AY423" i="14"/>
  <c r="AY431" i="14" s="1"/>
  <c r="AX425" i="14"/>
  <c r="AX433" i="14" s="1"/>
  <c r="AX421" i="14"/>
  <c r="AX429" i="14" s="1"/>
  <c r="AX420" i="14"/>
  <c r="AX428" i="14" s="1"/>
  <c r="AX404" i="14"/>
  <c r="AX412" i="14" s="1"/>
  <c r="AY405" i="14"/>
  <c r="AY413" i="14" s="1"/>
  <c r="AX408" i="14"/>
  <c r="AX416" i="14" s="1"/>
  <c r="AX403" i="14"/>
  <c r="AX411" i="14" s="1"/>
  <c r="AX407" i="14"/>
  <c r="AX415" i="14" s="1"/>
  <c r="AY406" i="14"/>
  <c r="AY414" i="14" s="1"/>
  <c r="AY388" i="14"/>
  <c r="AY396" i="14" s="1"/>
  <c r="AX387" i="14"/>
  <c r="AX395" i="14" s="1"/>
  <c r="AX391" i="14"/>
  <c r="AX399" i="14" s="1"/>
  <c r="AX386" i="14"/>
  <c r="AX394" i="14" s="1"/>
  <c r="AY389" i="14"/>
  <c r="AY397" i="14"/>
  <c r="AX390" i="14"/>
  <c r="AX398" i="14" s="1"/>
  <c r="AX370" i="14"/>
  <c r="AX378" i="14" s="1"/>
  <c r="AY371" i="14"/>
  <c r="AY379" i="14" s="1"/>
  <c r="AX369" i="14"/>
  <c r="AX377" i="14" s="1"/>
  <c r="AY372" i="14"/>
  <c r="AY380" i="14" s="1"/>
  <c r="AX373" i="14"/>
  <c r="AX381" i="14" s="1"/>
  <c r="AX374" i="14"/>
  <c r="AX382" i="14" s="1"/>
  <c r="AX353" i="14"/>
  <c r="AX361" i="14" s="1"/>
  <c r="AX357" i="14"/>
  <c r="AX365" i="14" s="1"/>
  <c r="AY355" i="14"/>
  <c r="AY363" i="14" s="1"/>
  <c r="AX352" i="14"/>
  <c r="AX360" i="14" s="1"/>
  <c r="AX356" i="14"/>
  <c r="AX364" i="14" s="1"/>
  <c r="AY354" i="14"/>
  <c r="AY362" i="14" s="1"/>
  <c r="AX335" i="14"/>
  <c r="AX343" i="14" s="1"/>
  <c r="AX339" i="14"/>
  <c r="AX347" i="14" s="1"/>
  <c r="AX340" i="14"/>
  <c r="AX348" i="14" s="1"/>
  <c r="AY337" i="14"/>
  <c r="AY345" i="14" s="1"/>
  <c r="AY338" i="14"/>
  <c r="AY346" i="14" s="1"/>
  <c r="AX336" i="14"/>
  <c r="AX344" i="14" s="1"/>
  <c r="AX320" i="14"/>
  <c r="AX328" i="14"/>
  <c r="AX322" i="14"/>
  <c r="AX330" i="14" s="1"/>
  <c r="AX318" i="14"/>
  <c r="AX326" i="14"/>
  <c r="AY321" i="14"/>
  <c r="AY329" i="14" s="1"/>
  <c r="AX323" i="14"/>
  <c r="AX331" i="14" s="1"/>
  <c r="AX319" i="14"/>
  <c r="AX327" i="14" s="1"/>
  <c r="AY303" i="14"/>
  <c r="AY311" i="14"/>
  <c r="AY304" i="14"/>
  <c r="AY312" i="14" s="1"/>
  <c r="AX301" i="14"/>
  <c r="AX309" i="14"/>
  <c r="AX306" i="14"/>
  <c r="AX314" i="14" s="1"/>
  <c r="AX305" i="14"/>
  <c r="AX313" i="14" s="1"/>
  <c r="AX302" i="14"/>
  <c r="AX310" i="14" s="1"/>
  <c r="AY287" i="14"/>
  <c r="AY295" i="14" s="1"/>
  <c r="AX285" i="14"/>
  <c r="AX293" i="14" s="1"/>
  <c r="AY286" i="14"/>
  <c r="AY294" i="14" s="1"/>
  <c r="AX288" i="14"/>
  <c r="AX296" i="14"/>
  <c r="AX284" i="14"/>
  <c r="AX292" i="14" s="1"/>
  <c r="AX289" i="14"/>
  <c r="AX297" i="14" s="1"/>
  <c r="AX269" i="14"/>
  <c r="AX277" i="14"/>
  <c r="AX268" i="14"/>
  <c r="AX276" i="14" s="1"/>
  <c r="AX267" i="14"/>
  <c r="AX275" i="14"/>
  <c r="AY270" i="14"/>
  <c r="AY278" i="14" s="1"/>
  <c r="AX271" i="14"/>
  <c r="AX279" i="14" s="1"/>
  <c r="AX272" i="14"/>
  <c r="AX280" i="14" s="1"/>
  <c r="AY253" i="14"/>
  <c r="AY261" i="14" s="1"/>
  <c r="AX250" i="14"/>
  <c r="AX258" i="14" s="1"/>
  <c r="AX252" i="14"/>
  <c r="AX260" i="14" s="1"/>
  <c r="AX255" i="14"/>
  <c r="AX263" i="14" s="1"/>
  <c r="AX254" i="14"/>
  <c r="AX262" i="14" s="1"/>
  <c r="AX251" i="14"/>
  <c r="AX259" i="14" s="1"/>
  <c r="AY236" i="14"/>
  <c r="AY244" i="14" s="1"/>
  <c r="AY235" i="14"/>
  <c r="AY243" i="14" s="1"/>
  <c r="AX233" i="14"/>
  <c r="AX241" i="14" s="1"/>
  <c r="AX234" i="14"/>
  <c r="AX242" i="14" s="1"/>
  <c r="AX238" i="14"/>
  <c r="AX246" i="14" s="1"/>
  <c r="AX237" i="14"/>
  <c r="AX245" i="14" s="1"/>
  <c r="AX221" i="14"/>
  <c r="AX229" i="14" s="1"/>
  <c r="AX217" i="14"/>
  <c r="AX225" i="14"/>
  <c r="AX220" i="14"/>
  <c r="AX228" i="14" s="1"/>
  <c r="AY219" i="14"/>
  <c r="AY227" i="14" s="1"/>
  <c r="AX216" i="14"/>
  <c r="AX224" i="14" s="1"/>
  <c r="AY218" i="14"/>
  <c r="AY226" i="14" s="1"/>
  <c r="AX204" i="14"/>
  <c r="AX212" i="14" s="1"/>
  <c r="AX199" i="14"/>
  <c r="AX207" i="14"/>
  <c r="AY202" i="14"/>
  <c r="AY210" i="14" s="1"/>
  <c r="AX200" i="14"/>
  <c r="AX208" i="14" s="1"/>
  <c r="AX201" i="14"/>
  <c r="AX209" i="14" s="1"/>
  <c r="AX203" i="14"/>
  <c r="AX211" i="14" s="1"/>
  <c r="AX183" i="14"/>
  <c r="AX191" i="14" s="1"/>
  <c r="AZ184" i="14"/>
  <c r="AZ192" i="14" s="1"/>
  <c r="AX182" i="14"/>
  <c r="AX190" i="14" s="1"/>
  <c r="AX187" i="14"/>
  <c r="AX195" i="14" s="1"/>
  <c r="AY185" i="14"/>
  <c r="AY193" i="14" s="1"/>
  <c r="AX186" i="14"/>
  <c r="AX194" i="14" s="1"/>
  <c r="AX166" i="14"/>
  <c r="AX174" i="14"/>
  <c r="AY167" i="14"/>
  <c r="AY175" i="14" s="1"/>
  <c r="AX169" i="14"/>
  <c r="AX177" i="14"/>
  <c r="AX165" i="14"/>
  <c r="AX173" i="14" s="1"/>
  <c r="AY168" i="14"/>
  <c r="AY176" i="14" s="1"/>
  <c r="AX170" i="14"/>
  <c r="AX178" i="14" s="1"/>
  <c r="AY151" i="14"/>
  <c r="AY159" i="14" s="1"/>
  <c r="AX148" i="14"/>
  <c r="AX156" i="14" s="1"/>
  <c r="AX152" i="14"/>
  <c r="AX160" i="14" s="1"/>
  <c r="AX153" i="14"/>
  <c r="AX161" i="14" s="1"/>
  <c r="AY150" i="14"/>
  <c r="AY158" i="14" s="1"/>
  <c r="AX149" i="14"/>
  <c r="AX157" i="14" s="1"/>
  <c r="AX136" i="14"/>
  <c r="AX144" i="14" s="1"/>
  <c r="AX132" i="14"/>
  <c r="AX140" i="14" s="1"/>
  <c r="AX135" i="14"/>
  <c r="AX143" i="14" s="1"/>
  <c r="AX131" i="14"/>
  <c r="AX139" i="14" s="1"/>
  <c r="AX133" i="14"/>
  <c r="AX141" i="14" s="1"/>
  <c r="C794" i="14"/>
  <c r="AX794" i="14" s="1"/>
  <c r="AW785" i="14"/>
  <c r="AX777" i="14" s="1"/>
  <c r="AW97" i="14"/>
  <c r="AW105" i="14" s="1"/>
  <c r="AW114" i="14"/>
  <c r="AW122" i="14" s="1"/>
  <c r="C795" i="14"/>
  <c r="AX795" i="14" s="1"/>
  <c r="AW786" i="14"/>
  <c r="AX778" i="14" s="1"/>
  <c r="AW115" i="14"/>
  <c r="AW123" i="14" s="1"/>
  <c r="AW98" i="14"/>
  <c r="AW106" i="14" s="1"/>
  <c r="AX804" i="14"/>
  <c r="AY796" i="14" s="1"/>
  <c r="C813" i="14"/>
  <c r="AY813" i="14" s="1"/>
  <c r="AC56" i="14"/>
  <c r="AC1068" i="14"/>
  <c r="C814" i="14"/>
  <c r="AY814" i="14" s="1"/>
  <c r="AX805" i="14"/>
  <c r="AY797" i="14" s="1"/>
  <c r="C798" i="14"/>
  <c r="AX798" i="14" s="1"/>
  <c r="AW789" i="14"/>
  <c r="AX781" i="14" s="1"/>
  <c r="AW101" i="14"/>
  <c r="AW109" i="14" s="1"/>
  <c r="AW118" i="14"/>
  <c r="AW126" i="14" s="1"/>
  <c r="AW102" i="14"/>
  <c r="AW110" i="14" s="1"/>
  <c r="AV90" i="14"/>
  <c r="AW119" i="14"/>
  <c r="AW127" i="14" s="1"/>
  <c r="C799" i="14"/>
  <c r="AX799" i="14" s="1"/>
  <c r="AW790" i="14"/>
  <c r="AX782" i="14" s="1"/>
  <c r="AY116" i="14"/>
  <c r="AY124" i="14" s="1"/>
  <c r="AY99" i="14"/>
  <c r="AY107" i="14" s="1"/>
  <c r="AW83" i="14"/>
  <c r="AW91" i="14" s="1"/>
  <c r="AW82" i="14"/>
  <c r="AH1073" i="14"/>
  <c r="AW73" i="14"/>
  <c r="AD48" i="14"/>
  <c r="AD49" i="14"/>
  <c r="AD1069" i="14" s="1"/>
  <c r="AI58" i="14"/>
  <c r="AJ50" i="14" s="1"/>
  <c r="AJ1070" i="14" s="1"/>
  <c r="AH53" i="14"/>
  <c r="AI45" i="14" s="1"/>
  <c r="AI1065" i="14" s="1"/>
  <c r="AG28" i="5" s="1"/>
  <c r="AW104" i="14"/>
  <c r="AX96" i="14" s="1"/>
  <c r="AW240" i="14"/>
  <c r="AX232" i="14" s="1"/>
  <c r="AW529" i="14"/>
  <c r="AX521" i="14" s="1"/>
  <c r="AW87" i="14"/>
  <c r="AX79" i="14" s="1"/>
  <c r="AW699" i="14"/>
  <c r="AX691" i="14" s="1"/>
  <c r="AV62" i="14"/>
  <c r="AV70" i="14" s="1"/>
  <c r="AW580" i="14"/>
  <c r="AX572" i="14" s="1"/>
  <c r="AW172" i="14"/>
  <c r="AX164" i="14" s="1"/>
  <c r="AW155" i="14"/>
  <c r="AX147" i="14" s="1"/>
  <c r="AW444" i="14"/>
  <c r="AX436" i="14" s="1"/>
  <c r="AW648" i="14"/>
  <c r="AX640" i="14" s="1"/>
  <c r="AW308" i="14"/>
  <c r="AX300" i="14" s="1"/>
  <c r="AX89" i="14"/>
  <c r="AY81" i="14" s="1"/>
  <c r="AX63" i="14"/>
  <c r="AX71" i="14" s="1"/>
  <c r="AW716" i="14"/>
  <c r="AX708" i="14" s="1"/>
  <c r="AW733" i="14"/>
  <c r="AX725" i="14" s="1"/>
  <c r="AW546" i="14"/>
  <c r="AX538" i="14" s="1"/>
  <c r="AW665" i="14"/>
  <c r="AX657" i="14" s="1"/>
  <c r="AW223" i="14"/>
  <c r="AX215" i="14" s="1"/>
  <c r="AW376" i="14"/>
  <c r="AX368" i="14" s="1"/>
  <c r="AZ142" i="14"/>
  <c r="AW512" i="14"/>
  <c r="AX504" i="14" s="1"/>
  <c r="AW427" i="14"/>
  <c r="AX419" i="14" s="1"/>
  <c r="AW64" i="14"/>
  <c r="AW72" i="14" s="1"/>
  <c r="AW410" i="14"/>
  <c r="AX402" i="14" s="1"/>
  <c r="AW257" i="14"/>
  <c r="AX249" i="14" s="1"/>
  <c r="AW682" i="14"/>
  <c r="AX674" i="14" s="1"/>
  <c r="AX88" i="14"/>
  <c r="AY80" i="14" s="1"/>
  <c r="AW495" i="14"/>
  <c r="AX487" i="14" s="1"/>
  <c r="AW767" i="14"/>
  <c r="AX759" i="14" s="1"/>
  <c r="AD51" i="14"/>
  <c r="AD1071" i="14" s="1"/>
  <c r="Z55" i="1" s="1"/>
  <c r="AX92" i="14"/>
  <c r="AY84" i="14" s="1"/>
  <c r="AX108" i="14"/>
  <c r="AY100" i="14" s="1"/>
  <c r="AW750" i="14"/>
  <c r="AX742" i="14" s="1"/>
  <c r="AY125" i="14"/>
  <c r="AZ117" i="14" s="1"/>
  <c r="B794" i="14"/>
  <c r="B785" i="14"/>
  <c r="B799" i="14"/>
  <c r="B790" i="14"/>
  <c r="AW342" i="14"/>
  <c r="AX334" i="14" s="1"/>
  <c r="AW563" i="14"/>
  <c r="AX555" i="14" s="1"/>
  <c r="AW121" i="14"/>
  <c r="AX113" i="14" s="1"/>
  <c r="AW291" i="14"/>
  <c r="AX283" i="14" s="1"/>
  <c r="AW206" i="14"/>
  <c r="AX198" i="14" s="1"/>
  <c r="AW478" i="14"/>
  <c r="AX470" i="14" s="1"/>
  <c r="AW68" i="14"/>
  <c r="AW76" i="14" s="1"/>
  <c r="AX93" i="14"/>
  <c r="AY85" i="14" s="1"/>
  <c r="C793" i="14"/>
  <c r="AX793" i="14" s="1"/>
  <c r="AW784" i="14"/>
  <c r="AX776" i="14" s="1"/>
  <c r="AE47" i="14"/>
  <c r="AE1067" i="14" s="1"/>
  <c r="B781" i="14"/>
  <c r="B772" i="14"/>
  <c r="AJ46" i="14"/>
  <c r="AJ1066" i="14" s="1"/>
  <c r="AH34" i="5" s="1"/>
  <c r="B769" i="14"/>
  <c r="B778" i="14"/>
  <c r="AW393" i="14"/>
  <c r="AX385" i="14" s="1"/>
  <c r="AW325" i="14"/>
  <c r="AX317" i="14" s="1"/>
  <c r="AW138" i="14"/>
  <c r="AX130" i="14" s="1"/>
  <c r="AW631" i="14"/>
  <c r="AX623" i="14" s="1"/>
  <c r="AW274" i="14"/>
  <c r="AX266" i="14" s="1"/>
  <c r="AW67" i="14"/>
  <c r="AW75" i="14" s="1"/>
  <c r="AW461" i="14"/>
  <c r="AX453" i="14" s="1"/>
  <c r="AW189" i="14"/>
  <c r="AX181" i="14" s="1"/>
  <c r="AW597" i="14"/>
  <c r="AX589" i="14" s="1"/>
  <c r="AW359" i="14"/>
  <c r="AX351" i="14" s="1"/>
  <c r="AW614" i="14"/>
  <c r="AX606" i="14" s="1"/>
  <c r="AW66" i="14"/>
  <c r="AW74" i="14" s="1"/>
  <c r="AX65" i="14" s="1"/>
  <c r="B797" i="14"/>
  <c r="B788" i="14"/>
  <c r="B776" i="14"/>
  <c r="B767" i="14"/>
  <c r="AX79" i="13"/>
  <c r="AX106" i="13" s="1"/>
  <c r="AV66" i="13"/>
  <c r="AV93" i="13" s="1"/>
  <c r="AT109" i="13"/>
  <c r="AT7" i="3" s="1"/>
  <c r="AY72" i="13"/>
  <c r="AY99" i="13" s="1"/>
  <c r="AY61" i="13"/>
  <c r="AY88" i="13" s="1"/>
  <c r="AX88" i="13"/>
  <c r="AY81" i="13"/>
  <c r="AY108" i="13" s="1"/>
  <c r="AX108" i="13"/>
  <c r="AV80" i="13"/>
  <c r="AU107" i="13"/>
  <c r="AU82" i="13"/>
  <c r="AW69" i="13"/>
  <c r="AW96" i="13" s="1"/>
  <c r="AY73" i="13"/>
  <c r="AY100" i="13" s="1"/>
  <c r="AY67" i="13"/>
  <c r="AY94" i="13" s="1"/>
  <c r="AY60" i="13"/>
  <c r="AY87" i="13" s="1"/>
  <c r="AY64" i="13"/>
  <c r="AY91" i="13" s="1"/>
  <c r="AY79" i="13"/>
  <c r="AY106" i="13" s="1"/>
  <c r="AW71" i="13"/>
  <c r="AW98" i="13" s="1"/>
  <c r="AX92" i="13" l="1"/>
  <c r="AY65" i="13"/>
  <c r="AY92" i="13" s="1"/>
  <c r="AY75" i="13"/>
  <c r="AY102" i="13" s="1"/>
  <c r="AB47" i="5"/>
  <c r="AJ1078" i="14"/>
  <c r="AH46" i="5"/>
  <c r="AW90" i="14"/>
  <c r="Y29" i="1"/>
  <c r="D30" i="21" s="1"/>
  <c r="F24" i="23" s="1"/>
  <c r="AA36" i="5"/>
  <c r="S17" i="16"/>
  <c r="S18" i="16" s="1"/>
  <c r="S20" i="16" s="1"/>
  <c r="S29" i="16" s="1"/>
  <c r="T74" i="5" s="1"/>
  <c r="O21" i="17"/>
  <c r="O31" i="17" s="1"/>
  <c r="N70" i="1" s="1"/>
  <c r="N32" i="17"/>
  <c r="N24" i="17"/>
  <c r="N33" i="17" s="1"/>
  <c r="O10" i="3" s="1"/>
  <c r="R18" i="24" s="1"/>
  <c r="AS16" i="17"/>
  <c r="AR17" i="17"/>
  <c r="BA184" i="14"/>
  <c r="BA192" i="14" s="1"/>
  <c r="BA134" i="14"/>
  <c r="BA142" i="14" s="1"/>
  <c r="AX761" i="14"/>
  <c r="AX769" i="14" s="1"/>
  <c r="AY761" i="14" s="1"/>
  <c r="AY769" i="14" s="1"/>
  <c r="AX765" i="14"/>
  <c r="AX773" i="14" s="1"/>
  <c r="AY765" i="14" s="1"/>
  <c r="AY773" i="14" s="1"/>
  <c r="AY779" i="14"/>
  <c r="AY787" i="14" s="1"/>
  <c r="AZ779" i="14" s="1"/>
  <c r="AZ787" i="14" s="1"/>
  <c r="B813" i="14"/>
  <c r="B804" i="14"/>
  <c r="AX760" i="14"/>
  <c r="AX768" i="14" s="1"/>
  <c r="AY760" i="14" s="1"/>
  <c r="AY768" i="14" s="1"/>
  <c r="AY780" i="14"/>
  <c r="AY788" i="14" s="1"/>
  <c r="AZ780" i="14" s="1"/>
  <c r="AZ788" i="14" s="1"/>
  <c r="AX764" i="14"/>
  <c r="AX772" i="14" s="1"/>
  <c r="AY764" i="14" s="1"/>
  <c r="AY772" i="14" s="1"/>
  <c r="AY804" i="14"/>
  <c r="AY805" i="14"/>
  <c r="AX790" i="14"/>
  <c r="AX789" i="14"/>
  <c r="AX786" i="14"/>
  <c r="AX785" i="14"/>
  <c r="AZ762" i="14"/>
  <c r="AZ770" i="14" s="1"/>
  <c r="AZ763" i="14"/>
  <c r="AZ771" i="14" s="1"/>
  <c r="AY747" i="14"/>
  <c r="AY755" i="14" s="1"/>
  <c r="AZ746" i="14"/>
  <c r="AZ754" i="14" s="1"/>
  <c r="AY743" i="14"/>
  <c r="AY751" i="14" s="1"/>
  <c r="AZ745" i="14"/>
  <c r="AZ753" i="14" s="1"/>
  <c r="AY748" i="14"/>
  <c r="AY756" i="14" s="1"/>
  <c r="AY744" i="14"/>
  <c r="AY752" i="14" s="1"/>
  <c r="AY726" i="14"/>
  <c r="AY734" i="14" s="1"/>
  <c r="AY727" i="14"/>
  <c r="AY735" i="14" s="1"/>
  <c r="AY731" i="14"/>
  <c r="AY739" i="14" s="1"/>
  <c r="AY730" i="14"/>
  <c r="AY738" i="14" s="1"/>
  <c r="AZ729" i="14"/>
  <c r="AZ737" i="14" s="1"/>
  <c r="AY728" i="14"/>
  <c r="AY736" i="14" s="1"/>
  <c r="AZ711" i="14"/>
  <c r="AZ719" i="14" s="1"/>
  <c r="AY709" i="14"/>
  <c r="AY717" i="14" s="1"/>
  <c r="AZ712" i="14"/>
  <c r="AZ720" i="14" s="1"/>
  <c r="AY710" i="14"/>
  <c r="AY718" i="14" s="1"/>
  <c r="AY714" i="14"/>
  <c r="AY722" i="14" s="1"/>
  <c r="AY713" i="14"/>
  <c r="AY721" i="14" s="1"/>
  <c r="AY693" i="14"/>
  <c r="AY701" i="14" s="1"/>
  <c r="AZ695" i="14"/>
  <c r="AZ703" i="14" s="1"/>
  <c r="AY697" i="14"/>
  <c r="AY705" i="14" s="1"/>
  <c r="AY696" i="14"/>
  <c r="AY704" i="14" s="1"/>
  <c r="AY692" i="14"/>
  <c r="AY700" i="14" s="1"/>
  <c r="AZ694" i="14"/>
  <c r="AZ702" i="14" s="1"/>
  <c r="AY675" i="14"/>
  <c r="AY683" i="14" s="1"/>
  <c r="AY677" i="14"/>
  <c r="AY685" i="14" s="1"/>
  <c r="AY680" i="14"/>
  <c r="AY688" i="14" s="1"/>
  <c r="AY679" i="14"/>
  <c r="AY687" i="14" s="1"/>
  <c r="AY676" i="14"/>
  <c r="AY684" i="14" s="1"/>
  <c r="AZ678" i="14"/>
  <c r="AZ686" i="14" s="1"/>
  <c r="AZ661" i="14"/>
  <c r="AZ669" i="14" s="1"/>
  <c r="AY662" i="14"/>
  <c r="AY670" i="14" s="1"/>
  <c r="AY658" i="14"/>
  <c r="AY666" i="14" s="1"/>
  <c r="AY663" i="14"/>
  <c r="AY671" i="14" s="1"/>
  <c r="AY659" i="14"/>
  <c r="AY667" i="14" s="1"/>
  <c r="AZ660" i="14"/>
  <c r="AZ668" i="14" s="1"/>
  <c r="AY646" i="14"/>
  <c r="AY654" i="14" s="1"/>
  <c r="AY645" i="14"/>
  <c r="AY653" i="14" s="1"/>
  <c r="AY641" i="14"/>
  <c r="AY649" i="14" s="1"/>
  <c r="AZ644" i="14"/>
  <c r="AZ652" i="14" s="1"/>
  <c r="AZ643" i="14"/>
  <c r="AZ651" i="14" s="1"/>
  <c r="AY642" i="14"/>
  <c r="AY650" i="14" s="1"/>
  <c r="AY629" i="14"/>
  <c r="AY637" i="14" s="1"/>
  <c r="AY624" i="14"/>
  <c r="AY632" i="14" s="1"/>
  <c r="AY625" i="14"/>
  <c r="AY633" i="14" s="1"/>
  <c r="AZ626" i="14"/>
  <c r="AZ634" i="14" s="1"/>
  <c r="AZ627" i="14"/>
  <c r="AZ635" i="14" s="1"/>
  <c r="AY628" i="14"/>
  <c r="AY636" i="14" s="1"/>
  <c r="AY612" i="14"/>
  <c r="AY620" i="14" s="1"/>
  <c r="AY611" i="14"/>
  <c r="AY619" i="14" s="1"/>
  <c r="AY608" i="14"/>
  <c r="AY616" i="14" s="1"/>
  <c r="AZ610" i="14"/>
  <c r="AZ618" i="14" s="1"/>
  <c r="AY607" i="14"/>
  <c r="AY615" i="14" s="1"/>
  <c r="AY609" i="14"/>
  <c r="AY617" i="14"/>
  <c r="AY591" i="14"/>
  <c r="AY599" i="14" s="1"/>
  <c r="AY595" i="14"/>
  <c r="AY603" i="14" s="1"/>
  <c r="AZ593" i="14"/>
  <c r="AZ601" i="14" s="1"/>
  <c r="AY590" i="14"/>
  <c r="AY598" i="14" s="1"/>
  <c r="AZ592" i="14"/>
  <c r="AZ600" i="14" s="1"/>
  <c r="AY594" i="14"/>
  <c r="AY602" i="14" s="1"/>
  <c r="AY573" i="14"/>
  <c r="AY581" i="14" s="1"/>
  <c r="AZ575" i="14"/>
  <c r="AZ583" i="14" s="1"/>
  <c r="AZ576" i="14"/>
  <c r="AZ584" i="14" s="1"/>
  <c r="AY577" i="14"/>
  <c r="AY585" i="14" s="1"/>
  <c r="AY574" i="14"/>
  <c r="AY582" i="14" s="1"/>
  <c r="AY578" i="14"/>
  <c r="AY586" i="14" s="1"/>
  <c r="AY560" i="14"/>
  <c r="AY568" i="14" s="1"/>
  <c r="AY557" i="14"/>
  <c r="AY565" i="14" s="1"/>
  <c r="AZ559" i="14"/>
  <c r="AZ567" i="14" s="1"/>
  <c r="AZ558" i="14"/>
  <c r="AZ566" i="14" s="1"/>
  <c r="AY556" i="14"/>
  <c r="AY564" i="14" s="1"/>
  <c r="AY561" i="14"/>
  <c r="AY569" i="14" s="1"/>
  <c r="AY544" i="14"/>
  <c r="AY552" i="14" s="1"/>
  <c r="AZ542" i="14"/>
  <c r="AZ550" i="14" s="1"/>
  <c r="AY543" i="14"/>
  <c r="AY551" i="14" s="1"/>
  <c r="AY539" i="14"/>
  <c r="AY547" i="14" s="1"/>
  <c r="AY540" i="14"/>
  <c r="AY548" i="14" s="1"/>
  <c r="AZ541" i="14"/>
  <c r="AZ549" i="14" s="1"/>
  <c r="AY524" i="14"/>
  <c r="AY532" i="14" s="1"/>
  <c r="AY522" i="14"/>
  <c r="AY530" i="14" s="1"/>
  <c r="AY526" i="14"/>
  <c r="AY534" i="14" s="1"/>
  <c r="AZ525" i="14"/>
  <c r="AZ533" i="14" s="1"/>
  <c r="AY527" i="14"/>
  <c r="AY535" i="14"/>
  <c r="AY523" i="14"/>
  <c r="AY531" i="14" s="1"/>
  <c r="AY506" i="14"/>
  <c r="AY514" i="14" s="1"/>
  <c r="AY509" i="14"/>
  <c r="AY517" i="14" s="1"/>
  <c r="AZ507" i="14"/>
  <c r="AZ515" i="14" s="1"/>
  <c r="AY505" i="14"/>
  <c r="AY513" i="14" s="1"/>
  <c r="AZ508" i="14"/>
  <c r="AZ516" i="14"/>
  <c r="AY510" i="14"/>
  <c r="AY518" i="14" s="1"/>
  <c r="AY488" i="14"/>
  <c r="AY496" i="14" s="1"/>
  <c r="AY489" i="14"/>
  <c r="AY497" i="14" s="1"/>
  <c r="AY492" i="14"/>
  <c r="AY500" i="14" s="1"/>
  <c r="AZ490" i="14"/>
  <c r="AZ498" i="14" s="1"/>
  <c r="AZ491" i="14"/>
  <c r="AZ499" i="14" s="1"/>
  <c r="AY493" i="14"/>
  <c r="AY501" i="14" s="1"/>
  <c r="AY473" i="14"/>
  <c r="AY481" i="14" s="1"/>
  <c r="AY471" i="14"/>
  <c r="AY479" i="14" s="1"/>
  <c r="AY475" i="14"/>
  <c r="AY483" i="14" s="1"/>
  <c r="AZ474" i="14"/>
  <c r="AZ482" i="14" s="1"/>
  <c r="AY476" i="14"/>
  <c r="AY484" i="14" s="1"/>
  <c r="AY472" i="14"/>
  <c r="AY480" i="14" s="1"/>
  <c r="AY455" i="14"/>
  <c r="AY463" i="14" s="1"/>
  <c r="AZ457" i="14"/>
  <c r="AZ465" i="14" s="1"/>
  <c r="AZ456" i="14"/>
  <c r="AZ464" i="14" s="1"/>
  <c r="AY459" i="14"/>
  <c r="AY467" i="14" s="1"/>
  <c r="AY454" i="14"/>
  <c r="AY462" i="14" s="1"/>
  <c r="AY458" i="14"/>
  <c r="AY466" i="14" s="1"/>
  <c r="AY441" i="14"/>
  <c r="AY449" i="14" s="1"/>
  <c r="AY437" i="14"/>
  <c r="AY445" i="14" s="1"/>
  <c r="AY442" i="14"/>
  <c r="AY450" i="14" s="1"/>
  <c r="AY438" i="14"/>
  <c r="AY446" i="14" s="1"/>
  <c r="AZ439" i="14"/>
  <c r="AZ447" i="14" s="1"/>
  <c r="AZ440" i="14"/>
  <c r="AZ448" i="14"/>
  <c r="AY420" i="14"/>
  <c r="AY428" i="14" s="1"/>
  <c r="AZ423" i="14"/>
  <c r="AZ431" i="14" s="1"/>
  <c r="AZ422" i="14"/>
  <c r="AZ430" i="14" s="1"/>
  <c r="AY424" i="14"/>
  <c r="AY432" i="14" s="1"/>
  <c r="AY425" i="14"/>
  <c r="AY433" i="14" s="1"/>
  <c r="AY421" i="14"/>
  <c r="AY429" i="14" s="1"/>
  <c r="AY408" i="14"/>
  <c r="AY416" i="14" s="1"/>
  <c r="AY407" i="14"/>
  <c r="AY415" i="14" s="1"/>
  <c r="AY404" i="14"/>
  <c r="AY412" i="14" s="1"/>
  <c r="AZ406" i="14"/>
  <c r="AZ414" i="14" s="1"/>
  <c r="AZ405" i="14"/>
  <c r="AZ413" i="14" s="1"/>
  <c r="AY403" i="14"/>
  <c r="AY411" i="14" s="1"/>
  <c r="AY390" i="14"/>
  <c r="AY398" i="14" s="1"/>
  <c r="AY386" i="14"/>
  <c r="AY394" i="14" s="1"/>
  <c r="AY387" i="14"/>
  <c r="AY395" i="14" s="1"/>
  <c r="AZ389" i="14"/>
  <c r="AZ397" i="14" s="1"/>
  <c r="AY391" i="14"/>
  <c r="AY399" i="14" s="1"/>
  <c r="AZ388" i="14"/>
  <c r="AZ396" i="14" s="1"/>
  <c r="AY369" i="14"/>
  <c r="AY377" i="14" s="1"/>
  <c r="AY373" i="14"/>
  <c r="AY381" i="14" s="1"/>
  <c r="AY370" i="14"/>
  <c r="AY378" i="14" s="1"/>
  <c r="AY374" i="14"/>
  <c r="AY382" i="14"/>
  <c r="AZ372" i="14"/>
  <c r="AZ380" i="14" s="1"/>
  <c r="AZ371" i="14"/>
  <c r="AZ379" i="14" s="1"/>
  <c r="AZ354" i="14"/>
  <c r="AZ362" i="14" s="1"/>
  <c r="AY352" i="14"/>
  <c r="AY360" i="14" s="1"/>
  <c r="AY357" i="14"/>
  <c r="AY365" i="14" s="1"/>
  <c r="AY356" i="14"/>
  <c r="AY364" i="14" s="1"/>
  <c r="AZ355" i="14"/>
  <c r="AZ363" i="14" s="1"/>
  <c r="AY353" i="14"/>
  <c r="AY361" i="14" s="1"/>
  <c r="AY339" i="14"/>
  <c r="AY347" i="14" s="1"/>
  <c r="AZ337" i="14"/>
  <c r="AZ345" i="14" s="1"/>
  <c r="AY336" i="14"/>
  <c r="AY344" i="14"/>
  <c r="AZ338" i="14"/>
  <c r="AZ346" i="14" s="1"/>
  <c r="AY340" i="14"/>
  <c r="AY348" i="14" s="1"/>
  <c r="AY335" i="14"/>
  <c r="AY343" i="14" s="1"/>
  <c r="AY319" i="14"/>
  <c r="AY327" i="14" s="1"/>
  <c r="AZ321" i="14"/>
  <c r="AZ329" i="14" s="1"/>
  <c r="AY322" i="14"/>
  <c r="AY330" i="14" s="1"/>
  <c r="AY323" i="14"/>
  <c r="AY331" i="14" s="1"/>
  <c r="AY318" i="14"/>
  <c r="AY326" i="14" s="1"/>
  <c r="AY320" i="14"/>
  <c r="AY328" i="14" s="1"/>
  <c r="AY302" i="14"/>
  <c r="AY310" i="14" s="1"/>
  <c r="AY306" i="14"/>
  <c r="AY314" i="14" s="1"/>
  <c r="AZ304" i="14"/>
  <c r="AZ312" i="14" s="1"/>
  <c r="AY305" i="14"/>
  <c r="AY313" i="14" s="1"/>
  <c r="AY301" i="14"/>
  <c r="AY309" i="14" s="1"/>
  <c r="AZ303" i="14"/>
  <c r="AZ311" i="14" s="1"/>
  <c r="AZ286" i="14"/>
  <c r="AZ294" i="14" s="1"/>
  <c r="AY284" i="14"/>
  <c r="AY292" i="14" s="1"/>
  <c r="AZ287" i="14"/>
  <c r="AZ295" i="14" s="1"/>
  <c r="AY289" i="14"/>
  <c r="AY297" i="14"/>
  <c r="AY288" i="14"/>
  <c r="AY296" i="14" s="1"/>
  <c r="AY285" i="14"/>
  <c r="AY293" i="14" s="1"/>
  <c r="AY272" i="14"/>
  <c r="AY280" i="14" s="1"/>
  <c r="AZ270" i="14"/>
  <c r="AZ278" i="14" s="1"/>
  <c r="AY268" i="14"/>
  <c r="AY276" i="14" s="1"/>
  <c r="AY271" i="14"/>
  <c r="AY279" i="14" s="1"/>
  <c r="AY267" i="14"/>
  <c r="AY275" i="14" s="1"/>
  <c r="AY269" i="14"/>
  <c r="AY277" i="14" s="1"/>
  <c r="AY252" i="14"/>
  <c r="AY260" i="14" s="1"/>
  <c r="AY254" i="14"/>
  <c r="AY262" i="14" s="1"/>
  <c r="AZ253" i="14"/>
  <c r="AZ261" i="14" s="1"/>
  <c r="AY251" i="14"/>
  <c r="AY259" i="14" s="1"/>
  <c r="AY255" i="14"/>
  <c r="AY263" i="14" s="1"/>
  <c r="AY250" i="14"/>
  <c r="AY258" i="14"/>
  <c r="AY233" i="14"/>
  <c r="AY241" i="14" s="1"/>
  <c r="AY238" i="14"/>
  <c r="AY246" i="14" s="1"/>
  <c r="AZ236" i="14"/>
  <c r="AZ244" i="14" s="1"/>
  <c r="AY237" i="14"/>
  <c r="AY245" i="14" s="1"/>
  <c r="AY234" i="14"/>
  <c r="AY242" i="14" s="1"/>
  <c r="AZ235" i="14"/>
  <c r="AZ243" i="14" s="1"/>
  <c r="AZ218" i="14"/>
  <c r="AZ226" i="14" s="1"/>
  <c r="AZ219" i="14"/>
  <c r="AZ227" i="14" s="1"/>
  <c r="AY217" i="14"/>
  <c r="AY225" i="14" s="1"/>
  <c r="AY216" i="14"/>
  <c r="AY224" i="14" s="1"/>
  <c r="AY220" i="14"/>
  <c r="AY228" i="14" s="1"/>
  <c r="AY221" i="14"/>
  <c r="AY229" i="14" s="1"/>
  <c r="AY203" i="14"/>
  <c r="AY211" i="14" s="1"/>
  <c r="AY200" i="14"/>
  <c r="AY208" i="14" s="1"/>
  <c r="AY199" i="14"/>
  <c r="AY207" i="14" s="1"/>
  <c r="AY201" i="14"/>
  <c r="AY209" i="14" s="1"/>
  <c r="AZ202" i="14"/>
  <c r="AZ210" i="14" s="1"/>
  <c r="AY204" i="14"/>
  <c r="AY212" i="14" s="1"/>
  <c r="AY182" i="14"/>
  <c r="AY190" i="14" s="1"/>
  <c r="AZ185" i="14"/>
  <c r="AZ193" i="14"/>
  <c r="AY183" i="14"/>
  <c r="AY191" i="14" s="1"/>
  <c r="AY187" i="14"/>
  <c r="AY195" i="14" s="1"/>
  <c r="AY186" i="14"/>
  <c r="AY194" i="14" s="1"/>
  <c r="AZ168" i="14"/>
  <c r="AZ176" i="14" s="1"/>
  <c r="AY169" i="14"/>
  <c r="AY177" i="14" s="1"/>
  <c r="AY166" i="14"/>
  <c r="AY174" i="14" s="1"/>
  <c r="AY170" i="14"/>
  <c r="AY178" i="14" s="1"/>
  <c r="AY165" i="14"/>
  <c r="AY173" i="14" s="1"/>
  <c r="AZ167" i="14"/>
  <c r="AZ175" i="14" s="1"/>
  <c r="AY152" i="14"/>
  <c r="AY160" i="14" s="1"/>
  <c r="AZ150" i="14"/>
  <c r="AZ158" i="14" s="1"/>
  <c r="AZ151" i="14"/>
  <c r="AZ159" i="14" s="1"/>
  <c r="AY149" i="14"/>
  <c r="AY157" i="14" s="1"/>
  <c r="AY153" i="14"/>
  <c r="AY161" i="14" s="1"/>
  <c r="AY148" i="14"/>
  <c r="AY156" i="14" s="1"/>
  <c r="AY133" i="14"/>
  <c r="AY141" i="14" s="1"/>
  <c r="AY136" i="14"/>
  <c r="AY144" i="14" s="1"/>
  <c r="AY131" i="14"/>
  <c r="AY139" i="14" s="1"/>
  <c r="AY132" i="14"/>
  <c r="AY140" i="14" s="1"/>
  <c r="AY135" i="14"/>
  <c r="AY143" i="14" s="1"/>
  <c r="AX97" i="14"/>
  <c r="AX105" i="14" s="1"/>
  <c r="AX114" i="14"/>
  <c r="AX122" i="14" s="1"/>
  <c r="C811" i="14"/>
  <c r="AY811" i="14" s="1"/>
  <c r="AX802" i="14"/>
  <c r="AY794" i="14" s="1"/>
  <c r="AX115" i="14"/>
  <c r="AX123" i="14" s="1"/>
  <c r="AX98" i="14"/>
  <c r="AX106" i="14" s="1"/>
  <c r="C812" i="14"/>
  <c r="AY812" i="14" s="1"/>
  <c r="AX803" i="14"/>
  <c r="AY795" i="14" s="1"/>
  <c r="AY822" i="14"/>
  <c r="AZ814" i="14" s="1"/>
  <c r="C831" i="14"/>
  <c r="AZ831" i="14" s="1"/>
  <c r="AC1076" i="14"/>
  <c r="AD56" i="14"/>
  <c r="AD1068" i="14"/>
  <c r="Z29" i="1" s="1"/>
  <c r="C830" i="14"/>
  <c r="AZ830" i="14" s="1"/>
  <c r="AY821" i="14"/>
  <c r="AZ813" i="14" s="1"/>
  <c r="AX118" i="14"/>
  <c r="AX126" i="14" s="1"/>
  <c r="C815" i="14"/>
  <c r="AY815" i="14" s="1"/>
  <c r="AX806" i="14"/>
  <c r="AY798" i="14" s="1"/>
  <c r="AX101" i="14"/>
  <c r="AX109" i="14" s="1"/>
  <c r="AX119" i="14"/>
  <c r="AX127" i="14" s="1"/>
  <c r="C816" i="14"/>
  <c r="AY816" i="14" s="1"/>
  <c r="AX807" i="14"/>
  <c r="AY799" i="14" s="1"/>
  <c r="AX102" i="14"/>
  <c r="AX110" i="14" s="1"/>
  <c r="AZ116" i="14"/>
  <c r="AZ124" i="14" s="1"/>
  <c r="AZ99" i="14"/>
  <c r="AZ107" i="14" s="1"/>
  <c r="AX82" i="14"/>
  <c r="AX90" i="14" s="1"/>
  <c r="AX83" i="14"/>
  <c r="AX91" i="14" s="1"/>
  <c r="AE1075" i="14"/>
  <c r="AX73" i="14"/>
  <c r="AJ1074" i="14"/>
  <c r="AI1073" i="14"/>
  <c r="AD1079" i="14"/>
  <c r="AD1077" i="14"/>
  <c r="AD57" i="14"/>
  <c r="AJ58" i="14"/>
  <c r="AK50" i="14" s="1"/>
  <c r="AK1070" i="14" s="1"/>
  <c r="AX274" i="14"/>
  <c r="AY266" i="14" s="1"/>
  <c r="AX342" i="14"/>
  <c r="AY334" i="14" s="1"/>
  <c r="AX495" i="14"/>
  <c r="AY487" i="14" s="1"/>
  <c r="AX64" i="14"/>
  <c r="AX72" i="14" s="1"/>
  <c r="AX376" i="14"/>
  <c r="AY368" i="14" s="1"/>
  <c r="AX648" i="14"/>
  <c r="AY640" i="14" s="1"/>
  <c r="AW62" i="14"/>
  <c r="AW70" i="14" s="1"/>
  <c r="AX529" i="14"/>
  <c r="AY521" i="14" s="1"/>
  <c r="AX461" i="14"/>
  <c r="AY453" i="14" s="1"/>
  <c r="AY92" i="14"/>
  <c r="AZ84" i="14" s="1"/>
  <c r="AX427" i="14"/>
  <c r="AY419" i="14" s="1"/>
  <c r="AX223" i="14"/>
  <c r="AY215" i="14" s="1"/>
  <c r="AX546" i="14"/>
  <c r="AY538" i="14" s="1"/>
  <c r="AY89" i="14"/>
  <c r="AZ81" i="14" s="1"/>
  <c r="AX444" i="14"/>
  <c r="AY436" i="14" s="1"/>
  <c r="AX359" i="14"/>
  <c r="AY351" i="14" s="1"/>
  <c r="AX631" i="14"/>
  <c r="AY623" i="14" s="1"/>
  <c r="AX393" i="14"/>
  <c r="AY385" i="14" s="1"/>
  <c r="AX68" i="14"/>
  <c r="AX76" i="14" s="1"/>
  <c r="AX206" i="14"/>
  <c r="AY198" i="14" s="1"/>
  <c r="AX563" i="14"/>
  <c r="AY555" i="14" s="1"/>
  <c r="AY88" i="14"/>
  <c r="AZ80" i="14" s="1"/>
  <c r="AX733" i="14"/>
  <c r="AY725" i="14" s="1"/>
  <c r="AX121" i="14"/>
  <c r="AY113" i="14" s="1"/>
  <c r="AX665" i="14"/>
  <c r="AY657" i="14" s="1"/>
  <c r="AX308" i="14"/>
  <c r="AY300" i="14" s="1"/>
  <c r="AX138" i="14"/>
  <c r="AY130" i="14" s="1"/>
  <c r="AX325" i="14"/>
  <c r="AY317" i="14" s="1"/>
  <c r="AX478" i="14"/>
  <c r="AY470" i="14" s="1"/>
  <c r="AX410" i="14"/>
  <c r="AY402" i="14" s="1"/>
  <c r="AX614" i="14"/>
  <c r="AY606" i="14" s="1"/>
  <c r="AX189" i="14"/>
  <c r="AY181" i="14" s="1"/>
  <c r="AX67" i="14"/>
  <c r="AX75" i="14" s="1"/>
  <c r="AX784" i="14"/>
  <c r="AY776" i="14" s="1"/>
  <c r="AZ125" i="14"/>
  <c r="AX767" i="14"/>
  <c r="AY759" i="14" s="1"/>
  <c r="AX682" i="14"/>
  <c r="AY674" i="14" s="1"/>
  <c r="AY63" i="14"/>
  <c r="AY71" i="14" s="1"/>
  <c r="AX155" i="14"/>
  <c r="AY147" i="14" s="1"/>
  <c r="AX172" i="14"/>
  <c r="AY164" i="14" s="1"/>
  <c r="AX580" i="14"/>
  <c r="AY572" i="14" s="1"/>
  <c r="AX699" i="14"/>
  <c r="AY691" i="14" s="1"/>
  <c r="AX240" i="14"/>
  <c r="AY232" i="14" s="1"/>
  <c r="B793" i="14"/>
  <c r="B784" i="14"/>
  <c r="AJ54" i="14"/>
  <c r="C810" i="14"/>
  <c r="AY810" i="14" s="1"/>
  <c r="AX801" i="14"/>
  <c r="AY793" i="14" s="1"/>
  <c r="B816" i="14"/>
  <c r="B807" i="14"/>
  <c r="AD59" i="14"/>
  <c r="AX66" i="14"/>
  <c r="AX74" i="14" s="1"/>
  <c r="AY65" i="14" s="1"/>
  <c r="AX597" i="14"/>
  <c r="AY589" i="14" s="1"/>
  <c r="B786" i="14"/>
  <c r="B795" i="14"/>
  <c r="AY93" i="14"/>
  <c r="AZ85" i="14" s="1"/>
  <c r="AX291" i="14"/>
  <c r="AY283" i="14" s="1"/>
  <c r="AX750" i="14"/>
  <c r="AY742" i="14" s="1"/>
  <c r="AY108" i="14"/>
  <c r="AZ100" i="14" s="1"/>
  <c r="AX257" i="14"/>
  <c r="AY249" i="14" s="1"/>
  <c r="AX512" i="14"/>
  <c r="AY504" i="14" s="1"/>
  <c r="AX716" i="14"/>
  <c r="AY708" i="14" s="1"/>
  <c r="AX87" i="14"/>
  <c r="AY79" i="14" s="1"/>
  <c r="AX104" i="14"/>
  <c r="AY96" i="14" s="1"/>
  <c r="B814" i="14"/>
  <c r="B805" i="14"/>
  <c r="AI53" i="14"/>
  <c r="B789" i="14"/>
  <c r="B798" i="14"/>
  <c r="AE55" i="14"/>
  <c r="B811" i="14"/>
  <c r="B802" i="14"/>
  <c r="AW66" i="13"/>
  <c r="AW93" i="13" s="1"/>
  <c r="AU109" i="13"/>
  <c r="AU7" i="3" s="1"/>
  <c r="AW80" i="13"/>
  <c r="AV107" i="13"/>
  <c r="AV82" i="13"/>
  <c r="AX69" i="13"/>
  <c r="AX96" i="13" s="1"/>
  <c r="AX71" i="13"/>
  <c r="AX98" i="13" s="1"/>
  <c r="AK1078" i="14" l="1"/>
  <c r="AI46" i="5"/>
  <c r="AB36" i="5"/>
  <c r="F36" i="20"/>
  <c r="F33" i="20" s="1"/>
  <c r="F24" i="20" s="1"/>
  <c r="AX66" i="13"/>
  <c r="AX93" i="13" s="1"/>
  <c r="Z53" i="1"/>
  <c r="O19" i="17"/>
  <c r="O20" i="17" s="1"/>
  <c r="O22" i="17" s="1"/>
  <c r="T16" i="16"/>
  <c r="AT16" i="17"/>
  <c r="AS17" i="17"/>
  <c r="BA150" i="14"/>
  <c r="BA158" i="14" s="1"/>
  <c r="BA303" i="14"/>
  <c r="BA311" i="14" s="1"/>
  <c r="BA388" i="14"/>
  <c r="BA396" i="14" s="1"/>
  <c r="BA491" i="14"/>
  <c r="BA499" i="14" s="1"/>
  <c r="BA490" i="14"/>
  <c r="BA498" i="14" s="1"/>
  <c r="BA678" i="14"/>
  <c r="BA686" i="14" s="1"/>
  <c r="BA321" i="14"/>
  <c r="BA329" i="14" s="1"/>
  <c r="BA389" i="14"/>
  <c r="BA397" i="14" s="1"/>
  <c r="BA456" i="14"/>
  <c r="BA464" i="14" s="1"/>
  <c r="BA711" i="14"/>
  <c r="BA719" i="14" s="1"/>
  <c r="BA167" i="14"/>
  <c r="BA175" i="14"/>
  <c r="BA151" i="14"/>
  <c r="BA159" i="14" s="1"/>
  <c r="BA168" i="14"/>
  <c r="BA176" i="14" s="1"/>
  <c r="BA304" i="14"/>
  <c r="BA312" i="14" s="1"/>
  <c r="BA575" i="14"/>
  <c r="BA583" i="14" s="1"/>
  <c r="BA99" i="14"/>
  <c r="BA107" i="14" s="1"/>
  <c r="BA218" i="14"/>
  <c r="BA226" i="14" s="1"/>
  <c r="BA270" i="14"/>
  <c r="BA278" i="14" s="1"/>
  <c r="BA440" i="14"/>
  <c r="BA448" i="14" s="1"/>
  <c r="BA627" i="14"/>
  <c r="BA635" i="14" s="1"/>
  <c r="BA746" i="14"/>
  <c r="BA754" i="14" s="1"/>
  <c r="BA116" i="14"/>
  <c r="BA124" i="14" s="1"/>
  <c r="BA235" i="14"/>
  <c r="BA243" i="14" s="1"/>
  <c r="BA236" i="14"/>
  <c r="BA244" i="14" s="1"/>
  <c r="BA355" i="14"/>
  <c r="BA363" i="14" s="1"/>
  <c r="BA354" i="14"/>
  <c r="BA362" i="14" s="1"/>
  <c r="BA422" i="14"/>
  <c r="BA430" i="14" s="1"/>
  <c r="BA457" i="14"/>
  <c r="BA465" i="14" s="1"/>
  <c r="BA474" i="14"/>
  <c r="BA482" i="14" s="1"/>
  <c r="BA542" i="14"/>
  <c r="BA550" i="14" s="1"/>
  <c r="BA558" i="14"/>
  <c r="BA566" i="14" s="1"/>
  <c r="BA593" i="14"/>
  <c r="BA601" i="14" s="1"/>
  <c r="BA626" i="14"/>
  <c r="BA634" i="14" s="1"/>
  <c r="BA661" i="14"/>
  <c r="BA669" i="14" s="1"/>
  <c r="BA694" i="14"/>
  <c r="BA702" i="14" s="1"/>
  <c r="BA695" i="14"/>
  <c r="BA703" i="14" s="1"/>
  <c r="BA508" i="14"/>
  <c r="BA516" i="14"/>
  <c r="BA185" i="14"/>
  <c r="BA193" i="14" s="1"/>
  <c r="BA202" i="14"/>
  <c r="BA210" i="14" s="1"/>
  <c r="BA287" i="14"/>
  <c r="BA295" i="14" s="1"/>
  <c r="BA337" i="14"/>
  <c r="BA345" i="14" s="1"/>
  <c r="BA371" i="14"/>
  <c r="BA379" i="14"/>
  <c r="BA423" i="14"/>
  <c r="BA431" i="14" s="1"/>
  <c r="BA439" i="14"/>
  <c r="BA447" i="14" s="1"/>
  <c r="BA525" i="14"/>
  <c r="BA533" i="14" s="1"/>
  <c r="BA559" i="14"/>
  <c r="BA567" i="14" s="1"/>
  <c r="BA576" i="14"/>
  <c r="BA584" i="14" s="1"/>
  <c r="BA643" i="14"/>
  <c r="BA651" i="14" s="1"/>
  <c r="BA712" i="14"/>
  <c r="BA720" i="14" s="1"/>
  <c r="BA745" i="14"/>
  <c r="BA753" i="14" s="1"/>
  <c r="BA763" i="14"/>
  <c r="BA771" i="14" s="1"/>
  <c r="BA779" i="14"/>
  <c r="BA787" i="14" s="1"/>
  <c r="BA253" i="14"/>
  <c r="BA261" i="14" s="1"/>
  <c r="BA286" i="14"/>
  <c r="BA294" i="14" s="1"/>
  <c r="BA406" i="14"/>
  <c r="BA414" i="14" s="1"/>
  <c r="BA541" i="14"/>
  <c r="BA549" i="14" s="1"/>
  <c r="BA780" i="14"/>
  <c r="BA788" i="14" s="1"/>
  <c r="BA117" i="14"/>
  <c r="BA125" i="14" s="1"/>
  <c r="BA219" i="14"/>
  <c r="BA227" i="14" s="1"/>
  <c r="BA338" i="14"/>
  <c r="BA346" i="14" s="1"/>
  <c r="BA372" i="14"/>
  <c r="BA380" i="14" s="1"/>
  <c r="BA405" i="14"/>
  <c r="BA413" i="14" s="1"/>
  <c r="BA507" i="14"/>
  <c r="BA515" i="14" s="1"/>
  <c r="BA592" i="14"/>
  <c r="BA600" i="14" s="1"/>
  <c r="BA610" i="14"/>
  <c r="BA618" i="14" s="1"/>
  <c r="BA644" i="14"/>
  <c r="BA652" i="14" s="1"/>
  <c r="BA660" i="14"/>
  <c r="BA668" i="14" s="1"/>
  <c r="BA729" i="14"/>
  <c r="BA737" i="14" s="1"/>
  <c r="BA762" i="14"/>
  <c r="BA770" i="14" s="1"/>
  <c r="AY782" i="14"/>
  <c r="AY790" i="14" s="1"/>
  <c r="AZ782" i="14" s="1"/>
  <c r="AZ790" i="14" s="1"/>
  <c r="AZ796" i="14"/>
  <c r="AZ804" i="14" s="1"/>
  <c r="AY777" i="14"/>
  <c r="AY785" i="14" s="1"/>
  <c r="AZ777" i="14" s="1"/>
  <c r="AZ785" i="14" s="1"/>
  <c r="AY786" i="14"/>
  <c r="AZ778" i="14" s="1"/>
  <c r="AZ786" i="14" s="1"/>
  <c r="AY778" i="14"/>
  <c r="AY781" i="14"/>
  <c r="AY789" i="14" s="1"/>
  <c r="AZ781" i="14" s="1"/>
  <c r="AZ789" i="14" s="1"/>
  <c r="AZ797" i="14"/>
  <c r="AZ805" i="14" s="1"/>
  <c r="B830" i="14"/>
  <c r="B821" i="14"/>
  <c r="AZ822" i="14"/>
  <c r="AY806" i="14"/>
  <c r="AY803" i="14"/>
  <c r="AY807" i="14"/>
  <c r="AY802" i="14"/>
  <c r="AZ764" i="14"/>
  <c r="AZ772" i="14" s="1"/>
  <c r="AZ761" i="14"/>
  <c r="AZ769" i="14" s="1"/>
  <c r="AZ760" i="14"/>
  <c r="AZ768" i="14" s="1"/>
  <c r="AZ765" i="14"/>
  <c r="AZ773" i="14" s="1"/>
  <c r="AZ744" i="14"/>
  <c r="AZ752" i="14" s="1"/>
  <c r="AZ748" i="14"/>
  <c r="AZ756" i="14" s="1"/>
  <c r="AZ747" i="14"/>
  <c r="AZ755" i="14" s="1"/>
  <c r="AZ743" i="14"/>
  <c r="AZ751" i="14" s="1"/>
  <c r="AZ728" i="14"/>
  <c r="AZ736" i="14" s="1"/>
  <c r="AZ727" i="14"/>
  <c r="AZ735" i="14" s="1"/>
  <c r="AZ726" i="14"/>
  <c r="AZ734" i="14" s="1"/>
  <c r="AZ730" i="14"/>
  <c r="AZ738" i="14" s="1"/>
  <c r="AZ731" i="14"/>
  <c r="AZ739" i="14" s="1"/>
  <c r="AZ713" i="14"/>
  <c r="AZ721" i="14" s="1"/>
  <c r="AZ709" i="14"/>
  <c r="AZ717" i="14" s="1"/>
  <c r="AZ710" i="14"/>
  <c r="AZ718" i="14" s="1"/>
  <c r="AZ714" i="14"/>
  <c r="AZ722" i="14" s="1"/>
  <c r="AZ692" i="14"/>
  <c r="AZ700" i="14" s="1"/>
  <c r="AZ693" i="14"/>
  <c r="AZ701" i="14" s="1"/>
  <c r="AZ696" i="14"/>
  <c r="AZ704" i="14" s="1"/>
  <c r="AZ697" i="14"/>
  <c r="AZ705" i="14" s="1"/>
  <c r="AZ676" i="14"/>
  <c r="AZ684" i="14" s="1"/>
  <c r="AZ680" i="14"/>
  <c r="AZ688" i="14" s="1"/>
  <c r="AZ677" i="14"/>
  <c r="AZ685" i="14" s="1"/>
  <c r="AZ675" i="14"/>
  <c r="AZ683" i="14" s="1"/>
  <c r="AZ679" i="14"/>
  <c r="AZ687" i="14" s="1"/>
  <c r="AZ658" i="14"/>
  <c r="AZ666" i="14" s="1"/>
  <c r="AZ659" i="14"/>
  <c r="AZ667" i="14" s="1"/>
  <c r="AZ663" i="14"/>
  <c r="AZ671" i="14" s="1"/>
  <c r="AZ662" i="14"/>
  <c r="AZ670" i="14" s="1"/>
  <c r="AZ641" i="14"/>
  <c r="AZ649" i="14" s="1"/>
  <c r="AZ642" i="14"/>
  <c r="AZ650" i="14" s="1"/>
  <c r="AZ645" i="14"/>
  <c r="AZ653" i="14" s="1"/>
  <c r="AZ646" i="14"/>
  <c r="AZ654" i="14" s="1"/>
  <c r="AZ625" i="14"/>
  <c r="AZ633" i="14" s="1"/>
  <c r="AZ624" i="14"/>
  <c r="AZ632" i="14" s="1"/>
  <c r="AZ628" i="14"/>
  <c r="AZ636" i="14" s="1"/>
  <c r="AZ629" i="14"/>
  <c r="AZ637" i="14" s="1"/>
  <c r="AZ608" i="14"/>
  <c r="AZ616" i="14" s="1"/>
  <c r="AZ611" i="14"/>
  <c r="AZ619" i="14" s="1"/>
  <c r="AZ607" i="14"/>
  <c r="AZ615" i="14" s="1"/>
  <c r="AZ612" i="14"/>
  <c r="AZ620" i="14" s="1"/>
  <c r="AZ609" i="14"/>
  <c r="AZ617" i="14" s="1"/>
  <c r="AZ590" i="14"/>
  <c r="AZ598" i="14" s="1"/>
  <c r="AZ591" i="14"/>
  <c r="AZ599" i="14" s="1"/>
  <c r="AZ594" i="14"/>
  <c r="AZ602" i="14" s="1"/>
  <c r="AZ595" i="14"/>
  <c r="AZ603" i="14" s="1"/>
  <c r="AZ577" i="14"/>
  <c r="AZ585" i="14" s="1"/>
  <c r="AZ573" i="14"/>
  <c r="AZ581" i="14" s="1"/>
  <c r="AZ574" i="14"/>
  <c r="AZ582" i="14" s="1"/>
  <c r="AZ578" i="14"/>
  <c r="AZ586" i="14" s="1"/>
  <c r="AZ560" i="14"/>
  <c r="AZ568" i="14" s="1"/>
  <c r="AZ556" i="14"/>
  <c r="AZ564" i="14" s="1"/>
  <c r="AZ561" i="14"/>
  <c r="AZ569" i="14" s="1"/>
  <c r="AZ557" i="14"/>
  <c r="AZ565" i="14"/>
  <c r="AZ543" i="14"/>
  <c r="AZ551" i="14" s="1"/>
  <c r="AZ540" i="14"/>
  <c r="AZ548" i="14" s="1"/>
  <c r="AZ539" i="14"/>
  <c r="AZ547" i="14" s="1"/>
  <c r="AZ544" i="14"/>
  <c r="AZ552" i="14" s="1"/>
  <c r="AZ526" i="14"/>
  <c r="AZ534" i="14" s="1"/>
  <c r="AZ522" i="14"/>
  <c r="AZ530" i="14" s="1"/>
  <c r="AZ523" i="14"/>
  <c r="AZ531" i="14" s="1"/>
  <c r="AZ527" i="14"/>
  <c r="AZ535" i="14" s="1"/>
  <c r="AZ524" i="14"/>
  <c r="AZ532" i="14" s="1"/>
  <c r="AZ505" i="14"/>
  <c r="AZ513" i="14" s="1"/>
  <c r="AZ509" i="14"/>
  <c r="AZ517" i="14" s="1"/>
  <c r="AZ506" i="14"/>
  <c r="AZ514" i="14" s="1"/>
  <c r="AZ510" i="14"/>
  <c r="AZ518" i="14" s="1"/>
  <c r="AZ492" i="14"/>
  <c r="AZ500" i="14" s="1"/>
  <c r="AZ488" i="14"/>
  <c r="AZ496" i="14" s="1"/>
  <c r="AZ493" i="14"/>
  <c r="AZ501" i="14" s="1"/>
  <c r="AZ489" i="14"/>
  <c r="AZ497" i="14" s="1"/>
  <c r="AZ475" i="14"/>
  <c r="AZ483" i="14" s="1"/>
  <c r="AZ471" i="14"/>
  <c r="AZ479" i="14" s="1"/>
  <c r="AZ473" i="14"/>
  <c r="AZ481" i="14" s="1"/>
  <c r="AZ472" i="14"/>
  <c r="AZ480" i="14" s="1"/>
  <c r="AZ476" i="14"/>
  <c r="AZ484" i="14" s="1"/>
  <c r="AZ454" i="14"/>
  <c r="AZ462" i="14" s="1"/>
  <c r="AZ459" i="14"/>
  <c r="AZ467" i="14" s="1"/>
  <c r="AZ458" i="14"/>
  <c r="AZ466" i="14" s="1"/>
  <c r="AZ455" i="14"/>
  <c r="AZ463" i="14" s="1"/>
  <c r="AZ437" i="14"/>
  <c r="AZ445" i="14" s="1"/>
  <c r="AZ438" i="14"/>
  <c r="AZ446" i="14" s="1"/>
  <c r="AZ442" i="14"/>
  <c r="AZ450" i="14" s="1"/>
  <c r="AZ441" i="14"/>
  <c r="AZ449" i="14" s="1"/>
  <c r="AZ425" i="14"/>
  <c r="AZ433" i="14" s="1"/>
  <c r="AZ420" i="14"/>
  <c r="AZ428" i="14" s="1"/>
  <c r="AZ421" i="14"/>
  <c r="AZ429" i="14"/>
  <c r="AZ424" i="14"/>
  <c r="AZ432" i="14" s="1"/>
  <c r="AZ404" i="14"/>
  <c r="AZ412" i="14" s="1"/>
  <c r="AZ408" i="14"/>
  <c r="AZ416" i="14" s="1"/>
  <c r="AZ403" i="14"/>
  <c r="AZ411" i="14" s="1"/>
  <c r="AZ407" i="14"/>
  <c r="AZ415" i="14" s="1"/>
  <c r="AZ386" i="14"/>
  <c r="AZ394" i="14" s="1"/>
  <c r="AZ391" i="14"/>
  <c r="AZ399" i="14" s="1"/>
  <c r="AZ387" i="14"/>
  <c r="AZ395" i="14" s="1"/>
  <c r="AZ390" i="14"/>
  <c r="AZ398" i="14" s="1"/>
  <c r="AZ370" i="14"/>
  <c r="AZ378" i="14" s="1"/>
  <c r="AZ369" i="14"/>
  <c r="AZ377" i="14" s="1"/>
  <c r="AZ374" i="14"/>
  <c r="AZ382" i="14" s="1"/>
  <c r="AZ373" i="14"/>
  <c r="AZ381" i="14"/>
  <c r="AZ353" i="14"/>
  <c r="AZ361" i="14"/>
  <c r="AZ356" i="14"/>
  <c r="AZ364" i="14"/>
  <c r="AZ352" i="14"/>
  <c r="AZ360" i="14"/>
  <c r="AZ357" i="14"/>
  <c r="AZ365" i="14" s="1"/>
  <c r="AZ335" i="14"/>
  <c r="AZ343" i="14"/>
  <c r="AZ339" i="14"/>
  <c r="AZ347" i="14" s="1"/>
  <c r="AZ340" i="14"/>
  <c r="AZ348" i="14" s="1"/>
  <c r="AZ336" i="14"/>
  <c r="AZ344" i="14" s="1"/>
  <c r="AZ320" i="14"/>
  <c r="AZ328" i="14" s="1"/>
  <c r="AZ323" i="14"/>
  <c r="AZ331" i="14" s="1"/>
  <c r="AZ318" i="14"/>
  <c r="AZ326" i="14" s="1"/>
  <c r="AZ322" i="14"/>
  <c r="AZ330" i="14" s="1"/>
  <c r="AZ319" i="14"/>
  <c r="AZ327" i="14" s="1"/>
  <c r="AZ305" i="14"/>
  <c r="AZ313" i="14" s="1"/>
  <c r="AZ306" i="14"/>
  <c r="AZ314" i="14" s="1"/>
  <c r="AZ301" i="14"/>
  <c r="AZ309" i="14" s="1"/>
  <c r="AZ302" i="14"/>
  <c r="AZ310" i="14" s="1"/>
  <c r="AZ288" i="14"/>
  <c r="AZ296" i="14" s="1"/>
  <c r="AZ285" i="14"/>
  <c r="AZ293" i="14" s="1"/>
  <c r="AZ289" i="14"/>
  <c r="AZ297" i="14" s="1"/>
  <c r="AZ284" i="14"/>
  <c r="AZ292" i="14" s="1"/>
  <c r="AZ269" i="14"/>
  <c r="AZ277" i="14" s="1"/>
  <c r="AZ271" i="14"/>
  <c r="AZ279" i="14" s="1"/>
  <c r="AZ267" i="14"/>
  <c r="AZ275" i="14"/>
  <c r="AZ268" i="14"/>
  <c r="AZ276" i="14" s="1"/>
  <c r="AZ272" i="14"/>
  <c r="AZ280" i="14" s="1"/>
  <c r="AZ255" i="14"/>
  <c r="AZ263" i="14" s="1"/>
  <c r="AZ252" i="14"/>
  <c r="AZ260" i="14"/>
  <c r="AZ250" i="14"/>
  <c r="AZ258" i="14" s="1"/>
  <c r="AZ254" i="14"/>
  <c r="AZ262" i="14"/>
  <c r="AZ251" i="14"/>
  <c r="AZ259" i="14" s="1"/>
  <c r="AZ234" i="14"/>
  <c r="AZ242" i="14" s="1"/>
  <c r="AZ233" i="14"/>
  <c r="AZ241" i="14" s="1"/>
  <c r="AZ238" i="14"/>
  <c r="AZ246" i="14" s="1"/>
  <c r="AZ237" i="14"/>
  <c r="AZ245" i="14" s="1"/>
  <c r="AZ221" i="14"/>
  <c r="AZ229" i="14" s="1"/>
  <c r="AZ216" i="14"/>
  <c r="AZ224" i="14" s="1"/>
  <c r="AZ220" i="14"/>
  <c r="AZ228" i="14" s="1"/>
  <c r="AZ217" i="14"/>
  <c r="AZ225" i="14" s="1"/>
  <c r="AZ204" i="14"/>
  <c r="AZ212" i="14" s="1"/>
  <c r="AZ201" i="14"/>
  <c r="AZ209" i="14" s="1"/>
  <c r="AZ200" i="14"/>
  <c r="AZ208" i="14" s="1"/>
  <c r="AZ199" i="14"/>
  <c r="AZ207" i="14" s="1"/>
  <c r="AZ203" i="14"/>
  <c r="AZ211" i="14" s="1"/>
  <c r="AZ183" i="14"/>
  <c r="AZ191" i="14" s="1"/>
  <c r="AZ186" i="14"/>
  <c r="AZ194" i="14" s="1"/>
  <c r="AZ182" i="14"/>
  <c r="AZ190" i="14" s="1"/>
  <c r="AZ187" i="14"/>
  <c r="AZ195" i="14" s="1"/>
  <c r="AZ165" i="14"/>
  <c r="AZ173" i="14" s="1"/>
  <c r="AZ166" i="14"/>
  <c r="AZ174" i="14" s="1"/>
  <c r="AZ170" i="14"/>
  <c r="AZ178" i="14" s="1"/>
  <c r="AZ169" i="14"/>
  <c r="AZ177" i="14" s="1"/>
  <c r="AZ148" i="14"/>
  <c r="AZ156" i="14" s="1"/>
  <c r="AZ149" i="14"/>
  <c r="AZ157" i="14" s="1"/>
  <c r="AZ153" i="14"/>
  <c r="AZ161" i="14" s="1"/>
  <c r="AZ152" i="14"/>
  <c r="AZ160" i="14" s="1"/>
  <c r="AZ135" i="14"/>
  <c r="AZ143" i="14" s="1"/>
  <c r="AZ133" i="14"/>
  <c r="AZ141" i="14" s="1"/>
  <c r="AZ132" i="14"/>
  <c r="AZ140" i="14" s="1"/>
  <c r="AZ136" i="14"/>
  <c r="AZ144" i="14" s="1"/>
  <c r="AZ131" i="14"/>
  <c r="AZ139" i="14" s="1"/>
  <c r="AY114" i="14"/>
  <c r="AY122" i="14" s="1"/>
  <c r="AY97" i="14"/>
  <c r="AY105" i="14"/>
  <c r="C828" i="14"/>
  <c r="AZ828" i="14" s="1"/>
  <c r="AY819" i="14"/>
  <c r="AZ811" i="14" s="1"/>
  <c r="AY98" i="14"/>
  <c r="AY106" i="14" s="1"/>
  <c r="AY115" i="14"/>
  <c r="AY123" i="14" s="1"/>
  <c r="C829" i="14"/>
  <c r="AZ829" i="14" s="1"/>
  <c r="AY820" i="14"/>
  <c r="AZ812" i="14" s="1"/>
  <c r="AZ839" i="14"/>
  <c r="C848" i="14"/>
  <c r="BA848" i="14" s="1"/>
  <c r="BA856" i="14" s="1"/>
  <c r="AZ838" i="14"/>
  <c r="C847" i="14"/>
  <c r="BA847" i="14" s="1"/>
  <c r="BA855" i="14" s="1"/>
  <c r="AD1076" i="14"/>
  <c r="AZ821" i="14"/>
  <c r="AY101" i="14"/>
  <c r="AY109" i="14" s="1"/>
  <c r="AY118" i="14"/>
  <c r="AY126" i="14" s="1"/>
  <c r="AY823" i="14"/>
  <c r="AZ815" i="14" s="1"/>
  <c r="C832" i="14"/>
  <c r="AZ832" i="14" s="1"/>
  <c r="AY824" i="14"/>
  <c r="AZ816" i="14" s="1"/>
  <c r="C833" i="14"/>
  <c r="AZ833" i="14" s="1"/>
  <c r="AY102" i="14"/>
  <c r="AY110" i="14" s="1"/>
  <c r="AY119" i="14"/>
  <c r="AY127" i="14" s="1"/>
  <c r="AY82" i="14"/>
  <c r="AY90" i="14" s="1"/>
  <c r="AY83" i="14"/>
  <c r="AY91" i="14" s="1"/>
  <c r="AY73" i="14"/>
  <c r="AE49" i="14"/>
  <c r="AE1069" i="14" s="1"/>
  <c r="AE48" i="14"/>
  <c r="AY87" i="14"/>
  <c r="AZ79" i="14" s="1"/>
  <c r="AY172" i="14"/>
  <c r="AZ164" i="14" s="1"/>
  <c r="AY257" i="14"/>
  <c r="AZ249" i="14" s="1"/>
  <c r="AZ108" i="14"/>
  <c r="AY155" i="14"/>
  <c r="AZ147" i="14" s="1"/>
  <c r="AY410" i="14"/>
  <c r="AZ402" i="14" s="1"/>
  <c r="AY478" i="14"/>
  <c r="AZ470" i="14" s="1"/>
  <c r="AY121" i="14"/>
  <c r="AZ113" i="14" s="1"/>
  <c r="AY223" i="14"/>
  <c r="AZ215" i="14" s="1"/>
  <c r="AY495" i="14"/>
  <c r="AZ487" i="14" s="1"/>
  <c r="AY104" i="14"/>
  <c r="AZ96" i="14" s="1"/>
  <c r="AY750" i="14"/>
  <c r="AZ742" i="14" s="1"/>
  <c r="AY665" i="14"/>
  <c r="AZ657" i="14" s="1"/>
  <c r="AY68" i="14"/>
  <c r="AY76" i="14" s="1"/>
  <c r="AY631" i="14"/>
  <c r="AZ623" i="14" s="1"/>
  <c r="AX62" i="14"/>
  <c r="AX70" i="14" s="1"/>
  <c r="AY240" i="14"/>
  <c r="AZ232" i="14" s="1"/>
  <c r="AY699" i="14"/>
  <c r="AZ691" i="14" s="1"/>
  <c r="AY682" i="14"/>
  <c r="AZ674" i="14" s="1"/>
  <c r="AY767" i="14"/>
  <c r="AZ759" i="14" s="1"/>
  <c r="AY325" i="14"/>
  <c r="AZ317" i="14" s="1"/>
  <c r="AY308" i="14"/>
  <c r="AZ300" i="14" s="1"/>
  <c r="AY206" i="14"/>
  <c r="AZ198" i="14" s="1"/>
  <c r="AY461" i="14"/>
  <c r="AZ453" i="14" s="1"/>
  <c r="AY648" i="14"/>
  <c r="AZ640" i="14" s="1"/>
  <c r="AY376" i="14"/>
  <c r="AZ368" i="14" s="1"/>
  <c r="AY274" i="14"/>
  <c r="AZ266" i="14" s="1"/>
  <c r="AY189" i="14"/>
  <c r="AZ181" i="14" s="1"/>
  <c r="AZ88" i="14"/>
  <c r="AY359" i="14"/>
  <c r="AZ351" i="14" s="1"/>
  <c r="AY64" i="14"/>
  <c r="AY72" i="14" s="1"/>
  <c r="B819" i="14"/>
  <c r="B828" i="14"/>
  <c r="AJ45" i="14"/>
  <c r="AJ1065" i="14" s="1"/>
  <c r="AH28" i="5" s="1"/>
  <c r="AY716" i="14"/>
  <c r="AZ708" i="14" s="1"/>
  <c r="AY512" i="14"/>
  <c r="AZ504" i="14" s="1"/>
  <c r="AZ93" i="14"/>
  <c r="AY597" i="14"/>
  <c r="AZ589" i="14" s="1"/>
  <c r="AY801" i="14"/>
  <c r="AZ793" i="14" s="1"/>
  <c r="AK46" i="14"/>
  <c r="AK1066" i="14" s="1"/>
  <c r="AI34" i="5" s="1"/>
  <c r="B810" i="14"/>
  <c r="B801" i="14"/>
  <c r="AY580" i="14"/>
  <c r="AZ572" i="14" s="1"/>
  <c r="AZ63" i="14"/>
  <c r="AZ71" i="14" s="1"/>
  <c r="AY784" i="14"/>
  <c r="AZ776" i="14" s="1"/>
  <c r="AY733" i="14"/>
  <c r="AZ725" i="14" s="1"/>
  <c r="AY393" i="14"/>
  <c r="AZ385" i="14" s="1"/>
  <c r="AY427" i="14"/>
  <c r="AZ419" i="14" s="1"/>
  <c r="AY529" i="14"/>
  <c r="AZ521" i="14" s="1"/>
  <c r="AY291" i="14"/>
  <c r="AZ283" i="14" s="1"/>
  <c r="AE51" i="14"/>
  <c r="AE1071" i="14" s="1"/>
  <c r="C827" i="14"/>
  <c r="AZ827" i="14" s="1"/>
  <c r="AY818" i="14"/>
  <c r="AZ810" i="14" s="1"/>
  <c r="AK58" i="14"/>
  <c r="B815" i="14"/>
  <c r="B806" i="14"/>
  <c r="B831" i="14"/>
  <c r="B822" i="14"/>
  <c r="B803" i="14"/>
  <c r="B812" i="14"/>
  <c r="AF47" i="14"/>
  <c r="AF1067" i="14" s="1"/>
  <c r="AY66" i="14"/>
  <c r="AY74" i="14" s="1"/>
  <c r="AZ65" i="14" s="1"/>
  <c r="B824" i="14"/>
  <c r="B833" i="14"/>
  <c r="AY67" i="14"/>
  <c r="AY75" i="14" s="1"/>
  <c r="AY614" i="14"/>
  <c r="AZ606" i="14" s="1"/>
  <c r="AY138" i="14"/>
  <c r="AZ130" i="14" s="1"/>
  <c r="AY563" i="14"/>
  <c r="AZ555" i="14" s="1"/>
  <c r="AY444" i="14"/>
  <c r="AZ436" i="14" s="1"/>
  <c r="AZ89" i="14"/>
  <c r="AY546" i="14"/>
  <c r="AZ538" i="14" s="1"/>
  <c r="AZ92" i="14"/>
  <c r="AY342" i="14"/>
  <c r="AZ334" i="14" s="1"/>
  <c r="AY69" i="13"/>
  <c r="AY96" i="13" s="1"/>
  <c r="AW82" i="13"/>
  <c r="AV109" i="13"/>
  <c r="AV7" i="3" s="1"/>
  <c r="AX80" i="13"/>
  <c r="AW107" i="13"/>
  <c r="AY71" i="13"/>
  <c r="AY98" i="13" s="1"/>
  <c r="AY66" i="13" l="1"/>
  <c r="AY93" i="13" s="1"/>
  <c r="AE1079" i="14"/>
  <c r="AA55" i="1"/>
  <c r="AC47" i="5"/>
  <c r="O30" i="17"/>
  <c r="T27" i="16"/>
  <c r="U35" i="3" s="1"/>
  <c r="T19" i="16"/>
  <c r="O23" i="17"/>
  <c r="P18" i="17"/>
  <c r="AU16" i="17"/>
  <c r="AT17" i="17"/>
  <c r="BA306" i="14"/>
  <c r="BA314" i="14" s="1"/>
  <c r="BA523" i="14"/>
  <c r="BA531" i="14" s="1"/>
  <c r="BA133" i="14"/>
  <c r="BA141" i="14" s="1"/>
  <c r="BA305" i="14"/>
  <c r="BA313" i="14"/>
  <c r="BA323" i="14"/>
  <c r="BA331" i="14" s="1"/>
  <c r="BA595" i="14"/>
  <c r="BA603" i="14" s="1"/>
  <c r="BA319" i="14"/>
  <c r="BA327" i="14" s="1"/>
  <c r="BA778" i="14"/>
  <c r="BA786" i="14" s="1"/>
  <c r="BA318" i="14"/>
  <c r="BA326" i="14" s="1"/>
  <c r="BA539" i="14"/>
  <c r="BA547" i="14" s="1"/>
  <c r="BA302" i="14"/>
  <c r="BA310" i="14" s="1"/>
  <c r="BA320" i="14"/>
  <c r="BA328" i="14" s="1"/>
  <c r="BA301" i="14"/>
  <c r="BA309" i="14" s="1"/>
  <c r="BA322" i="14"/>
  <c r="BA330" i="14" s="1"/>
  <c r="BA527" i="14"/>
  <c r="BA535" i="14" s="1"/>
  <c r="BA573" i="14"/>
  <c r="BA581" i="14" s="1"/>
  <c r="BA813" i="14"/>
  <c r="BA821" i="14" s="1"/>
  <c r="BA131" i="14"/>
  <c r="BA139" i="14" s="1"/>
  <c r="BA166" i="14"/>
  <c r="BA174" i="14"/>
  <c r="BA199" i="14"/>
  <c r="BA207" i="14" s="1"/>
  <c r="BA250" i="14"/>
  <c r="BA258" i="14" s="1"/>
  <c r="BA268" i="14"/>
  <c r="BA276" i="14" s="1"/>
  <c r="BA284" i="14"/>
  <c r="BA292" i="14" s="1"/>
  <c r="BA370" i="14"/>
  <c r="BA378" i="14"/>
  <c r="BA420" i="14"/>
  <c r="BA428" i="14"/>
  <c r="BA454" i="14"/>
  <c r="BA462" i="14"/>
  <c r="BA509" i="14"/>
  <c r="BA517" i="14"/>
  <c r="BA540" i="14"/>
  <c r="BA548" i="14"/>
  <c r="BA577" i="14"/>
  <c r="BA585" i="14" s="1"/>
  <c r="BA628" i="14"/>
  <c r="BA636" i="14" s="1"/>
  <c r="BA680" i="14"/>
  <c r="BA688" i="14" s="1"/>
  <c r="BA726" i="14"/>
  <c r="BA734" i="14" s="1"/>
  <c r="BA782" i="14"/>
  <c r="BA790" i="14" s="1"/>
  <c r="BA85" i="14"/>
  <c r="BA93" i="14" s="1"/>
  <c r="BA80" i="14"/>
  <c r="BA88" i="14" s="1"/>
  <c r="BA831" i="14"/>
  <c r="BA839" i="14" s="1"/>
  <c r="BA136" i="14"/>
  <c r="BA144" i="14" s="1"/>
  <c r="BA135" i="14"/>
  <c r="BA143" i="14" s="1"/>
  <c r="BA148" i="14"/>
  <c r="BA156" i="14" s="1"/>
  <c r="BA165" i="14"/>
  <c r="BA173" i="14" s="1"/>
  <c r="BA200" i="14"/>
  <c r="BA208" i="14"/>
  <c r="BA220" i="14"/>
  <c r="BA228" i="14" s="1"/>
  <c r="BA238" i="14"/>
  <c r="BA246" i="14" s="1"/>
  <c r="BA339" i="14"/>
  <c r="BA347" i="14"/>
  <c r="BA390" i="14"/>
  <c r="BA398" i="14" s="1"/>
  <c r="BA407" i="14"/>
  <c r="BA415" i="14" s="1"/>
  <c r="BA424" i="14"/>
  <c r="BA432" i="14" s="1"/>
  <c r="BA425" i="14"/>
  <c r="BA433" i="14" s="1"/>
  <c r="BA458" i="14"/>
  <c r="BA466" i="14"/>
  <c r="BA476" i="14"/>
  <c r="BA484" i="14" s="1"/>
  <c r="BA475" i="14"/>
  <c r="BA483" i="14" s="1"/>
  <c r="BA492" i="14"/>
  <c r="BA500" i="14"/>
  <c r="BA505" i="14"/>
  <c r="BA513" i="14" s="1"/>
  <c r="BA544" i="14"/>
  <c r="BA552" i="14" s="1"/>
  <c r="BA543" i="14"/>
  <c r="BA551" i="14" s="1"/>
  <c r="BA574" i="14"/>
  <c r="BA582" i="14"/>
  <c r="BA590" i="14"/>
  <c r="BA598" i="14"/>
  <c r="BA611" i="14"/>
  <c r="BA619" i="14" s="1"/>
  <c r="BA624" i="14"/>
  <c r="BA632" i="14" s="1"/>
  <c r="BA642" i="14"/>
  <c r="BA650" i="14" s="1"/>
  <c r="BA659" i="14"/>
  <c r="BA667" i="14"/>
  <c r="BA676" i="14"/>
  <c r="BA684" i="14" s="1"/>
  <c r="BA692" i="14"/>
  <c r="BA700" i="14" s="1"/>
  <c r="BA713" i="14"/>
  <c r="BA721" i="14"/>
  <c r="BA727" i="14"/>
  <c r="BA735" i="14"/>
  <c r="BA748" i="14"/>
  <c r="BA756" i="14" s="1"/>
  <c r="BA761" i="14"/>
  <c r="BA769" i="14" s="1"/>
  <c r="BA81" i="14"/>
  <c r="BA89" i="14" s="1"/>
  <c r="BA149" i="14"/>
  <c r="BA157" i="14" s="1"/>
  <c r="BA237" i="14"/>
  <c r="BA245" i="14" s="1"/>
  <c r="BA288" i="14"/>
  <c r="BA296" i="14" s="1"/>
  <c r="BA357" i="14"/>
  <c r="BA365" i="14" s="1"/>
  <c r="BA373" i="14"/>
  <c r="BA381" i="14"/>
  <c r="BA404" i="14"/>
  <c r="BA412" i="14" s="1"/>
  <c r="BA442" i="14"/>
  <c r="BA450" i="14" s="1"/>
  <c r="BA471" i="14"/>
  <c r="BA479" i="14" s="1"/>
  <c r="BA578" i="14"/>
  <c r="BA586" i="14" s="1"/>
  <c r="BA607" i="14"/>
  <c r="BA615" i="14" s="1"/>
  <c r="BA663" i="14"/>
  <c r="BA671" i="14" s="1"/>
  <c r="BA693" i="14"/>
  <c r="BA701" i="14"/>
  <c r="BA760" i="14"/>
  <c r="BA768" i="14" s="1"/>
  <c r="BA814" i="14"/>
  <c r="BA822" i="14" s="1"/>
  <c r="BA84" i="14"/>
  <c r="BA92" i="14" s="1"/>
  <c r="BA100" i="14"/>
  <c r="BA108" i="14" s="1"/>
  <c r="BA132" i="14"/>
  <c r="BA140" i="14"/>
  <c r="BA152" i="14"/>
  <c r="BA160" i="14"/>
  <c r="BA169" i="14"/>
  <c r="BA177" i="14" s="1"/>
  <c r="BA187" i="14"/>
  <c r="BA195" i="14" s="1"/>
  <c r="BA183" i="14"/>
  <c r="BA191" i="14"/>
  <c r="BA201" i="14"/>
  <c r="BA209" i="14" s="1"/>
  <c r="BA216" i="14"/>
  <c r="BA224" i="14" s="1"/>
  <c r="BA233" i="14"/>
  <c r="BA241" i="14" s="1"/>
  <c r="BA254" i="14"/>
  <c r="BA262" i="14" s="1"/>
  <c r="BA252" i="14"/>
  <c r="BA260" i="14" s="1"/>
  <c r="BA272" i="14"/>
  <c r="BA280" i="14" s="1"/>
  <c r="BA267" i="14"/>
  <c r="BA275" i="14" s="1"/>
  <c r="BA269" i="14"/>
  <c r="BA277" i="14" s="1"/>
  <c r="BA289" i="14"/>
  <c r="BA297" i="14" s="1"/>
  <c r="BA335" i="14"/>
  <c r="BA343" i="14" s="1"/>
  <c r="BA352" i="14"/>
  <c r="BA360" i="14" s="1"/>
  <c r="BA353" i="14"/>
  <c r="BA361" i="14" s="1"/>
  <c r="BA374" i="14"/>
  <c r="BA382" i="14" s="1"/>
  <c r="BA387" i="14"/>
  <c r="BA395" i="14" s="1"/>
  <c r="BA403" i="14"/>
  <c r="BA411" i="14" s="1"/>
  <c r="BA421" i="14"/>
  <c r="BA429" i="14" s="1"/>
  <c r="BA441" i="14"/>
  <c r="BA449" i="14" s="1"/>
  <c r="BA438" i="14"/>
  <c r="BA446" i="14" s="1"/>
  <c r="BA459" i="14"/>
  <c r="BA467" i="14" s="1"/>
  <c r="BA472" i="14"/>
  <c r="BA480" i="14" s="1"/>
  <c r="BA489" i="14"/>
  <c r="BA497" i="14"/>
  <c r="BA510" i="14"/>
  <c r="BA518" i="14" s="1"/>
  <c r="BA524" i="14"/>
  <c r="BA532" i="14" s="1"/>
  <c r="BA557" i="14"/>
  <c r="BA565" i="14" s="1"/>
  <c r="BA556" i="14"/>
  <c r="BA564" i="14"/>
  <c r="BA609" i="14"/>
  <c r="BA617" i="14" s="1"/>
  <c r="BA608" i="14"/>
  <c r="BA616" i="14"/>
  <c r="BA625" i="14"/>
  <c r="BA633" i="14"/>
  <c r="BA641" i="14"/>
  <c r="BA649" i="14"/>
  <c r="BA658" i="14"/>
  <c r="BA666" i="14" s="1"/>
  <c r="BA675" i="14"/>
  <c r="BA683" i="14" s="1"/>
  <c r="BA697" i="14"/>
  <c r="BA705" i="14" s="1"/>
  <c r="BA714" i="14"/>
  <c r="BA722" i="14" s="1"/>
  <c r="BA731" i="14"/>
  <c r="BA739" i="14"/>
  <c r="BA728" i="14"/>
  <c r="BA736" i="14"/>
  <c r="BA744" i="14"/>
  <c r="BA752" i="14" s="1"/>
  <c r="BA764" i="14"/>
  <c r="BA772" i="14" s="1"/>
  <c r="BA781" i="14"/>
  <c r="BA789" i="14"/>
  <c r="BA777" i="14"/>
  <c r="BA785" i="14"/>
  <c r="BA186" i="14"/>
  <c r="BA194" i="14" s="1"/>
  <c r="BA217" i="14"/>
  <c r="BA225" i="14" s="1"/>
  <c r="BA251" i="14"/>
  <c r="BA259" i="14" s="1"/>
  <c r="BA255" i="14"/>
  <c r="BA263" i="14" s="1"/>
  <c r="BA271" i="14"/>
  <c r="BA279" i="14" s="1"/>
  <c r="BA340" i="14"/>
  <c r="BA348" i="14" s="1"/>
  <c r="BA356" i="14"/>
  <c r="BA364" i="14" s="1"/>
  <c r="BA386" i="14"/>
  <c r="BA394" i="14" s="1"/>
  <c r="BA455" i="14"/>
  <c r="BA463" i="14" s="1"/>
  <c r="BA488" i="14"/>
  <c r="BA496" i="14"/>
  <c r="BA526" i="14"/>
  <c r="BA534" i="14"/>
  <c r="BA561" i="14"/>
  <c r="BA569" i="14" s="1"/>
  <c r="BA591" i="14"/>
  <c r="BA599" i="14" s="1"/>
  <c r="BA645" i="14"/>
  <c r="BA653" i="14"/>
  <c r="BA679" i="14"/>
  <c r="BA687" i="14"/>
  <c r="BA709" i="14"/>
  <c r="BA717" i="14"/>
  <c r="BA747" i="14"/>
  <c r="BA755" i="14"/>
  <c r="BA797" i="14"/>
  <c r="BA805" i="14" s="1"/>
  <c r="BA63" i="14"/>
  <c r="BA71" i="14" s="1"/>
  <c r="BA830" i="14"/>
  <c r="BA838" i="14" s="1"/>
  <c r="BA153" i="14"/>
  <c r="BA161" i="14" s="1"/>
  <c r="BA170" i="14"/>
  <c r="BA178" i="14" s="1"/>
  <c r="BA182" i="14"/>
  <c r="BA190" i="14" s="1"/>
  <c r="BA203" i="14"/>
  <c r="BA211" i="14" s="1"/>
  <c r="BA204" i="14"/>
  <c r="BA212" i="14"/>
  <c r="BA221" i="14"/>
  <c r="BA229" i="14" s="1"/>
  <c r="BA234" i="14"/>
  <c r="BA242" i="14" s="1"/>
  <c r="BA285" i="14"/>
  <c r="BA293" i="14" s="1"/>
  <c r="BA336" i="14"/>
  <c r="BA344" i="14" s="1"/>
  <c r="BA369" i="14"/>
  <c r="BA377" i="14"/>
  <c r="BA391" i="14"/>
  <c r="BA399" i="14" s="1"/>
  <c r="BA408" i="14"/>
  <c r="BA416" i="14" s="1"/>
  <c r="BA437" i="14"/>
  <c r="BA445" i="14" s="1"/>
  <c r="BA473" i="14"/>
  <c r="BA481" i="14" s="1"/>
  <c r="BA493" i="14"/>
  <c r="BA501" i="14" s="1"/>
  <c r="BA506" i="14"/>
  <c r="BA514" i="14" s="1"/>
  <c r="BA522" i="14"/>
  <c r="BA530" i="14" s="1"/>
  <c r="BA560" i="14"/>
  <c r="BA568" i="14" s="1"/>
  <c r="BA594" i="14"/>
  <c r="BA602" i="14" s="1"/>
  <c r="BA612" i="14"/>
  <c r="BA620" i="14" s="1"/>
  <c r="BA629" i="14"/>
  <c r="BA637" i="14" s="1"/>
  <c r="BA646" i="14"/>
  <c r="BA654" i="14" s="1"/>
  <c r="BA662" i="14"/>
  <c r="BA670" i="14" s="1"/>
  <c r="BA677" i="14"/>
  <c r="BA685" i="14" s="1"/>
  <c r="BA696" i="14"/>
  <c r="BA704" i="14" s="1"/>
  <c r="BA710" i="14"/>
  <c r="BA718" i="14" s="1"/>
  <c r="BA730" i="14"/>
  <c r="BA738" i="14" s="1"/>
  <c r="BA743" i="14"/>
  <c r="BA751" i="14" s="1"/>
  <c r="BA765" i="14"/>
  <c r="BA773" i="14" s="1"/>
  <c r="BA796" i="14"/>
  <c r="BA804" i="14" s="1"/>
  <c r="AZ795" i="14"/>
  <c r="AZ803" i="14" s="1"/>
  <c r="B847" i="14"/>
  <c r="B838" i="14"/>
  <c r="AZ798" i="14"/>
  <c r="AZ806" i="14" s="1"/>
  <c r="AK1074" i="14"/>
  <c r="AZ794" i="14"/>
  <c r="AZ802" i="14" s="1"/>
  <c r="AZ799" i="14"/>
  <c r="AZ807" i="14" s="1"/>
  <c r="AZ819" i="14"/>
  <c r="AZ824" i="14"/>
  <c r="AZ823" i="14"/>
  <c r="AZ820" i="14"/>
  <c r="AZ97" i="14"/>
  <c r="AZ105" i="14" s="1"/>
  <c r="AZ114" i="14"/>
  <c r="AZ122" i="14" s="1"/>
  <c r="C845" i="14"/>
  <c r="BA845" i="14" s="1"/>
  <c r="BA853" i="14" s="1"/>
  <c r="AZ836" i="14"/>
  <c r="AZ98" i="14"/>
  <c r="AZ106" i="14" s="1"/>
  <c r="AZ115" i="14"/>
  <c r="AZ123" i="14" s="1"/>
  <c r="C846" i="14"/>
  <c r="BA846" i="14" s="1"/>
  <c r="BA854" i="14" s="1"/>
  <c r="AZ837" i="14"/>
  <c r="C864" i="14"/>
  <c r="C865" i="14"/>
  <c r="AE56" i="14"/>
  <c r="AE1068" i="14"/>
  <c r="AA29" i="1" s="1"/>
  <c r="C849" i="14"/>
  <c r="BA849" i="14" s="1"/>
  <c r="BA857" i="14" s="1"/>
  <c r="AZ840" i="14"/>
  <c r="AZ101" i="14"/>
  <c r="AZ109" i="14" s="1"/>
  <c r="AZ118" i="14"/>
  <c r="AZ126" i="14" s="1"/>
  <c r="AZ102" i="14"/>
  <c r="AZ110" i="14" s="1"/>
  <c r="AZ119" i="14"/>
  <c r="AZ127" i="14" s="1"/>
  <c r="C850" i="14"/>
  <c r="BA850" i="14" s="1"/>
  <c r="BA858" i="14" s="1"/>
  <c r="AZ841" i="14"/>
  <c r="AZ82" i="14"/>
  <c r="AZ83" i="14"/>
  <c r="AZ91" i="14" s="1"/>
  <c r="AF1075" i="14"/>
  <c r="AZ73" i="14"/>
  <c r="AE1077" i="14"/>
  <c r="AJ1073" i="14"/>
  <c r="AE57" i="14"/>
  <c r="AF48" i="14" s="1"/>
  <c r="AF55" i="14"/>
  <c r="AG47" i="14" s="1"/>
  <c r="AE59" i="14"/>
  <c r="AF51" i="14" s="1"/>
  <c r="AF1071" i="14" s="1"/>
  <c r="AZ138" i="14"/>
  <c r="AZ580" i="14"/>
  <c r="AZ665" i="14"/>
  <c r="AZ444" i="14"/>
  <c r="AZ784" i="14"/>
  <c r="AZ274" i="14"/>
  <c r="AZ461" i="14"/>
  <c r="AZ410" i="14"/>
  <c r="AZ155" i="14"/>
  <c r="AZ512" i="14"/>
  <c r="AZ308" i="14"/>
  <c r="AZ223" i="14"/>
  <c r="AZ342" i="14"/>
  <c r="AZ66" i="14"/>
  <c r="AZ74" i="14" s="1"/>
  <c r="AZ716" i="14"/>
  <c r="AZ121" i="14"/>
  <c r="AZ67" i="14"/>
  <c r="AZ75" i="14" s="1"/>
  <c r="AZ393" i="14"/>
  <c r="AZ648" i="14"/>
  <c r="AZ104" i="14"/>
  <c r="AZ478" i="14"/>
  <c r="AZ257" i="14"/>
  <c r="AZ87" i="14"/>
  <c r="AZ614" i="14"/>
  <c r="B820" i="14"/>
  <c r="B829" i="14"/>
  <c r="AZ597" i="14"/>
  <c r="AZ189" i="14"/>
  <c r="AZ376" i="14"/>
  <c r="AZ206" i="14"/>
  <c r="AZ325" i="14"/>
  <c r="AZ699" i="14"/>
  <c r="AZ631" i="14"/>
  <c r="AZ495" i="14"/>
  <c r="AZ172" i="14"/>
  <c r="B850" i="14"/>
  <c r="B841" i="14"/>
  <c r="B832" i="14"/>
  <c r="B823" i="14"/>
  <c r="AZ818" i="14"/>
  <c r="B845" i="14"/>
  <c r="B836" i="14"/>
  <c r="AZ546" i="14"/>
  <c r="AZ529" i="14"/>
  <c r="AZ427" i="14"/>
  <c r="AZ733" i="14"/>
  <c r="AZ563" i="14"/>
  <c r="AL50" i="14"/>
  <c r="AL1070" i="14" s="1"/>
  <c r="C844" i="14"/>
  <c r="BA844" i="14" s="1"/>
  <c r="BA852" i="14" s="1"/>
  <c r="AZ835" i="14"/>
  <c r="AZ291" i="14"/>
  <c r="B827" i="14"/>
  <c r="B818" i="14"/>
  <c r="AZ801" i="14"/>
  <c r="AZ64" i="14"/>
  <c r="AZ72" i="14" s="1"/>
  <c r="AZ359" i="14"/>
  <c r="AZ767" i="14"/>
  <c r="AZ682" i="14"/>
  <c r="AZ240" i="14"/>
  <c r="AY62" i="14"/>
  <c r="AY70" i="14" s="1"/>
  <c r="AZ68" i="14"/>
  <c r="AZ76" i="14" s="1"/>
  <c r="AZ750" i="14"/>
  <c r="B848" i="14"/>
  <c r="B839" i="14"/>
  <c r="AK54" i="14"/>
  <c r="AJ53" i="14"/>
  <c r="AY80" i="13"/>
  <c r="AY107" i="13" s="1"/>
  <c r="AX107" i="13"/>
  <c r="AX82" i="13"/>
  <c r="AW109" i="13"/>
  <c r="AW7" i="3" s="1"/>
  <c r="AY109" i="13" l="1"/>
  <c r="AY7" i="3" s="1"/>
  <c r="AF1079" i="14"/>
  <c r="AB55" i="1"/>
  <c r="AD47" i="5"/>
  <c r="AL1078" i="14"/>
  <c r="AJ46" i="5"/>
  <c r="AC36" i="5"/>
  <c r="AA53" i="1"/>
  <c r="T23" i="16"/>
  <c r="T17" i="16"/>
  <c r="T18" i="16" s="1"/>
  <c r="T20" i="16" s="1"/>
  <c r="P21" i="17"/>
  <c r="P31" i="17" s="1"/>
  <c r="O70" i="1" s="1"/>
  <c r="O32" i="17"/>
  <c r="O24" i="17"/>
  <c r="O33" i="17" s="1"/>
  <c r="P10" i="3" s="1"/>
  <c r="S18" i="24" s="1"/>
  <c r="AV16" i="17"/>
  <c r="AU17" i="17"/>
  <c r="BA98" i="14"/>
  <c r="BA106" i="14"/>
  <c r="BA114" i="14"/>
  <c r="BA122" i="14" s="1"/>
  <c r="BA795" i="14"/>
  <c r="BA803" i="14"/>
  <c r="BA232" i="14"/>
  <c r="BA240" i="14" s="1"/>
  <c r="BA283" i="14"/>
  <c r="BA291" i="14" s="1"/>
  <c r="BA164" i="14"/>
  <c r="BA172" i="14" s="1"/>
  <c r="BA589" i="14"/>
  <c r="BA597" i="14" s="1"/>
  <c r="BA640" i="14"/>
  <c r="BA648" i="14" s="1"/>
  <c r="BA300" i="14"/>
  <c r="BA308" i="14" s="1"/>
  <c r="BA453" i="14"/>
  <c r="BA461" i="14" s="1"/>
  <c r="BA657" i="14"/>
  <c r="BA665" i="14" s="1"/>
  <c r="BA118" i="14"/>
  <c r="BA126" i="14" s="1"/>
  <c r="BA798" i="14"/>
  <c r="BA806" i="14" s="1"/>
  <c r="BA742" i="14"/>
  <c r="BA750" i="14"/>
  <c r="BA674" i="14"/>
  <c r="BA682" i="14"/>
  <c r="BA793" i="14"/>
  <c r="BA801" i="14" s="1"/>
  <c r="BA827" i="14"/>
  <c r="BA835" i="14" s="1"/>
  <c r="BA725" i="14"/>
  <c r="BA733" i="14" s="1"/>
  <c r="BA487" i="14"/>
  <c r="BA495" i="14" s="1"/>
  <c r="BA198" i="14"/>
  <c r="BA206" i="14" s="1"/>
  <c r="BA249" i="14"/>
  <c r="BA257" i="14" s="1"/>
  <c r="BA385" i="14"/>
  <c r="BA393" i="14" s="1"/>
  <c r="BA65" i="14"/>
  <c r="BA66" i="14"/>
  <c r="BA74" i="14" s="1"/>
  <c r="BA504" i="14"/>
  <c r="BA512" i="14" s="1"/>
  <c r="BA266" i="14"/>
  <c r="BA274" i="14" s="1"/>
  <c r="BA572" i="14"/>
  <c r="BA580" i="14" s="1"/>
  <c r="BA83" i="14"/>
  <c r="BA91" i="14" s="1"/>
  <c r="BA82" i="14"/>
  <c r="BA119" i="14"/>
  <c r="BA127" i="14" s="1"/>
  <c r="BA101" i="14"/>
  <c r="BA109" i="14" s="1"/>
  <c r="BA828" i="14"/>
  <c r="BA836" i="14" s="1"/>
  <c r="BA97" i="14"/>
  <c r="BA105" i="14" s="1"/>
  <c r="BA811" i="14"/>
  <c r="BA819" i="14"/>
  <c r="BA794" i="14"/>
  <c r="BA802" i="14" s="1"/>
  <c r="BA64" i="14"/>
  <c r="BA72" i="14" s="1"/>
  <c r="BA555" i="14"/>
  <c r="BA563" i="14"/>
  <c r="BA538" i="14"/>
  <c r="BA546" i="14" s="1"/>
  <c r="BA317" i="14"/>
  <c r="BA325" i="14" s="1"/>
  <c r="BA79" i="14"/>
  <c r="BA87" i="14" s="1"/>
  <c r="BA708" i="14"/>
  <c r="BA716" i="14" s="1"/>
  <c r="BA829" i="14"/>
  <c r="BA837" i="14"/>
  <c r="BA816" i="14"/>
  <c r="BA824" i="14" s="1"/>
  <c r="BA470" i="14"/>
  <c r="BA478" i="14" s="1"/>
  <c r="BA147" i="14"/>
  <c r="BA155" i="14" s="1"/>
  <c r="BA130" i="14"/>
  <c r="BA138" i="14" s="1"/>
  <c r="BA102" i="14"/>
  <c r="BA110" i="14" s="1"/>
  <c r="BA832" i="14"/>
  <c r="BA840" i="14" s="1"/>
  <c r="BA115" i="14"/>
  <c r="BA123" i="14"/>
  <c r="BA812" i="14"/>
  <c r="BA820" i="14" s="1"/>
  <c r="BA68" i="14"/>
  <c r="BA76" i="14" s="1"/>
  <c r="BA759" i="14"/>
  <c r="BA767" i="14" s="1"/>
  <c r="BA419" i="14"/>
  <c r="BA427" i="14" s="1"/>
  <c r="BA623" i="14"/>
  <c r="BA631" i="14" s="1"/>
  <c r="BA368" i="14"/>
  <c r="BA376" i="14"/>
  <c r="BA67" i="14"/>
  <c r="BA75" i="14" s="1"/>
  <c r="BA334" i="14"/>
  <c r="BA342" i="14" s="1"/>
  <c r="BA776" i="14"/>
  <c r="BA784" i="14"/>
  <c r="BA351" i="14"/>
  <c r="BA359" i="14" s="1"/>
  <c r="BA521" i="14"/>
  <c r="BA529" i="14" s="1"/>
  <c r="BA810" i="14"/>
  <c r="BA818" i="14"/>
  <c r="BA691" i="14"/>
  <c r="BA699" i="14" s="1"/>
  <c r="BA181" i="14"/>
  <c r="BA189" i="14" s="1"/>
  <c r="BA606" i="14"/>
  <c r="BA614" i="14" s="1"/>
  <c r="BA96" i="14"/>
  <c r="BA104" i="14" s="1"/>
  <c r="BA113" i="14"/>
  <c r="BA121" i="14" s="1"/>
  <c r="BA215" i="14"/>
  <c r="BA223" i="14"/>
  <c r="BA402" i="14"/>
  <c r="BA410" i="14" s="1"/>
  <c r="BA436" i="14"/>
  <c r="BA444" i="14" s="1"/>
  <c r="BA73" i="14"/>
  <c r="BA833" i="14"/>
  <c r="BA841" i="14" s="1"/>
  <c r="BA815" i="14"/>
  <c r="BA823" i="14" s="1"/>
  <c r="BA799" i="14"/>
  <c r="BA807" i="14"/>
  <c r="B855" i="14"/>
  <c r="B864" i="14"/>
  <c r="C862" i="14"/>
  <c r="C863" i="14"/>
  <c r="C882" i="14"/>
  <c r="AF56" i="14"/>
  <c r="AF1068" i="14"/>
  <c r="AB29" i="1" s="1"/>
  <c r="AE1076" i="14"/>
  <c r="C881" i="14"/>
  <c r="C866" i="14"/>
  <c r="AZ90" i="14"/>
  <c r="BA90" i="14" s="1"/>
  <c r="C867" i="14"/>
  <c r="AF49" i="14"/>
  <c r="AF1069" i="14" s="1"/>
  <c r="AG1067" i="14"/>
  <c r="AG55" i="14"/>
  <c r="AH47" i="14" s="1"/>
  <c r="AH1067" i="14" s="1"/>
  <c r="AL46" i="14"/>
  <c r="AL1066" i="14" s="1"/>
  <c r="AZ62" i="14"/>
  <c r="AZ70" i="14" s="1"/>
  <c r="B846" i="14"/>
  <c r="B837" i="14"/>
  <c r="B844" i="14"/>
  <c r="B835" i="14"/>
  <c r="B853" i="14"/>
  <c r="B862" i="14"/>
  <c r="B849" i="14"/>
  <c r="B840" i="14"/>
  <c r="B867" i="14"/>
  <c r="B858" i="14"/>
  <c r="AK45" i="14"/>
  <c r="AK1065" i="14" s="1"/>
  <c r="AI28" i="5" s="1"/>
  <c r="B865" i="14"/>
  <c r="B856" i="14"/>
  <c r="C861" i="14"/>
  <c r="AL58" i="14"/>
  <c r="AF59" i="14"/>
  <c r="AY82" i="13"/>
  <c r="AX109" i="13"/>
  <c r="AX7" i="3" s="1"/>
  <c r="AL1074" i="14" l="1"/>
  <c r="AJ34" i="5"/>
  <c r="AD36" i="5"/>
  <c r="P19" i="17"/>
  <c r="P20" i="17" s="1"/>
  <c r="P22" i="17" s="1"/>
  <c r="T29" i="16"/>
  <c r="U74" i="5" s="1"/>
  <c r="U16" i="16"/>
  <c r="AW16" i="17"/>
  <c r="AV17" i="17"/>
  <c r="BA62" i="14"/>
  <c r="BA70" i="14" s="1"/>
  <c r="B872" i="14"/>
  <c r="B881" i="14"/>
  <c r="C879" i="14"/>
  <c r="C880" i="14"/>
  <c r="AF1076" i="14"/>
  <c r="C898" i="14"/>
  <c r="C899" i="14"/>
  <c r="C883" i="14"/>
  <c r="C884" i="14"/>
  <c r="AK1073" i="14"/>
  <c r="AG1075" i="14"/>
  <c r="AH1075" i="14" s="1"/>
  <c r="AF1077" i="14"/>
  <c r="AF57" i="14"/>
  <c r="AG48" i="14" s="1"/>
  <c r="AL54" i="14"/>
  <c r="AM46" i="14" s="1"/>
  <c r="AM1066" i="14" s="1"/>
  <c r="AM1074" i="14" s="1"/>
  <c r="AK53" i="14"/>
  <c r="AL45" i="14" s="1"/>
  <c r="AL1065" i="14" s="1"/>
  <c r="AJ28" i="5" s="1"/>
  <c r="AM50" i="14"/>
  <c r="AM1070" i="14" s="1"/>
  <c r="B866" i="14"/>
  <c r="B857" i="14"/>
  <c r="B879" i="14"/>
  <c r="B870" i="14"/>
  <c r="B882" i="14"/>
  <c r="B873" i="14"/>
  <c r="C878" i="14"/>
  <c r="B875" i="14"/>
  <c r="B884" i="14"/>
  <c r="B861" i="14"/>
  <c r="B852" i="14"/>
  <c r="AG51" i="14"/>
  <c r="AG1071" i="14" s="1"/>
  <c r="B863" i="14"/>
  <c r="B854" i="14"/>
  <c r="AH55" i="14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4" i="12"/>
  <c r="AK34" i="5" l="1"/>
  <c r="AG1079" i="14"/>
  <c r="AC55" i="1"/>
  <c r="AE47" i="5"/>
  <c r="AK46" i="5"/>
  <c r="AB53" i="1"/>
  <c r="P30" i="17"/>
  <c r="U27" i="16"/>
  <c r="V35" i="3" s="1"/>
  <c r="U19" i="16"/>
  <c r="U23" i="16" s="1"/>
  <c r="AX16" i="17"/>
  <c r="AW17" i="17"/>
  <c r="P23" i="17"/>
  <c r="Q18" i="17"/>
  <c r="B898" i="14"/>
  <c r="B889" i="14"/>
  <c r="C896" i="14"/>
  <c r="C897" i="14"/>
  <c r="C916" i="14"/>
  <c r="C915" i="14"/>
  <c r="AG56" i="14"/>
  <c r="AG1068" i="14"/>
  <c r="AC29" i="1" s="1"/>
  <c r="C900" i="14"/>
  <c r="C901" i="14"/>
  <c r="AM1078" i="14"/>
  <c r="AL1073" i="14"/>
  <c r="AG49" i="14"/>
  <c r="AG1069" i="14" s="1"/>
  <c r="AM58" i="14"/>
  <c r="AN50" i="14" s="1"/>
  <c r="AN1070" i="14" s="1"/>
  <c r="B880" i="14"/>
  <c r="B871" i="14"/>
  <c r="B899" i="14"/>
  <c r="B890" i="14"/>
  <c r="AG59" i="14"/>
  <c r="AM54" i="14"/>
  <c r="B874" i="14"/>
  <c r="B883" i="14"/>
  <c r="AI47" i="14"/>
  <c r="AI1067" i="14" s="1"/>
  <c r="B869" i="14"/>
  <c r="B878" i="14"/>
  <c r="C895" i="14"/>
  <c r="B901" i="14"/>
  <c r="B892" i="14"/>
  <c r="AL53" i="14"/>
  <c r="B896" i="14"/>
  <c r="B887" i="14"/>
  <c r="E3" i="12"/>
  <c r="E118" i="12" s="1"/>
  <c r="F3" i="12"/>
  <c r="F118" i="12" s="1"/>
  <c r="G3" i="12"/>
  <c r="G72" i="12" s="1"/>
  <c r="H3" i="12"/>
  <c r="H48" i="12" s="1"/>
  <c r="I3" i="12"/>
  <c r="J3" i="12"/>
  <c r="K3" i="12"/>
  <c r="K118" i="12" s="1"/>
  <c r="L3" i="12"/>
  <c r="L26" i="12" s="1"/>
  <c r="M3" i="12"/>
  <c r="N3" i="12"/>
  <c r="O3" i="12"/>
  <c r="O72" i="12" s="1"/>
  <c r="P3" i="12"/>
  <c r="Q3" i="12"/>
  <c r="Q95" i="12" s="1"/>
  <c r="R3" i="12"/>
  <c r="R72" i="12" s="1"/>
  <c r="S3" i="12"/>
  <c r="T3" i="12"/>
  <c r="U3" i="12"/>
  <c r="V3" i="12"/>
  <c r="V118" i="12" s="1"/>
  <c r="W3" i="12"/>
  <c r="W72" i="12" s="1"/>
  <c r="X3" i="12"/>
  <c r="Y3" i="12"/>
  <c r="Z3" i="12"/>
  <c r="Z118" i="12" s="1"/>
  <c r="AA3" i="12"/>
  <c r="AA95" i="12" s="1"/>
  <c r="AB3" i="12"/>
  <c r="AC3" i="12"/>
  <c r="AD3" i="12"/>
  <c r="AE3" i="12"/>
  <c r="AE95" i="12" s="1"/>
  <c r="AF3" i="12"/>
  <c r="AG3" i="12"/>
  <c r="AH3" i="12"/>
  <c r="AH72" i="12" s="1"/>
  <c r="AI3" i="12"/>
  <c r="AJ3" i="12"/>
  <c r="AK3" i="12"/>
  <c r="AL3" i="12"/>
  <c r="AL95" i="12" s="1"/>
  <c r="AM3" i="12"/>
  <c r="AM72" i="12" s="1"/>
  <c r="AN3" i="12"/>
  <c r="AN48" i="12" s="1"/>
  <c r="AO3" i="12"/>
  <c r="AP3" i="12"/>
  <c r="AP95" i="12" s="1"/>
  <c r="AQ3" i="12"/>
  <c r="AQ118" i="12" s="1"/>
  <c r="AR3" i="12"/>
  <c r="AR26" i="12" s="1"/>
  <c r="AS3" i="12"/>
  <c r="AT3" i="12"/>
  <c r="AU3" i="12"/>
  <c r="AU72" i="12" s="1"/>
  <c r="AV3" i="12"/>
  <c r="AW3" i="12"/>
  <c r="AX3" i="12"/>
  <c r="AX72" i="12" s="1"/>
  <c r="AY3" i="12"/>
  <c r="D3" i="12"/>
  <c r="AL46" i="5" l="1"/>
  <c r="AE36" i="5"/>
  <c r="U17" i="16"/>
  <c r="U18" i="16" s="1"/>
  <c r="U20" i="16" s="1"/>
  <c r="AY16" i="17"/>
  <c r="AX17" i="17"/>
  <c r="Q21" i="17"/>
  <c r="Q31" i="17" s="1"/>
  <c r="P70" i="1" s="1"/>
  <c r="P32" i="17"/>
  <c r="P24" i="17"/>
  <c r="P33" i="17" s="1"/>
  <c r="Q10" i="3" s="1"/>
  <c r="T18" i="24" s="1"/>
  <c r="B915" i="14"/>
  <c r="B906" i="14"/>
  <c r="C913" i="14"/>
  <c r="C914" i="14"/>
  <c r="AG1076" i="14"/>
  <c r="C933" i="14"/>
  <c r="C932" i="14"/>
  <c r="C917" i="14"/>
  <c r="C918" i="14"/>
  <c r="AN1078" i="14"/>
  <c r="AG1077" i="14"/>
  <c r="AC53" i="1"/>
  <c r="AI1075" i="14"/>
  <c r="AG57" i="14"/>
  <c r="AH49" i="14" s="1"/>
  <c r="AH1069" i="14" s="1"/>
  <c r="AI55" i="14"/>
  <c r="AJ47" i="14" s="1"/>
  <c r="AJ1067" i="14" s="1"/>
  <c r="AN58" i="14"/>
  <c r="AO50" i="14" s="1"/>
  <c r="AO1070" i="14" s="1"/>
  <c r="AH51" i="14"/>
  <c r="AH1071" i="14" s="1"/>
  <c r="AM45" i="14"/>
  <c r="AM1065" i="14" s="1"/>
  <c r="AK28" i="5" s="1"/>
  <c r="AN46" i="14"/>
  <c r="AN1066" i="14" s="1"/>
  <c r="AN1074" i="14" s="1"/>
  <c r="B897" i="14"/>
  <c r="B888" i="14"/>
  <c r="B913" i="14"/>
  <c r="B904" i="14"/>
  <c r="B895" i="14"/>
  <c r="B886" i="14"/>
  <c r="B918" i="14"/>
  <c r="B909" i="14"/>
  <c r="C912" i="14"/>
  <c r="B900" i="14"/>
  <c r="B891" i="14"/>
  <c r="B916" i="14"/>
  <c r="B907" i="14"/>
  <c r="B63" i="12"/>
  <c r="B59" i="12"/>
  <c r="B44" i="12"/>
  <c r="B82" i="12"/>
  <c r="B43" i="12"/>
  <c r="B39" i="12"/>
  <c r="B115" i="12"/>
  <c r="B138" i="12" s="1"/>
  <c r="B107" i="12"/>
  <c r="B130" i="12" s="1"/>
  <c r="B103" i="12"/>
  <c r="B126" i="12" s="1"/>
  <c r="B52" i="12"/>
  <c r="AL118" i="12"/>
  <c r="F95" i="12"/>
  <c r="AP72" i="12"/>
  <c r="AP118" i="12"/>
  <c r="J72" i="12"/>
  <c r="J118" i="12"/>
  <c r="J95" i="12"/>
  <c r="Z48" i="12"/>
  <c r="Z72" i="12"/>
  <c r="B99" i="12"/>
  <c r="B122" i="12" s="1"/>
  <c r="B27" i="12"/>
  <c r="B49" i="12"/>
  <c r="AA118" i="12"/>
  <c r="O118" i="12"/>
  <c r="AE118" i="12"/>
  <c r="L48" i="12"/>
  <c r="AF48" i="12"/>
  <c r="P48" i="12"/>
  <c r="P26" i="12"/>
  <c r="AR48" i="12"/>
  <c r="B68" i="12"/>
  <c r="B46" i="12"/>
  <c r="B56" i="12"/>
  <c r="B80" i="12"/>
  <c r="AV26" i="12"/>
  <c r="AV48" i="12"/>
  <c r="AB26" i="12"/>
  <c r="AB48" i="12"/>
  <c r="AU118" i="12"/>
  <c r="AF26" i="12"/>
  <c r="AE72" i="12"/>
  <c r="B65" i="12"/>
  <c r="B92" i="12"/>
  <c r="D118" i="12"/>
  <c r="D95" i="12"/>
  <c r="D72" i="12"/>
  <c r="L118" i="12"/>
  <c r="L95" i="12"/>
  <c r="L72" i="12"/>
  <c r="P118" i="12"/>
  <c r="P95" i="12"/>
  <c r="P72" i="12"/>
  <c r="X118" i="12"/>
  <c r="X95" i="12"/>
  <c r="X72" i="12"/>
  <c r="AB118" i="12"/>
  <c r="AB95" i="12"/>
  <c r="AB72" i="12"/>
  <c r="AF118" i="12"/>
  <c r="AF95" i="12"/>
  <c r="AF72" i="12"/>
  <c r="AJ118" i="12"/>
  <c r="AJ95" i="12"/>
  <c r="AJ72" i="12"/>
  <c r="AR118" i="12"/>
  <c r="AR95" i="12"/>
  <c r="AR72" i="12"/>
  <c r="AV118" i="12"/>
  <c r="AV95" i="12"/>
  <c r="AV72" i="12"/>
  <c r="B100" i="12"/>
  <c r="B123" i="12" s="1"/>
  <c r="B77" i="12"/>
  <c r="B53" i="12"/>
  <c r="B104" i="12"/>
  <c r="B127" i="12" s="1"/>
  <c r="B81" i="12"/>
  <c r="B57" i="12"/>
  <c r="E72" i="12"/>
  <c r="E48" i="12"/>
  <c r="E26" i="12"/>
  <c r="E95" i="12"/>
  <c r="I118" i="12"/>
  <c r="I95" i="12"/>
  <c r="I72" i="12"/>
  <c r="I48" i="12"/>
  <c r="I26" i="12"/>
  <c r="M118" i="12"/>
  <c r="M95" i="12"/>
  <c r="M72" i="12"/>
  <c r="M48" i="12"/>
  <c r="M26" i="12"/>
  <c r="Q118" i="12"/>
  <c r="Q72" i="12"/>
  <c r="Q26" i="12"/>
  <c r="Q48" i="12"/>
  <c r="U118" i="12"/>
  <c r="U72" i="12"/>
  <c r="U95" i="12"/>
  <c r="U48" i="12"/>
  <c r="U26" i="12"/>
  <c r="Y118" i="12"/>
  <c r="Y95" i="12"/>
  <c r="Y72" i="12"/>
  <c r="Y48" i="12"/>
  <c r="Y26" i="12"/>
  <c r="AC118" i="12"/>
  <c r="AC95" i="12"/>
  <c r="AC72" i="12"/>
  <c r="AC48" i="12"/>
  <c r="AC26" i="12"/>
  <c r="AG118" i="12"/>
  <c r="AG72" i="12"/>
  <c r="AG95" i="12"/>
  <c r="AG48" i="12"/>
  <c r="AG26" i="12"/>
  <c r="AK72" i="12"/>
  <c r="AK118" i="12"/>
  <c r="AK26" i="12"/>
  <c r="AK95" i="12"/>
  <c r="AK48" i="12"/>
  <c r="AO118" i="12"/>
  <c r="AO95" i="12"/>
  <c r="AO72" i="12"/>
  <c r="AO48" i="12"/>
  <c r="AO26" i="12"/>
  <c r="AS118" i="12"/>
  <c r="AS95" i="12"/>
  <c r="AS72" i="12"/>
  <c r="AS48" i="12"/>
  <c r="AS26" i="12"/>
  <c r="AW118" i="12"/>
  <c r="AW72" i="12"/>
  <c r="AW48" i="12"/>
  <c r="AW26" i="12"/>
  <c r="B97" i="12"/>
  <c r="B120" i="12" s="1"/>
  <c r="B28" i="12"/>
  <c r="B50" i="12"/>
  <c r="B101" i="12"/>
  <c r="B124" i="12" s="1"/>
  <c r="B54" i="12"/>
  <c r="B78" i="12"/>
  <c r="B32" i="12"/>
  <c r="B105" i="12"/>
  <c r="B128" i="12" s="1"/>
  <c r="B58" i="12"/>
  <c r="B36" i="12"/>
  <c r="B62" i="12"/>
  <c r="B109" i="12"/>
  <c r="B132" i="12" s="1"/>
  <c r="B86" i="12"/>
  <c r="B40" i="12"/>
  <c r="H26" i="12"/>
  <c r="X26" i="12"/>
  <c r="AN26" i="12"/>
  <c r="B35" i="12"/>
  <c r="X48" i="12"/>
  <c r="H118" i="12"/>
  <c r="H95" i="12"/>
  <c r="H72" i="12"/>
  <c r="T118" i="12"/>
  <c r="T95" i="12"/>
  <c r="T72" i="12"/>
  <c r="AN118" i="12"/>
  <c r="AN95" i="12"/>
  <c r="AN72" i="12"/>
  <c r="B96" i="12"/>
  <c r="B119" i="12" s="1"/>
  <c r="B73" i="12"/>
  <c r="B108" i="12"/>
  <c r="B131" i="12" s="1"/>
  <c r="B85" i="12"/>
  <c r="B61" i="12"/>
  <c r="B112" i="12"/>
  <c r="B135" i="12" s="1"/>
  <c r="B89" i="12"/>
  <c r="D26" i="12"/>
  <c r="T26" i="12"/>
  <c r="AJ26" i="12"/>
  <c r="B31" i="12"/>
  <c r="D48" i="12"/>
  <c r="T48" i="12"/>
  <c r="AJ48" i="12"/>
  <c r="B74" i="12"/>
  <c r="AW95" i="12"/>
  <c r="N118" i="12"/>
  <c r="N95" i="12"/>
  <c r="R118" i="12"/>
  <c r="R95" i="12"/>
  <c r="AD118" i="12"/>
  <c r="AD95" i="12"/>
  <c r="AH118" i="12"/>
  <c r="AH95" i="12"/>
  <c r="AT118" i="12"/>
  <c r="AT95" i="12"/>
  <c r="AX118" i="12"/>
  <c r="AX95" i="12"/>
  <c r="B98" i="12"/>
  <c r="B121" i="12" s="1"/>
  <c r="B75" i="12"/>
  <c r="B102" i="12"/>
  <c r="B125" i="12" s="1"/>
  <c r="B79" i="12"/>
  <c r="B106" i="12"/>
  <c r="B129" i="12" s="1"/>
  <c r="B83" i="12"/>
  <c r="B110" i="12"/>
  <c r="B133" i="12" s="1"/>
  <c r="B87" i="12"/>
  <c r="B114" i="12"/>
  <c r="B137" i="12" s="1"/>
  <c r="B91" i="12"/>
  <c r="G118" i="12"/>
  <c r="G95" i="12"/>
  <c r="S118" i="12"/>
  <c r="S95" i="12"/>
  <c r="W118" i="12"/>
  <c r="W95" i="12"/>
  <c r="AI118" i="12"/>
  <c r="AI95" i="12"/>
  <c r="AM118" i="12"/>
  <c r="AM95" i="12"/>
  <c r="AY118" i="12"/>
  <c r="AY95" i="12"/>
  <c r="B111" i="12"/>
  <c r="B134" i="12" s="1"/>
  <c r="B88" i="12"/>
  <c r="G26" i="12"/>
  <c r="K26" i="12"/>
  <c r="O26" i="12"/>
  <c r="S26" i="12"/>
  <c r="W26" i="12"/>
  <c r="AA26" i="12"/>
  <c r="AE26" i="12"/>
  <c r="AI26" i="12"/>
  <c r="AM26" i="12"/>
  <c r="AQ26" i="12"/>
  <c r="AU26" i="12"/>
  <c r="AY26" i="12"/>
  <c r="B30" i="12"/>
  <c r="B34" i="12"/>
  <c r="B38" i="12"/>
  <c r="B42" i="12"/>
  <c r="G48" i="12"/>
  <c r="K48" i="12"/>
  <c r="O48" i="12"/>
  <c r="S48" i="12"/>
  <c r="W48" i="12"/>
  <c r="AA48" i="12"/>
  <c r="AE48" i="12"/>
  <c r="AI48" i="12"/>
  <c r="AM48" i="12"/>
  <c r="AQ48" i="12"/>
  <c r="AU48" i="12"/>
  <c r="AY48" i="12"/>
  <c r="B60" i="12"/>
  <c r="B67" i="12"/>
  <c r="F72" i="12"/>
  <c r="N72" i="12"/>
  <c r="V72" i="12"/>
  <c r="AD72" i="12"/>
  <c r="AL72" i="12"/>
  <c r="AT72" i="12"/>
  <c r="B76" i="12"/>
  <c r="B84" i="12"/>
  <c r="O95" i="12"/>
  <c r="Z95" i="12"/>
  <c r="AU95" i="12"/>
  <c r="B113" i="12"/>
  <c r="B136" i="12" s="1"/>
  <c r="B90" i="12"/>
  <c r="B66" i="12"/>
  <c r="F26" i="12"/>
  <c r="J26" i="12"/>
  <c r="N26" i="12"/>
  <c r="R26" i="12"/>
  <c r="V26" i="12"/>
  <c r="Z26" i="12"/>
  <c r="AD26" i="12"/>
  <c r="AH26" i="12"/>
  <c r="AL26" i="12"/>
  <c r="AP26" i="12"/>
  <c r="AT26" i="12"/>
  <c r="AX26" i="12"/>
  <c r="B29" i="12"/>
  <c r="B33" i="12"/>
  <c r="B37" i="12"/>
  <c r="B41" i="12"/>
  <c r="B45" i="12"/>
  <c r="F48" i="12"/>
  <c r="J48" i="12"/>
  <c r="N48" i="12"/>
  <c r="R48" i="12"/>
  <c r="V48" i="12"/>
  <c r="AD48" i="12"/>
  <c r="AH48" i="12"/>
  <c r="AL48" i="12"/>
  <c r="AP48" i="12"/>
  <c r="AT48" i="12"/>
  <c r="AX48" i="12"/>
  <c r="B51" i="12"/>
  <c r="B55" i="12"/>
  <c r="B64" i="12"/>
  <c r="K72" i="12"/>
  <c r="S72" i="12"/>
  <c r="AA72" i="12"/>
  <c r="AI72" i="12"/>
  <c r="AQ72" i="12"/>
  <c r="AY72" i="12"/>
  <c r="K95" i="12"/>
  <c r="V95" i="12"/>
  <c r="AQ95" i="12"/>
  <c r="AL34" i="5" l="1"/>
  <c r="AH1079" i="14"/>
  <c r="AD55" i="1"/>
  <c r="AF47" i="5"/>
  <c r="AM46" i="5"/>
  <c r="V16" i="16"/>
  <c r="U29" i="16"/>
  <c r="V74" i="5" s="1"/>
  <c r="Q19" i="17"/>
  <c r="Q30" i="17" s="1"/>
  <c r="AZ16" i="17"/>
  <c r="AY17" i="17"/>
  <c r="B932" i="14"/>
  <c r="B923" i="14"/>
  <c r="C930" i="14"/>
  <c r="C931" i="14"/>
  <c r="C950" i="14"/>
  <c r="C949" i="14"/>
  <c r="C934" i="14"/>
  <c r="C935" i="14"/>
  <c r="AO1078" i="14"/>
  <c r="G46" i="20"/>
  <c r="AJ1075" i="14"/>
  <c r="AM1073" i="14"/>
  <c r="AH1077" i="14"/>
  <c r="AD53" i="1"/>
  <c r="AH48" i="14"/>
  <c r="AH57" i="14"/>
  <c r="AI48" i="14" s="1"/>
  <c r="AI1068" i="14" s="1"/>
  <c r="AE29" i="1" s="1"/>
  <c r="AO58" i="14"/>
  <c r="AP50" i="14" s="1"/>
  <c r="B933" i="14"/>
  <c r="B924" i="14"/>
  <c r="C929" i="14"/>
  <c r="B903" i="14"/>
  <c r="B912" i="14"/>
  <c r="B908" i="14"/>
  <c r="B917" i="14"/>
  <c r="B935" i="14"/>
  <c r="B926" i="14"/>
  <c r="B914" i="14"/>
  <c r="B905" i="14"/>
  <c r="AM53" i="14"/>
  <c r="AH59" i="14"/>
  <c r="AJ55" i="14"/>
  <c r="B930" i="14"/>
  <c r="B921" i="14"/>
  <c r="AN54" i="14"/>
  <c r="Q20" i="17" l="1"/>
  <c r="Q22" i="17" s="1"/>
  <c r="Q23" i="17" s="1"/>
  <c r="V27" i="16"/>
  <c r="W35" i="3" s="1"/>
  <c r="V19" i="16"/>
  <c r="BA16" i="17"/>
  <c r="AZ17" i="17"/>
  <c r="B940" i="14"/>
  <c r="B949" i="14"/>
  <c r="C947" i="14"/>
  <c r="C948" i="14"/>
  <c r="AH56" i="14"/>
  <c r="AI56" i="14" s="1"/>
  <c r="AH1068" i="14"/>
  <c r="C966" i="14"/>
  <c r="C967" i="14"/>
  <c r="C951" i="14"/>
  <c r="C952" i="14"/>
  <c r="AI49" i="14"/>
  <c r="AI1069" i="14" s="1"/>
  <c r="AP1070" i="14"/>
  <c r="AP58" i="14"/>
  <c r="AQ50" i="14" s="1"/>
  <c r="AQ1070" i="14" s="1"/>
  <c r="AO46" i="14"/>
  <c r="AO1066" i="14" s="1"/>
  <c r="B938" i="14"/>
  <c r="B947" i="14"/>
  <c r="B931" i="14"/>
  <c r="B922" i="14"/>
  <c r="B929" i="14"/>
  <c r="B920" i="14"/>
  <c r="AK47" i="14"/>
  <c r="AK1067" i="14" s="1"/>
  <c r="AI51" i="14"/>
  <c r="AI1071" i="14" s="1"/>
  <c r="B952" i="14"/>
  <c r="B943" i="14"/>
  <c r="C946" i="14"/>
  <c r="AN45" i="14"/>
  <c r="AN1065" i="14" s="1"/>
  <c r="AL28" i="5" s="1"/>
  <c r="B934" i="14"/>
  <c r="B925" i="14"/>
  <c r="B950" i="14"/>
  <c r="B941" i="14"/>
  <c r="AM34" i="5" l="1"/>
  <c r="AI1079" i="14"/>
  <c r="AE55" i="1"/>
  <c r="AE53" i="1" s="1"/>
  <c r="AG47" i="5"/>
  <c r="AN46" i="5"/>
  <c r="AO46" i="5" s="1"/>
  <c r="AD29" i="1"/>
  <c r="AF36" i="5"/>
  <c r="AG36" i="5" s="1"/>
  <c r="R18" i="17"/>
  <c r="R21" i="17" s="1"/>
  <c r="R31" i="17" s="1"/>
  <c r="Q70" i="1" s="1"/>
  <c r="V23" i="16"/>
  <c r="V17" i="16"/>
  <c r="V18" i="16" s="1"/>
  <c r="V20" i="16" s="1"/>
  <c r="Q32" i="17"/>
  <c r="Q24" i="17"/>
  <c r="Q33" i="17" s="1"/>
  <c r="R10" i="3" s="1"/>
  <c r="U18" i="24" s="1"/>
  <c r="BB16" i="17"/>
  <c r="BA17" i="17"/>
  <c r="B957" i="14"/>
  <c r="B966" i="14"/>
  <c r="C964" i="14"/>
  <c r="C965" i="14"/>
  <c r="AH1076" i="14"/>
  <c r="AI1076" i="14" s="1"/>
  <c r="C984" i="14"/>
  <c r="C983" i="14"/>
  <c r="C968" i="14"/>
  <c r="C969" i="14"/>
  <c r="AO1074" i="14"/>
  <c r="AN1073" i="14"/>
  <c r="AP1078" i="14"/>
  <c r="AQ1078" i="14" s="1"/>
  <c r="AK1075" i="14"/>
  <c r="AI1077" i="14"/>
  <c r="AI57" i="14"/>
  <c r="AJ48" i="14" s="1"/>
  <c r="AK55" i="14"/>
  <c r="AL47" i="14" s="1"/>
  <c r="AL1067" i="14" s="1"/>
  <c r="AQ58" i="14"/>
  <c r="AR50" i="14" s="1"/>
  <c r="AR1070" i="14" s="1"/>
  <c r="AI59" i="14"/>
  <c r="B969" i="14"/>
  <c r="B960" i="14"/>
  <c r="B964" i="14"/>
  <c r="B955" i="14"/>
  <c r="AO54" i="14"/>
  <c r="B967" i="14"/>
  <c r="B958" i="14"/>
  <c r="B951" i="14"/>
  <c r="B942" i="14"/>
  <c r="C963" i="14"/>
  <c r="B937" i="14"/>
  <c r="B946" i="14"/>
  <c r="AN53" i="14"/>
  <c r="B939" i="14"/>
  <c r="B948" i="14"/>
  <c r="G34" i="20" l="1"/>
  <c r="AH47" i="5"/>
  <c r="AP46" i="5"/>
  <c r="W16" i="16"/>
  <c r="V29" i="16"/>
  <c r="W74" i="5" s="1"/>
  <c r="R19" i="17"/>
  <c r="R20" i="17" s="1"/>
  <c r="R22" i="17" s="1"/>
  <c r="BC16" i="17"/>
  <c r="BB17" i="17"/>
  <c r="B974" i="14"/>
  <c r="B983" i="14"/>
  <c r="B1000" i="14" s="1"/>
  <c r="C981" i="14"/>
  <c r="C982" i="14"/>
  <c r="C1000" i="14"/>
  <c r="AJ56" i="14"/>
  <c r="AJ1068" i="14"/>
  <c r="AF29" i="1" s="1"/>
  <c r="C1001" i="14"/>
  <c r="C985" i="14"/>
  <c r="C986" i="14"/>
  <c r="AL1075" i="14"/>
  <c r="AJ49" i="14"/>
  <c r="AJ1069" i="14" s="1"/>
  <c r="AR1078" i="14"/>
  <c r="AL55" i="14"/>
  <c r="AM47" i="14" s="1"/>
  <c r="AM1067" i="14" s="1"/>
  <c r="AR58" i="14"/>
  <c r="AS50" i="14" s="1"/>
  <c r="AS1070" i="14" s="1"/>
  <c r="B956" i="14"/>
  <c r="B965" i="14"/>
  <c r="C980" i="14"/>
  <c r="B968" i="14"/>
  <c r="B959" i="14"/>
  <c r="B977" i="14"/>
  <c r="B986" i="14"/>
  <c r="B963" i="14"/>
  <c r="B954" i="14"/>
  <c r="B975" i="14"/>
  <c r="B984" i="14"/>
  <c r="AP46" i="14"/>
  <c r="AP1066" i="14" s="1"/>
  <c r="AN34" i="5" s="1"/>
  <c r="AJ51" i="14"/>
  <c r="AJ1071" i="14" s="1"/>
  <c r="AO45" i="14"/>
  <c r="AO1065" i="14" s="1"/>
  <c r="B981" i="14"/>
  <c r="B972" i="14"/>
  <c r="AM28" i="5" l="1"/>
  <c r="AJ1079" i="14"/>
  <c r="AF55" i="1"/>
  <c r="AQ46" i="5"/>
  <c r="AH36" i="5"/>
  <c r="R30" i="17"/>
  <c r="W19" i="16"/>
  <c r="W23" i="16" s="1"/>
  <c r="W27" i="16"/>
  <c r="X35" i="3" s="1"/>
  <c r="R23" i="17"/>
  <c r="S18" i="17"/>
  <c r="BD16" i="17"/>
  <c r="BC17" i="17"/>
  <c r="AP1074" i="14"/>
  <c r="AF53" i="1"/>
  <c r="B1008" i="14"/>
  <c r="B1017" i="14"/>
  <c r="C998" i="14"/>
  <c r="C999" i="14"/>
  <c r="C1018" i="14"/>
  <c r="AJ1076" i="14"/>
  <c r="C1017" i="14"/>
  <c r="C1002" i="14"/>
  <c r="C1003" i="14"/>
  <c r="AO1073" i="14"/>
  <c r="AM1075" i="14"/>
  <c r="AJ1077" i="14"/>
  <c r="AJ57" i="14"/>
  <c r="AK48" i="14" s="1"/>
  <c r="AS1078" i="14"/>
  <c r="AP54" i="14"/>
  <c r="AQ46" i="14" s="1"/>
  <c r="AQ1066" i="14" s="1"/>
  <c r="AO34" i="5" s="1"/>
  <c r="AO53" i="14"/>
  <c r="AP45" i="14" s="1"/>
  <c r="AP1065" i="14" s="1"/>
  <c r="B1003" i="14"/>
  <c r="B994" i="14"/>
  <c r="AJ59" i="14"/>
  <c r="AS58" i="14"/>
  <c r="AM55" i="14"/>
  <c r="B989" i="14"/>
  <c r="B998" i="14"/>
  <c r="B992" i="14"/>
  <c r="B1001" i="14"/>
  <c r="B982" i="14"/>
  <c r="B973" i="14"/>
  <c r="B980" i="14"/>
  <c r="B971" i="14"/>
  <c r="B985" i="14"/>
  <c r="B976" i="14"/>
  <c r="C997" i="14"/>
  <c r="AN28" i="5" l="1"/>
  <c r="G28" i="20"/>
  <c r="G27" i="20" s="1"/>
  <c r="W17" i="16"/>
  <c r="W18" i="16" s="1"/>
  <c r="W20" i="16" s="1"/>
  <c r="W29" i="16" s="1"/>
  <c r="X74" i="5" s="1"/>
  <c r="BE16" i="17"/>
  <c r="BD17" i="17"/>
  <c r="S21" i="17"/>
  <c r="S31" i="17" s="1"/>
  <c r="R70" i="1" s="1"/>
  <c r="R32" i="17"/>
  <c r="R24" i="17"/>
  <c r="R33" i="17" s="1"/>
  <c r="S10" i="3" s="1"/>
  <c r="V18" i="24" s="1"/>
  <c r="AQ1074" i="14"/>
  <c r="B1025" i="14"/>
  <c r="B1034" i="14"/>
  <c r="C1015" i="14"/>
  <c r="C1016" i="14"/>
  <c r="C1035" i="14"/>
  <c r="AK56" i="14"/>
  <c r="AK1068" i="14"/>
  <c r="AG29" i="1" s="1"/>
  <c r="C1034" i="14"/>
  <c r="C1019" i="14"/>
  <c r="C1020" i="14"/>
  <c r="AP1073" i="14"/>
  <c r="AK49" i="14"/>
  <c r="AK1069" i="14" s="1"/>
  <c r="C1014" i="14"/>
  <c r="B997" i="14"/>
  <c r="B988" i="14"/>
  <c r="AK51" i="14"/>
  <c r="AK1071" i="14" s="1"/>
  <c r="B999" i="14"/>
  <c r="B990" i="14"/>
  <c r="AP53" i="14"/>
  <c r="B1002" i="14"/>
  <c r="B993" i="14"/>
  <c r="B1009" i="14"/>
  <c r="B1018" i="14"/>
  <c r="B1006" i="14"/>
  <c r="B1015" i="14"/>
  <c r="AN47" i="14"/>
  <c r="AN1067" i="14" s="1"/>
  <c r="AQ54" i="14"/>
  <c r="AT50" i="14"/>
  <c r="AT1070" i="14" s="1"/>
  <c r="B1020" i="14"/>
  <c r="B1011" i="14"/>
  <c r="AK1079" i="14" l="1"/>
  <c r="AG55" i="1"/>
  <c r="AI47" i="5"/>
  <c r="AJ47" i="5" s="1"/>
  <c r="AT1078" i="14"/>
  <c r="AR46" i="5"/>
  <c r="AI36" i="5"/>
  <c r="X16" i="16"/>
  <c r="X27" i="16" s="1"/>
  <c r="Y35" i="3" s="1"/>
  <c r="BF16" i="17"/>
  <c r="BE17" i="17"/>
  <c r="S19" i="17"/>
  <c r="AK1076" i="14"/>
  <c r="B1051" i="14"/>
  <c r="B1068" i="14" s="1"/>
  <c r="B1076" i="14" s="1"/>
  <c r="B1042" i="14"/>
  <c r="AG53" i="1"/>
  <c r="C1032" i="14"/>
  <c r="C1033" i="14"/>
  <c r="C1052" i="14"/>
  <c r="C1051" i="14"/>
  <c r="C1036" i="14"/>
  <c r="C1037" i="14"/>
  <c r="AN1075" i="14"/>
  <c r="AK1077" i="14"/>
  <c r="AK57" i="14"/>
  <c r="AL49" i="14" s="1"/>
  <c r="AL1069" i="14" s="1"/>
  <c r="AN55" i="14"/>
  <c r="AO47" i="14" s="1"/>
  <c r="AO1067" i="14" s="1"/>
  <c r="AK59" i="14"/>
  <c r="AL51" i="14" s="1"/>
  <c r="AL1071" i="14" s="1"/>
  <c r="B1035" i="14"/>
  <c r="B1026" i="14"/>
  <c r="AR46" i="14"/>
  <c r="AR1066" i="14" s="1"/>
  <c r="B1016" i="14"/>
  <c r="B1007" i="14"/>
  <c r="C1031" i="14"/>
  <c r="B1037" i="14"/>
  <c r="B1028" i="14"/>
  <c r="B1032" i="14"/>
  <c r="B1023" i="14"/>
  <c r="B1010" i="14"/>
  <c r="B1019" i="14"/>
  <c r="AT58" i="14"/>
  <c r="AQ45" i="14"/>
  <c r="AQ1065" i="14" s="1"/>
  <c r="AO28" i="5" s="1"/>
  <c r="B1005" i="14"/>
  <c r="B1014" i="14"/>
  <c r="AR1074" i="14" l="1"/>
  <c r="AP34" i="5"/>
  <c r="AL1079" i="14"/>
  <c r="AH55" i="1"/>
  <c r="X19" i="16"/>
  <c r="S30" i="17"/>
  <c r="S20" i="17"/>
  <c r="S22" i="17" s="1"/>
  <c r="BG16" i="17"/>
  <c r="BF17" i="17"/>
  <c r="AH53" i="1"/>
  <c r="G35" i="20"/>
  <c r="C1049" i="14"/>
  <c r="C1050" i="14"/>
  <c r="C1068" i="14"/>
  <c r="C1069" i="14"/>
  <c r="C1053" i="14"/>
  <c r="C1054" i="14"/>
  <c r="AQ1073" i="14"/>
  <c r="AO1075" i="14"/>
  <c r="AL1077" i="14"/>
  <c r="AL48" i="14"/>
  <c r="AL57" i="14"/>
  <c r="AO55" i="14"/>
  <c r="AP47" i="14" s="1"/>
  <c r="AP1067" i="14" s="1"/>
  <c r="AR54" i="14"/>
  <c r="AS46" i="14" s="1"/>
  <c r="AS1066" i="14" s="1"/>
  <c r="AS1074" i="14" s="1"/>
  <c r="AL59" i="14"/>
  <c r="AM51" i="14" s="1"/>
  <c r="AM1071" i="14" s="1"/>
  <c r="AQ53" i="14"/>
  <c r="AR45" i="14" s="1"/>
  <c r="AR1065" i="14" s="1"/>
  <c r="AP28" i="5" s="1"/>
  <c r="B1040" i="14"/>
  <c r="B1049" i="14"/>
  <c r="B1033" i="14"/>
  <c r="B1024" i="14"/>
  <c r="C1048" i="14"/>
  <c r="B1043" i="14"/>
  <c r="B1052" i="14"/>
  <c r="B1031" i="14"/>
  <c r="B1022" i="14"/>
  <c r="B1036" i="14"/>
  <c r="B1027" i="14"/>
  <c r="AU50" i="14"/>
  <c r="AU1070" i="14" s="1"/>
  <c r="B1045" i="14"/>
  <c r="B1054" i="14"/>
  <c r="AQ34" i="5" l="1"/>
  <c r="AM1079" i="14"/>
  <c r="AI55" i="1"/>
  <c r="AK47" i="5"/>
  <c r="AU1078" i="14"/>
  <c r="AS46" i="5"/>
  <c r="X23" i="16"/>
  <c r="X17" i="16"/>
  <c r="X18" i="16" s="1"/>
  <c r="X20" i="16" s="1"/>
  <c r="BH16" i="17"/>
  <c r="BG17" i="17"/>
  <c r="S23" i="17"/>
  <c r="T18" i="17"/>
  <c r="C1066" i="14"/>
  <c r="C1067" i="14"/>
  <c r="AL56" i="14"/>
  <c r="AL1068" i="14"/>
  <c r="C1070" i="14"/>
  <c r="C1071" i="14"/>
  <c r="AR1073" i="14"/>
  <c r="AP1075" i="14"/>
  <c r="AM49" i="14"/>
  <c r="AM1069" i="14" s="1"/>
  <c r="AM48" i="14"/>
  <c r="AU58" i="14"/>
  <c r="AV50" i="14" s="1"/>
  <c r="AV1070" i="14" s="1"/>
  <c r="AM59" i="14"/>
  <c r="AN51" i="14" s="1"/>
  <c r="AN1071" i="14" s="1"/>
  <c r="AS54" i="14"/>
  <c r="AT46" i="14" s="1"/>
  <c r="AT1066" i="14" s="1"/>
  <c r="AT1074" i="14" s="1"/>
  <c r="B1071" i="14"/>
  <c r="B1079" i="14" s="1"/>
  <c r="B1062" i="14"/>
  <c r="B1039" i="14"/>
  <c r="B1048" i="14"/>
  <c r="C1065" i="14"/>
  <c r="B1066" i="14"/>
  <c r="B1074" i="14" s="1"/>
  <c r="B1057" i="14"/>
  <c r="AR53" i="14"/>
  <c r="AP55" i="14"/>
  <c r="B1044" i="14"/>
  <c r="B1053" i="14"/>
  <c r="B1069" i="14"/>
  <c r="B1077" i="14" s="1"/>
  <c r="B1060" i="14"/>
  <c r="B1050" i="14"/>
  <c r="B1041" i="14"/>
  <c r="AR34" i="5" l="1"/>
  <c r="AN1079" i="14"/>
  <c r="AJ55" i="1"/>
  <c r="AL47" i="5"/>
  <c r="AV1078" i="14"/>
  <c r="AT46" i="5"/>
  <c r="AH29" i="1"/>
  <c r="AJ36" i="5"/>
  <c r="Y16" i="16"/>
  <c r="X29" i="16"/>
  <c r="Y74" i="5" s="1"/>
  <c r="T21" i="17"/>
  <c r="T31" i="17" s="1"/>
  <c r="S70" i="1" s="1"/>
  <c r="S32" i="17"/>
  <c r="S24" i="17"/>
  <c r="S33" i="17" s="1"/>
  <c r="T10" i="3" s="1"/>
  <c r="W18" i="24" s="1"/>
  <c r="BI16" i="17"/>
  <c r="BH17" i="17"/>
  <c r="AM56" i="14"/>
  <c r="AM1068" i="14"/>
  <c r="AI29" i="1" s="1"/>
  <c r="AL1076" i="14"/>
  <c r="AM1077" i="14"/>
  <c r="AI53" i="1"/>
  <c r="AM57" i="14"/>
  <c r="AN48" i="14" s="1"/>
  <c r="B1070" i="14"/>
  <c r="B1078" i="14" s="1"/>
  <c r="B1061" i="14"/>
  <c r="AQ47" i="14"/>
  <c r="AQ1067" i="14" s="1"/>
  <c r="B1067" i="14"/>
  <c r="B1075" i="14" s="1"/>
  <c r="B1058" i="14"/>
  <c r="AV58" i="14"/>
  <c r="AT54" i="14"/>
  <c r="B1065" i="14"/>
  <c r="B1073" i="14" s="1"/>
  <c r="B1056" i="14"/>
  <c r="AS45" i="14"/>
  <c r="AS1065" i="14" s="1"/>
  <c r="AQ28" i="5" s="1"/>
  <c r="AN59" i="14"/>
  <c r="AK36" i="5" l="1"/>
  <c r="Y27" i="16"/>
  <c r="Z35" i="3" s="1"/>
  <c r="Y19" i="16"/>
  <c r="Y23" i="16" s="1"/>
  <c r="T19" i="17"/>
  <c r="T20" i="17" s="1"/>
  <c r="T22" i="17" s="1"/>
  <c r="BJ16" i="17"/>
  <c r="BJ17" i="17" s="1"/>
  <c r="BI17" i="17"/>
  <c r="AM1076" i="14"/>
  <c r="AN56" i="14"/>
  <c r="AN1068" i="14"/>
  <c r="AJ29" i="1" s="1"/>
  <c r="AQ1075" i="14"/>
  <c r="AS1073" i="14"/>
  <c r="AN49" i="14"/>
  <c r="AN1069" i="14" s="1"/>
  <c r="AQ55" i="14"/>
  <c r="AR47" i="14" s="1"/>
  <c r="AR1067" i="14" s="1"/>
  <c r="AS53" i="14"/>
  <c r="AW50" i="14"/>
  <c r="AW1070" i="14" s="1"/>
  <c r="AO51" i="14"/>
  <c r="AO1071" i="14" s="1"/>
  <c r="AU46" i="14"/>
  <c r="AU1066" i="14" s="1"/>
  <c r="AU1074" i="14" s="1"/>
  <c r="AS34" i="5" l="1"/>
  <c r="AO1079" i="14"/>
  <c r="AK55" i="1"/>
  <c r="AM47" i="5"/>
  <c r="AW1078" i="14"/>
  <c r="AU46" i="5"/>
  <c r="AL36" i="5"/>
  <c r="Y17" i="16"/>
  <c r="Y18" i="16" s="1"/>
  <c r="Y20" i="16" s="1"/>
  <c r="T30" i="17"/>
  <c r="T23" i="17"/>
  <c r="U18" i="17"/>
  <c r="AN1076" i="14"/>
  <c r="AR1075" i="14"/>
  <c r="AN1077" i="14"/>
  <c r="AJ53" i="1"/>
  <c r="G47" i="20"/>
  <c r="AN57" i="14"/>
  <c r="AO49" i="14" s="1"/>
  <c r="AO1069" i="14" s="1"/>
  <c r="E56" i="21" s="1"/>
  <c r="AW58" i="14"/>
  <c r="AR55" i="14"/>
  <c r="AU54" i="14"/>
  <c r="AO59" i="14"/>
  <c r="AT45" i="14"/>
  <c r="AT1065" i="14" s="1"/>
  <c r="AR28" i="5" s="1"/>
  <c r="E54" i="21" l="1"/>
  <c r="E46" i="21" s="1"/>
  <c r="Y29" i="16"/>
  <c r="Z74" i="5" s="1"/>
  <c r="Z16" i="16"/>
  <c r="U21" i="17"/>
  <c r="U31" i="17" s="1"/>
  <c r="T70" i="1" s="1"/>
  <c r="T32" i="17"/>
  <c r="T24" i="17"/>
  <c r="T33" i="17" s="1"/>
  <c r="U10" i="3" s="1"/>
  <c r="X18" i="24" s="1"/>
  <c r="G45" i="20"/>
  <c r="G44" i="20" s="1"/>
  <c r="G39" i="20" s="1"/>
  <c r="AT1073" i="14"/>
  <c r="AO1077" i="14"/>
  <c r="AK53" i="1"/>
  <c r="AO48" i="14"/>
  <c r="AO57" i="14"/>
  <c r="AS47" i="14"/>
  <c r="AS1067" i="14" s="1"/>
  <c r="AT53" i="14"/>
  <c r="AP51" i="14"/>
  <c r="AP1071" i="14" s="1"/>
  <c r="AX50" i="14"/>
  <c r="AX1070" i="14" s="1"/>
  <c r="AV46" i="14"/>
  <c r="AV1066" i="14" s="1"/>
  <c r="AV1074" i="14" s="1"/>
  <c r="AT34" i="5" l="1"/>
  <c r="AP1079" i="14"/>
  <c r="AL55" i="1"/>
  <c r="AN47" i="5"/>
  <c r="AX1078" i="14"/>
  <c r="AV46" i="5"/>
  <c r="Z19" i="16"/>
  <c r="Z23" i="16" s="1"/>
  <c r="Z27" i="16"/>
  <c r="AA35" i="3" s="1"/>
  <c r="U19" i="17"/>
  <c r="U20" i="17" s="1"/>
  <c r="U22" i="17" s="1"/>
  <c r="AO56" i="14"/>
  <c r="AO1068" i="14"/>
  <c r="AS1075" i="14"/>
  <c r="AP48" i="14"/>
  <c r="AP49" i="14"/>
  <c r="AP1069" i="14" s="1"/>
  <c r="AX58" i="14"/>
  <c r="AY50" i="14" s="1"/>
  <c r="AY1070" i="14" s="1"/>
  <c r="AV54" i="14"/>
  <c r="AU45" i="14"/>
  <c r="AU1065" i="14" s="1"/>
  <c r="AS28" i="5" s="1"/>
  <c r="AP59" i="14"/>
  <c r="AS55" i="14"/>
  <c r="AY1078" i="14" l="1"/>
  <c r="AW46" i="5"/>
  <c r="AK29" i="1"/>
  <c r="E30" i="21" s="1"/>
  <c r="G24" i="23" s="1"/>
  <c r="AM36" i="5"/>
  <c r="Z17" i="16"/>
  <c r="Z18" i="16" s="1"/>
  <c r="Z20" i="16" s="1"/>
  <c r="Z29" i="16" s="1"/>
  <c r="U30" i="17"/>
  <c r="U23" i="17"/>
  <c r="V18" i="17"/>
  <c r="G36" i="20"/>
  <c r="G33" i="20" s="1"/>
  <c r="G24" i="20" s="1"/>
  <c r="AP56" i="14"/>
  <c r="AP1068" i="14"/>
  <c r="AL29" i="1" s="1"/>
  <c r="AO1076" i="14"/>
  <c r="AU1073" i="14"/>
  <c r="AP1077" i="14"/>
  <c r="AL53" i="1"/>
  <c r="AP57" i="14"/>
  <c r="AQ48" i="14" s="1"/>
  <c r="AU53" i="14"/>
  <c r="AY58" i="14"/>
  <c r="AQ51" i="14"/>
  <c r="AQ1071" i="14" s="1"/>
  <c r="AM55" i="1" s="1"/>
  <c r="AT47" i="14"/>
  <c r="AT1067" i="14" s="1"/>
  <c r="AW46" i="14"/>
  <c r="AW1066" i="14" s="1"/>
  <c r="AW1074" i="14" s="1"/>
  <c r="AU34" i="5" l="1"/>
  <c r="AO47" i="5"/>
  <c r="AP47" i="5" s="1"/>
  <c r="AN36" i="5"/>
  <c r="AA74" i="5"/>
  <c r="F74" i="20" s="1"/>
  <c r="AA16" i="16"/>
  <c r="AA27" i="16" s="1"/>
  <c r="AB35" i="3" s="1"/>
  <c r="U32" i="17"/>
  <c r="U24" i="17"/>
  <c r="U33" i="17" s="1"/>
  <c r="V10" i="3" s="1"/>
  <c r="Y18" i="24" s="1"/>
  <c r="V21" i="17"/>
  <c r="V31" i="17" s="1"/>
  <c r="U70" i="1" s="1"/>
  <c r="AQ56" i="14"/>
  <c r="AQ1068" i="14"/>
  <c r="AM29" i="1" s="1"/>
  <c r="AP1076" i="14"/>
  <c r="AT1075" i="14"/>
  <c r="AQ1079" i="14"/>
  <c r="AQ49" i="14"/>
  <c r="AQ1069" i="14" s="1"/>
  <c r="AQ59" i="14"/>
  <c r="AR51" i="14" s="1"/>
  <c r="AR1071" i="14" s="1"/>
  <c r="AN55" i="1" s="1"/>
  <c r="AV45" i="14"/>
  <c r="AV1065" i="14" s="1"/>
  <c r="AT28" i="5" s="1"/>
  <c r="AW54" i="14"/>
  <c r="AT55" i="14"/>
  <c r="AZ50" i="14"/>
  <c r="AZ1070" i="14" s="1"/>
  <c r="AZ1078" i="14" l="1"/>
  <c r="AX46" i="5"/>
  <c r="AO36" i="5"/>
  <c r="AA19" i="16"/>
  <c r="AA23" i="16" s="1"/>
  <c r="AR1079" i="14"/>
  <c r="V19" i="17"/>
  <c r="AQ1076" i="14"/>
  <c r="AQ1077" i="14"/>
  <c r="AM53" i="1"/>
  <c r="AV1073" i="14"/>
  <c r="AQ57" i="14"/>
  <c r="AV53" i="14"/>
  <c r="AW45" i="14" s="1"/>
  <c r="AW1065" i="14" s="1"/>
  <c r="AU28" i="5" s="1"/>
  <c r="AZ58" i="14"/>
  <c r="AU47" i="14"/>
  <c r="AU1067" i="14" s="1"/>
  <c r="AX46" i="14"/>
  <c r="AX1066" i="14" s="1"/>
  <c r="AX1074" i="14" s="1"/>
  <c r="AR59" i="14"/>
  <c r="AV34" i="5" l="1"/>
  <c r="AA17" i="16"/>
  <c r="AA18" i="16" s="1"/>
  <c r="AA20" i="16" s="1"/>
  <c r="AA29" i="16" s="1"/>
  <c r="AB74" i="5" s="1"/>
  <c r="V20" i="17"/>
  <c r="V22" i="17" s="1"/>
  <c r="V30" i="17"/>
  <c r="BA50" i="14"/>
  <c r="BA1070" i="14" s="1"/>
  <c r="AW1073" i="14"/>
  <c r="AU1075" i="14"/>
  <c r="AR49" i="14"/>
  <c r="AR1069" i="14" s="1"/>
  <c r="AR48" i="14"/>
  <c r="AX54" i="14"/>
  <c r="AY46" i="14" s="1"/>
  <c r="AY1066" i="14" s="1"/>
  <c r="AY1074" i="14" s="1"/>
  <c r="AW53" i="14"/>
  <c r="AU55" i="14"/>
  <c r="AS51" i="14"/>
  <c r="AS1071" i="14" s="1"/>
  <c r="AW34" i="5" l="1"/>
  <c r="AS1079" i="14"/>
  <c r="AO55" i="1"/>
  <c r="AQ47" i="5"/>
  <c r="BA1078" i="14"/>
  <c r="AY46" i="5"/>
  <c r="AB16" i="16"/>
  <c r="AB19" i="16" s="1"/>
  <c r="AB23" i="16" s="1"/>
  <c r="V23" i="17"/>
  <c r="W18" i="17"/>
  <c r="H46" i="20"/>
  <c r="BA58" i="14"/>
  <c r="AR56" i="14"/>
  <c r="AR1068" i="14"/>
  <c r="AR1077" i="14"/>
  <c r="AN53" i="1"/>
  <c r="AR57" i="14"/>
  <c r="AY54" i="14"/>
  <c r="AZ46" i="14" s="1"/>
  <c r="AZ1066" i="14" s="1"/>
  <c r="AZ1074" i="14" s="1"/>
  <c r="AV47" i="14"/>
  <c r="AV1067" i="14" s="1"/>
  <c r="AS59" i="14"/>
  <c r="AX45" i="14"/>
  <c r="AX1065" i="14" s="1"/>
  <c r="AV28" i="5" s="1"/>
  <c r="AX34" i="5" l="1"/>
  <c r="AN29" i="1"/>
  <c r="AP36" i="5"/>
  <c r="AB27" i="16"/>
  <c r="AC35" i="3" s="1"/>
  <c r="AB17" i="16"/>
  <c r="AB18" i="16" s="1"/>
  <c r="AB20" i="16" s="1"/>
  <c r="AC16" i="16" s="1"/>
  <c r="W21" i="17"/>
  <c r="W31" i="17" s="1"/>
  <c r="V70" i="1" s="1"/>
  <c r="V32" i="17"/>
  <c r="V24" i="17"/>
  <c r="V33" i="17" s="1"/>
  <c r="W10" i="3" s="1"/>
  <c r="Z18" i="24" s="1"/>
  <c r="AR1076" i="14"/>
  <c r="AV1075" i="14"/>
  <c r="AX1073" i="14"/>
  <c r="AS49" i="14"/>
  <c r="AS48" i="14"/>
  <c r="AZ54" i="14"/>
  <c r="AV55" i="14"/>
  <c r="AW47" i="14" s="1"/>
  <c r="AT51" i="14"/>
  <c r="AT1071" i="14" s="1"/>
  <c r="AX53" i="14"/>
  <c r="AT1079" i="14" l="1"/>
  <c r="AP55" i="1"/>
  <c r="AR47" i="5"/>
  <c r="AB29" i="16"/>
  <c r="AC74" i="5" s="1"/>
  <c r="AC27" i="16"/>
  <c r="AD35" i="3" s="1"/>
  <c r="AC19" i="16"/>
  <c r="AC23" i="16" s="1"/>
  <c r="W19" i="17"/>
  <c r="W30" i="17" s="1"/>
  <c r="BA46" i="14"/>
  <c r="BA1066" i="14" s="1"/>
  <c r="BA1074" i="14" s="1"/>
  <c r="AS56" i="14"/>
  <c r="AS1068" i="14"/>
  <c r="AO29" i="1" s="1"/>
  <c r="AS1069" i="14"/>
  <c r="AS57" i="14"/>
  <c r="AW1067" i="14"/>
  <c r="AW55" i="14"/>
  <c r="AT59" i="14"/>
  <c r="AY45" i="14"/>
  <c r="AY1065" i="14" s="1"/>
  <c r="AW28" i="5" s="1"/>
  <c r="AX47" i="14"/>
  <c r="AX1067" i="14" s="1"/>
  <c r="AY34" i="5" l="1"/>
  <c r="AQ36" i="5"/>
  <c r="AC17" i="16"/>
  <c r="AC18" i="16" s="1"/>
  <c r="AC20" i="16" s="1"/>
  <c r="AC29" i="16" s="1"/>
  <c r="AD74" i="5" s="1"/>
  <c r="W20" i="17"/>
  <c r="W22" i="17" s="1"/>
  <c r="W23" i="17" s="1"/>
  <c r="H34" i="20"/>
  <c r="BA54" i="14"/>
  <c r="AS1076" i="14"/>
  <c r="AS1077" i="14"/>
  <c r="AO53" i="1"/>
  <c r="AY1073" i="14"/>
  <c r="AW1075" i="14"/>
  <c r="AX1075" i="14" s="1"/>
  <c r="AT49" i="14"/>
  <c r="AT1069" i="14" s="1"/>
  <c r="AT48" i="14"/>
  <c r="AX55" i="14"/>
  <c r="AY47" i="14" s="1"/>
  <c r="AY1067" i="14" s="1"/>
  <c r="AU51" i="14"/>
  <c r="AU1071" i="14" s="1"/>
  <c r="AY53" i="14"/>
  <c r="AU1079" i="14" l="1"/>
  <c r="AQ55" i="1"/>
  <c r="AS47" i="5"/>
  <c r="AD16" i="16"/>
  <c r="AD27" i="16" s="1"/>
  <c r="AE35" i="3" s="1"/>
  <c r="X18" i="17"/>
  <c r="X21" i="17" s="1"/>
  <c r="X31" i="17" s="1"/>
  <c r="W70" i="1" s="1"/>
  <c r="W32" i="17"/>
  <c r="W24" i="17"/>
  <c r="W33" i="17" s="1"/>
  <c r="X10" i="3" s="1"/>
  <c r="AA18" i="24" s="1"/>
  <c r="AT56" i="14"/>
  <c r="AT1068" i="14"/>
  <c r="AP29" i="1" s="1"/>
  <c r="AT1077" i="14"/>
  <c r="AP53" i="1"/>
  <c r="AT57" i="14"/>
  <c r="AY1075" i="14"/>
  <c r="AU59" i="14"/>
  <c r="AV51" i="14" s="1"/>
  <c r="AV1071" i="14" s="1"/>
  <c r="AZ45" i="14"/>
  <c r="AZ1065" i="14" s="1"/>
  <c r="AX28" i="5" s="1"/>
  <c r="AY55" i="14"/>
  <c r="AV1079" i="14" l="1"/>
  <c r="AR55" i="1"/>
  <c r="AT47" i="5"/>
  <c r="AR36" i="5"/>
  <c r="AD19" i="16"/>
  <c r="AD23" i="16" s="1"/>
  <c r="X19" i="17"/>
  <c r="X30" i="17" s="1"/>
  <c r="AT1076" i="14"/>
  <c r="AZ1073" i="14"/>
  <c r="AU49" i="14"/>
  <c r="AU1069" i="14" s="1"/>
  <c r="AU48" i="14"/>
  <c r="AZ47" i="14"/>
  <c r="AZ1067" i="14" s="1"/>
  <c r="AZ53" i="14"/>
  <c r="AV59" i="14"/>
  <c r="AD17" i="16" l="1"/>
  <c r="AD18" i="16" s="1"/>
  <c r="AD20" i="16" s="1"/>
  <c r="AE16" i="16" s="1"/>
  <c r="X20" i="17"/>
  <c r="X22" i="17" s="1"/>
  <c r="X23" i="17" s="1"/>
  <c r="BA45" i="14"/>
  <c r="BA1065" i="14" s="1"/>
  <c r="AQ53" i="1"/>
  <c r="AZ1075" i="14"/>
  <c r="AU56" i="14"/>
  <c r="AU1068" i="14"/>
  <c r="AQ29" i="1" s="1"/>
  <c r="AU1077" i="14"/>
  <c r="AU57" i="14"/>
  <c r="AZ55" i="14"/>
  <c r="AW51" i="14"/>
  <c r="AW1071" i="14" s="1"/>
  <c r="BA1073" i="14" l="1"/>
  <c r="AY28" i="5"/>
  <c r="AW1079" i="14"/>
  <c r="AS55" i="1"/>
  <c r="AU47" i="5"/>
  <c r="AS36" i="5"/>
  <c r="AD29" i="16"/>
  <c r="AE74" i="5" s="1"/>
  <c r="AE27" i="16"/>
  <c r="AF35" i="3" s="1"/>
  <c r="AE19" i="16"/>
  <c r="Y18" i="17"/>
  <c r="Y21" i="17" s="1"/>
  <c r="Y31" i="17" s="1"/>
  <c r="X70" i="1" s="1"/>
  <c r="X32" i="17"/>
  <c r="X24" i="17"/>
  <c r="X33" i="17" s="1"/>
  <c r="Y10" i="3" s="1"/>
  <c r="AB18" i="24" s="1"/>
  <c r="BA47" i="14"/>
  <c r="BA1067" i="14" s="1"/>
  <c r="H35" i="20" s="1"/>
  <c r="BA53" i="14"/>
  <c r="H28" i="20"/>
  <c r="H27" i="20" s="1"/>
  <c r="AU1076" i="14"/>
  <c r="AV49" i="14"/>
  <c r="AV1069" i="14" s="1"/>
  <c r="AV48" i="14"/>
  <c r="AW59" i="14"/>
  <c r="AX51" i="14" s="1"/>
  <c r="AX1071" i="14" s="1"/>
  <c r="AX1079" i="14" l="1"/>
  <c r="AT55" i="1"/>
  <c r="AV47" i="5"/>
  <c r="BA1075" i="14"/>
  <c r="AE23" i="16"/>
  <c r="AE17" i="16"/>
  <c r="AE18" i="16" s="1"/>
  <c r="AE20" i="16" s="1"/>
  <c r="Y19" i="17"/>
  <c r="Y30" i="17" s="1"/>
  <c r="BA55" i="14"/>
  <c r="AV56" i="14"/>
  <c r="AV1068" i="14"/>
  <c r="AR29" i="1" s="1"/>
  <c r="AV1077" i="14"/>
  <c r="AR53" i="1"/>
  <c r="AV57" i="14"/>
  <c r="AW49" i="14" s="1"/>
  <c r="AW1069" i="14" s="1"/>
  <c r="AX59" i="14"/>
  <c r="AT36" i="5" l="1"/>
  <c r="AE29" i="16"/>
  <c r="AF74" i="5" s="1"/>
  <c r="AF16" i="16"/>
  <c r="Y20" i="17"/>
  <c r="Y22" i="17" s="1"/>
  <c r="Y23" i="17" s="1"/>
  <c r="AV1076" i="14"/>
  <c r="AW1077" i="14"/>
  <c r="AS53" i="1"/>
  <c r="AW48" i="14"/>
  <c r="AW57" i="14"/>
  <c r="AY51" i="14"/>
  <c r="AY1071" i="14" s="1"/>
  <c r="AU55" i="1" s="1"/>
  <c r="AW47" i="5" l="1"/>
  <c r="AF27" i="16"/>
  <c r="AG35" i="3" s="1"/>
  <c r="AF19" i="16"/>
  <c r="AF23" i="16" s="1"/>
  <c r="Z18" i="17"/>
  <c r="Z21" i="17" s="1"/>
  <c r="Z31" i="17" s="1"/>
  <c r="Y32" i="17"/>
  <c r="Y24" i="17"/>
  <c r="Y33" i="17" s="1"/>
  <c r="Z10" i="3" s="1"/>
  <c r="AC18" i="24" s="1"/>
  <c r="AW56" i="14"/>
  <c r="AW1068" i="14"/>
  <c r="AS29" i="1" s="1"/>
  <c r="AY1079" i="14"/>
  <c r="AX49" i="14"/>
  <c r="AX1069" i="14" s="1"/>
  <c r="AX48" i="14"/>
  <c r="AY59" i="14"/>
  <c r="AU36" i="5" l="1"/>
  <c r="Y70" i="1"/>
  <c r="D71" i="21" s="1"/>
  <c r="D69" i="21" s="1"/>
  <c r="F27" i="23" s="1"/>
  <c r="AF17" i="16"/>
  <c r="AF18" i="16" s="1"/>
  <c r="AF20" i="16" s="1"/>
  <c r="Z19" i="17"/>
  <c r="Z30" i="17" s="1"/>
  <c r="AW1076" i="14"/>
  <c r="AX56" i="14"/>
  <c r="AX1068" i="14"/>
  <c r="AT29" i="1" s="1"/>
  <c r="AX1077" i="14"/>
  <c r="AT53" i="1"/>
  <c r="AX57" i="14"/>
  <c r="AZ51" i="14"/>
  <c r="AZ1071" i="14" s="1"/>
  <c r="AZ1079" i="14" l="1"/>
  <c r="AV55" i="1"/>
  <c r="AX47" i="5"/>
  <c r="AV36" i="5"/>
  <c r="AG16" i="16"/>
  <c r="AF29" i="16"/>
  <c r="AG74" i="5" s="1"/>
  <c r="Z20" i="17"/>
  <c r="Z22" i="17" s="1"/>
  <c r="AA18" i="17" s="1"/>
  <c r="AX1076" i="14"/>
  <c r="AY48" i="14"/>
  <c r="AY49" i="14"/>
  <c r="AY1069" i="14" s="1"/>
  <c r="AZ59" i="14"/>
  <c r="AG19" i="16" l="1"/>
  <c r="AG23" i="16" s="1"/>
  <c r="AG27" i="16"/>
  <c r="AH35" i="3" s="1"/>
  <c r="Z23" i="17"/>
  <c r="Z32" i="17" s="1"/>
  <c r="AA21" i="17"/>
  <c r="AA31" i="17" s="1"/>
  <c r="Z70" i="1" s="1"/>
  <c r="BA51" i="14"/>
  <c r="BA1071" i="14" s="1"/>
  <c r="AU53" i="1"/>
  <c r="AY56" i="14"/>
  <c r="AY1068" i="14"/>
  <c r="AU29" i="1" s="1"/>
  <c r="AY1077" i="14"/>
  <c r="AY57" i="14"/>
  <c r="AZ49" i="14" s="1"/>
  <c r="AZ1069" i="14" s="1"/>
  <c r="BA1079" i="14" l="1"/>
  <c r="AW55" i="1"/>
  <c r="AY47" i="5"/>
  <c r="AW36" i="5"/>
  <c r="AG17" i="16"/>
  <c r="AG18" i="16" s="1"/>
  <c r="AG20" i="16" s="1"/>
  <c r="AH16" i="16" s="1"/>
  <c r="Z24" i="17"/>
  <c r="Z33" i="17" s="1"/>
  <c r="AA10" i="3" s="1"/>
  <c r="AD18" i="24" s="1"/>
  <c r="AA19" i="17"/>
  <c r="BA59" i="14"/>
  <c r="H47" i="20"/>
  <c r="AV53" i="1"/>
  <c r="AY1076" i="14"/>
  <c r="AZ1077" i="14"/>
  <c r="AZ48" i="14"/>
  <c r="AZ57" i="14"/>
  <c r="AG29" i="16" l="1"/>
  <c r="AH74" i="5" s="1"/>
  <c r="AH27" i="16"/>
  <c r="AI35" i="3" s="1"/>
  <c r="AH19" i="16"/>
  <c r="AH23" i="16" s="1"/>
  <c r="AA30" i="17"/>
  <c r="AA20" i="17"/>
  <c r="AA22" i="17" s="1"/>
  <c r="BA48" i="14"/>
  <c r="BA1068" i="14" s="1"/>
  <c r="AW29" i="1" s="1"/>
  <c r="BA49" i="14"/>
  <c r="BA1069" i="14" s="1"/>
  <c r="F56" i="21" s="1"/>
  <c r="AZ56" i="14"/>
  <c r="AZ1068" i="14"/>
  <c r="AV29" i="1" s="1"/>
  <c r="AX36" i="5" l="1"/>
  <c r="AY36" i="5" s="1"/>
  <c r="H36" i="20" s="1"/>
  <c r="H33" i="20" s="1"/>
  <c r="H24" i="20" s="1"/>
  <c r="F54" i="21"/>
  <c r="F46" i="21" s="1"/>
  <c r="AH17" i="16"/>
  <c r="AH18" i="16" s="1"/>
  <c r="AH20" i="16" s="1"/>
  <c r="AA23" i="17"/>
  <c r="AB18" i="17"/>
  <c r="BA56" i="14"/>
  <c r="BA1077" i="14"/>
  <c r="BA57" i="14"/>
  <c r="F30" i="21"/>
  <c r="H24" i="23" s="1"/>
  <c r="AZ1076" i="14"/>
  <c r="BA1076" i="14" s="1"/>
  <c r="AW53" i="1"/>
  <c r="H45" i="20"/>
  <c r="H44" i="20" s="1"/>
  <c r="H39" i="20" s="1"/>
  <c r="AI16" i="16" l="1"/>
  <c r="AH29" i="16"/>
  <c r="AI74" i="5" s="1"/>
  <c r="AB21" i="17"/>
  <c r="AB31" i="17" s="1"/>
  <c r="AA70" i="1" s="1"/>
  <c r="AA32" i="17"/>
  <c r="AA24" i="17"/>
  <c r="AA33" i="17" s="1"/>
  <c r="AB10" i="3" s="1"/>
  <c r="AE18" i="24" s="1"/>
  <c r="AI27" i="16" l="1"/>
  <c r="AJ35" i="3" s="1"/>
  <c r="AI19" i="16"/>
  <c r="AI23" i="16" s="1"/>
  <c r="AB19" i="17"/>
  <c r="AB30" i="17" s="1"/>
  <c r="AI17" i="16" l="1"/>
  <c r="AI18" i="16" s="1"/>
  <c r="AI20" i="16" s="1"/>
  <c r="AJ16" i="16" s="1"/>
  <c r="AB20" i="17"/>
  <c r="AB22" i="17" s="1"/>
  <c r="AB23" i="17" s="1"/>
  <c r="AI29" i="16" l="1"/>
  <c r="AJ74" i="5" s="1"/>
  <c r="AJ27" i="16"/>
  <c r="AK35" i="3" s="1"/>
  <c r="AJ19" i="16"/>
  <c r="AC18" i="17"/>
  <c r="AC21" i="17" s="1"/>
  <c r="AC31" i="17" s="1"/>
  <c r="AB70" i="1" s="1"/>
  <c r="AB32" i="17"/>
  <c r="AB24" i="17"/>
  <c r="AB33" i="17" s="1"/>
  <c r="AC10" i="3" s="1"/>
  <c r="AF18" i="24" s="1"/>
  <c r="AJ23" i="16" l="1"/>
  <c r="AJ17" i="16"/>
  <c r="AJ18" i="16" s="1"/>
  <c r="AJ20" i="16" s="1"/>
  <c r="AC19" i="17"/>
  <c r="AC20" i="17" s="1"/>
  <c r="AC22" i="17" s="1"/>
  <c r="AC30" i="17" l="1"/>
  <c r="AJ29" i="16"/>
  <c r="AK74" i="5" s="1"/>
  <c r="AK16" i="16"/>
  <c r="AC23" i="17"/>
  <c r="AD18" i="17"/>
  <c r="AK19" i="16" l="1"/>
  <c r="AK27" i="16"/>
  <c r="AL35" i="3" s="1"/>
  <c r="AD21" i="17"/>
  <c r="AD31" i="17" s="1"/>
  <c r="AC70" i="1" s="1"/>
  <c r="AC32" i="17"/>
  <c r="AC24" i="17"/>
  <c r="AC33" i="17" s="1"/>
  <c r="AD10" i="3" s="1"/>
  <c r="AG18" i="24" s="1"/>
  <c r="AK23" i="16" l="1"/>
  <c r="AK17" i="16"/>
  <c r="AK18" i="16" s="1"/>
  <c r="AK20" i="16" s="1"/>
  <c r="AD19" i="17"/>
  <c r="AD20" i="17" s="1"/>
  <c r="AD22" i="17" s="1"/>
  <c r="AL16" i="16" l="1"/>
  <c r="AK29" i="16"/>
  <c r="AL74" i="5" s="1"/>
  <c r="AD30" i="17"/>
  <c r="AD23" i="17"/>
  <c r="AE18" i="17"/>
  <c r="C92" i="7"/>
  <c r="C49" i="7"/>
  <c r="AL27" i="16" l="1"/>
  <c r="AM35" i="3" s="1"/>
  <c r="AL19" i="16"/>
  <c r="AL23" i="16" s="1"/>
  <c r="AE21" i="17"/>
  <c r="AE31" i="17" s="1"/>
  <c r="AD70" i="1" s="1"/>
  <c r="AD32" i="17"/>
  <c r="AD24" i="17"/>
  <c r="AD33" i="17" s="1"/>
  <c r="AE10" i="3" s="1"/>
  <c r="AH18" i="24" s="1"/>
  <c r="AL17" i="16" l="1"/>
  <c r="AL18" i="16" s="1"/>
  <c r="AL20" i="16" s="1"/>
  <c r="AL29" i="16" s="1"/>
  <c r="AE19" i="17"/>
  <c r="AE30" i="17" s="1"/>
  <c r="E40" i="5"/>
  <c r="AM74" i="5" l="1"/>
  <c r="G74" i="20" s="1"/>
  <c r="AM16" i="16"/>
  <c r="AM27" i="16" s="1"/>
  <c r="AN35" i="3" s="1"/>
  <c r="E8" i="20"/>
  <c r="AE20" i="17"/>
  <c r="AE22" i="17" s="1"/>
  <c r="AF18" i="17" s="1"/>
  <c r="E29" i="5"/>
  <c r="D22" i="5"/>
  <c r="E22" i="5" s="1"/>
  <c r="AM19" i="16" l="1"/>
  <c r="AM23" i="16" s="1"/>
  <c r="F8" i="20"/>
  <c r="AE23" i="17"/>
  <c r="AE32" i="17" s="1"/>
  <c r="AF21" i="17"/>
  <c r="AF31" i="17" s="1"/>
  <c r="AE70" i="1" s="1"/>
  <c r="F22" i="5"/>
  <c r="F40" i="5"/>
  <c r="F29" i="5"/>
  <c r="AY2" i="3"/>
  <c r="BB14" i="24" s="1"/>
  <c r="AY17" i="3"/>
  <c r="BB17" i="24" s="1"/>
  <c r="AY21" i="3"/>
  <c r="AY25" i="3"/>
  <c r="AJ2" i="3"/>
  <c r="AM14" i="24" s="1"/>
  <c r="AK2" i="3"/>
  <c r="AN14" i="24" s="1"/>
  <c r="AL2" i="3"/>
  <c r="AO14" i="24" s="1"/>
  <c r="AM2" i="3"/>
  <c r="AP14" i="24" s="1"/>
  <c r="AN2" i="3"/>
  <c r="AQ14" i="24" s="1"/>
  <c r="AO2" i="3"/>
  <c r="AR14" i="24" s="1"/>
  <c r="AP2" i="3"/>
  <c r="AS14" i="24" s="1"/>
  <c r="AQ2" i="3"/>
  <c r="AT14" i="24" s="1"/>
  <c r="AR2" i="3"/>
  <c r="AU14" i="24" s="1"/>
  <c r="AS2" i="3"/>
  <c r="AV14" i="24" s="1"/>
  <c r="AT2" i="3"/>
  <c r="AW14" i="24" s="1"/>
  <c r="AU2" i="3"/>
  <c r="AX14" i="24" s="1"/>
  <c r="AV2" i="3"/>
  <c r="AY14" i="24" s="1"/>
  <c r="AW2" i="3"/>
  <c r="AZ14" i="24" s="1"/>
  <c r="AX2" i="3"/>
  <c r="BA14" i="24" s="1"/>
  <c r="AJ17" i="3"/>
  <c r="AM17" i="24" s="1"/>
  <c r="AK17" i="3"/>
  <c r="AN17" i="24" s="1"/>
  <c r="AL17" i="3"/>
  <c r="AO17" i="24" s="1"/>
  <c r="AM17" i="3"/>
  <c r="AP17" i="24" s="1"/>
  <c r="AN17" i="3"/>
  <c r="AQ17" i="24" s="1"/>
  <c r="AO17" i="3"/>
  <c r="AR17" i="24" s="1"/>
  <c r="AP17" i="3"/>
  <c r="AS17" i="24" s="1"/>
  <c r="AQ17" i="3"/>
  <c r="AT17" i="24" s="1"/>
  <c r="AR17" i="3"/>
  <c r="AU17" i="24" s="1"/>
  <c r="AS17" i="3"/>
  <c r="AV17" i="24" s="1"/>
  <c r="AT17" i="3"/>
  <c r="AW17" i="24" s="1"/>
  <c r="AU17" i="3"/>
  <c r="AX17" i="24" s="1"/>
  <c r="AV17" i="3"/>
  <c r="AY17" i="24" s="1"/>
  <c r="AW17" i="3"/>
  <c r="AZ17" i="24" s="1"/>
  <c r="AX17" i="3"/>
  <c r="BA17" i="24" s="1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W31" i="3"/>
  <c r="AJ42" i="3"/>
  <c r="AK42" i="3"/>
  <c r="AL42" i="3"/>
  <c r="AM42" i="3"/>
  <c r="AA2" i="3"/>
  <c r="AD14" i="24" s="1"/>
  <c r="AB2" i="3"/>
  <c r="AE14" i="24" s="1"/>
  <c r="AC2" i="3"/>
  <c r="AF14" i="24" s="1"/>
  <c r="AD2" i="3"/>
  <c r="AG14" i="24" s="1"/>
  <c r="AE2" i="3"/>
  <c r="AH14" i="24" s="1"/>
  <c r="AF2" i="3"/>
  <c r="AI14" i="24" s="1"/>
  <c r="AG2" i="3"/>
  <c r="AJ14" i="24" s="1"/>
  <c r="AH2" i="3"/>
  <c r="AK14" i="24" s="1"/>
  <c r="AI2" i="3"/>
  <c r="AL14" i="24" s="1"/>
  <c r="AA17" i="3"/>
  <c r="AD17" i="24" s="1"/>
  <c r="AB17" i="3"/>
  <c r="AE17" i="24" s="1"/>
  <c r="AC17" i="3"/>
  <c r="AF17" i="24" s="1"/>
  <c r="AD17" i="3"/>
  <c r="AG17" i="24" s="1"/>
  <c r="AE17" i="3"/>
  <c r="AH17" i="24" s="1"/>
  <c r="AF17" i="3"/>
  <c r="AI17" i="24" s="1"/>
  <c r="AG17" i="3"/>
  <c r="AJ17" i="24" s="1"/>
  <c r="AH17" i="3"/>
  <c r="AK17" i="24" s="1"/>
  <c r="AI17" i="3"/>
  <c r="AL17" i="24" s="1"/>
  <c r="AA21" i="3"/>
  <c r="AB21" i="3"/>
  <c r="AC21" i="3"/>
  <c r="AD21" i="3"/>
  <c r="AE21" i="3"/>
  <c r="AF21" i="3"/>
  <c r="AG21" i="3"/>
  <c r="AH21" i="3"/>
  <c r="AI21" i="3"/>
  <c r="AA25" i="3"/>
  <c r="AB25" i="3"/>
  <c r="AC25" i="3"/>
  <c r="AD25" i="3"/>
  <c r="AE25" i="3"/>
  <c r="AF25" i="3"/>
  <c r="AG25" i="3"/>
  <c r="AH25" i="3"/>
  <c r="AI25" i="3"/>
  <c r="AA42" i="3"/>
  <c r="AC42" i="3"/>
  <c r="AD42" i="3"/>
  <c r="AE42" i="3"/>
  <c r="AF42" i="3"/>
  <c r="AG42" i="3"/>
  <c r="AH42" i="3"/>
  <c r="AI42" i="3"/>
  <c r="U2" i="3"/>
  <c r="X14" i="24" s="1"/>
  <c r="V2" i="3"/>
  <c r="Y14" i="24" s="1"/>
  <c r="W2" i="3"/>
  <c r="Z14" i="24" s="1"/>
  <c r="X2" i="3"/>
  <c r="AA14" i="24" s="1"/>
  <c r="Y2" i="3"/>
  <c r="AB14" i="24" s="1"/>
  <c r="Z2" i="3"/>
  <c r="AC14" i="24" s="1"/>
  <c r="U17" i="3"/>
  <c r="X17" i="24" s="1"/>
  <c r="V17" i="3"/>
  <c r="Y17" i="24" s="1"/>
  <c r="W17" i="3"/>
  <c r="Z17" i="24" s="1"/>
  <c r="X17" i="3"/>
  <c r="AA17" i="24" s="1"/>
  <c r="Y17" i="3"/>
  <c r="AB17" i="24" s="1"/>
  <c r="Z17" i="3"/>
  <c r="AC17" i="24" s="1"/>
  <c r="U21" i="3"/>
  <c r="V21" i="3"/>
  <c r="W21" i="3"/>
  <c r="X21" i="3"/>
  <c r="Y21" i="3"/>
  <c r="Z21" i="3"/>
  <c r="U25" i="3"/>
  <c r="V25" i="3"/>
  <c r="W25" i="3"/>
  <c r="X25" i="3"/>
  <c r="Y25" i="3"/>
  <c r="Z25" i="3"/>
  <c r="U42" i="3"/>
  <c r="V42" i="3"/>
  <c r="W42" i="3"/>
  <c r="X42" i="3"/>
  <c r="Y42" i="3"/>
  <c r="Z42" i="3"/>
  <c r="F2" i="3"/>
  <c r="I14" i="24" s="1"/>
  <c r="G2" i="3"/>
  <c r="J14" i="24" s="1"/>
  <c r="H2" i="3"/>
  <c r="K14" i="24" s="1"/>
  <c r="I2" i="3"/>
  <c r="L14" i="24" s="1"/>
  <c r="J2" i="3"/>
  <c r="M14" i="24" s="1"/>
  <c r="K2" i="3"/>
  <c r="N14" i="24" s="1"/>
  <c r="L2" i="3"/>
  <c r="O14" i="24" s="1"/>
  <c r="M2" i="3"/>
  <c r="P14" i="24" s="1"/>
  <c r="N2" i="3"/>
  <c r="Q14" i="24" s="1"/>
  <c r="O2" i="3"/>
  <c r="R14" i="24" s="1"/>
  <c r="P2" i="3"/>
  <c r="S14" i="24" s="1"/>
  <c r="Q2" i="3"/>
  <c r="T14" i="24" s="1"/>
  <c r="R2" i="3"/>
  <c r="U14" i="24" s="1"/>
  <c r="S2" i="3"/>
  <c r="V14" i="24" s="1"/>
  <c r="T2" i="3"/>
  <c r="W14" i="24" s="1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F5" i="2"/>
  <c r="AG5" i="2"/>
  <c r="AH5" i="2"/>
  <c r="AI5" i="2"/>
  <c r="AJ5" i="2"/>
  <c r="AK5" i="2"/>
  <c r="AL5" i="2"/>
  <c r="AN5" i="2"/>
  <c r="AO5" i="2"/>
  <c r="AP5" i="2"/>
  <c r="AQ5" i="2"/>
  <c r="AR5" i="2"/>
  <c r="AS5" i="2"/>
  <c r="AT5" i="2"/>
  <c r="AU5" i="2"/>
  <c r="AV5" i="2"/>
  <c r="AW5" i="2"/>
  <c r="AX5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F12" i="2"/>
  <c r="AG12" i="2"/>
  <c r="AH12" i="2"/>
  <c r="AI12" i="2"/>
  <c r="AJ12" i="2"/>
  <c r="AK12" i="2"/>
  <c r="AL12" i="2"/>
  <c r="AM12" i="2"/>
  <c r="AN12" i="2"/>
  <c r="F12" i="22" s="1"/>
  <c r="AO12" i="2"/>
  <c r="AP12" i="2"/>
  <c r="AQ12" i="2"/>
  <c r="AR12" i="2"/>
  <c r="AS12" i="2"/>
  <c r="AT12" i="2"/>
  <c r="AU12" i="2"/>
  <c r="AV12" i="2"/>
  <c r="AW12" i="2"/>
  <c r="AX12" i="2"/>
  <c r="AY12" i="2"/>
  <c r="AF13" i="2"/>
  <c r="AF15" i="2" s="1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V15" i="2" s="1"/>
  <c r="AW13" i="2"/>
  <c r="AX13" i="2"/>
  <c r="AY13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E5" i="2"/>
  <c r="F5" i="2"/>
  <c r="G5" i="2"/>
  <c r="H5" i="2"/>
  <c r="I5" i="2"/>
  <c r="J5" i="2"/>
  <c r="K5" i="2"/>
  <c r="L5" i="2"/>
  <c r="M5" i="2"/>
  <c r="N5" i="2"/>
  <c r="P5" i="2"/>
  <c r="Q5" i="2"/>
  <c r="R5" i="2"/>
  <c r="S5" i="2"/>
  <c r="T5" i="2"/>
  <c r="U5" i="2"/>
  <c r="V5" i="2"/>
  <c r="W5" i="2"/>
  <c r="X5" i="2"/>
  <c r="Y5" i="2"/>
  <c r="Z5" i="2"/>
  <c r="AB5" i="2"/>
  <c r="AC5" i="2"/>
  <c r="AD5" i="2"/>
  <c r="AE5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Y2" i="6"/>
  <c r="AZ2" i="6"/>
  <c r="AS2" i="6"/>
  <c r="AT2" i="6"/>
  <c r="AU2" i="6"/>
  <c r="AV2" i="6"/>
  <c r="AW2" i="6"/>
  <c r="AX2" i="6"/>
  <c r="AO2" i="6"/>
  <c r="AP2" i="6"/>
  <c r="AQ2" i="6"/>
  <c r="AR2" i="6"/>
  <c r="AK2" i="6"/>
  <c r="AL2" i="6"/>
  <c r="AM2" i="6"/>
  <c r="AN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I46" i="1"/>
  <c r="AJ46" i="1"/>
  <c r="AK46" i="1"/>
  <c r="AL46" i="1"/>
  <c r="AL45" i="1" s="1"/>
  <c r="AM46" i="1"/>
  <c r="AN46" i="1"/>
  <c r="AO46" i="1"/>
  <c r="AP46" i="1"/>
  <c r="AP45" i="1" s="1"/>
  <c r="AQ46" i="1"/>
  <c r="AR46" i="1"/>
  <c r="AS46" i="1"/>
  <c r="AT46" i="1"/>
  <c r="AT45" i="1" s="1"/>
  <c r="AU46" i="1"/>
  <c r="AV46" i="1"/>
  <c r="AW46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T68" i="1"/>
  <c r="U68" i="1"/>
  <c r="V68" i="1"/>
  <c r="W68" i="1"/>
  <c r="X68" i="1"/>
  <c r="Y68" i="1"/>
  <c r="Z68" i="1"/>
  <c r="AA68" i="1"/>
  <c r="AB68" i="1"/>
  <c r="AC68" i="1"/>
  <c r="AD68" i="1"/>
  <c r="G2" i="6"/>
  <c r="H2" i="6"/>
  <c r="I2" i="6"/>
  <c r="J2" i="6"/>
  <c r="K2" i="6"/>
  <c r="L2" i="6"/>
  <c r="M2" i="6"/>
  <c r="N2" i="6"/>
  <c r="O2" i="6"/>
  <c r="P17" i="3"/>
  <c r="S17" i="24" s="1"/>
  <c r="Q17" i="3"/>
  <c r="T17" i="24" s="1"/>
  <c r="R17" i="3"/>
  <c r="U17" i="24" s="1"/>
  <c r="S17" i="3"/>
  <c r="V17" i="24" s="1"/>
  <c r="T17" i="3"/>
  <c r="W17" i="24" s="1"/>
  <c r="P21" i="3"/>
  <c r="Q21" i="3"/>
  <c r="R21" i="3"/>
  <c r="S21" i="3"/>
  <c r="T21" i="3"/>
  <c r="P25" i="3"/>
  <c r="Q25" i="3"/>
  <c r="R25" i="3"/>
  <c r="S25" i="3"/>
  <c r="T25" i="3"/>
  <c r="Q42" i="3"/>
  <c r="R42" i="3"/>
  <c r="S42" i="3"/>
  <c r="T42" i="3"/>
  <c r="E17" i="3"/>
  <c r="H17" i="24" s="1"/>
  <c r="F17" i="3"/>
  <c r="I17" i="24" s="1"/>
  <c r="G17" i="3"/>
  <c r="J17" i="24" s="1"/>
  <c r="H17" i="3"/>
  <c r="K17" i="24" s="1"/>
  <c r="I17" i="3"/>
  <c r="L17" i="24" s="1"/>
  <c r="J17" i="3"/>
  <c r="M17" i="24" s="1"/>
  <c r="K17" i="3"/>
  <c r="N17" i="24" s="1"/>
  <c r="L17" i="3"/>
  <c r="O17" i="24" s="1"/>
  <c r="M17" i="3"/>
  <c r="P17" i="24" s="1"/>
  <c r="N17" i="3"/>
  <c r="Q17" i="24" s="1"/>
  <c r="O17" i="3"/>
  <c r="R17" i="24" s="1"/>
  <c r="E21" i="3"/>
  <c r="F21" i="3"/>
  <c r="G21" i="3"/>
  <c r="H21" i="3"/>
  <c r="I21" i="3"/>
  <c r="J21" i="3"/>
  <c r="K21" i="3"/>
  <c r="L21" i="3"/>
  <c r="M21" i="3"/>
  <c r="N21" i="3"/>
  <c r="O21" i="3"/>
  <c r="E25" i="3"/>
  <c r="F25" i="3"/>
  <c r="G25" i="3"/>
  <c r="H25" i="3"/>
  <c r="I25" i="3"/>
  <c r="J25" i="3"/>
  <c r="K25" i="3"/>
  <c r="L25" i="3"/>
  <c r="M25" i="3"/>
  <c r="N25" i="3"/>
  <c r="O25" i="3"/>
  <c r="E42" i="3"/>
  <c r="F42" i="3"/>
  <c r="G42" i="3"/>
  <c r="H42" i="3"/>
  <c r="I42" i="3"/>
  <c r="J42" i="3"/>
  <c r="K42" i="3"/>
  <c r="L42" i="3"/>
  <c r="M42" i="3"/>
  <c r="N42" i="3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E20" i="6"/>
  <c r="D9" i="3" s="1"/>
  <c r="D83" i="5"/>
  <c r="E83" i="5" s="1"/>
  <c r="F83" i="5" s="1"/>
  <c r="G83" i="5" s="1"/>
  <c r="D82" i="5"/>
  <c r="E82" i="5" s="1"/>
  <c r="D80" i="5"/>
  <c r="E80" i="5" s="1"/>
  <c r="F80" i="5" s="1"/>
  <c r="G80" i="5" s="1"/>
  <c r="H80" i="5" s="1"/>
  <c r="I80" i="5" s="1"/>
  <c r="J80" i="5" s="1"/>
  <c r="K80" i="5" s="1"/>
  <c r="L80" i="5" s="1"/>
  <c r="M80" i="5" s="1"/>
  <c r="N80" i="5" s="1"/>
  <c r="O80" i="5" s="1"/>
  <c r="E27" i="5"/>
  <c r="I3" i="7"/>
  <c r="I16" i="15" s="1"/>
  <c r="I23" i="15" s="1"/>
  <c r="J3" i="7"/>
  <c r="J16" i="15" s="1"/>
  <c r="J23" i="15" s="1"/>
  <c r="K3" i="7"/>
  <c r="K16" i="15" s="1"/>
  <c r="K23" i="15" s="1"/>
  <c r="L3" i="7"/>
  <c r="L16" i="15" s="1"/>
  <c r="L23" i="15" s="1"/>
  <c r="M3" i="7"/>
  <c r="M16" i="15" s="1"/>
  <c r="M23" i="15" s="1"/>
  <c r="N3" i="7"/>
  <c r="N16" i="15" s="1"/>
  <c r="N23" i="15" s="1"/>
  <c r="O3" i="7"/>
  <c r="O16" i="15" s="1"/>
  <c r="O23" i="15" s="1"/>
  <c r="P3" i="7"/>
  <c r="P16" i="15" s="1"/>
  <c r="P23" i="15" s="1"/>
  <c r="Q3" i="7"/>
  <c r="Q16" i="15" s="1"/>
  <c r="Q23" i="15" s="1"/>
  <c r="R3" i="7"/>
  <c r="R16" i="15" s="1"/>
  <c r="R23" i="15" s="1"/>
  <c r="S3" i="7"/>
  <c r="S16" i="15" s="1"/>
  <c r="S23" i="15" s="1"/>
  <c r="T3" i="7"/>
  <c r="T16" i="15" s="1"/>
  <c r="T23" i="15" s="1"/>
  <c r="U3" i="7"/>
  <c r="U16" i="15" s="1"/>
  <c r="U23" i="15" s="1"/>
  <c r="V3" i="7"/>
  <c r="V16" i="15" s="1"/>
  <c r="V23" i="15" s="1"/>
  <c r="W3" i="7"/>
  <c r="W16" i="15" s="1"/>
  <c r="W23" i="15" s="1"/>
  <c r="X3" i="7"/>
  <c r="X16" i="15" s="1"/>
  <c r="X23" i="15" s="1"/>
  <c r="Y3" i="7"/>
  <c r="Y16" i="15" s="1"/>
  <c r="Y23" i="15" s="1"/>
  <c r="Z3" i="7"/>
  <c r="Z16" i="15" s="1"/>
  <c r="Z23" i="15" s="1"/>
  <c r="AA3" i="7"/>
  <c r="AA16" i="15" s="1"/>
  <c r="AA23" i="15" s="1"/>
  <c r="AB3" i="7"/>
  <c r="AB16" i="15" s="1"/>
  <c r="AB23" i="15" s="1"/>
  <c r="AC3" i="7"/>
  <c r="AC16" i="15" s="1"/>
  <c r="AC23" i="15" s="1"/>
  <c r="AD3" i="7"/>
  <c r="AD16" i="15" s="1"/>
  <c r="AD23" i="15" s="1"/>
  <c r="AE3" i="7"/>
  <c r="AE16" i="15" s="1"/>
  <c r="AE23" i="15" s="1"/>
  <c r="AF3" i="7"/>
  <c r="AF16" i="15" s="1"/>
  <c r="AF23" i="15" s="1"/>
  <c r="AG3" i="7"/>
  <c r="AG16" i="15" s="1"/>
  <c r="AG23" i="15" s="1"/>
  <c r="AH3" i="7"/>
  <c r="AH16" i="15" s="1"/>
  <c r="AH23" i="15" s="1"/>
  <c r="AI3" i="7"/>
  <c r="AI16" i="15" s="1"/>
  <c r="AI23" i="15" s="1"/>
  <c r="AJ3" i="7"/>
  <c r="AJ16" i="15" s="1"/>
  <c r="AJ23" i="15" s="1"/>
  <c r="AK3" i="7"/>
  <c r="AK16" i="15" s="1"/>
  <c r="AK23" i="15" s="1"/>
  <c r="AL3" i="7"/>
  <c r="AL16" i="15" s="1"/>
  <c r="AL23" i="15" s="1"/>
  <c r="AM3" i="7"/>
  <c r="AM16" i="15" s="1"/>
  <c r="AM23" i="15" s="1"/>
  <c r="AN3" i="7"/>
  <c r="AN16" i="15" s="1"/>
  <c r="AN23" i="15" s="1"/>
  <c r="AO3" i="7"/>
  <c r="AO16" i="15" s="1"/>
  <c r="AO23" i="15" s="1"/>
  <c r="AP3" i="7"/>
  <c r="AP16" i="15" s="1"/>
  <c r="AP23" i="15" s="1"/>
  <c r="AQ3" i="7"/>
  <c r="AQ16" i="15" s="1"/>
  <c r="AQ23" i="15" s="1"/>
  <c r="AR3" i="7"/>
  <c r="AR16" i="15" s="1"/>
  <c r="AR23" i="15" s="1"/>
  <c r="AS3" i="7"/>
  <c r="AS16" i="15" s="1"/>
  <c r="AS23" i="15" s="1"/>
  <c r="AT3" i="7"/>
  <c r="AT16" i="15" s="1"/>
  <c r="AT23" i="15" s="1"/>
  <c r="AU3" i="7"/>
  <c r="AU16" i="15" s="1"/>
  <c r="AU23" i="15" s="1"/>
  <c r="AV3" i="7"/>
  <c r="AV16" i="15" s="1"/>
  <c r="AV23" i="15" s="1"/>
  <c r="AW3" i="7"/>
  <c r="AW16" i="15" s="1"/>
  <c r="AW23" i="15" s="1"/>
  <c r="AX3" i="7"/>
  <c r="AX16" i="15" s="1"/>
  <c r="AX23" i="15" s="1"/>
  <c r="D3" i="7"/>
  <c r="D16" i="15" s="1"/>
  <c r="D23" i="15" s="1"/>
  <c r="E3" i="7"/>
  <c r="E16" i="15" s="1"/>
  <c r="E23" i="15" s="1"/>
  <c r="F3" i="7"/>
  <c r="F16" i="15" s="1"/>
  <c r="F23" i="15" s="1"/>
  <c r="G3" i="7"/>
  <c r="G16" i="15" s="1"/>
  <c r="G23" i="15" s="1"/>
  <c r="H3" i="7"/>
  <c r="H16" i="15" s="1"/>
  <c r="H23" i="15" s="1"/>
  <c r="F2" i="6"/>
  <c r="E2" i="6"/>
  <c r="E2" i="3"/>
  <c r="H14" i="24" s="1"/>
  <c r="D2" i="3"/>
  <c r="G14" i="24" s="1"/>
  <c r="E12" i="22" l="1"/>
  <c r="D12" i="22"/>
  <c r="E13" i="22"/>
  <c r="E15" i="22" s="1"/>
  <c r="P80" i="5"/>
  <c r="Q80" i="5" s="1"/>
  <c r="R80" i="5" s="1"/>
  <c r="S80" i="5" s="1"/>
  <c r="T80" i="5" s="1"/>
  <c r="U80" i="5" s="1"/>
  <c r="V80" i="5" s="1"/>
  <c r="W80" i="5" s="1"/>
  <c r="X80" i="5" s="1"/>
  <c r="Y80" i="5" s="1"/>
  <c r="Z80" i="5" s="1"/>
  <c r="AA80" i="5" s="1"/>
  <c r="E80" i="20"/>
  <c r="E76" i="20"/>
  <c r="E73" i="20" s="1"/>
  <c r="E9" i="23" s="1"/>
  <c r="E68" i="20"/>
  <c r="E18" i="20"/>
  <c r="E14" i="20"/>
  <c r="D13" i="22"/>
  <c r="D15" i="22" s="1"/>
  <c r="AN15" i="2"/>
  <c r="F13" i="22"/>
  <c r="F15" i="22" s="1"/>
  <c r="AM17" i="16"/>
  <c r="AM18" i="16" s="1"/>
  <c r="AM20" i="16" s="1"/>
  <c r="AM29" i="16" s="1"/>
  <c r="AN74" i="5" s="1"/>
  <c r="H8" i="20"/>
  <c r="G8" i="20"/>
  <c r="AE24" i="17"/>
  <c r="AE33" i="17" s="1"/>
  <c r="AF10" i="3" s="1"/>
  <c r="AI18" i="24" s="1"/>
  <c r="S27" i="2"/>
  <c r="Q10" i="18"/>
  <c r="O6" i="2"/>
  <c r="M10" i="18"/>
  <c r="K6" i="2"/>
  <c r="I10" i="18"/>
  <c r="G27" i="2"/>
  <c r="E10" i="18"/>
  <c r="AD27" i="2"/>
  <c r="AB10" i="18"/>
  <c r="Z27" i="2"/>
  <c r="X10" i="18"/>
  <c r="V27" i="2"/>
  <c r="T10" i="18"/>
  <c r="R27" i="2"/>
  <c r="P10" i="18"/>
  <c r="N27" i="2"/>
  <c r="L10" i="18"/>
  <c r="J27" i="2"/>
  <c r="H10" i="18"/>
  <c r="F27" i="2"/>
  <c r="D10" i="18"/>
  <c r="AC6" i="2"/>
  <c r="AA10" i="18"/>
  <c r="Y6" i="2"/>
  <c r="W10" i="18"/>
  <c r="AE68" i="1"/>
  <c r="U6" i="2"/>
  <c r="S10" i="18"/>
  <c r="Q6" i="2"/>
  <c r="O10" i="18"/>
  <c r="M6" i="2"/>
  <c r="K10" i="18"/>
  <c r="I6" i="2"/>
  <c r="G10" i="18"/>
  <c r="E6" i="2"/>
  <c r="C10" i="18"/>
  <c r="AF27" i="2"/>
  <c r="AD10" i="18"/>
  <c r="AB6" i="2"/>
  <c r="Z10" i="18"/>
  <c r="X6" i="2"/>
  <c r="V10" i="18"/>
  <c r="T27" i="2"/>
  <c r="R10" i="18"/>
  <c r="P6" i="2"/>
  <c r="N10" i="18"/>
  <c r="L6" i="2"/>
  <c r="J10" i="18"/>
  <c r="H6" i="2"/>
  <c r="F10" i="18"/>
  <c r="AE27" i="2"/>
  <c r="AC10" i="18"/>
  <c r="AA6" i="2"/>
  <c r="Y10" i="18"/>
  <c r="W6" i="2"/>
  <c r="U10" i="18"/>
  <c r="G28" i="2"/>
  <c r="AF19" i="17"/>
  <c r="AF30" i="17" s="1"/>
  <c r="U31" i="3"/>
  <c r="G31" i="3"/>
  <c r="R31" i="3"/>
  <c r="AY31" i="3"/>
  <c r="Q31" i="3"/>
  <c r="AA31" i="3"/>
  <c r="AH31" i="3"/>
  <c r="AD31" i="3"/>
  <c r="F39" i="15"/>
  <c r="F42" i="15" s="1"/>
  <c r="F32" i="15"/>
  <c r="F45" i="15"/>
  <c r="AW45" i="15"/>
  <c r="AW39" i="15"/>
  <c r="AW42" i="15" s="1"/>
  <c r="AW32" i="15"/>
  <c r="AO45" i="15"/>
  <c r="AO32" i="15"/>
  <c r="AO39" i="15"/>
  <c r="AO42" i="15" s="1"/>
  <c r="AG45" i="15"/>
  <c r="AG39" i="15"/>
  <c r="AG42" i="15" s="1"/>
  <c r="AG32" i="15"/>
  <c r="AC45" i="15"/>
  <c r="AC39" i="15"/>
  <c r="AC42" i="15" s="1"/>
  <c r="AC32" i="15"/>
  <c r="U32" i="15"/>
  <c r="U45" i="15"/>
  <c r="U39" i="15"/>
  <c r="U42" i="15" s="1"/>
  <c r="Q32" i="15"/>
  <c r="Q45" i="15"/>
  <c r="Q39" i="15"/>
  <c r="Q42" i="15" s="1"/>
  <c r="I45" i="15"/>
  <c r="I39" i="15"/>
  <c r="I42" i="15" s="1"/>
  <c r="I32" i="15"/>
  <c r="L27" i="2"/>
  <c r="H45" i="15"/>
  <c r="H32" i="15"/>
  <c r="H39" i="15"/>
  <c r="H42" i="15" s="1"/>
  <c r="D45" i="15"/>
  <c r="D39" i="15"/>
  <c r="D42" i="15" s="1"/>
  <c r="D32" i="15"/>
  <c r="AU39" i="15"/>
  <c r="AU42" i="15" s="1"/>
  <c r="AU32" i="15"/>
  <c r="AU45" i="15"/>
  <c r="AQ45" i="15"/>
  <c r="AQ39" i="15"/>
  <c r="AQ42" i="15" s="1"/>
  <c r="AQ32" i="15"/>
  <c r="AM45" i="15"/>
  <c r="AM39" i="15"/>
  <c r="AM42" i="15" s="1"/>
  <c r="AM32" i="15"/>
  <c r="AI32" i="15"/>
  <c r="AI45" i="15"/>
  <c r="AI39" i="15"/>
  <c r="AI42" i="15" s="1"/>
  <c r="AE39" i="15"/>
  <c r="AE42" i="15" s="1"/>
  <c r="AE32" i="15"/>
  <c r="AE45" i="15"/>
  <c r="AA39" i="15"/>
  <c r="AA42" i="15" s="1"/>
  <c r="AA32" i="15"/>
  <c r="AA45" i="15"/>
  <c r="W45" i="15"/>
  <c r="W39" i="15"/>
  <c r="W42" i="15" s="1"/>
  <c r="W32" i="15"/>
  <c r="S32" i="15"/>
  <c r="S45" i="15"/>
  <c r="S39" i="15"/>
  <c r="S42" i="15" s="1"/>
  <c r="O39" i="15"/>
  <c r="O42" i="15" s="1"/>
  <c r="O32" i="15"/>
  <c r="O45" i="15"/>
  <c r="K45" i="15"/>
  <c r="K39" i="15"/>
  <c r="K42" i="15" s="1"/>
  <c r="K32" i="15"/>
  <c r="X27" i="2"/>
  <c r="P27" i="2"/>
  <c r="H27" i="2"/>
  <c r="T6" i="2"/>
  <c r="G45" i="15"/>
  <c r="G39" i="15"/>
  <c r="G42" i="15" s="1"/>
  <c r="G32" i="15"/>
  <c r="AX32" i="15"/>
  <c r="AX45" i="15"/>
  <c r="AX39" i="15"/>
  <c r="AX42" i="15" s="1"/>
  <c r="AT32" i="15"/>
  <c r="AT45" i="15"/>
  <c r="AT39" i="15"/>
  <c r="AT42" i="15" s="1"/>
  <c r="AP45" i="15"/>
  <c r="AP39" i="15"/>
  <c r="AP42" i="15" s="1"/>
  <c r="AP32" i="15"/>
  <c r="AL39" i="15"/>
  <c r="AL42" i="15" s="1"/>
  <c r="AL32" i="15"/>
  <c r="AL45" i="15"/>
  <c r="AH45" i="15"/>
  <c r="AH39" i="15"/>
  <c r="AH42" i="15" s="1"/>
  <c r="AH32" i="15"/>
  <c r="AD45" i="15"/>
  <c r="AD39" i="15"/>
  <c r="AD42" i="15" s="1"/>
  <c r="AD32" i="15"/>
  <c r="Z32" i="15"/>
  <c r="Z45" i="15"/>
  <c r="Z39" i="15"/>
  <c r="Z42" i="15" s="1"/>
  <c r="V45" i="15"/>
  <c r="V39" i="15"/>
  <c r="V42" i="15" s="1"/>
  <c r="V32" i="15"/>
  <c r="R32" i="15"/>
  <c r="R45" i="15"/>
  <c r="R39" i="15"/>
  <c r="R42" i="15" s="1"/>
  <c r="N45" i="15"/>
  <c r="N39" i="15"/>
  <c r="N42" i="15" s="1"/>
  <c r="N32" i="15"/>
  <c r="J32" i="15"/>
  <c r="J45" i="15"/>
  <c r="J39" i="15"/>
  <c r="J42" i="15" s="1"/>
  <c r="AC27" i="2"/>
  <c r="U27" i="2"/>
  <c r="M27" i="2"/>
  <c r="E27" i="2"/>
  <c r="AF6" i="2"/>
  <c r="AS45" i="15"/>
  <c r="AS39" i="15"/>
  <c r="AS42" i="15" s="1"/>
  <c r="AS32" i="15"/>
  <c r="AK32" i="15"/>
  <c r="AK39" i="15"/>
  <c r="AK42" i="15" s="1"/>
  <c r="AK45" i="15"/>
  <c r="Y39" i="15"/>
  <c r="Y42" i="15" s="1"/>
  <c r="Y45" i="15"/>
  <c r="Y32" i="15"/>
  <c r="M32" i="15"/>
  <c r="M45" i="15"/>
  <c r="M39" i="15"/>
  <c r="M42" i="15" s="1"/>
  <c r="AB27" i="2"/>
  <c r="E32" i="15"/>
  <c r="E39" i="15"/>
  <c r="E42" i="15" s="1"/>
  <c r="E45" i="15"/>
  <c r="AV45" i="15"/>
  <c r="AV39" i="15"/>
  <c r="AV42" i="15" s="1"/>
  <c r="AV32" i="15"/>
  <c r="AR45" i="15"/>
  <c r="AR39" i="15"/>
  <c r="AR42" i="15" s="1"/>
  <c r="AR32" i="15"/>
  <c r="AN32" i="15"/>
  <c r="AN45" i="15"/>
  <c r="AN39" i="15"/>
  <c r="AN42" i="15" s="1"/>
  <c r="AJ45" i="15"/>
  <c r="AJ32" i="15"/>
  <c r="AJ39" i="15"/>
  <c r="AJ42" i="15" s="1"/>
  <c r="AF32" i="15"/>
  <c r="AF45" i="15"/>
  <c r="AF39" i="15"/>
  <c r="AF42" i="15" s="1"/>
  <c r="AB39" i="15"/>
  <c r="AB42" i="15" s="1"/>
  <c r="AB32" i="15"/>
  <c r="AB45" i="15"/>
  <c r="X39" i="15"/>
  <c r="X42" i="15" s="1"/>
  <c r="X32" i="15"/>
  <c r="X45" i="15"/>
  <c r="T45" i="15"/>
  <c r="T39" i="15"/>
  <c r="T42" i="15" s="1"/>
  <c r="T32" i="15"/>
  <c r="P32" i="15"/>
  <c r="P39" i="15"/>
  <c r="P42" i="15" s="1"/>
  <c r="P45" i="15"/>
  <c r="L32" i="15"/>
  <c r="L45" i="15"/>
  <c r="L39" i="15"/>
  <c r="L42" i="15" s="1"/>
  <c r="Y27" i="2"/>
  <c r="Q27" i="2"/>
  <c r="I27" i="2"/>
  <c r="AE6" i="2"/>
  <c r="S6" i="2"/>
  <c r="G6" i="2"/>
  <c r="AA27" i="2"/>
  <c r="W27" i="2"/>
  <c r="O27" i="2"/>
  <c r="K27" i="2"/>
  <c r="AD6" i="2"/>
  <c r="Z6" i="2"/>
  <c r="V6" i="2"/>
  <c r="R6" i="2"/>
  <c r="N6" i="2"/>
  <c r="J6" i="2"/>
  <c r="F6" i="2"/>
  <c r="Y31" i="3"/>
  <c r="AE31" i="3"/>
  <c r="AI31" i="3"/>
  <c r="AS31" i="3"/>
  <c r="AO31" i="3"/>
  <c r="AK31" i="3"/>
  <c r="O31" i="3"/>
  <c r="K31" i="3"/>
  <c r="X31" i="3"/>
  <c r="E59" i="2"/>
  <c r="F28" i="2"/>
  <c r="G59" i="2"/>
  <c r="E49" i="5"/>
  <c r="F82" i="5"/>
  <c r="E81" i="5"/>
  <c r="E73" i="5"/>
  <c r="F59" i="2"/>
  <c r="E56" i="2"/>
  <c r="E30" i="2"/>
  <c r="E44" i="5"/>
  <c r="E39" i="5" s="1"/>
  <c r="E69" i="5"/>
  <c r="E9" i="5"/>
  <c r="H83" i="5"/>
  <c r="I83" i="5" s="1"/>
  <c r="J83" i="5" s="1"/>
  <c r="K83" i="5" s="1"/>
  <c r="L83" i="5" s="1"/>
  <c r="M83" i="5" s="1"/>
  <c r="N83" i="5" s="1"/>
  <c r="O83" i="5" s="1"/>
  <c r="G30" i="2"/>
  <c r="E33" i="5"/>
  <c r="E55" i="2"/>
  <c r="F30" i="2"/>
  <c r="E28" i="2"/>
  <c r="AW15" i="2"/>
  <c r="AS15" i="2"/>
  <c r="AK15" i="2"/>
  <c r="AG15" i="2"/>
  <c r="AR15" i="2"/>
  <c r="AB15" i="2"/>
  <c r="X15" i="2"/>
  <c r="T15" i="2"/>
  <c r="P15" i="2"/>
  <c r="L15" i="2"/>
  <c r="H15" i="2"/>
  <c r="G40" i="5"/>
  <c r="G29" i="5"/>
  <c r="R45" i="1"/>
  <c r="N45" i="1"/>
  <c r="F45" i="1"/>
  <c r="AV45" i="1"/>
  <c r="AR45" i="1"/>
  <c r="AN45" i="1"/>
  <c r="AJ45" i="1"/>
  <c r="AV17" i="1"/>
  <c r="AR17" i="1"/>
  <c r="AN17" i="1"/>
  <c r="AJ17" i="1"/>
  <c r="J45" i="1"/>
  <c r="AG45" i="1"/>
  <c r="AC45" i="1"/>
  <c r="Y45" i="1"/>
  <c r="U45" i="1"/>
  <c r="AU45" i="1"/>
  <c r="AQ45" i="1"/>
  <c r="AM45" i="1"/>
  <c r="AI45" i="1"/>
  <c r="W31" i="3"/>
  <c r="Z31" i="3"/>
  <c r="V31" i="3"/>
  <c r="AG31" i="3"/>
  <c r="AC31" i="3"/>
  <c r="N31" i="3"/>
  <c r="J31" i="3"/>
  <c r="F31" i="3"/>
  <c r="M31" i="3"/>
  <c r="I31" i="3"/>
  <c r="E31" i="3"/>
  <c r="L31" i="3"/>
  <c r="H31" i="3"/>
  <c r="T31" i="3"/>
  <c r="P31" i="3"/>
  <c r="AF31" i="3"/>
  <c r="AB31" i="3"/>
  <c r="AV31" i="3"/>
  <c r="AR31" i="3"/>
  <c r="AN31" i="3"/>
  <c r="AJ31" i="3"/>
  <c r="AU31" i="3"/>
  <c r="AQ31" i="3"/>
  <c r="AM31" i="3"/>
  <c r="AX31" i="3"/>
  <c r="AT31" i="3"/>
  <c r="AP31" i="3"/>
  <c r="AL31" i="3"/>
  <c r="S31" i="3"/>
  <c r="AJ15" i="2"/>
  <c r="M45" i="1"/>
  <c r="E45" i="1"/>
  <c r="AC15" i="2"/>
  <c r="Y15" i="2"/>
  <c r="U15" i="2"/>
  <c r="Q15" i="2"/>
  <c r="M15" i="2"/>
  <c r="I15" i="2"/>
  <c r="E15" i="2"/>
  <c r="S45" i="1"/>
  <c r="O45" i="1"/>
  <c r="K45" i="1"/>
  <c r="G45" i="1"/>
  <c r="C45" i="1"/>
  <c r="AE45" i="1"/>
  <c r="AA45" i="1"/>
  <c r="W45" i="1"/>
  <c r="AW45" i="1"/>
  <c r="AS45" i="1"/>
  <c r="AO45" i="1"/>
  <c r="AK45" i="1"/>
  <c r="AE15" i="2"/>
  <c r="AA15" i="2"/>
  <c r="W15" i="2"/>
  <c r="S15" i="2"/>
  <c r="O15" i="2"/>
  <c r="K15" i="2"/>
  <c r="G15" i="2"/>
  <c r="AD15" i="2"/>
  <c r="Z15" i="2"/>
  <c r="V15" i="2"/>
  <c r="R15" i="2"/>
  <c r="N15" i="2"/>
  <c r="J15" i="2"/>
  <c r="F15" i="2"/>
  <c r="AO15" i="2"/>
  <c r="AT17" i="1"/>
  <c r="AP17" i="1"/>
  <c r="AL17" i="1"/>
  <c r="AG17" i="1"/>
  <c r="AC17" i="1"/>
  <c r="Y17" i="1"/>
  <c r="U17" i="1"/>
  <c r="AF17" i="1"/>
  <c r="AB17" i="1"/>
  <c r="X17" i="1"/>
  <c r="T17" i="1"/>
  <c r="AU17" i="1"/>
  <c r="AQ17" i="1"/>
  <c r="AM17" i="1"/>
  <c r="AI17" i="1"/>
  <c r="Q17" i="1"/>
  <c r="M17" i="1"/>
  <c r="I17" i="1"/>
  <c r="E17" i="1"/>
  <c r="AE17" i="1"/>
  <c r="AA17" i="1"/>
  <c r="W17" i="1"/>
  <c r="AH17" i="1"/>
  <c r="AD17" i="1"/>
  <c r="Z17" i="1"/>
  <c r="V17" i="1"/>
  <c r="AF45" i="1"/>
  <c r="AB45" i="1"/>
  <c r="X45" i="1"/>
  <c r="T45" i="1"/>
  <c r="AH45" i="1"/>
  <c r="AD45" i="1"/>
  <c r="Z45" i="1"/>
  <c r="V45" i="1"/>
  <c r="P17" i="1"/>
  <c r="L17" i="1"/>
  <c r="H17" i="1"/>
  <c r="D17" i="1"/>
  <c r="S17" i="1"/>
  <c r="O17" i="1"/>
  <c r="K17" i="1"/>
  <c r="G17" i="1"/>
  <c r="C17" i="1"/>
  <c r="AW17" i="1"/>
  <c r="AS17" i="1"/>
  <c r="AO17" i="1"/>
  <c r="AK17" i="1"/>
  <c r="E25" i="5"/>
  <c r="E63" i="5"/>
  <c r="H28" i="2"/>
  <c r="F27" i="5"/>
  <c r="G22" i="5"/>
  <c r="H22" i="5" s="1"/>
  <c r="I22" i="5" s="1"/>
  <c r="J22" i="5" s="1"/>
  <c r="K22" i="5" s="1"/>
  <c r="L22" i="5" s="1"/>
  <c r="M22" i="5" s="1"/>
  <c r="N22" i="5" s="1"/>
  <c r="O22" i="5" s="1"/>
  <c r="AX15" i="2"/>
  <c r="AT15" i="2"/>
  <c r="AP15" i="2"/>
  <c r="AL15" i="2"/>
  <c r="AH15" i="2"/>
  <c r="AY15" i="2"/>
  <c r="AU15" i="2"/>
  <c r="AQ15" i="2"/>
  <c r="AM15" i="2"/>
  <c r="AI15" i="2"/>
  <c r="R17" i="1"/>
  <c r="N17" i="1"/>
  <c r="J17" i="1"/>
  <c r="F17" i="1"/>
  <c r="Q45" i="1"/>
  <c r="I45" i="1"/>
  <c r="P45" i="1"/>
  <c r="L45" i="1"/>
  <c r="H45" i="1"/>
  <c r="D45" i="1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Z92" i="7"/>
  <c r="AA92" i="7"/>
  <c r="AB92" i="7"/>
  <c r="AC92" i="7"/>
  <c r="AD92" i="7"/>
  <c r="AE92" i="7"/>
  <c r="AF92" i="7"/>
  <c r="AG92" i="7"/>
  <c r="AH92" i="7"/>
  <c r="AI92" i="7"/>
  <c r="AJ92" i="7"/>
  <c r="AK92" i="7"/>
  <c r="AL92" i="7"/>
  <c r="AM92" i="7"/>
  <c r="AN92" i="7"/>
  <c r="AO92" i="7"/>
  <c r="AP92" i="7"/>
  <c r="AQ92" i="7"/>
  <c r="AR92" i="7"/>
  <c r="AS92" i="7"/>
  <c r="AT92" i="7"/>
  <c r="AU92" i="7"/>
  <c r="AV92" i="7"/>
  <c r="AW92" i="7"/>
  <c r="AX92" i="7"/>
  <c r="D93" i="7"/>
  <c r="E93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AK93" i="7"/>
  <c r="AL93" i="7"/>
  <c r="AM93" i="7"/>
  <c r="AN93" i="7"/>
  <c r="AO93" i="7"/>
  <c r="AP93" i="7"/>
  <c r="AQ93" i="7"/>
  <c r="AR93" i="7"/>
  <c r="AS93" i="7"/>
  <c r="AT93" i="7"/>
  <c r="AU93" i="7"/>
  <c r="AV93" i="7"/>
  <c r="AW93" i="7"/>
  <c r="AX93" i="7"/>
  <c r="D94" i="7"/>
  <c r="E94" i="7"/>
  <c r="F94" i="7"/>
  <c r="G94" i="7"/>
  <c r="H94" i="7"/>
  <c r="I94" i="7"/>
  <c r="J94" i="7"/>
  <c r="K94" i="7"/>
  <c r="L94" i="7"/>
  <c r="M94" i="7"/>
  <c r="N94" i="7"/>
  <c r="O94" i="7"/>
  <c r="P94" i="7"/>
  <c r="Q94" i="7"/>
  <c r="R94" i="7"/>
  <c r="S94" i="7"/>
  <c r="T94" i="7"/>
  <c r="U94" i="7"/>
  <c r="V94" i="7"/>
  <c r="W94" i="7"/>
  <c r="X94" i="7"/>
  <c r="Y94" i="7"/>
  <c r="Z94" i="7"/>
  <c r="AA94" i="7"/>
  <c r="AB94" i="7"/>
  <c r="AC94" i="7"/>
  <c r="AD94" i="7"/>
  <c r="AE94" i="7"/>
  <c r="AF94" i="7"/>
  <c r="AG94" i="7"/>
  <c r="AH94" i="7"/>
  <c r="AI94" i="7"/>
  <c r="AJ94" i="7"/>
  <c r="AK94" i="7"/>
  <c r="AL94" i="7"/>
  <c r="AM94" i="7"/>
  <c r="AN94" i="7"/>
  <c r="AO94" i="7"/>
  <c r="AP94" i="7"/>
  <c r="AQ94" i="7"/>
  <c r="AR94" i="7"/>
  <c r="AS94" i="7"/>
  <c r="AT94" i="7"/>
  <c r="AU94" i="7"/>
  <c r="AV94" i="7"/>
  <c r="AW94" i="7"/>
  <c r="AX94" i="7"/>
  <c r="D95" i="7"/>
  <c r="E95" i="7"/>
  <c r="F95" i="7"/>
  <c r="G95" i="7"/>
  <c r="H95" i="7"/>
  <c r="I95" i="7"/>
  <c r="J95" i="7"/>
  <c r="K95" i="7"/>
  <c r="L95" i="7"/>
  <c r="M95" i="7"/>
  <c r="N95" i="7"/>
  <c r="O95" i="7"/>
  <c r="P95" i="7"/>
  <c r="Q95" i="7"/>
  <c r="R95" i="7"/>
  <c r="S95" i="7"/>
  <c r="T95" i="7"/>
  <c r="U95" i="7"/>
  <c r="V95" i="7"/>
  <c r="W95" i="7"/>
  <c r="X95" i="7"/>
  <c r="Y95" i="7"/>
  <c r="Z95" i="7"/>
  <c r="AA95" i="7"/>
  <c r="AB95" i="7"/>
  <c r="AC95" i="7"/>
  <c r="AD95" i="7"/>
  <c r="AE95" i="7"/>
  <c r="AF95" i="7"/>
  <c r="AG95" i="7"/>
  <c r="AH95" i="7"/>
  <c r="AI95" i="7"/>
  <c r="AJ95" i="7"/>
  <c r="AK95" i="7"/>
  <c r="AL95" i="7"/>
  <c r="AM95" i="7"/>
  <c r="AN95" i="7"/>
  <c r="AO95" i="7"/>
  <c r="AP95" i="7"/>
  <c r="AQ95" i="7"/>
  <c r="AR95" i="7"/>
  <c r="AS95" i="7"/>
  <c r="AT95" i="7"/>
  <c r="AU95" i="7"/>
  <c r="AV95" i="7"/>
  <c r="AW95" i="7"/>
  <c r="AX95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Q96" i="7"/>
  <c r="R96" i="7"/>
  <c r="S96" i="7"/>
  <c r="T96" i="7"/>
  <c r="U96" i="7"/>
  <c r="V96" i="7"/>
  <c r="W96" i="7"/>
  <c r="X96" i="7"/>
  <c r="Y96" i="7"/>
  <c r="Z96" i="7"/>
  <c r="AA96" i="7"/>
  <c r="AB96" i="7"/>
  <c r="AC96" i="7"/>
  <c r="AD96" i="7"/>
  <c r="AE96" i="7"/>
  <c r="AF96" i="7"/>
  <c r="AG96" i="7"/>
  <c r="AH96" i="7"/>
  <c r="AI96" i="7"/>
  <c r="AJ96" i="7"/>
  <c r="AK96" i="7"/>
  <c r="AL96" i="7"/>
  <c r="AM96" i="7"/>
  <c r="AN96" i="7"/>
  <c r="AO96" i="7"/>
  <c r="AP96" i="7"/>
  <c r="AQ96" i="7"/>
  <c r="AR96" i="7"/>
  <c r="AS96" i="7"/>
  <c r="AT96" i="7"/>
  <c r="AU96" i="7"/>
  <c r="AV96" i="7"/>
  <c r="AW96" i="7"/>
  <c r="AX96" i="7"/>
  <c r="D97" i="7"/>
  <c r="E97" i="7"/>
  <c r="F97" i="7"/>
  <c r="G97" i="7"/>
  <c r="H97" i="7"/>
  <c r="I97" i="7"/>
  <c r="J97" i="7"/>
  <c r="K97" i="7"/>
  <c r="L97" i="7"/>
  <c r="M97" i="7"/>
  <c r="N97" i="7"/>
  <c r="O97" i="7"/>
  <c r="P97" i="7"/>
  <c r="Q97" i="7"/>
  <c r="R97" i="7"/>
  <c r="S97" i="7"/>
  <c r="T97" i="7"/>
  <c r="U97" i="7"/>
  <c r="V97" i="7"/>
  <c r="W97" i="7"/>
  <c r="X97" i="7"/>
  <c r="Y97" i="7"/>
  <c r="Z97" i="7"/>
  <c r="AA97" i="7"/>
  <c r="AB97" i="7"/>
  <c r="AC97" i="7"/>
  <c r="AD97" i="7"/>
  <c r="AE97" i="7"/>
  <c r="AF97" i="7"/>
  <c r="AG97" i="7"/>
  <c r="AH97" i="7"/>
  <c r="AI97" i="7"/>
  <c r="AJ97" i="7"/>
  <c r="AK97" i="7"/>
  <c r="AL97" i="7"/>
  <c r="AM97" i="7"/>
  <c r="AN97" i="7"/>
  <c r="AO97" i="7"/>
  <c r="AP97" i="7"/>
  <c r="AQ97" i="7"/>
  <c r="AR97" i="7"/>
  <c r="AS97" i="7"/>
  <c r="AT97" i="7"/>
  <c r="AU97" i="7"/>
  <c r="AV97" i="7"/>
  <c r="AW97" i="7"/>
  <c r="AX97" i="7"/>
  <c r="D98" i="7"/>
  <c r="E98" i="7"/>
  <c r="F98" i="7"/>
  <c r="G98" i="7"/>
  <c r="H98" i="7"/>
  <c r="I98" i="7"/>
  <c r="J98" i="7"/>
  <c r="K98" i="7"/>
  <c r="L98" i="7"/>
  <c r="M98" i="7"/>
  <c r="N98" i="7"/>
  <c r="O98" i="7"/>
  <c r="P98" i="7"/>
  <c r="Q98" i="7"/>
  <c r="R98" i="7"/>
  <c r="S98" i="7"/>
  <c r="T98" i="7"/>
  <c r="U98" i="7"/>
  <c r="V98" i="7"/>
  <c r="W98" i="7"/>
  <c r="X98" i="7"/>
  <c r="Y98" i="7"/>
  <c r="Z98" i="7"/>
  <c r="AA98" i="7"/>
  <c r="AB98" i="7"/>
  <c r="AC98" i="7"/>
  <c r="AD98" i="7"/>
  <c r="AE98" i="7"/>
  <c r="AF98" i="7"/>
  <c r="AG98" i="7"/>
  <c r="AH98" i="7"/>
  <c r="AI98" i="7"/>
  <c r="AJ98" i="7"/>
  <c r="AK98" i="7"/>
  <c r="AL98" i="7"/>
  <c r="AM98" i="7"/>
  <c r="AN98" i="7"/>
  <c r="AO98" i="7"/>
  <c r="AP98" i="7"/>
  <c r="AQ98" i="7"/>
  <c r="AR98" i="7"/>
  <c r="AS98" i="7"/>
  <c r="AT98" i="7"/>
  <c r="AU98" i="7"/>
  <c r="AV98" i="7"/>
  <c r="AW98" i="7"/>
  <c r="AX98" i="7"/>
  <c r="D99" i="7"/>
  <c r="E99" i="7"/>
  <c r="F99" i="7"/>
  <c r="G99" i="7"/>
  <c r="H99" i="7"/>
  <c r="I99" i="7"/>
  <c r="J99" i="7"/>
  <c r="K99" i="7"/>
  <c r="L99" i="7"/>
  <c r="M99" i="7"/>
  <c r="N99" i="7"/>
  <c r="O99" i="7"/>
  <c r="P99" i="7"/>
  <c r="Q99" i="7"/>
  <c r="R99" i="7"/>
  <c r="S99" i="7"/>
  <c r="T99" i="7"/>
  <c r="U99" i="7"/>
  <c r="V99" i="7"/>
  <c r="W99" i="7"/>
  <c r="X99" i="7"/>
  <c r="Y99" i="7"/>
  <c r="Z99" i="7"/>
  <c r="AA99" i="7"/>
  <c r="AB99" i="7"/>
  <c r="AC99" i="7"/>
  <c r="AD99" i="7"/>
  <c r="AE99" i="7"/>
  <c r="AF99" i="7"/>
  <c r="AG99" i="7"/>
  <c r="AH99" i="7"/>
  <c r="AI99" i="7"/>
  <c r="AJ99" i="7"/>
  <c r="AK99" i="7"/>
  <c r="AL99" i="7"/>
  <c r="AM99" i="7"/>
  <c r="AN99" i="7"/>
  <c r="AO99" i="7"/>
  <c r="AP99" i="7"/>
  <c r="AQ99" i="7"/>
  <c r="AR99" i="7"/>
  <c r="AS99" i="7"/>
  <c r="AT99" i="7"/>
  <c r="AU99" i="7"/>
  <c r="AV99" i="7"/>
  <c r="AW99" i="7"/>
  <c r="AX99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AD100" i="7"/>
  <c r="AE100" i="7"/>
  <c r="AF100" i="7"/>
  <c r="AG100" i="7"/>
  <c r="AH100" i="7"/>
  <c r="AI100" i="7"/>
  <c r="AJ100" i="7"/>
  <c r="AK100" i="7"/>
  <c r="AL100" i="7"/>
  <c r="AM100" i="7"/>
  <c r="AN100" i="7"/>
  <c r="AO100" i="7"/>
  <c r="AP100" i="7"/>
  <c r="AQ100" i="7"/>
  <c r="AR100" i="7"/>
  <c r="AS100" i="7"/>
  <c r="AT100" i="7"/>
  <c r="AU100" i="7"/>
  <c r="AV100" i="7"/>
  <c r="AW100" i="7"/>
  <c r="AX100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AG101" i="7"/>
  <c r="AH101" i="7"/>
  <c r="AI101" i="7"/>
  <c r="AJ101" i="7"/>
  <c r="AK101" i="7"/>
  <c r="AL101" i="7"/>
  <c r="AM101" i="7"/>
  <c r="AN101" i="7"/>
  <c r="AO101" i="7"/>
  <c r="AP101" i="7"/>
  <c r="AQ101" i="7"/>
  <c r="AR101" i="7"/>
  <c r="AS101" i="7"/>
  <c r="AT101" i="7"/>
  <c r="AU101" i="7"/>
  <c r="AV101" i="7"/>
  <c r="AW101" i="7"/>
  <c r="AX101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AD102" i="7"/>
  <c r="AE102" i="7"/>
  <c r="AF102" i="7"/>
  <c r="AG102" i="7"/>
  <c r="AH102" i="7"/>
  <c r="AI102" i="7"/>
  <c r="AJ102" i="7"/>
  <c r="AK102" i="7"/>
  <c r="AL102" i="7"/>
  <c r="AM102" i="7"/>
  <c r="AN102" i="7"/>
  <c r="AO102" i="7"/>
  <c r="AP102" i="7"/>
  <c r="AQ102" i="7"/>
  <c r="AR102" i="7"/>
  <c r="AS102" i="7"/>
  <c r="AT102" i="7"/>
  <c r="AU102" i="7"/>
  <c r="AV102" i="7"/>
  <c r="AW102" i="7"/>
  <c r="AX102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3" i="7"/>
  <c r="AB103" i="7"/>
  <c r="AC103" i="7"/>
  <c r="AD103" i="7"/>
  <c r="AE103" i="7"/>
  <c r="AF103" i="7"/>
  <c r="AG103" i="7"/>
  <c r="AH103" i="7"/>
  <c r="AI103" i="7"/>
  <c r="AJ103" i="7"/>
  <c r="AK103" i="7"/>
  <c r="AL103" i="7"/>
  <c r="AM103" i="7"/>
  <c r="AN103" i="7"/>
  <c r="AO103" i="7"/>
  <c r="AP103" i="7"/>
  <c r="AQ103" i="7"/>
  <c r="AR103" i="7"/>
  <c r="AS103" i="7"/>
  <c r="AT103" i="7"/>
  <c r="AU103" i="7"/>
  <c r="AV103" i="7"/>
  <c r="AW103" i="7"/>
  <c r="AX103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AD104" i="7"/>
  <c r="AE104" i="7"/>
  <c r="AF104" i="7"/>
  <c r="AG104" i="7"/>
  <c r="AH104" i="7"/>
  <c r="AI104" i="7"/>
  <c r="AJ104" i="7"/>
  <c r="AK104" i="7"/>
  <c r="AL104" i="7"/>
  <c r="AM104" i="7"/>
  <c r="AN104" i="7"/>
  <c r="AO104" i="7"/>
  <c r="AP104" i="7"/>
  <c r="AQ104" i="7"/>
  <c r="AR104" i="7"/>
  <c r="AS104" i="7"/>
  <c r="AT104" i="7"/>
  <c r="AU104" i="7"/>
  <c r="AV104" i="7"/>
  <c r="AW104" i="7"/>
  <c r="AX104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Y105" i="7"/>
  <c r="Z105" i="7"/>
  <c r="AA105" i="7"/>
  <c r="AB105" i="7"/>
  <c r="AC105" i="7"/>
  <c r="AD105" i="7"/>
  <c r="AE105" i="7"/>
  <c r="AF105" i="7"/>
  <c r="AG105" i="7"/>
  <c r="AH105" i="7"/>
  <c r="AI105" i="7"/>
  <c r="AJ105" i="7"/>
  <c r="AK105" i="7"/>
  <c r="AL105" i="7"/>
  <c r="AM105" i="7"/>
  <c r="AN105" i="7"/>
  <c r="AO105" i="7"/>
  <c r="AP105" i="7"/>
  <c r="AQ105" i="7"/>
  <c r="AR105" i="7"/>
  <c r="AS105" i="7"/>
  <c r="AT105" i="7"/>
  <c r="AU105" i="7"/>
  <c r="AV105" i="7"/>
  <c r="AW105" i="7"/>
  <c r="AX105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AD106" i="7"/>
  <c r="AE106" i="7"/>
  <c r="AF106" i="7"/>
  <c r="AG106" i="7"/>
  <c r="AH106" i="7"/>
  <c r="AI106" i="7"/>
  <c r="AJ106" i="7"/>
  <c r="AK106" i="7"/>
  <c r="AL106" i="7"/>
  <c r="AM106" i="7"/>
  <c r="AN106" i="7"/>
  <c r="AO106" i="7"/>
  <c r="AP106" i="7"/>
  <c r="AQ106" i="7"/>
  <c r="AR106" i="7"/>
  <c r="AS106" i="7"/>
  <c r="AT106" i="7"/>
  <c r="AU106" i="7"/>
  <c r="AV106" i="7"/>
  <c r="AW106" i="7"/>
  <c r="AX106" i="7"/>
  <c r="D107" i="7"/>
  <c r="E107" i="7"/>
  <c r="F107" i="7"/>
  <c r="G107" i="7"/>
  <c r="H107" i="7"/>
  <c r="I107" i="7"/>
  <c r="J107" i="7"/>
  <c r="K107" i="7"/>
  <c r="L107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Y107" i="7"/>
  <c r="Z107" i="7"/>
  <c r="AA107" i="7"/>
  <c r="AB107" i="7"/>
  <c r="AC107" i="7"/>
  <c r="AD107" i="7"/>
  <c r="AE107" i="7"/>
  <c r="AF107" i="7"/>
  <c r="AG107" i="7"/>
  <c r="AH107" i="7"/>
  <c r="AI107" i="7"/>
  <c r="AJ107" i="7"/>
  <c r="AK107" i="7"/>
  <c r="AL107" i="7"/>
  <c r="AM107" i="7"/>
  <c r="AN107" i="7"/>
  <c r="AO107" i="7"/>
  <c r="AP107" i="7"/>
  <c r="AQ107" i="7"/>
  <c r="AR107" i="7"/>
  <c r="AS107" i="7"/>
  <c r="AT107" i="7"/>
  <c r="AU107" i="7"/>
  <c r="AV107" i="7"/>
  <c r="AW107" i="7"/>
  <c r="AX107" i="7"/>
  <c r="D108" i="7"/>
  <c r="E108" i="7"/>
  <c r="F108" i="7"/>
  <c r="G108" i="7"/>
  <c r="H108" i="7"/>
  <c r="I108" i="7"/>
  <c r="J108" i="7"/>
  <c r="K108" i="7"/>
  <c r="L108" i="7"/>
  <c r="M108" i="7"/>
  <c r="N108" i="7"/>
  <c r="O108" i="7"/>
  <c r="P108" i="7"/>
  <c r="Q108" i="7"/>
  <c r="R108" i="7"/>
  <c r="S108" i="7"/>
  <c r="T108" i="7"/>
  <c r="U108" i="7"/>
  <c r="V108" i="7"/>
  <c r="W108" i="7"/>
  <c r="X108" i="7"/>
  <c r="Y108" i="7"/>
  <c r="Z108" i="7"/>
  <c r="AA108" i="7"/>
  <c r="AB108" i="7"/>
  <c r="AC108" i="7"/>
  <c r="AD108" i="7"/>
  <c r="AE108" i="7"/>
  <c r="AF108" i="7"/>
  <c r="AG108" i="7"/>
  <c r="AH108" i="7"/>
  <c r="AI108" i="7"/>
  <c r="AJ108" i="7"/>
  <c r="AK108" i="7"/>
  <c r="AL108" i="7"/>
  <c r="AM108" i="7"/>
  <c r="AN108" i="7"/>
  <c r="AO108" i="7"/>
  <c r="AP108" i="7"/>
  <c r="AQ108" i="7"/>
  <c r="AR108" i="7"/>
  <c r="AS108" i="7"/>
  <c r="AT108" i="7"/>
  <c r="AU108" i="7"/>
  <c r="AV108" i="7"/>
  <c r="AW108" i="7"/>
  <c r="AX108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AH109" i="7"/>
  <c r="AI109" i="7"/>
  <c r="AJ109" i="7"/>
  <c r="AK109" i="7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AX109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P110" i="7"/>
  <c r="Q110" i="7"/>
  <c r="R110" i="7"/>
  <c r="S110" i="7"/>
  <c r="T110" i="7"/>
  <c r="U110" i="7"/>
  <c r="V110" i="7"/>
  <c r="W110" i="7"/>
  <c r="X110" i="7"/>
  <c r="Y110" i="7"/>
  <c r="Z110" i="7"/>
  <c r="AA110" i="7"/>
  <c r="AB110" i="7"/>
  <c r="AC110" i="7"/>
  <c r="AD110" i="7"/>
  <c r="AE110" i="7"/>
  <c r="AF110" i="7"/>
  <c r="AG110" i="7"/>
  <c r="AH110" i="7"/>
  <c r="AI110" i="7"/>
  <c r="AJ110" i="7"/>
  <c r="AK110" i="7"/>
  <c r="AL110" i="7"/>
  <c r="AM110" i="7"/>
  <c r="AN110" i="7"/>
  <c r="AO110" i="7"/>
  <c r="AP110" i="7"/>
  <c r="AQ110" i="7"/>
  <c r="AR110" i="7"/>
  <c r="AS110" i="7"/>
  <c r="AT110" i="7"/>
  <c r="AU110" i="7"/>
  <c r="AV110" i="7"/>
  <c r="AW110" i="7"/>
  <c r="AX110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1" i="7"/>
  <c r="AB111" i="7"/>
  <c r="AC111" i="7"/>
  <c r="AD111" i="7"/>
  <c r="AE111" i="7"/>
  <c r="AF111" i="7"/>
  <c r="AG111" i="7"/>
  <c r="AH111" i="7"/>
  <c r="AI111" i="7"/>
  <c r="AJ111" i="7"/>
  <c r="AK111" i="7"/>
  <c r="AL111" i="7"/>
  <c r="AM111" i="7"/>
  <c r="AN111" i="7"/>
  <c r="AO111" i="7"/>
  <c r="AP111" i="7"/>
  <c r="AQ111" i="7"/>
  <c r="AR111" i="7"/>
  <c r="AS111" i="7"/>
  <c r="AT111" i="7"/>
  <c r="AU111" i="7"/>
  <c r="AV111" i="7"/>
  <c r="AW111" i="7"/>
  <c r="AX111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AB48" i="7"/>
  <c r="AC48" i="7"/>
  <c r="AD48" i="7"/>
  <c r="AE48" i="7"/>
  <c r="AF48" i="7"/>
  <c r="AG48" i="7"/>
  <c r="AH48" i="7"/>
  <c r="AI48" i="7"/>
  <c r="AJ48" i="7"/>
  <c r="AK48" i="7"/>
  <c r="AL48" i="7"/>
  <c r="AM48" i="7"/>
  <c r="AN48" i="7"/>
  <c r="AO48" i="7"/>
  <c r="AP48" i="7"/>
  <c r="AQ48" i="7"/>
  <c r="AR48" i="7"/>
  <c r="AS48" i="7"/>
  <c r="AT48" i="7"/>
  <c r="AU48" i="7"/>
  <c r="AV48" i="7"/>
  <c r="AW48" i="7"/>
  <c r="AX48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Q49" i="7"/>
  <c r="AR49" i="7"/>
  <c r="AS49" i="7"/>
  <c r="AT49" i="7"/>
  <c r="AU49" i="7"/>
  <c r="AV49" i="7"/>
  <c r="AW49" i="7"/>
  <c r="AX49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AX50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M52" i="7"/>
  <c r="AN52" i="7"/>
  <c r="AO52" i="7"/>
  <c r="AP52" i="7"/>
  <c r="AQ52" i="7"/>
  <c r="AR52" i="7"/>
  <c r="AS52" i="7"/>
  <c r="AT52" i="7"/>
  <c r="AU52" i="7"/>
  <c r="AV52" i="7"/>
  <c r="AW52" i="7"/>
  <c r="AX52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AX53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AF54" i="7"/>
  <c r="AG54" i="7"/>
  <c r="AH54" i="7"/>
  <c r="AI54" i="7"/>
  <c r="AJ54" i="7"/>
  <c r="AK54" i="7"/>
  <c r="AL54" i="7"/>
  <c r="AM54" i="7"/>
  <c r="AN54" i="7"/>
  <c r="AO54" i="7"/>
  <c r="AP54" i="7"/>
  <c r="AQ54" i="7"/>
  <c r="AR54" i="7"/>
  <c r="AS54" i="7"/>
  <c r="AT54" i="7"/>
  <c r="AU54" i="7"/>
  <c r="AV54" i="7"/>
  <c r="AW54" i="7"/>
  <c r="AX54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AN55" i="7"/>
  <c r="AO55" i="7"/>
  <c r="AP55" i="7"/>
  <c r="AQ55" i="7"/>
  <c r="AR55" i="7"/>
  <c r="AS55" i="7"/>
  <c r="AT55" i="7"/>
  <c r="AU55" i="7"/>
  <c r="AV55" i="7"/>
  <c r="AW55" i="7"/>
  <c r="AX55" i="7"/>
  <c r="F56" i="7"/>
  <c r="G56" i="7"/>
  <c r="H56" i="7"/>
  <c r="I56" i="7"/>
  <c r="I78" i="7" s="1"/>
  <c r="J35" i="12" s="1"/>
  <c r="J57" i="12" s="1"/>
  <c r="J81" i="12" s="1"/>
  <c r="J56" i="7"/>
  <c r="K56" i="7"/>
  <c r="L56" i="7"/>
  <c r="M56" i="7"/>
  <c r="M78" i="7" s="1"/>
  <c r="N35" i="12" s="1"/>
  <c r="N57" i="12" s="1"/>
  <c r="N81" i="12" s="1"/>
  <c r="N56" i="7"/>
  <c r="O56" i="7"/>
  <c r="P56" i="7"/>
  <c r="Q56" i="7"/>
  <c r="R56" i="7"/>
  <c r="S56" i="7"/>
  <c r="T56" i="7"/>
  <c r="U56" i="7"/>
  <c r="U78" i="7" s="1"/>
  <c r="V35" i="12" s="1"/>
  <c r="V57" i="12" s="1"/>
  <c r="V81" i="12" s="1"/>
  <c r="V56" i="7"/>
  <c r="W56" i="7"/>
  <c r="X56" i="7"/>
  <c r="Y56" i="7"/>
  <c r="Y78" i="7" s="1"/>
  <c r="Z35" i="12" s="1"/>
  <c r="Z57" i="12" s="1"/>
  <c r="Z81" i="12" s="1"/>
  <c r="Z56" i="7"/>
  <c r="AA56" i="7"/>
  <c r="AB56" i="7"/>
  <c r="AC56" i="7"/>
  <c r="AC78" i="7" s="1"/>
  <c r="AD35" i="12" s="1"/>
  <c r="AD57" i="12" s="1"/>
  <c r="AD81" i="12" s="1"/>
  <c r="AD56" i="7"/>
  <c r="AE56" i="7"/>
  <c r="AF56" i="7"/>
  <c r="AG56" i="7"/>
  <c r="AG78" i="7" s="1"/>
  <c r="AH35" i="12" s="1"/>
  <c r="AH57" i="12" s="1"/>
  <c r="AH81" i="12" s="1"/>
  <c r="AH56" i="7"/>
  <c r="AI56" i="7"/>
  <c r="AJ56" i="7"/>
  <c r="AK56" i="7"/>
  <c r="AK78" i="7" s="1"/>
  <c r="AL35" i="12" s="1"/>
  <c r="AL57" i="12" s="1"/>
  <c r="AL81" i="12" s="1"/>
  <c r="AL56" i="7"/>
  <c r="AM56" i="7"/>
  <c r="AN56" i="7"/>
  <c r="AO56" i="7"/>
  <c r="AO78" i="7" s="1"/>
  <c r="AP35" i="12" s="1"/>
  <c r="AP57" i="12" s="1"/>
  <c r="AP81" i="12" s="1"/>
  <c r="AP56" i="7"/>
  <c r="AQ56" i="7"/>
  <c r="AR56" i="7"/>
  <c r="AS56" i="7"/>
  <c r="AS78" i="7" s="1"/>
  <c r="AT35" i="12" s="1"/>
  <c r="AT57" i="12" s="1"/>
  <c r="AT81" i="12" s="1"/>
  <c r="AT56" i="7"/>
  <c r="AU56" i="7"/>
  <c r="AV56" i="7"/>
  <c r="AW56" i="7"/>
  <c r="AW78" i="7" s="1"/>
  <c r="AX35" i="12" s="1"/>
  <c r="AX57" i="12" s="1"/>
  <c r="AX81" i="12" s="1"/>
  <c r="AX56" i="7"/>
  <c r="F57" i="7"/>
  <c r="G57" i="7"/>
  <c r="H57" i="7"/>
  <c r="I57" i="7"/>
  <c r="J57" i="7"/>
  <c r="K57" i="7"/>
  <c r="L57" i="7"/>
  <c r="L79" i="7" s="1"/>
  <c r="M36" i="12" s="1"/>
  <c r="M58" i="12" s="1"/>
  <c r="M82" i="12" s="1"/>
  <c r="M57" i="7"/>
  <c r="N57" i="7"/>
  <c r="O57" i="7"/>
  <c r="P57" i="7"/>
  <c r="P79" i="7" s="1"/>
  <c r="Q36" i="12" s="1"/>
  <c r="Q58" i="12" s="1"/>
  <c r="Q82" i="12" s="1"/>
  <c r="Q57" i="7"/>
  <c r="R57" i="7"/>
  <c r="S57" i="7"/>
  <c r="T57" i="7"/>
  <c r="T79" i="7" s="1"/>
  <c r="U36" i="12" s="1"/>
  <c r="U58" i="12" s="1"/>
  <c r="U82" i="12" s="1"/>
  <c r="U57" i="7"/>
  <c r="V57" i="7"/>
  <c r="W57" i="7"/>
  <c r="X57" i="7"/>
  <c r="X79" i="7" s="1"/>
  <c r="Y36" i="12" s="1"/>
  <c r="Y58" i="12" s="1"/>
  <c r="Y82" i="12" s="1"/>
  <c r="Y57" i="7"/>
  <c r="Z57" i="7"/>
  <c r="AA57" i="7"/>
  <c r="AB57" i="7"/>
  <c r="AB79" i="7" s="1"/>
  <c r="AC36" i="12" s="1"/>
  <c r="AC58" i="12" s="1"/>
  <c r="AC82" i="12" s="1"/>
  <c r="AC57" i="7"/>
  <c r="AD57" i="7"/>
  <c r="AE57" i="7"/>
  <c r="AF57" i="7"/>
  <c r="AF79" i="7" s="1"/>
  <c r="AG36" i="12" s="1"/>
  <c r="AG58" i="12" s="1"/>
  <c r="AG82" i="12" s="1"/>
  <c r="AG57" i="7"/>
  <c r="AH57" i="7"/>
  <c r="AI57" i="7"/>
  <c r="AJ57" i="7"/>
  <c r="AJ79" i="7" s="1"/>
  <c r="AK36" i="12" s="1"/>
  <c r="AK58" i="12" s="1"/>
  <c r="AK82" i="12" s="1"/>
  <c r="AK57" i="7"/>
  <c r="AL57" i="7"/>
  <c r="AM57" i="7"/>
  <c r="AN57" i="7"/>
  <c r="AN79" i="7" s="1"/>
  <c r="AO36" i="12" s="1"/>
  <c r="AO58" i="12" s="1"/>
  <c r="AO82" i="12" s="1"/>
  <c r="AO57" i="7"/>
  <c r="AP57" i="7"/>
  <c r="AQ57" i="7"/>
  <c r="AR57" i="7"/>
  <c r="AR79" i="7" s="1"/>
  <c r="AS36" i="12" s="1"/>
  <c r="AS58" i="12" s="1"/>
  <c r="AS82" i="12" s="1"/>
  <c r="AS57" i="7"/>
  <c r="AT57" i="7"/>
  <c r="AU57" i="7"/>
  <c r="AV57" i="7"/>
  <c r="AV79" i="7" s="1"/>
  <c r="AW36" i="12" s="1"/>
  <c r="AW58" i="12" s="1"/>
  <c r="AW82" i="12" s="1"/>
  <c r="AW57" i="7"/>
  <c r="AX57" i="7"/>
  <c r="F58" i="7"/>
  <c r="G58" i="7"/>
  <c r="H58" i="7"/>
  <c r="I58" i="7"/>
  <c r="J58" i="7"/>
  <c r="K58" i="7"/>
  <c r="K80" i="7" s="1"/>
  <c r="L37" i="12" s="1"/>
  <c r="L59" i="12" s="1"/>
  <c r="L83" i="12" s="1"/>
  <c r="L58" i="7"/>
  <c r="M58" i="7"/>
  <c r="N58" i="7"/>
  <c r="O58" i="7"/>
  <c r="O80" i="7" s="1"/>
  <c r="P37" i="12" s="1"/>
  <c r="P59" i="12" s="1"/>
  <c r="P83" i="12" s="1"/>
  <c r="P58" i="7"/>
  <c r="Q58" i="7"/>
  <c r="R58" i="7"/>
  <c r="S58" i="7"/>
  <c r="S80" i="7" s="1"/>
  <c r="T37" i="12" s="1"/>
  <c r="T59" i="12" s="1"/>
  <c r="T83" i="12" s="1"/>
  <c r="T58" i="7"/>
  <c r="U58" i="7"/>
  <c r="V58" i="7"/>
  <c r="W58" i="7"/>
  <c r="W80" i="7" s="1"/>
  <c r="X37" i="12" s="1"/>
  <c r="X59" i="12" s="1"/>
  <c r="X83" i="12" s="1"/>
  <c r="X58" i="7"/>
  <c r="Y58" i="7"/>
  <c r="Z58" i="7"/>
  <c r="AA58" i="7"/>
  <c r="AA80" i="7" s="1"/>
  <c r="AB37" i="12" s="1"/>
  <c r="AB59" i="12" s="1"/>
  <c r="AB83" i="12" s="1"/>
  <c r="AB58" i="7"/>
  <c r="AC58" i="7"/>
  <c r="AD58" i="7"/>
  <c r="AE58" i="7"/>
  <c r="AE80" i="7" s="1"/>
  <c r="AF37" i="12" s="1"/>
  <c r="AF59" i="12" s="1"/>
  <c r="AF83" i="12" s="1"/>
  <c r="AF58" i="7"/>
  <c r="AG58" i="7"/>
  <c r="AH58" i="7"/>
  <c r="AI58" i="7"/>
  <c r="AI80" i="7" s="1"/>
  <c r="AJ37" i="12" s="1"/>
  <c r="AJ59" i="12" s="1"/>
  <c r="AJ83" i="12" s="1"/>
  <c r="AJ58" i="7"/>
  <c r="AK58" i="7"/>
  <c r="AL58" i="7"/>
  <c r="AM58" i="7"/>
  <c r="AM80" i="7" s="1"/>
  <c r="AN37" i="12" s="1"/>
  <c r="AN59" i="12" s="1"/>
  <c r="AN83" i="12" s="1"/>
  <c r="AN58" i="7"/>
  <c r="AO58" i="7"/>
  <c r="AP58" i="7"/>
  <c r="AQ58" i="7"/>
  <c r="AQ80" i="7" s="1"/>
  <c r="AR37" i="12" s="1"/>
  <c r="AR59" i="12" s="1"/>
  <c r="AR83" i="12" s="1"/>
  <c r="AR58" i="7"/>
  <c r="AS58" i="7"/>
  <c r="AT58" i="7"/>
  <c r="AU58" i="7"/>
  <c r="AU80" i="7" s="1"/>
  <c r="AV37" i="12" s="1"/>
  <c r="AV59" i="12" s="1"/>
  <c r="AV83" i="12" s="1"/>
  <c r="AV58" i="7"/>
  <c r="AW58" i="7"/>
  <c r="AX58" i="7"/>
  <c r="F59" i="7"/>
  <c r="G59" i="7"/>
  <c r="H59" i="7"/>
  <c r="I59" i="7"/>
  <c r="J59" i="7"/>
  <c r="J81" i="7" s="1"/>
  <c r="K38" i="12" s="1"/>
  <c r="K60" i="12" s="1"/>
  <c r="K84" i="12" s="1"/>
  <c r="K59" i="7"/>
  <c r="L59" i="7"/>
  <c r="M59" i="7"/>
  <c r="N59" i="7"/>
  <c r="N81" i="7" s="1"/>
  <c r="O38" i="12" s="1"/>
  <c r="O60" i="12" s="1"/>
  <c r="O84" i="12" s="1"/>
  <c r="O59" i="7"/>
  <c r="P59" i="7"/>
  <c r="Q59" i="7"/>
  <c r="R59" i="7"/>
  <c r="R81" i="7" s="1"/>
  <c r="S38" i="12" s="1"/>
  <c r="S60" i="12" s="1"/>
  <c r="S84" i="12" s="1"/>
  <c r="S59" i="7"/>
  <c r="T59" i="7"/>
  <c r="U59" i="7"/>
  <c r="V59" i="7"/>
  <c r="V81" i="7" s="1"/>
  <c r="W38" i="12" s="1"/>
  <c r="W60" i="12" s="1"/>
  <c r="W84" i="12" s="1"/>
  <c r="W59" i="7"/>
  <c r="X59" i="7"/>
  <c r="Y59" i="7"/>
  <c r="Z59" i="7"/>
  <c r="Z81" i="7" s="1"/>
  <c r="AA38" i="12" s="1"/>
  <c r="AA60" i="12" s="1"/>
  <c r="AA84" i="12" s="1"/>
  <c r="AA59" i="7"/>
  <c r="AB59" i="7"/>
  <c r="AC59" i="7"/>
  <c r="AD59" i="7"/>
  <c r="AD81" i="7" s="1"/>
  <c r="AE38" i="12" s="1"/>
  <c r="AE60" i="12" s="1"/>
  <c r="AE84" i="12" s="1"/>
  <c r="AE59" i="7"/>
  <c r="AF59" i="7"/>
  <c r="AG59" i="7"/>
  <c r="AH59" i="7"/>
  <c r="AH81" i="7" s="1"/>
  <c r="AI38" i="12" s="1"/>
  <c r="AI60" i="12" s="1"/>
  <c r="AI84" i="12" s="1"/>
  <c r="AI59" i="7"/>
  <c r="AJ59" i="7"/>
  <c r="AK59" i="7"/>
  <c r="AL59" i="7"/>
  <c r="AL81" i="7" s="1"/>
  <c r="AM38" i="12" s="1"/>
  <c r="AM60" i="12" s="1"/>
  <c r="AM84" i="12" s="1"/>
  <c r="AM59" i="7"/>
  <c r="AN59" i="7"/>
  <c r="AO59" i="7"/>
  <c r="AP59" i="7"/>
  <c r="AP81" i="7" s="1"/>
  <c r="AQ38" i="12" s="1"/>
  <c r="AQ60" i="12" s="1"/>
  <c r="AQ84" i="12" s="1"/>
  <c r="AQ59" i="7"/>
  <c r="AR59" i="7"/>
  <c r="AS59" i="7"/>
  <c r="AT59" i="7"/>
  <c r="AT81" i="7" s="1"/>
  <c r="AU38" i="12" s="1"/>
  <c r="AU60" i="12" s="1"/>
  <c r="AU84" i="12" s="1"/>
  <c r="AU59" i="7"/>
  <c r="AV59" i="7"/>
  <c r="AW59" i="7"/>
  <c r="AX59" i="7"/>
  <c r="AX81" i="7" s="1"/>
  <c r="AY38" i="12" s="1"/>
  <c r="AY60" i="12" s="1"/>
  <c r="AY84" i="12" s="1"/>
  <c r="F60" i="7"/>
  <c r="G60" i="7"/>
  <c r="H60" i="7"/>
  <c r="I60" i="7"/>
  <c r="I82" i="7" s="1"/>
  <c r="J39" i="12" s="1"/>
  <c r="J61" i="12" s="1"/>
  <c r="J85" i="12" s="1"/>
  <c r="J60" i="7"/>
  <c r="K60" i="7"/>
  <c r="L60" i="7"/>
  <c r="M60" i="7"/>
  <c r="M82" i="7" s="1"/>
  <c r="N39" i="12" s="1"/>
  <c r="N61" i="12" s="1"/>
  <c r="N85" i="12" s="1"/>
  <c r="N60" i="7"/>
  <c r="O60" i="7"/>
  <c r="P60" i="7"/>
  <c r="Q60" i="7"/>
  <c r="Q82" i="7" s="1"/>
  <c r="R39" i="12" s="1"/>
  <c r="R61" i="12" s="1"/>
  <c r="R85" i="12" s="1"/>
  <c r="R60" i="7"/>
  <c r="S60" i="7"/>
  <c r="T60" i="7"/>
  <c r="U60" i="7"/>
  <c r="U82" i="7" s="1"/>
  <c r="V39" i="12" s="1"/>
  <c r="V61" i="12" s="1"/>
  <c r="V85" i="12" s="1"/>
  <c r="V60" i="7"/>
  <c r="W60" i="7"/>
  <c r="X60" i="7"/>
  <c r="Y60" i="7"/>
  <c r="Y82" i="7" s="1"/>
  <c r="Z39" i="12" s="1"/>
  <c r="Z61" i="12" s="1"/>
  <c r="Z85" i="12" s="1"/>
  <c r="Z60" i="7"/>
  <c r="AA60" i="7"/>
  <c r="AB60" i="7"/>
  <c r="AC60" i="7"/>
  <c r="AC82" i="7" s="1"/>
  <c r="AD39" i="12" s="1"/>
  <c r="AD61" i="12" s="1"/>
  <c r="AD85" i="12" s="1"/>
  <c r="AD60" i="7"/>
  <c r="AE60" i="7"/>
  <c r="AF60" i="7"/>
  <c r="AG60" i="7"/>
  <c r="AG82" i="7" s="1"/>
  <c r="AH39" i="12" s="1"/>
  <c r="AH61" i="12" s="1"/>
  <c r="AH85" i="12" s="1"/>
  <c r="AH60" i="7"/>
  <c r="AI60" i="7"/>
  <c r="AJ60" i="7"/>
  <c r="AK60" i="7"/>
  <c r="AK82" i="7" s="1"/>
  <c r="AL39" i="12" s="1"/>
  <c r="AL61" i="12" s="1"/>
  <c r="AL85" i="12" s="1"/>
  <c r="AL60" i="7"/>
  <c r="AM60" i="7"/>
  <c r="AN60" i="7"/>
  <c r="AO60" i="7"/>
  <c r="AO82" i="7" s="1"/>
  <c r="AP39" i="12" s="1"/>
  <c r="AP61" i="12" s="1"/>
  <c r="AP85" i="12" s="1"/>
  <c r="AP60" i="7"/>
  <c r="AQ60" i="7"/>
  <c r="AR60" i="7"/>
  <c r="AS60" i="7"/>
  <c r="AS82" i="7" s="1"/>
  <c r="AT39" i="12" s="1"/>
  <c r="AT61" i="12" s="1"/>
  <c r="AT85" i="12" s="1"/>
  <c r="AT60" i="7"/>
  <c r="AU60" i="7"/>
  <c r="AV60" i="7"/>
  <c r="AW60" i="7"/>
  <c r="AW82" i="7" s="1"/>
  <c r="AX39" i="12" s="1"/>
  <c r="AX61" i="12" s="1"/>
  <c r="AX85" i="12" s="1"/>
  <c r="AX60" i="7"/>
  <c r="F61" i="7"/>
  <c r="G61" i="7"/>
  <c r="H61" i="7"/>
  <c r="I61" i="7"/>
  <c r="J61" i="7"/>
  <c r="K61" i="7"/>
  <c r="L61" i="7"/>
  <c r="L83" i="7" s="1"/>
  <c r="M40" i="12" s="1"/>
  <c r="M62" i="12" s="1"/>
  <c r="M86" i="12" s="1"/>
  <c r="M61" i="7"/>
  <c r="N61" i="7"/>
  <c r="O61" i="7"/>
  <c r="P61" i="7"/>
  <c r="P83" i="7" s="1"/>
  <c r="Q40" i="12" s="1"/>
  <c r="Q62" i="12" s="1"/>
  <c r="Q86" i="12" s="1"/>
  <c r="Q61" i="7"/>
  <c r="R61" i="7"/>
  <c r="S61" i="7"/>
  <c r="T61" i="7"/>
  <c r="T83" i="7" s="1"/>
  <c r="U40" i="12" s="1"/>
  <c r="U62" i="12" s="1"/>
  <c r="U86" i="12" s="1"/>
  <c r="U61" i="7"/>
  <c r="V61" i="7"/>
  <c r="W61" i="7"/>
  <c r="X61" i="7"/>
  <c r="X83" i="7" s="1"/>
  <c r="Y40" i="12" s="1"/>
  <c r="Y62" i="12" s="1"/>
  <c r="Y86" i="12" s="1"/>
  <c r="Y61" i="7"/>
  <c r="Z61" i="7"/>
  <c r="AA61" i="7"/>
  <c r="AB61" i="7"/>
  <c r="AB83" i="7" s="1"/>
  <c r="AC40" i="12" s="1"/>
  <c r="AC62" i="12" s="1"/>
  <c r="AC86" i="12" s="1"/>
  <c r="AC61" i="7"/>
  <c r="AD61" i="7"/>
  <c r="AE61" i="7"/>
  <c r="AF61" i="7"/>
  <c r="AF83" i="7" s="1"/>
  <c r="AG40" i="12" s="1"/>
  <c r="AG62" i="12" s="1"/>
  <c r="AG86" i="12" s="1"/>
  <c r="AG61" i="7"/>
  <c r="AH61" i="7"/>
  <c r="AI61" i="7"/>
  <c r="AJ61" i="7"/>
  <c r="AJ83" i="7" s="1"/>
  <c r="AK40" i="12" s="1"/>
  <c r="AK62" i="12" s="1"/>
  <c r="AK86" i="12" s="1"/>
  <c r="AK61" i="7"/>
  <c r="AL61" i="7"/>
  <c r="AM61" i="7"/>
  <c r="AN61" i="7"/>
  <c r="AN83" i="7" s="1"/>
  <c r="AO40" i="12" s="1"/>
  <c r="AO62" i="12" s="1"/>
  <c r="AO86" i="12" s="1"/>
  <c r="AO61" i="7"/>
  <c r="AP61" i="7"/>
  <c r="AQ61" i="7"/>
  <c r="AR61" i="7"/>
  <c r="AR83" i="7" s="1"/>
  <c r="AS40" i="12" s="1"/>
  <c r="AS62" i="12" s="1"/>
  <c r="AS86" i="12" s="1"/>
  <c r="AS61" i="7"/>
  <c r="AT61" i="7"/>
  <c r="AU61" i="7"/>
  <c r="AV61" i="7"/>
  <c r="AV83" i="7" s="1"/>
  <c r="AW40" i="12" s="1"/>
  <c r="AW62" i="12" s="1"/>
  <c r="AW86" i="12" s="1"/>
  <c r="AW61" i="7"/>
  <c r="AX61" i="7"/>
  <c r="F62" i="7"/>
  <c r="G62" i="7"/>
  <c r="H62" i="7"/>
  <c r="I62" i="7"/>
  <c r="J62" i="7"/>
  <c r="K62" i="7"/>
  <c r="K84" i="7" s="1"/>
  <c r="L41" i="12" s="1"/>
  <c r="L63" i="12" s="1"/>
  <c r="L87" i="12" s="1"/>
  <c r="L62" i="7"/>
  <c r="M62" i="7"/>
  <c r="N62" i="7"/>
  <c r="O62" i="7"/>
  <c r="O84" i="7" s="1"/>
  <c r="P41" i="12" s="1"/>
  <c r="P63" i="12" s="1"/>
  <c r="P87" i="12" s="1"/>
  <c r="P62" i="7"/>
  <c r="Q62" i="7"/>
  <c r="R62" i="7"/>
  <c r="S62" i="7"/>
  <c r="S84" i="7" s="1"/>
  <c r="T41" i="12" s="1"/>
  <c r="T63" i="12" s="1"/>
  <c r="T87" i="12" s="1"/>
  <c r="T62" i="7"/>
  <c r="U62" i="7"/>
  <c r="V62" i="7"/>
  <c r="W62" i="7"/>
  <c r="W84" i="7" s="1"/>
  <c r="X41" i="12" s="1"/>
  <c r="X63" i="12" s="1"/>
  <c r="X87" i="12" s="1"/>
  <c r="X62" i="7"/>
  <c r="Y62" i="7"/>
  <c r="Z62" i="7"/>
  <c r="AA62" i="7"/>
  <c r="AA84" i="7" s="1"/>
  <c r="AB41" i="12" s="1"/>
  <c r="AB63" i="12" s="1"/>
  <c r="AB87" i="12" s="1"/>
  <c r="AB62" i="7"/>
  <c r="AC62" i="7"/>
  <c r="AD62" i="7"/>
  <c r="AE62" i="7"/>
  <c r="AE84" i="7" s="1"/>
  <c r="AF41" i="12" s="1"/>
  <c r="AF63" i="12" s="1"/>
  <c r="AF87" i="12" s="1"/>
  <c r="AF62" i="7"/>
  <c r="AG62" i="7"/>
  <c r="AH62" i="7"/>
  <c r="AI62" i="7"/>
  <c r="AI84" i="7" s="1"/>
  <c r="AJ41" i="12" s="1"/>
  <c r="AJ63" i="12" s="1"/>
  <c r="AJ87" i="12" s="1"/>
  <c r="AJ62" i="7"/>
  <c r="AK62" i="7"/>
  <c r="AL62" i="7"/>
  <c r="AM62" i="7"/>
  <c r="AM84" i="7" s="1"/>
  <c r="AN41" i="12" s="1"/>
  <c r="AN63" i="12" s="1"/>
  <c r="AN87" i="12" s="1"/>
  <c r="AN62" i="7"/>
  <c r="AO62" i="7"/>
  <c r="AP62" i="7"/>
  <c r="AQ62" i="7"/>
  <c r="AQ84" i="7" s="1"/>
  <c r="AR41" i="12" s="1"/>
  <c r="AR63" i="12" s="1"/>
  <c r="AR87" i="12" s="1"/>
  <c r="AR62" i="7"/>
  <c r="AS62" i="7"/>
  <c r="AT62" i="7"/>
  <c r="AU62" i="7"/>
  <c r="AU84" i="7" s="1"/>
  <c r="AV41" i="12" s="1"/>
  <c r="AV63" i="12" s="1"/>
  <c r="AV87" i="12" s="1"/>
  <c r="AV62" i="7"/>
  <c r="AW62" i="7"/>
  <c r="AX62" i="7"/>
  <c r="F63" i="7"/>
  <c r="G63" i="7"/>
  <c r="H63" i="7"/>
  <c r="I63" i="7"/>
  <c r="J63" i="7"/>
  <c r="J85" i="7" s="1"/>
  <c r="K42" i="12" s="1"/>
  <c r="K64" i="12" s="1"/>
  <c r="K88" i="12" s="1"/>
  <c r="K63" i="7"/>
  <c r="L63" i="7"/>
  <c r="M63" i="7"/>
  <c r="N63" i="7"/>
  <c r="N85" i="7" s="1"/>
  <c r="O42" i="12" s="1"/>
  <c r="O64" i="12" s="1"/>
  <c r="O88" i="12" s="1"/>
  <c r="O63" i="7"/>
  <c r="P63" i="7"/>
  <c r="Q63" i="7"/>
  <c r="R63" i="7"/>
  <c r="R85" i="7" s="1"/>
  <c r="S42" i="12" s="1"/>
  <c r="S64" i="12" s="1"/>
  <c r="S88" i="12" s="1"/>
  <c r="S63" i="7"/>
  <c r="T63" i="7"/>
  <c r="U63" i="7"/>
  <c r="V63" i="7"/>
  <c r="V85" i="7" s="1"/>
  <c r="W42" i="12" s="1"/>
  <c r="W64" i="12" s="1"/>
  <c r="W88" i="12" s="1"/>
  <c r="W63" i="7"/>
  <c r="X63" i="7"/>
  <c r="Y63" i="7"/>
  <c r="Z63" i="7"/>
  <c r="Z85" i="7" s="1"/>
  <c r="AA42" i="12" s="1"/>
  <c r="AA64" i="12" s="1"/>
  <c r="AA88" i="12" s="1"/>
  <c r="AA63" i="7"/>
  <c r="AB63" i="7"/>
  <c r="AC63" i="7"/>
  <c r="AD63" i="7"/>
  <c r="AD85" i="7" s="1"/>
  <c r="AE42" i="12" s="1"/>
  <c r="AE64" i="12" s="1"/>
  <c r="AE88" i="12" s="1"/>
  <c r="AE63" i="7"/>
  <c r="AF63" i="7"/>
  <c r="AG63" i="7"/>
  <c r="AH63" i="7"/>
  <c r="AH85" i="7" s="1"/>
  <c r="AI42" i="12" s="1"/>
  <c r="AI64" i="12" s="1"/>
  <c r="AI88" i="12" s="1"/>
  <c r="AI63" i="7"/>
  <c r="AJ63" i="7"/>
  <c r="AK63" i="7"/>
  <c r="AL63" i="7"/>
  <c r="AL85" i="7" s="1"/>
  <c r="AM42" i="12" s="1"/>
  <c r="AM64" i="12" s="1"/>
  <c r="AM88" i="12" s="1"/>
  <c r="AM63" i="7"/>
  <c r="AN63" i="7"/>
  <c r="AO63" i="7"/>
  <c r="AP63" i="7"/>
  <c r="AP85" i="7" s="1"/>
  <c r="AQ42" i="12" s="1"/>
  <c r="AQ64" i="12" s="1"/>
  <c r="AQ88" i="12" s="1"/>
  <c r="AQ63" i="7"/>
  <c r="AR63" i="7"/>
  <c r="AS63" i="7"/>
  <c r="AT63" i="7"/>
  <c r="AT85" i="7" s="1"/>
  <c r="AU42" i="12" s="1"/>
  <c r="AU64" i="12" s="1"/>
  <c r="AU88" i="12" s="1"/>
  <c r="AU63" i="7"/>
  <c r="AV63" i="7"/>
  <c r="AW63" i="7"/>
  <c r="AX63" i="7"/>
  <c r="AX85" i="7" s="1"/>
  <c r="AY42" i="12" s="1"/>
  <c r="AY64" i="12" s="1"/>
  <c r="AY88" i="12" s="1"/>
  <c r="F64" i="7"/>
  <c r="G64" i="7"/>
  <c r="H64" i="7"/>
  <c r="I64" i="7"/>
  <c r="I86" i="7" s="1"/>
  <c r="J43" i="12" s="1"/>
  <c r="J65" i="12" s="1"/>
  <c r="J89" i="12" s="1"/>
  <c r="J64" i="7"/>
  <c r="K64" i="7"/>
  <c r="L64" i="7"/>
  <c r="M64" i="7"/>
  <c r="M86" i="7" s="1"/>
  <c r="N43" i="12" s="1"/>
  <c r="N65" i="12" s="1"/>
  <c r="N89" i="12" s="1"/>
  <c r="N64" i="7"/>
  <c r="O64" i="7"/>
  <c r="P64" i="7"/>
  <c r="Q64" i="7"/>
  <c r="Q86" i="7" s="1"/>
  <c r="R43" i="12" s="1"/>
  <c r="R65" i="12" s="1"/>
  <c r="R89" i="12" s="1"/>
  <c r="R64" i="7"/>
  <c r="S64" i="7"/>
  <c r="T64" i="7"/>
  <c r="U64" i="7"/>
  <c r="U86" i="7" s="1"/>
  <c r="V43" i="12" s="1"/>
  <c r="V65" i="12" s="1"/>
  <c r="V89" i="12" s="1"/>
  <c r="V64" i="7"/>
  <c r="W64" i="7"/>
  <c r="X64" i="7"/>
  <c r="Y64" i="7"/>
  <c r="Y86" i="7" s="1"/>
  <c r="Z43" i="12" s="1"/>
  <c r="Z65" i="12" s="1"/>
  <c r="Z89" i="12" s="1"/>
  <c r="Z64" i="7"/>
  <c r="AA64" i="7"/>
  <c r="AB64" i="7"/>
  <c r="AC64" i="7"/>
  <c r="AC86" i="7" s="1"/>
  <c r="AD43" i="12" s="1"/>
  <c r="AD65" i="12" s="1"/>
  <c r="AD89" i="12" s="1"/>
  <c r="AD64" i="7"/>
  <c r="AE64" i="7"/>
  <c r="AF64" i="7"/>
  <c r="AG64" i="7"/>
  <c r="AG86" i="7" s="1"/>
  <c r="AH43" i="12" s="1"/>
  <c r="AH65" i="12" s="1"/>
  <c r="AH89" i="12" s="1"/>
  <c r="AH64" i="7"/>
  <c r="AI64" i="7"/>
  <c r="AJ64" i="7"/>
  <c r="AK64" i="7"/>
  <c r="AK86" i="7" s="1"/>
  <c r="AL43" i="12" s="1"/>
  <c r="AL65" i="12" s="1"/>
  <c r="AL89" i="12" s="1"/>
  <c r="AL64" i="7"/>
  <c r="AM64" i="7"/>
  <c r="AN64" i="7"/>
  <c r="AO64" i="7"/>
  <c r="AO86" i="7" s="1"/>
  <c r="AP43" i="12" s="1"/>
  <c r="AP65" i="12" s="1"/>
  <c r="AP89" i="12" s="1"/>
  <c r="AP64" i="7"/>
  <c r="AQ64" i="7"/>
  <c r="AR64" i="7"/>
  <c r="AS64" i="7"/>
  <c r="AS86" i="7" s="1"/>
  <c r="AT43" i="12" s="1"/>
  <c r="AT65" i="12" s="1"/>
  <c r="AT89" i="12" s="1"/>
  <c r="AT64" i="7"/>
  <c r="AU64" i="7"/>
  <c r="AV64" i="7"/>
  <c r="AW64" i="7"/>
  <c r="AW86" i="7" s="1"/>
  <c r="AX43" i="12" s="1"/>
  <c r="AX65" i="12" s="1"/>
  <c r="AX89" i="12" s="1"/>
  <c r="AX64" i="7"/>
  <c r="F65" i="7"/>
  <c r="G65" i="7"/>
  <c r="H65" i="7"/>
  <c r="I65" i="7"/>
  <c r="J65" i="7"/>
  <c r="K65" i="7"/>
  <c r="L65" i="7"/>
  <c r="L87" i="7" s="1"/>
  <c r="M44" i="12" s="1"/>
  <c r="M66" i="12" s="1"/>
  <c r="M90" i="12" s="1"/>
  <c r="M65" i="7"/>
  <c r="N65" i="7"/>
  <c r="O65" i="7"/>
  <c r="P65" i="7"/>
  <c r="P87" i="7" s="1"/>
  <c r="Q44" i="12" s="1"/>
  <c r="Q66" i="12" s="1"/>
  <c r="Q90" i="12" s="1"/>
  <c r="Q65" i="7"/>
  <c r="R65" i="7"/>
  <c r="S65" i="7"/>
  <c r="T65" i="7"/>
  <c r="T87" i="7" s="1"/>
  <c r="U44" i="12" s="1"/>
  <c r="U66" i="12" s="1"/>
  <c r="U90" i="12" s="1"/>
  <c r="U65" i="7"/>
  <c r="V65" i="7"/>
  <c r="W65" i="7"/>
  <c r="X65" i="7"/>
  <c r="X87" i="7" s="1"/>
  <c r="Y44" i="12" s="1"/>
  <c r="Y66" i="12" s="1"/>
  <c r="Y90" i="12" s="1"/>
  <c r="Y65" i="7"/>
  <c r="Z65" i="7"/>
  <c r="AA65" i="7"/>
  <c r="AB65" i="7"/>
  <c r="AB87" i="7" s="1"/>
  <c r="AC44" i="12" s="1"/>
  <c r="AC66" i="12" s="1"/>
  <c r="AC90" i="12" s="1"/>
  <c r="AC65" i="7"/>
  <c r="AD65" i="7"/>
  <c r="AE65" i="7"/>
  <c r="AF65" i="7"/>
  <c r="AF87" i="7" s="1"/>
  <c r="AG44" i="12" s="1"/>
  <c r="AG66" i="12" s="1"/>
  <c r="AG90" i="12" s="1"/>
  <c r="AG65" i="7"/>
  <c r="AH65" i="7"/>
  <c r="AI65" i="7"/>
  <c r="AJ65" i="7"/>
  <c r="AJ87" i="7" s="1"/>
  <c r="AK44" i="12" s="1"/>
  <c r="AK66" i="12" s="1"/>
  <c r="AK90" i="12" s="1"/>
  <c r="AK65" i="7"/>
  <c r="AL65" i="7"/>
  <c r="AM65" i="7"/>
  <c r="AN65" i="7"/>
  <c r="AN87" i="7" s="1"/>
  <c r="AO44" i="12" s="1"/>
  <c r="AO66" i="12" s="1"/>
  <c r="AO90" i="12" s="1"/>
  <c r="AO65" i="7"/>
  <c r="AP65" i="7"/>
  <c r="AQ65" i="7"/>
  <c r="AR65" i="7"/>
  <c r="AR87" i="7" s="1"/>
  <c r="AS44" i="12" s="1"/>
  <c r="AS66" i="12" s="1"/>
  <c r="AS90" i="12" s="1"/>
  <c r="AS65" i="7"/>
  <c r="AT65" i="7"/>
  <c r="AU65" i="7"/>
  <c r="AV65" i="7"/>
  <c r="AV87" i="7" s="1"/>
  <c r="AW44" i="12" s="1"/>
  <c r="AW66" i="12" s="1"/>
  <c r="AW90" i="12" s="1"/>
  <c r="AW65" i="7"/>
  <c r="AX65" i="7"/>
  <c r="F66" i="7"/>
  <c r="G66" i="7"/>
  <c r="H66" i="7"/>
  <c r="I66" i="7"/>
  <c r="J66" i="7"/>
  <c r="K66" i="7"/>
  <c r="K88" i="7" s="1"/>
  <c r="L45" i="12" s="1"/>
  <c r="L67" i="12" s="1"/>
  <c r="L91" i="12" s="1"/>
  <c r="L66" i="7"/>
  <c r="M66" i="7"/>
  <c r="N66" i="7"/>
  <c r="O66" i="7"/>
  <c r="O88" i="7" s="1"/>
  <c r="P45" i="12" s="1"/>
  <c r="P67" i="12" s="1"/>
  <c r="P91" i="12" s="1"/>
  <c r="P66" i="7"/>
  <c r="Q66" i="7"/>
  <c r="R66" i="7"/>
  <c r="S66" i="7"/>
  <c r="S88" i="7" s="1"/>
  <c r="T45" i="12" s="1"/>
  <c r="T67" i="12" s="1"/>
  <c r="T91" i="12" s="1"/>
  <c r="T66" i="7"/>
  <c r="U66" i="7"/>
  <c r="V66" i="7"/>
  <c r="W66" i="7"/>
  <c r="W88" i="7" s="1"/>
  <c r="X45" i="12" s="1"/>
  <c r="X67" i="12" s="1"/>
  <c r="X91" i="12" s="1"/>
  <c r="X66" i="7"/>
  <c r="Y66" i="7"/>
  <c r="Z66" i="7"/>
  <c r="AA66" i="7"/>
  <c r="AA88" i="7" s="1"/>
  <c r="AB45" i="12" s="1"/>
  <c r="AB67" i="12" s="1"/>
  <c r="AB91" i="12" s="1"/>
  <c r="AB66" i="7"/>
  <c r="AC66" i="7"/>
  <c r="AD66" i="7"/>
  <c r="AE66" i="7"/>
  <c r="AE88" i="7" s="1"/>
  <c r="AF45" i="12" s="1"/>
  <c r="AF67" i="12" s="1"/>
  <c r="AF91" i="12" s="1"/>
  <c r="AF66" i="7"/>
  <c r="AG66" i="7"/>
  <c r="AH66" i="7"/>
  <c r="AI66" i="7"/>
  <c r="AI88" i="7" s="1"/>
  <c r="AJ45" i="12" s="1"/>
  <c r="AJ67" i="12" s="1"/>
  <c r="AJ91" i="12" s="1"/>
  <c r="AJ66" i="7"/>
  <c r="AK66" i="7"/>
  <c r="AL66" i="7"/>
  <c r="AM66" i="7"/>
  <c r="AM88" i="7" s="1"/>
  <c r="AN45" i="12" s="1"/>
  <c r="AN67" i="12" s="1"/>
  <c r="AN91" i="12" s="1"/>
  <c r="AN66" i="7"/>
  <c r="AO66" i="7"/>
  <c r="AP66" i="7"/>
  <c r="AQ66" i="7"/>
  <c r="AQ88" i="7" s="1"/>
  <c r="AR45" i="12" s="1"/>
  <c r="AR67" i="12" s="1"/>
  <c r="AR91" i="12" s="1"/>
  <c r="AR66" i="7"/>
  <c r="AS66" i="7"/>
  <c r="AT66" i="7"/>
  <c r="AU66" i="7"/>
  <c r="AU88" i="7" s="1"/>
  <c r="AV45" i="12" s="1"/>
  <c r="AV67" i="12" s="1"/>
  <c r="AV91" i="12" s="1"/>
  <c r="AV66" i="7"/>
  <c r="AW66" i="7"/>
  <c r="AX66" i="7"/>
  <c r="F67" i="7"/>
  <c r="G67" i="7"/>
  <c r="H67" i="7"/>
  <c r="I67" i="7"/>
  <c r="J67" i="7"/>
  <c r="J89" i="7" s="1"/>
  <c r="K46" i="12" s="1"/>
  <c r="K68" i="12" s="1"/>
  <c r="K92" i="12" s="1"/>
  <c r="K67" i="7"/>
  <c r="L67" i="7"/>
  <c r="M67" i="7"/>
  <c r="N67" i="7"/>
  <c r="N89" i="7" s="1"/>
  <c r="O46" i="12" s="1"/>
  <c r="O68" i="12" s="1"/>
  <c r="O92" i="12" s="1"/>
  <c r="O67" i="7"/>
  <c r="P67" i="7"/>
  <c r="Q67" i="7"/>
  <c r="R67" i="7"/>
  <c r="R89" i="7" s="1"/>
  <c r="S46" i="12" s="1"/>
  <c r="S68" i="12" s="1"/>
  <c r="S92" i="12" s="1"/>
  <c r="S67" i="7"/>
  <c r="T67" i="7"/>
  <c r="U67" i="7"/>
  <c r="V67" i="7"/>
  <c r="V89" i="7" s="1"/>
  <c r="W46" i="12" s="1"/>
  <c r="W68" i="12" s="1"/>
  <c r="W92" i="12" s="1"/>
  <c r="W67" i="7"/>
  <c r="X67" i="7"/>
  <c r="Y67" i="7"/>
  <c r="Z67" i="7"/>
  <c r="Z89" i="7" s="1"/>
  <c r="AA46" i="12" s="1"/>
  <c r="AA68" i="12" s="1"/>
  <c r="AA92" i="12" s="1"/>
  <c r="AA67" i="7"/>
  <c r="AB67" i="7"/>
  <c r="AC67" i="7"/>
  <c r="AD67" i="7"/>
  <c r="AD89" i="7" s="1"/>
  <c r="AE46" i="12" s="1"/>
  <c r="AE68" i="12" s="1"/>
  <c r="AE92" i="12" s="1"/>
  <c r="AE67" i="7"/>
  <c r="AF67" i="7"/>
  <c r="AG67" i="7"/>
  <c r="AH67" i="7"/>
  <c r="AH89" i="7" s="1"/>
  <c r="AI46" i="12" s="1"/>
  <c r="AI68" i="12" s="1"/>
  <c r="AI92" i="12" s="1"/>
  <c r="AI67" i="7"/>
  <c r="AJ67" i="7"/>
  <c r="AK67" i="7"/>
  <c r="AL67" i="7"/>
  <c r="AL89" i="7" s="1"/>
  <c r="AM46" i="12" s="1"/>
  <c r="AM68" i="12" s="1"/>
  <c r="AM92" i="12" s="1"/>
  <c r="AM67" i="7"/>
  <c r="AN67" i="7"/>
  <c r="AO67" i="7"/>
  <c r="AP67" i="7"/>
  <c r="AP89" i="7" s="1"/>
  <c r="AQ46" i="12" s="1"/>
  <c r="AQ68" i="12" s="1"/>
  <c r="AQ92" i="12" s="1"/>
  <c r="AQ67" i="7"/>
  <c r="AR67" i="7"/>
  <c r="AS67" i="7"/>
  <c r="AT67" i="7"/>
  <c r="AT89" i="7" s="1"/>
  <c r="AU46" i="12" s="1"/>
  <c r="AU68" i="12" s="1"/>
  <c r="AU92" i="12" s="1"/>
  <c r="AU67" i="7"/>
  <c r="AV67" i="7"/>
  <c r="AW67" i="7"/>
  <c r="AX67" i="7"/>
  <c r="AX89" i="7" s="1"/>
  <c r="AY46" i="12" s="1"/>
  <c r="AY68" i="12" s="1"/>
  <c r="AY92" i="12" s="1"/>
  <c r="D48" i="7"/>
  <c r="E48" i="7"/>
  <c r="D49" i="7"/>
  <c r="D71" i="7" s="1"/>
  <c r="E28" i="12" s="1"/>
  <c r="E50" i="12" s="1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D57" i="7"/>
  <c r="E57" i="7"/>
  <c r="D58" i="7"/>
  <c r="E58" i="7"/>
  <c r="D59" i="7"/>
  <c r="E59" i="7"/>
  <c r="D60" i="7"/>
  <c r="E60" i="7"/>
  <c r="D61" i="7"/>
  <c r="E61" i="7"/>
  <c r="D62" i="7"/>
  <c r="E62" i="7"/>
  <c r="D63" i="7"/>
  <c r="E63" i="7"/>
  <c r="D64" i="7"/>
  <c r="E64" i="7"/>
  <c r="D65" i="7"/>
  <c r="E65" i="7"/>
  <c r="D66" i="7"/>
  <c r="E66" i="7"/>
  <c r="D67" i="7"/>
  <c r="E67" i="7"/>
  <c r="C116" i="7"/>
  <c r="C50" i="7"/>
  <c r="C117" i="7" s="1"/>
  <c r="C51" i="7"/>
  <c r="C118" i="7" s="1"/>
  <c r="C52" i="7"/>
  <c r="C119" i="7" s="1"/>
  <c r="C53" i="7"/>
  <c r="C120" i="7" s="1"/>
  <c r="C54" i="7"/>
  <c r="C121" i="7" s="1"/>
  <c r="C55" i="7"/>
  <c r="C122" i="7" s="1"/>
  <c r="C56" i="7"/>
  <c r="C123" i="7" s="1"/>
  <c r="C57" i="7"/>
  <c r="C124" i="7" s="1"/>
  <c r="C58" i="7"/>
  <c r="C125" i="7" s="1"/>
  <c r="C59" i="7"/>
  <c r="C126" i="7" s="1"/>
  <c r="C60" i="7"/>
  <c r="C127" i="7" s="1"/>
  <c r="C61" i="7"/>
  <c r="C128" i="7" s="1"/>
  <c r="C62" i="7"/>
  <c r="C129" i="7" s="1"/>
  <c r="C63" i="7"/>
  <c r="C130" i="7" s="1"/>
  <c r="C64" i="7"/>
  <c r="C131" i="7" s="1"/>
  <c r="C65" i="7"/>
  <c r="C132" i="7" s="1"/>
  <c r="C66" i="7"/>
  <c r="C133" i="7" s="1"/>
  <c r="C67" i="7"/>
  <c r="C134" i="7" s="1"/>
  <c r="A51" i="7"/>
  <c r="A55" i="7"/>
  <c r="A59" i="7"/>
  <c r="A63" i="7"/>
  <c r="A67" i="7"/>
  <c r="C48" i="7"/>
  <c r="A27" i="7"/>
  <c r="A49" i="7" s="1"/>
  <c r="A28" i="7"/>
  <c r="A50" i="7" s="1"/>
  <c r="A29" i="7"/>
  <c r="A30" i="7"/>
  <c r="A52" i="7" s="1"/>
  <c r="A31" i="7"/>
  <c r="A53" i="7" s="1"/>
  <c r="A32" i="7"/>
  <c r="A54" i="7" s="1"/>
  <c r="A33" i="7"/>
  <c r="A34" i="7"/>
  <c r="A56" i="7" s="1"/>
  <c r="A35" i="7"/>
  <c r="A57" i="7" s="1"/>
  <c r="A36" i="7"/>
  <c r="A58" i="7" s="1"/>
  <c r="A37" i="7"/>
  <c r="A38" i="7"/>
  <c r="A60" i="7" s="1"/>
  <c r="A39" i="7"/>
  <c r="A61" i="7" s="1"/>
  <c r="A40" i="7"/>
  <c r="A62" i="7" s="1"/>
  <c r="A41" i="7"/>
  <c r="A42" i="7"/>
  <c r="A64" i="7" s="1"/>
  <c r="A43" i="7"/>
  <c r="A65" i="7" s="1"/>
  <c r="A44" i="7"/>
  <c r="A66" i="7" s="1"/>
  <c r="A45" i="7"/>
  <c r="A26" i="7"/>
  <c r="A48" i="7" s="1"/>
  <c r="AX77" i="7" l="1"/>
  <c r="AY34" i="12" s="1"/>
  <c r="AY56" i="12" s="1"/>
  <c r="AY80" i="12" s="1"/>
  <c r="AT77" i="7"/>
  <c r="AU34" i="12" s="1"/>
  <c r="AU56" i="12" s="1"/>
  <c r="AU80" i="12" s="1"/>
  <c r="AP77" i="7"/>
  <c r="AQ34" i="12" s="1"/>
  <c r="AQ56" i="12" s="1"/>
  <c r="AQ80" i="12" s="1"/>
  <c r="AL77" i="7"/>
  <c r="AM34" i="12" s="1"/>
  <c r="AM56" i="12" s="1"/>
  <c r="AM80" i="12" s="1"/>
  <c r="AD77" i="7"/>
  <c r="AE34" i="12" s="1"/>
  <c r="AE56" i="12" s="1"/>
  <c r="AE80" i="12" s="1"/>
  <c r="Z77" i="7"/>
  <c r="AA34" i="12" s="1"/>
  <c r="AA56" i="12" s="1"/>
  <c r="AA80" i="12" s="1"/>
  <c r="V77" i="7"/>
  <c r="W34" i="12" s="1"/>
  <c r="W56" i="12" s="1"/>
  <c r="W80" i="12" s="1"/>
  <c r="R77" i="7"/>
  <c r="S34" i="12" s="1"/>
  <c r="S56" i="12" s="1"/>
  <c r="S80" i="12" s="1"/>
  <c r="N77" i="7"/>
  <c r="O34" i="12" s="1"/>
  <c r="O56" i="12" s="1"/>
  <c r="O80" i="12" s="1"/>
  <c r="J77" i="7"/>
  <c r="K34" i="12" s="1"/>
  <c r="K56" i="12" s="1"/>
  <c r="K80" i="12" s="1"/>
  <c r="AU76" i="7"/>
  <c r="AV33" i="12" s="1"/>
  <c r="AV55" i="12" s="1"/>
  <c r="AV79" i="12" s="1"/>
  <c r="AQ76" i="7"/>
  <c r="AR33" i="12" s="1"/>
  <c r="AR55" i="12" s="1"/>
  <c r="AR79" i="12" s="1"/>
  <c r="AM76" i="7"/>
  <c r="AN33" i="12" s="1"/>
  <c r="AN55" i="12" s="1"/>
  <c r="AN79" i="12" s="1"/>
  <c r="AI76" i="7"/>
  <c r="AJ33" i="12" s="1"/>
  <c r="AJ55" i="12" s="1"/>
  <c r="AJ79" i="12" s="1"/>
  <c r="AE76" i="7"/>
  <c r="AF33" i="12" s="1"/>
  <c r="AF55" i="12" s="1"/>
  <c r="AF79" i="12" s="1"/>
  <c r="AA76" i="7"/>
  <c r="AB33" i="12" s="1"/>
  <c r="AB55" i="12" s="1"/>
  <c r="AB79" i="12" s="1"/>
  <c r="W76" i="7"/>
  <c r="X33" i="12" s="1"/>
  <c r="X55" i="12" s="1"/>
  <c r="X79" i="12" s="1"/>
  <c r="S76" i="7"/>
  <c r="T33" i="12" s="1"/>
  <c r="T55" i="12" s="1"/>
  <c r="T79" i="12" s="1"/>
  <c r="O76" i="7"/>
  <c r="P33" i="12" s="1"/>
  <c r="P55" i="12" s="1"/>
  <c r="P79" i="12" s="1"/>
  <c r="K76" i="7"/>
  <c r="L33" i="12" s="1"/>
  <c r="L55" i="12" s="1"/>
  <c r="L79" i="12" s="1"/>
  <c r="AV75" i="7"/>
  <c r="AW32" i="12" s="1"/>
  <c r="AW54" i="12" s="1"/>
  <c r="AW78" i="12" s="1"/>
  <c r="AR75" i="7"/>
  <c r="AS32" i="12" s="1"/>
  <c r="AS54" i="12" s="1"/>
  <c r="AS78" i="12" s="1"/>
  <c r="AN75" i="7"/>
  <c r="AO32" i="12" s="1"/>
  <c r="AO54" i="12" s="1"/>
  <c r="AO78" i="12" s="1"/>
  <c r="AJ75" i="7"/>
  <c r="AK32" i="12" s="1"/>
  <c r="AK54" i="12" s="1"/>
  <c r="AK78" i="12" s="1"/>
  <c r="AF75" i="7"/>
  <c r="AG32" i="12" s="1"/>
  <c r="AG54" i="12" s="1"/>
  <c r="AG78" i="12" s="1"/>
  <c r="AB75" i="7"/>
  <c r="AC32" i="12" s="1"/>
  <c r="AC54" i="12" s="1"/>
  <c r="AC78" i="12" s="1"/>
  <c r="X75" i="7"/>
  <c r="Y32" i="12" s="1"/>
  <c r="Y54" i="12" s="1"/>
  <c r="Y78" i="12" s="1"/>
  <c r="T75" i="7"/>
  <c r="U32" i="12" s="1"/>
  <c r="U54" i="12" s="1"/>
  <c r="U78" i="12" s="1"/>
  <c r="P75" i="7"/>
  <c r="Q32" i="12" s="1"/>
  <c r="Q54" i="12" s="1"/>
  <c r="Q78" i="12" s="1"/>
  <c r="L75" i="7"/>
  <c r="M32" i="12" s="1"/>
  <c r="M54" i="12" s="1"/>
  <c r="M78" i="12" s="1"/>
  <c r="AW74" i="7"/>
  <c r="AX31" i="12" s="1"/>
  <c r="AX53" i="12" s="1"/>
  <c r="AX77" i="12" s="1"/>
  <c r="AS74" i="7"/>
  <c r="AT31" i="12" s="1"/>
  <c r="AT53" i="12" s="1"/>
  <c r="AT77" i="12" s="1"/>
  <c r="AO74" i="7"/>
  <c r="AP31" i="12" s="1"/>
  <c r="AP53" i="12" s="1"/>
  <c r="AP77" i="12" s="1"/>
  <c r="AK74" i="7"/>
  <c r="AL31" i="12" s="1"/>
  <c r="AL53" i="12" s="1"/>
  <c r="AL77" i="12" s="1"/>
  <c r="AG74" i="7"/>
  <c r="AH31" i="12" s="1"/>
  <c r="AH53" i="12" s="1"/>
  <c r="AH77" i="12" s="1"/>
  <c r="AC74" i="7"/>
  <c r="AD31" i="12" s="1"/>
  <c r="AD53" i="12" s="1"/>
  <c r="AD77" i="12" s="1"/>
  <c r="Y74" i="7"/>
  <c r="Z31" i="12" s="1"/>
  <c r="Z53" i="12" s="1"/>
  <c r="Z77" i="12" s="1"/>
  <c r="U74" i="7"/>
  <c r="V31" i="12" s="1"/>
  <c r="V53" i="12" s="1"/>
  <c r="V77" i="12" s="1"/>
  <c r="Q74" i="7"/>
  <c r="R31" i="12" s="1"/>
  <c r="R53" i="12" s="1"/>
  <c r="R77" i="12" s="1"/>
  <c r="M74" i="7"/>
  <c r="N31" i="12" s="1"/>
  <c r="N53" i="12" s="1"/>
  <c r="N77" i="12" s="1"/>
  <c r="AX73" i="7"/>
  <c r="AY30" i="12" s="1"/>
  <c r="AY52" i="12" s="1"/>
  <c r="AY76" i="12" s="1"/>
  <c r="AT73" i="7"/>
  <c r="AU30" i="12" s="1"/>
  <c r="AU52" i="12" s="1"/>
  <c r="AU76" i="12" s="1"/>
  <c r="AP73" i="7"/>
  <c r="AQ30" i="12" s="1"/>
  <c r="AQ52" i="12" s="1"/>
  <c r="AQ76" i="12" s="1"/>
  <c r="AL73" i="7"/>
  <c r="AM30" i="12" s="1"/>
  <c r="AM52" i="12" s="1"/>
  <c r="AM76" i="12" s="1"/>
  <c r="AD73" i="7"/>
  <c r="AE30" i="12" s="1"/>
  <c r="AE52" i="12" s="1"/>
  <c r="AE76" i="12" s="1"/>
  <c r="Z73" i="7"/>
  <c r="AA30" i="12" s="1"/>
  <c r="AA52" i="12" s="1"/>
  <c r="AA76" i="12" s="1"/>
  <c r="V73" i="7"/>
  <c r="W30" i="12" s="1"/>
  <c r="W52" i="12" s="1"/>
  <c r="W76" i="12" s="1"/>
  <c r="R73" i="7"/>
  <c r="S30" i="12" s="1"/>
  <c r="S52" i="12" s="1"/>
  <c r="S76" i="12" s="1"/>
  <c r="N73" i="7"/>
  <c r="O30" i="12" s="1"/>
  <c r="O52" i="12" s="1"/>
  <c r="O76" i="12" s="1"/>
  <c r="J73" i="7"/>
  <c r="K30" i="12" s="1"/>
  <c r="K52" i="12" s="1"/>
  <c r="K76" i="12" s="1"/>
  <c r="AA72" i="7"/>
  <c r="AB29" i="12" s="1"/>
  <c r="AB51" i="12" s="1"/>
  <c r="AB75" i="12" s="1"/>
  <c r="W72" i="7"/>
  <c r="X29" i="12" s="1"/>
  <c r="X51" i="12" s="1"/>
  <c r="X75" i="12" s="1"/>
  <c r="S72" i="7"/>
  <c r="T29" i="12" s="1"/>
  <c r="T51" i="12" s="1"/>
  <c r="T75" i="12" s="1"/>
  <c r="O72" i="7"/>
  <c r="P29" i="12" s="1"/>
  <c r="P51" i="12" s="1"/>
  <c r="P75" i="12" s="1"/>
  <c r="K72" i="7"/>
  <c r="L29" i="12" s="1"/>
  <c r="L51" i="12" s="1"/>
  <c r="L75" i="12" s="1"/>
  <c r="AU72" i="7"/>
  <c r="AV29" i="12" s="1"/>
  <c r="AV51" i="12" s="1"/>
  <c r="AV75" i="12" s="1"/>
  <c r="AQ72" i="7"/>
  <c r="AR29" i="12" s="1"/>
  <c r="AR51" i="12" s="1"/>
  <c r="AR75" i="12" s="1"/>
  <c r="AM72" i="7"/>
  <c r="AN29" i="12" s="1"/>
  <c r="AN51" i="12" s="1"/>
  <c r="AN75" i="12" s="1"/>
  <c r="AI72" i="7"/>
  <c r="AJ29" i="12" s="1"/>
  <c r="AJ51" i="12" s="1"/>
  <c r="AJ75" i="12" s="1"/>
  <c r="AE72" i="7"/>
  <c r="AF29" i="12" s="1"/>
  <c r="AF51" i="12" s="1"/>
  <c r="AF75" i="12" s="1"/>
  <c r="AH77" i="7"/>
  <c r="AI34" i="12" s="1"/>
  <c r="AI56" i="12" s="1"/>
  <c r="AI80" i="12" s="1"/>
  <c r="AH73" i="7"/>
  <c r="AI30" i="12" s="1"/>
  <c r="AI52" i="12" s="1"/>
  <c r="AI76" i="12" s="1"/>
  <c r="Q78" i="7"/>
  <c r="R35" i="12" s="1"/>
  <c r="R57" i="12" s="1"/>
  <c r="R81" i="12" s="1"/>
  <c r="I74" i="7"/>
  <c r="J31" i="12" s="1"/>
  <c r="J53" i="12" s="1"/>
  <c r="J77" i="12" s="1"/>
  <c r="D128" i="7"/>
  <c r="D132" i="7"/>
  <c r="D124" i="7"/>
  <c r="E124" i="7" s="1"/>
  <c r="D116" i="7"/>
  <c r="E116" i="7" s="1"/>
  <c r="F116" i="7" s="1"/>
  <c r="E89" i="7"/>
  <c r="F46" i="12" s="1"/>
  <c r="F68" i="12" s="1"/>
  <c r="E87" i="7"/>
  <c r="F44" i="12" s="1"/>
  <c r="F66" i="12" s="1"/>
  <c r="F90" i="12" s="1"/>
  <c r="E85" i="7"/>
  <c r="F42" i="12" s="1"/>
  <c r="F64" i="12" s="1"/>
  <c r="F88" i="12" s="1"/>
  <c r="E83" i="7"/>
  <c r="F40" i="12" s="1"/>
  <c r="F62" i="12" s="1"/>
  <c r="E81" i="7"/>
  <c r="F38" i="12" s="1"/>
  <c r="F60" i="12" s="1"/>
  <c r="E79" i="7"/>
  <c r="F36" i="12" s="1"/>
  <c r="F58" i="12" s="1"/>
  <c r="E77" i="7"/>
  <c r="F34" i="12" s="1"/>
  <c r="F56" i="12" s="1"/>
  <c r="F80" i="12" s="1"/>
  <c r="E75" i="7"/>
  <c r="F32" i="12" s="1"/>
  <c r="F54" i="12" s="1"/>
  <c r="F78" i="12" s="1"/>
  <c r="P83" i="5"/>
  <c r="Q83" i="5" s="1"/>
  <c r="R83" i="5" s="1"/>
  <c r="S83" i="5" s="1"/>
  <c r="T83" i="5" s="1"/>
  <c r="U83" i="5" s="1"/>
  <c r="V83" i="5" s="1"/>
  <c r="W83" i="5" s="1"/>
  <c r="X83" i="5" s="1"/>
  <c r="Y83" i="5" s="1"/>
  <c r="Z83" i="5" s="1"/>
  <c r="AA83" i="5" s="1"/>
  <c r="E83" i="20"/>
  <c r="AB80" i="5"/>
  <c r="AC80" i="5" s="1"/>
  <c r="AD80" i="5" s="1"/>
  <c r="AE80" i="5" s="1"/>
  <c r="AF80" i="5" s="1"/>
  <c r="AG80" i="5" s="1"/>
  <c r="AH80" i="5" s="1"/>
  <c r="AI80" i="5" s="1"/>
  <c r="AJ80" i="5" s="1"/>
  <c r="AK80" i="5" s="1"/>
  <c r="AL80" i="5" s="1"/>
  <c r="AM80" i="5" s="1"/>
  <c r="F80" i="20"/>
  <c r="F76" i="20"/>
  <c r="F73" i="20" s="1"/>
  <c r="F9" i="23" s="1"/>
  <c r="F68" i="20"/>
  <c r="P22" i="5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E22" i="20"/>
  <c r="F18" i="20"/>
  <c r="F14" i="20"/>
  <c r="AW71" i="7"/>
  <c r="AX28" i="12" s="1"/>
  <c r="AX50" i="12" s="1"/>
  <c r="AX74" i="12" s="1"/>
  <c r="AS71" i="7"/>
  <c r="AT28" i="12" s="1"/>
  <c r="AT50" i="12" s="1"/>
  <c r="AT74" i="12" s="1"/>
  <c r="AO71" i="7"/>
  <c r="AP28" i="12" s="1"/>
  <c r="AP50" i="12" s="1"/>
  <c r="AP74" i="12" s="1"/>
  <c r="AK71" i="7"/>
  <c r="AL28" i="12" s="1"/>
  <c r="AL50" i="12" s="1"/>
  <c r="AL74" i="12" s="1"/>
  <c r="AG71" i="7"/>
  <c r="AH28" i="12" s="1"/>
  <c r="AH50" i="12" s="1"/>
  <c r="AH74" i="12" s="1"/>
  <c r="AC71" i="7"/>
  <c r="AD28" i="12" s="1"/>
  <c r="AD50" i="12" s="1"/>
  <c r="AD74" i="12" s="1"/>
  <c r="Y71" i="7"/>
  <c r="Z28" i="12" s="1"/>
  <c r="Z50" i="12" s="1"/>
  <c r="Z74" i="12" s="1"/>
  <c r="U71" i="7"/>
  <c r="V28" i="12" s="1"/>
  <c r="V50" i="12" s="1"/>
  <c r="V74" i="12" s="1"/>
  <c r="Q71" i="7"/>
  <c r="R28" i="12" s="1"/>
  <c r="R50" i="12" s="1"/>
  <c r="R74" i="12" s="1"/>
  <c r="M71" i="7"/>
  <c r="N28" i="12" s="1"/>
  <c r="N50" i="12" s="1"/>
  <c r="N74" i="12" s="1"/>
  <c r="I71" i="7"/>
  <c r="J28" i="12" s="1"/>
  <c r="J50" i="12" s="1"/>
  <c r="J74" i="12" s="1"/>
  <c r="AU71" i="7"/>
  <c r="AV28" i="12" s="1"/>
  <c r="AV50" i="12" s="1"/>
  <c r="AV74" i="12" s="1"/>
  <c r="AQ71" i="7"/>
  <c r="AR28" i="12" s="1"/>
  <c r="AR50" i="12" s="1"/>
  <c r="AM71" i="7"/>
  <c r="AN28" i="12" s="1"/>
  <c r="AN50" i="12" s="1"/>
  <c r="AN74" i="12" s="1"/>
  <c r="AI71" i="7"/>
  <c r="AJ28" i="12" s="1"/>
  <c r="AJ50" i="12" s="1"/>
  <c r="AJ74" i="12" s="1"/>
  <c r="AE71" i="7"/>
  <c r="AF28" i="12" s="1"/>
  <c r="AF50" i="12" s="1"/>
  <c r="AF74" i="12" s="1"/>
  <c r="AA71" i="7"/>
  <c r="AB28" i="12" s="1"/>
  <c r="AB50" i="12" s="1"/>
  <c r="AB74" i="12" s="1"/>
  <c r="W71" i="7"/>
  <c r="X28" i="12" s="1"/>
  <c r="X50" i="12" s="1"/>
  <c r="X74" i="12" s="1"/>
  <c r="S71" i="7"/>
  <c r="T28" i="12" s="1"/>
  <c r="T50" i="12" s="1"/>
  <c r="O71" i="7"/>
  <c r="P28" i="12" s="1"/>
  <c r="P50" i="12" s="1"/>
  <c r="P74" i="12" s="1"/>
  <c r="K71" i="7"/>
  <c r="L28" i="12" s="1"/>
  <c r="L50" i="12" s="1"/>
  <c r="L74" i="12" s="1"/>
  <c r="E132" i="7"/>
  <c r="F132" i="7" s="1"/>
  <c r="G132" i="7" s="1"/>
  <c r="AU89" i="7"/>
  <c r="AV46" i="12" s="1"/>
  <c r="AV68" i="12" s="1"/>
  <c r="AV92" i="12" s="1"/>
  <c r="AQ89" i="7"/>
  <c r="AR46" i="12" s="1"/>
  <c r="AR68" i="12" s="1"/>
  <c r="AR92" i="12" s="1"/>
  <c r="AM89" i="7"/>
  <c r="AN46" i="12" s="1"/>
  <c r="AN68" i="12" s="1"/>
  <c r="AN92" i="12" s="1"/>
  <c r="AI89" i="7"/>
  <c r="AJ46" i="12" s="1"/>
  <c r="AJ68" i="12" s="1"/>
  <c r="AJ92" i="12" s="1"/>
  <c r="AE89" i="7"/>
  <c r="AF46" i="12" s="1"/>
  <c r="AF68" i="12" s="1"/>
  <c r="AF92" i="12" s="1"/>
  <c r="AA89" i="7"/>
  <c r="AB46" i="12" s="1"/>
  <c r="AB68" i="12" s="1"/>
  <c r="AB92" i="12" s="1"/>
  <c r="W89" i="7"/>
  <c r="X46" i="12" s="1"/>
  <c r="X68" i="12" s="1"/>
  <c r="X92" i="12" s="1"/>
  <c r="S89" i="7"/>
  <c r="T46" i="12" s="1"/>
  <c r="T68" i="12" s="1"/>
  <c r="T92" i="12" s="1"/>
  <c r="O89" i="7"/>
  <c r="P46" i="12" s="1"/>
  <c r="P68" i="12" s="1"/>
  <c r="P92" i="12" s="1"/>
  <c r="K89" i="7"/>
  <c r="L46" i="12" s="1"/>
  <c r="L68" i="12" s="1"/>
  <c r="L92" i="12" s="1"/>
  <c r="AV88" i="7"/>
  <c r="AW45" i="12" s="1"/>
  <c r="AW67" i="12" s="1"/>
  <c r="AW91" i="12" s="1"/>
  <c r="AR88" i="7"/>
  <c r="AS45" i="12" s="1"/>
  <c r="AS67" i="12" s="1"/>
  <c r="AS91" i="12" s="1"/>
  <c r="AN88" i="7"/>
  <c r="AO45" i="12" s="1"/>
  <c r="AO67" i="12" s="1"/>
  <c r="AO91" i="12" s="1"/>
  <c r="AJ88" i="7"/>
  <c r="AK45" i="12" s="1"/>
  <c r="AK67" i="12" s="1"/>
  <c r="AK91" i="12" s="1"/>
  <c r="AF88" i="7"/>
  <c r="AG45" i="12" s="1"/>
  <c r="AG67" i="12" s="1"/>
  <c r="AG91" i="12" s="1"/>
  <c r="AB88" i="7"/>
  <c r="AC45" i="12" s="1"/>
  <c r="AC67" i="12" s="1"/>
  <c r="AC91" i="12" s="1"/>
  <c r="X88" i="7"/>
  <c r="Y45" i="12" s="1"/>
  <c r="Y67" i="12" s="1"/>
  <c r="Y91" i="12" s="1"/>
  <c r="T88" i="7"/>
  <c r="U45" i="12" s="1"/>
  <c r="U67" i="12" s="1"/>
  <c r="U91" i="12" s="1"/>
  <c r="P88" i="7"/>
  <c r="Q45" i="12" s="1"/>
  <c r="Q67" i="12" s="1"/>
  <c r="Q91" i="12" s="1"/>
  <c r="L88" i="7"/>
  <c r="M45" i="12" s="1"/>
  <c r="M67" i="12" s="1"/>
  <c r="M91" i="12" s="1"/>
  <c r="AW87" i="7"/>
  <c r="AX44" i="12" s="1"/>
  <c r="AX66" i="12" s="1"/>
  <c r="AX90" i="12" s="1"/>
  <c r="AS87" i="7"/>
  <c r="AT44" i="12" s="1"/>
  <c r="AT66" i="12" s="1"/>
  <c r="AT90" i="12" s="1"/>
  <c r="AO87" i="7"/>
  <c r="AP44" i="12" s="1"/>
  <c r="AP66" i="12" s="1"/>
  <c r="AP90" i="12" s="1"/>
  <c r="AK87" i="7"/>
  <c r="AL44" i="12" s="1"/>
  <c r="AL66" i="12" s="1"/>
  <c r="AL90" i="12" s="1"/>
  <c r="AG87" i="7"/>
  <c r="AH44" i="12" s="1"/>
  <c r="AH66" i="12" s="1"/>
  <c r="AH90" i="12" s="1"/>
  <c r="AC87" i="7"/>
  <c r="AD44" i="12" s="1"/>
  <c r="AD66" i="12" s="1"/>
  <c r="AD90" i="12" s="1"/>
  <c r="Y87" i="7"/>
  <c r="Z44" i="12" s="1"/>
  <c r="Z66" i="12" s="1"/>
  <c r="Z90" i="12" s="1"/>
  <c r="U87" i="7"/>
  <c r="V44" i="12" s="1"/>
  <c r="V66" i="12" s="1"/>
  <c r="V90" i="12" s="1"/>
  <c r="Q87" i="7"/>
  <c r="R44" i="12" s="1"/>
  <c r="R66" i="12" s="1"/>
  <c r="R90" i="12" s="1"/>
  <c r="M87" i="7"/>
  <c r="N44" i="12" s="1"/>
  <c r="N66" i="12" s="1"/>
  <c r="N90" i="12" s="1"/>
  <c r="I87" i="7"/>
  <c r="J44" i="12" s="1"/>
  <c r="J66" i="12" s="1"/>
  <c r="J90" i="12" s="1"/>
  <c r="AX86" i="7"/>
  <c r="AY43" i="12" s="1"/>
  <c r="AY65" i="12" s="1"/>
  <c r="AY89" i="12" s="1"/>
  <c r="AT86" i="7"/>
  <c r="AU43" i="12" s="1"/>
  <c r="AU65" i="12" s="1"/>
  <c r="AU89" i="12" s="1"/>
  <c r="AP86" i="7"/>
  <c r="AQ43" i="12" s="1"/>
  <c r="AQ65" i="12" s="1"/>
  <c r="AQ89" i="12" s="1"/>
  <c r="AL86" i="7"/>
  <c r="AM43" i="12" s="1"/>
  <c r="AM65" i="12" s="1"/>
  <c r="AM89" i="12" s="1"/>
  <c r="AH86" i="7"/>
  <c r="AI43" i="12" s="1"/>
  <c r="AI65" i="12" s="1"/>
  <c r="AI89" i="12" s="1"/>
  <c r="AD86" i="7"/>
  <c r="AE43" i="12" s="1"/>
  <c r="AE65" i="12" s="1"/>
  <c r="AE89" i="12" s="1"/>
  <c r="Z86" i="7"/>
  <c r="AA43" i="12" s="1"/>
  <c r="AA65" i="12" s="1"/>
  <c r="AA89" i="12" s="1"/>
  <c r="V86" i="7"/>
  <c r="W43" i="12" s="1"/>
  <c r="W65" i="12" s="1"/>
  <c r="W89" i="12" s="1"/>
  <c r="R86" i="7"/>
  <c r="S43" i="12" s="1"/>
  <c r="S65" i="12" s="1"/>
  <c r="S89" i="12" s="1"/>
  <c r="N86" i="7"/>
  <c r="O43" i="12" s="1"/>
  <c r="O65" i="12" s="1"/>
  <c r="O89" i="12" s="1"/>
  <c r="J86" i="7"/>
  <c r="K43" i="12" s="1"/>
  <c r="K65" i="12" s="1"/>
  <c r="K89" i="12" s="1"/>
  <c r="AU85" i="7"/>
  <c r="AV42" i="12" s="1"/>
  <c r="AV64" i="12" s="1"/>
  <c r="AV88" i="12" s="1"/>
  <c r="AQ85" i="7"/>
  <c r="AR42" i="12" s="1"/>
  <c r="AR64" i="12" s="1"/>
  <c r="AR88" i="12" s="1"/>
  <c r="AM85" i="7"/>
  <c r="AN42" i="12" s="1"/>
  <c r="AN64" i="12" s="1"/>
  <c r="AN88" i="12" s="1"/>
  <c r="AI85" i="7"/>
  <c r="AJ42" i="12" s="1"/>
  <c r="AJ64" i="12" s="1"/>
  <c r="AJ88" i="12" s="1"/>
  <c r="AE85" i="7"/>
  <c r="AF42" i="12" s="1"/>
  <c r="AF64" i="12" s="1"/>
  <c r="AF88" i="12" s="1"/>
  <c r="AA85" i="7"/>
  <c r="AB42" i="12" s="1"/>
  <c r="AB64" i="12" s="1"/>
  <c r="AB88" i="12" s="1"/>
  <c r="W85" i="7"/>
  <c r="X42" i="12" s="1"/>
  <c r="X64" i="12" s="1"/>
  <c r="X88" i="12" s="1"/>
  <c r="S85" i="7"/>
  <c r="T42" i="12" s="1"/>
  <c r="T64" i="12" s="1"/>
  <c r="T88" i="12" s="1"/>
  <c r="O85" i="7"/>
  <c r="P42" i="12" s="1"/>
  <c r="P64" i="12" s="1"/>
  <c r="P88" i="12" s="1"/>
  <c r="K85" i="7"/>
  <c r="L42" i="12" s="1"/>
  <c r="L64" i="12" s="1"/>
  <c r="L88" i="12" s="1"/>
  <c r="AV84" i="7"/>
  <c r="AW41" i="12" s="1"/>
  <c r="AW63" i="12" s="1"/>
  <c r="AW87" i="12" s="1"/>
  <c r="AR84" i="7"/>
  <c r="AS41" i="12" s="1"/>
  <c r="AS63" i="12" s="1"/>
  <c r="AS87" i="12" s="1"/>
  <c r="AN84" i="7"/>
  <c r="AO41" i="12" s="1"/>
  <c r="AO63" i="12" s="1"/>
  <c r="AO87" i="12" s="1"/>
  <c r="AJ84" i="7"/>
  <c r="AK41" i="12" s="1"/>
  <c r="AK63" i="12" s="1"/>
  <c r="AK87" i="12" s="1"/>
  <c r="AF84" i="7"/>
  <c r="AG41" i="12" s="1"/>
  <c r="AG63" i="12" s="1"/>
  <c r="AG87" i="12" s="1"/>
  <c r="AB84" i="7"/>
  <c r="AC41" i="12" s="1"/>
  <c r="AC63" i="12" s="1"/>
  <c r="AC87" i="12" s="1"/>
  <c r="X84" i="7"/>
  <c r="Y41" i="12" s="1"/>
  <c r="Y63" i="12" s="1"/>
  <c r="Y87" i="12" s="1"/>
  <c r="T84" i="7"/>
  <c r="U41" i="12" s="1"/>
  <c r="U63" i="12" s="1"/>
  <c r="U87" i="12" s="1"/>
  <c r="P84" i="7"/>
  <c r="Q41" i="12" s="1"/>
  <c r="Q63" i="12" s="1"/>
  <c r="Q87" i="12" s="1"/>
  <c r="L84" i="7"/>
  <c r="M41" i="12" s="1"/>
  <c r="M63" i="12" s="1"/>
  <c r="M87" i="12" s="1"/>
  <c r="AW83" i="7"/>
  <c r="AX40" i="12" s="1"/>
  <c r="AX62" i="12" s="1"/>
  <c r="AX86" i="12" s="1"/>
  <c r="AS83" i="7"/>
  <c r="AT40" i="12" s="1"/>
  <c r="AT62" i="12" s="1"/>
  <c r="AT86" i="12" s="1"/>
  <c r="AO83" i="7"/>
  <c r="AP40" i="12" s="1"/>
  <c r="AP62" i="12" s="1"/>
  <c r="AP86" i="12" s="1"/>
  <c r="AK83" i="7"/>
  <c r="AL40" i="12" s="1"/>
  <c r="AL62" i="12" s="1"/>
  <c r="AL86" i="12" s="1"/>
  <c r="AG83" i="7"/>
  <c r="AH40" i="12" s="1"/>
  <c r="AH62" i="12" s="1"/>
  <c r="AH86" i="12" s="1"/>
  <c r="AC83" i="7"/>
  <c r="AD40" i="12" s="1"/>
  <c r="AD62" i="12" s="1"/>
  <c r="AD86" i="12" s="1"/>
  <c r="Y83" i="7"/>
  <c r="Z40" i="12" s="1"/>
  <c r="Z62" i="12" s="1"/>
  <c r="Z86" i="12" s="1"/>
  <c r="U83" i="7"/>
  <c r="V40" i="12" s="1"/>
  <c r="V62" i="12" s="1"/>
  <c r="V86" i="12" s="1"/>
  <c r="Q83" i="7"/>
  <c r="R40" i="12" s="1"/>
  <c r="R62" i="12" s="1"/>
  <c r="R86" i="12" s="1"/>
  <c r="M83" i="7"/>
  <c r="N40" i="12" s="1"/>
  <c r="N62" i="12" s="1"/>
  <c r="N86" i="12" s="1"/>
  <c r="I83" i="7"/>
  <c r="J40" i="12" s="1"/>
  <c r="J62" i="12" s="1"/>
  <c r="J86" i="12" s="1"/>
  <c r="AX82" i="7"/>
  <c r="AY39" i="12" s="1"/>
  <c r="AY61" i="12" s="1"/>
  <c r="AY85" i="12" s="1"/>
  <c r="AT82" i="7"/>
  <c r="AU39" i="12" s="1"/>
  <c r="AU61" i="12" s="1"/>
  <c r="AU85" i="12" s="1"/>
  <c r="AP82" i="7"/>
  <c r="AQ39" i="12" s="1"/>
  <c r="AQ61" i="12" s="1"/>
  <c r="AQ85" i="12" s="1"/>
  <c r="AL82" i="7"/>
  <c r="AM39" i="12" s="1"/>
  <c r="AM61" i="12" s="1"/>
  <c r="AM85" i="12" s="1"/>
  <c r="AH82" i="7"/>
  <c r="AI39" i="12" s="1"/>
  <c r="AI61" i="12" s="1"/>
  <c r="AI85" i="12" s="1"/>
  <c r="AD82" i="7"/>
  <c r="AE39" i="12" s="1"/>
  <c r="AE61" i="12" s="1"/>
  <c r="AE85" i="12" s="1"/>
  <c r="Z82" i="7"/>
  <c r="AA39" i="12" s="1"/>
  <c r="AA61" i="12" s="1"/>
  <c r="AA85" i="12" s="1"/>
  <c r="V82" i="7"/>
  <c r="W39" i="12" s="1"/>
  <c r="W61" i="12" s="1"/>
  <c r="W85" i="12" s="1"/>
  <c r="R82" i="7"/>
  <c r="S39" i="12" s="1"/>
  <c r="S61" i="12" s="1"/>
  <c r="S85" i="12" s="1"/>
  <c r="N82" i="7"/>
  <c r="O39" i="12" s="1"/>
  <c r="O61" i="12" s="1"/>
  <c r="O85" i="12" s="1"/>
  <c r="J82" i="7"/>
  <c r="K39" i="12" s="1"/>
  <c r="K61" i="12" s="1"/>
  <c r="K85" i="12" s="1"/>
  <c r="AU81" i="7"/>
  <c r="AV38" i="12" s="1"/>
  <c r="AV60" i="12" s="1"/>
  <c r="AV84" i="12" s="1"/>
  <c r="AQ81" i="7"/>
  <c r="AR38" i="12" s="1"/>
  <c r="AR60" i="12" s="1"/>
  <c r="AR84" i="12" s="1"/>
  <c r="AM81" i="7"/>
  <c r="AN38" i="12" s="1"/>
  <c r="AN60" i="12" s="1"/>
  <c r="AN84" i="12" s="1"/>
  <c r="AI81" i="7"/>
  <c r="AJ38" i="12" s="1"/>
  <c r="AJ60" i="12" s="1"/>
  <c r="AJ84" i="12" s="1"/>
  <c r="AE81" i="7"/>
  <c r="AF38" i="12" s="1"/>
  <c r="AF60" i="12" s="1"/>
  <c r="AF84" i="12" s="1"/>
  <c r="AA81" i="7"/>
  <c r="AB38" i="12" s="1"/>
  <c r="AB60" i="12" s="1"/>
  <c r="AB84" i="12" s="1"/>
  <c r="W81" i="7"/>
  <c r="X38" i="12" s="1"/>
  <c r="X60" i="12" s="1"/>
  <c r="X84" i="12" s="1"/>
  <c r="S81" i="7"/>
  <c r="T38" i="12" s="1"/>
  <c r="T60" i="12" s="1"/>
  <c r="T84" i="12" s="1"/>
  <c r="O81" i="7"/>
  <c r="P38" i="12" s="1"/>
  <c r="P60" i="12" s="1"/>
  <c r="P84" i="12" s="1"/>
  <c r="K81" i="7"/>
  <c r="L38" i="12" s="1"/>
  <c r="L60" i="12" s="1"/>
  <c r="L84" i="12" s="1"/>
  <c r="AV80" i="7"/>
  <c r="AW37" i="12" s="1"/>
  <c r="AW59" i="12" s="1"/>
  <c r="AW83" i="12" s="1"/>
  <c r="AR80" i="7"/>
  <c r="AS37" i="12" s="1"/>
  <c r="AS59" i="12" s="1"/>
  <c r="AS83" i="12" s="1"/>
  <c r="AN80" i="7"/>
  <c r="AO37" i="12" s="1"/>
  <c r="AO59" i="12" s="1"/>
  <c r="AO83" i="12" s="1"/>
  <c r="AJ80" i="7"/>
  <c r="AK37" i="12" s="1"/>
  <c r="AK59" i="12" s="1"/>
  <c r="AK83" i="12" s="1"/>
  <c r="AF80" i="7"/>
  <c r="AG37" i="12" s="1"/>
  <c r="AG59" i="12" s="1"/>
  <c r="AG83" i="12" s="1"/>
  <c r="AB80" i="7"/>
  <c r="AC37" i="12" s="1"/>
  <c r="AC59" i="12" s="1"/>
  <c r="AC83" i="12" s="1"/>
  <c r="X80" i="7"/>
  <c r="Y37" i="12" s="1"/>
  <c r="Y59" i="12" s="1"/>
  <c r="Y83" i="12" s="1"/>
  <c r="T80" i="7"/>
  <c r="U37" i="12" s="1"/>
  <c r="U59" i="12" s="1"/>
  <c r="U83" i="12" s="1"/>
  <c r="P80" i="7"/>
  <c r="Q37" i="12" s="1"/>
  <c r="Q59" i="12" s="1"/>
  <c r="Q83" i="12" s="1"/>
  <c r="AW89" i="7"/>
  <c r="AX46" i="12" s="1"/>
  <c r="AX68" i="12" s="1"/>
  <c r="AX92" i="12" s="1"/>
  <c r="AS89" i="7"/>
  <c r="AT46" i="12" s="1"/>
  <c r="AT68" i="12" s="1"/>
  <c r="AT92" i="12" s="1"/>
  <c r="AO89" i="7"/>
  <c r="AP46" i="12" s="1"/>
  <c r="AP68" i="12" s="1"/>
  <c r="AP92" i="12" s="1"/>
  <c r="AK89" i="7"/>
  <c r="AL46" i="12" s="1"/>
  <c r="AL68" i="12" s="1"/>
  <c r="AL92" i="12" s="1"/>
  <c r="AG89" i="7"/>
  <c r="AH46" i="12" s="1"/>
  <c r="AH68" i="12" s="1"/>
  <c r="AH92" i="12" s="1"/>
  <c r="AC89" i="7"/>
  <c r="AD46" i="12" s="1"/>
  <c r="AD68" i="12" s="1"/>
  <c r="AD92" i="12" s="1"/>
  <c r="Y89" i="7"/>
  <c r="Z46" i="12" s="1"/>
  <c r="Z68" i="12" s="1"/>
  <c r="Z92" i="12" s="1"/>
  <c r="U89" i="7"/>
  <c r="V46" i="12" s="1"/>
  <c r="V68" i="12" s="1"/>
  <c r="V92" i="12" s="1"/>
  <c r="Q89" i="7"/>
  <c r="R46" i="12" s="1"/>
  <c r="R68" i="12" s="1"/>
  <c r="R92" i="12" s="1"/>
  <c r="M89" i="7"/>
  <c r="N46" i="12" s="1"/>
  <c r="N68" i="12" s="1"/>
  <c r="N92" i="12" s="1"/>
  <c r="I89" i="7"/>
  <c r="J46" i="12" s="1"/>
  <c r="J68" i="12" s="1"/>
  <c r="J92" i="12" s="1"/>
  <c r="AX88" i="7"/>
  <c r="AY45" i="12" s="1"/>
  <c r="AY67" i="12" s="1"/>
  <c r="AY91" i="12" s="1"/>
  <c r="AT88" i="7"/>
  <c r="AU45" i="12" s="1"/>
  <c r="AU67" i="12" s="1"/>
  <c r="AU91" i="12" s="1"/>
  <c r="AP88" i="7"/>
  <c r="AQ45" i="12" s="1"/>
  <c r="AQ67" i="12" s="1"/>
  <c r="AQ91" i="12" s="1"/>
  <c r="AL88" i="7"/>
  <c r="AM45" i="12" s="1"/>
  <c r="AM67" i="12" s="1"/>
  <c r="AM91" i="12" s="1"/>
  <c r="AH88" i="7"/>
  <c r="AI45" i="12" s="1"/>
  <c r="AI67" i="12" s="1"/>
  <c r="AI91" i="12" s="1"/>
  <c r="AD88" i="7"/>
  <c r="AE45" i="12" s="1"/>
  <c r="AE67" i="12" s="1"/>
  <c r="AE91" i="12" s="1"/>
  <c r="Z88" i="7"/>
  <c r="AA45" i="12" s="1"/>
  <c r="AA67" i="12" s="1"/>
  <c r="AA91" i="12" s="1"/>
  <c r="V88" i="7"/>
  <c r="W45" i="12" s="1"/>
  <c r="W67" i="12" s="1"/>
  <c r="W91" i="12" s="1"/>
  <c r="R88" i="7"/>
  <c r="S45" i="12" s="1"/>
  <c r="S67" i="12" s="1"/>
  <c r="S91" i="12" s="1"/>
  <c r="N88" i="7"/>
  <c r="O45" i="12" s="1"/>
  <c r="O67" i="12" s="1"/>
  <c r="O91" i="12" s="1"/>
  <c r="J88" i="7"/>
  <c r="K45" i="12" s="1"/>
  <c r="K67" i="12" s="1"/>
  <c r="K91" i="12" s="1"/>
  <c r="AU87" i="7"/>
  <c r="AV44" i="12" s="1"/>
  <c r="AV66" i="12" s="1"/>
  <c r="AV90" i="12" s="1"/>
  <c r="AQ87" i="7"/>
  <c r="AR44" i="12" s="1"/>
  <c r="AR66" i="12" s="1"/>
  <c r="AR90" i="12" s="1"/>
  <c r="AM87" i="7"/>
  <c r="AN44" i="12" s="1"/>
  <c r="AN66" i="12" s="1"/>
  <c r="AN90" i="12" s="1"/>
  <c r="AI87" i="7"/>
  <c r="AJ44" i="12" s="1"/>
  <c r="AJ66" i="12" s="1"/>
  <c r="AJ90" i="12" s="1"/>
  <c r="AE87" i="7"/>
  <c r="AF44" i="12" s="1"/>
  <c r="AF66" i="12" s="1"/>
  <c r="AF90" i="12" s="1"/>
  <c r="AA87" i="7"/>
  <c r="AB44" i="12" s="1"/>
  <c r="AB66" i="12" s="1"/>
  <c r="AB90" i="12" s="1"/>
  <c r="W87" i="7"/>
  <c r="X44" i="12" s="1"/>
  <c r="X66" i="12" s="1"/>
  <c r="X90" i="12" s="1"/>
  <c r="S87" i="7"/>
  <c r="T44" i="12" s="1"/>
  <c r="T66" i="12" s="1"/>
  <c r="T90" i="12" s="1"/>
  <c r="O87" i="7"/>
  <c r="P44" i="12" s="1"/>
  <c r="P66" i="12" s="1"/>
  <c r="P90" i="12" s="1"/>
  <c r="K87" i="7"/>
  <c r="L44" i="12" s="1"/>
  <c r="L66" i="12" s="1"/>
  <c r="L90" i="12" s="1"/>
  <c r="AV86" i="7"/>
  <c r="AW43" i="12" s="1"/>
  <c r="AW65" i="12" s="1"/>
  <c r="AW89" i="12" s="1"/>
  <c r="AR86" i="7"/>
  <c r="AS43" i="12" s="1"/>
  <c r="AS65" i="12" s="1"/>
  <c r="AS89" i="12" s="1"/>
  <c r="AN86" i="7"/>
  <c r="AO43" i="12" s="1"/>
  <c r="AO65" i="12" s="1"/>
  <c r="AO89" i="12" s="1"/>
  <c r="AJ86" i="7"/>
  <c r="AK43" i="12" s="1"/>
  <c r="AK65" i="12" s="1"/>
  <c r="AK89" i="12" s="1"/>
  <c r="AF86" i="7"/>
  <c r="AG43" i="12" s="1"/>
  <c r="AG65" i="12" s="1"/>
  <c r="AG89" i="12" s="1"/>
  <c r="AB86" i="7"/>
  <c r="AC43" i="12" s="1"/>
  <c r="AC65" i="12" s="1"/>
  <c r="AC89" i="12" s="1"/>
  <c r="X86" i="7"/>
  <c r="Y43" i="12" s="1"/>
  <c r="Y65" i="12" s="1"/>
  <c r="Y89" i="12" s="1"/>
  <c r="T86" i="7"/>
  <c r="U43" i="12" s="1"/>
  <c r="U65" i="12" s="1"/>
  <c r="U89" i="12" s="1"/>
  <c r="P86" i="7"/>
  <c r="Q43" i="12" s="1"/>
  <c r="Q65" i="12" s="1"/>
  <c r="Q89" i="12" s="1"/>
  <c r="L86" i="7"/>
  <c r="M43" i="12" s="1"/>
  <c r="M65" i="12" s="1"/>
  <c r="M89" i="12" s="1"/>
  <c r="AW85" i="7"/>
  <c r="AX42" i="12" s="1"/>
  <c r="AX64" i="12" s="1"/>
  <c r="AX88" i="12" s="1"/>
  <c r="AS85" i="7"/>
  <c r="AT42" i="12" s="1"/>
  <c r="AT64" i="12" s="1"/>
  <c r="AT88" i="12" s="1"/>
  <c r="AO85" i="7"/>
  <c r="AP42" i="12" s="1"/>
  <c r="AP64" i="12" s="1"/>
  <c r="AP88" i="12" s="1"/>
  <c r="AK85" i="7"/>
  <c r="AL42" i="12" s="1"/>
  <c r="AL64" i="12" s="1"/>
  <c r="AL88" i="12" s="1"/>
  <c r="AG85" i="7"/>
  <c r="AH42" i="12" s="1"/>
  <c r="AH64" i="12" s="1"/>
  <c r="AH88" i="12" s="1"/>
  <c r="AC85" i="7"/>
  <c r="AD42" i="12" s="1"/>
  <c r="AD64" i="12" s="1"/>
  <c r="AD88" i="12" s="1"/>
  <c r="Y85" i="7"/>
  <c r="Z42" i="12" s="1"/>
  <c r="Z64" i="12" s="1"/>
  <c r="Z88" i="12" s="1"/>
  <c r="U85" i="7"/>
  <c r="V42" i="12" s="1"/>
  <c r="V64" i="12" s="1"/>
  <c r="V88" i="12" s="1"/>
  <c r="Q85" i="7"/>
  <c r="R42" i="12" s="1"/>
  <c r="R64" i="12" s="1"/>
  <c r="R88" i="12" s="1"/>
  <c r="M85" i="7"/>
  <c r="N42" i="12" s="1"/>
  <c r="N64" i="12" s="1"/>
  <c r="N88" i="12" s="1"/>
  <c r="I85" i="7"/>
  <c r="J42" i="12" s="1"/>
  <c r="J64" i="12" s="1"/>
  <c r="J88" i="12" s="1"/>
  <c r="AX84" i="7"/>
  <c r="AY41" i="12" s="1"/>
  <c r="AY63" i="12" s="1"/>
  <c r="AY87" i="12" s="1"/>
  <c r="AT84" i="7"/>
  <c r="AU41" i="12" s="1"/>
  <c r="AU63" i="12" s="1"/>
  <c r="AU87" i="12" s="1"/>
  <c r="AP84" i="7"/>
  <c r="AQ41" i="12" s="1"/>
  <c r="AQ63" i="12" s="1"/>
  <c r="AQ87" i="12" s="1"/>
  <c r="AL84" i="7"/>
  <c r="AM41" i="12" s="1"/>
  <c r="AM63" i="12" s="1"/>
  <c r="AM87" i="12" s="1"/>
  <c r="AH84" i="7"/>
  <c r="AI41" i="12" s="1"/>
  <c r="AI63" i="12" s="1"/>
  <c r="AI87" i="12" s="1"/>
  <c r="AD84" i="7"/>
  <c r="AE41" i="12" s="1"/>
  <c r="AE63" i="12" s="1"/>
  <c r="AE87" i="12" s="1"/>
  <c r="Z84" i="7"/>
  <c r="AA41" i="12" s="1"/>
  <c r="AA63" i="12" s="1"/>
  <c r="AA87" i="12" s="1"/>
  <c r="V84" i="7"/>
  <c r="W41" i="12" s="1"/>
  <c r="W63" i="12" s="1"/>
  <c r="W87" i="12" s="1"/>
  <c r="R84" i="7"/>
  <c r="S41" i="12" s="1"/>
  <c r="S63" i="12" s="1"/>
  <c r="S87" i="12" s="1"/>
  <c r="N84" i="7"/>
  <c r="O41" i="12" s="1"/>
  <c r="O63" i="12" s="1"/>
  <c r="O87" i="12" s="1"/>
  <c r="J84" i="7"/>
  <c r="K41" i="12" s="1"/>
  <c r="K63" i="12" s="1"/>
  <c r="K87" i="12" s="1"/>
  <c r="AU83" i="7"/>
  <c r="AV40" i="12" s="1"/>
  <c r="AV62" i="12" s="1"/>
  <c r="AV86" i="12" s="1"/>
  <c r="AQ83" i="7"/>
  <c r="AR40" i="12" s="1"/>
  <c r="AR62" i="12" s="1"/>
  <c r="AR86" i="12" s="1"/>
  <c r="AM83" i="7"/>
  <c r="AN40" i="12" s="1"/>
  <c r="AN62" i="12" s="1"/>
  <c r="AN86" i="12" s="1"/>
  <c r="L80" i="7"/>
  <c r="M37" i="12" s="1"/>
  <c r="M59" i="12" s="1"/>
  <c r="M83" i="12" s="1"/>
  <c r="AW79" i="7"/>
  <c r="AX36" i="12" s="1"/>
  <c r="AX58" i="12" s="1"/>
  <c r="AX82" i="12" s="1"/>
  <c r="AS79" i="7"/>
  <c r="AT36" i="12" s="1"/>
  <c r="AT58" i="12" s="1"/>
  <c r="AT82" i="12" s="1"/>
  <c r="AO79" i="7"/>
  <c r="AP36" i="12" s="1"/>
  <c r="AP58" i="12" s="1"/>
  <c r="AP82" i="12" s="1"/>
  <c r="AK79" i="7"/>
  <c r="AL36" i="12" s="1"/>
  <c r="AL58" i="12" s="1"/>
  <c r="AL82" i="12" s="1"/>
  <c r="AG79" i="7"/>
  <c r="AH36" i="12" s="1"/>
  <c r="AH58" i="12" s="1"/>
  <c r="AH82" i="12" s="1"/>
  <c r="AC79" i="7"/>
  <c r="AD36" i="12" s="1"/>
  <c r="AD58" i="12" s="1"/>
  <c r="AD82" i="12" s="1"/>
  <c r="Y79" i="7"/>
  <c r="Z36" i="12" s="1"/>
  <c r="Z58" i="12" s="1"/>
  <c r="Z82" i="12" s="1"/>
  <c r="U79" i="7"/>
  <c r="V36" i="12" s="1"/>
  <c r="V58" i="12" s="1"/>
  <c r="V82" i="12" s="1"/>
  <c r="Q79" i="7"/>
  <c r="R36" i="12" s="1"/>
  <c r="R58" i="12" s="1"/>
  <c r="R82" i="12" s="1"/>
  <c r="M79" i="7"/>
  <c r="N36" i="12" s="1"/>
  <c r="N58" i="12" s="1"/>
  <c r="N82" i="12" s="1"/>
  <c r="I79" i="7"/>
  <c r="J36" i="12" s="1"/>
  <c r="J58" i="12" s="1"/>
  <c r="J82" i="12" s="1"/>
  <c r="AX78" i="7"/>
  <c r="AY35" i="12" s="1"/>
  <c r="AY57" i="12" s="1"/>
  <c r="AY81" i="12" s="1"/>
  <c r="AT78" i="7"/>
  <c r="AU35" i="12" s="1"/>
  <c r="AU57" i="12" s="1"/>
  <c r="AU81" i="12" s="1"/>
  <c r="AP78" i="7"/>
  <c r="AQ35" i="12" s="1"/>
  <c r="AQ57" i="12" s="1"/>
  <c r="AQ81" i="12" s="1"/>
  <c r="AL78" i="7"/>
  <c r="AM35" i="12" s="1"/>
  <c r="AM57" i="12" s="1"/>
  <c r="AM81" i="12" s="1"/>
  <c r="AH78" i="7"/>
  <c r="AI35" i="12" s="1"/>
  <c r="AI57" i="12" s="1"/>
  <c r="AI81" i="12" s="1"/>
  <c r="AD78" i="7"/>
  <c r="AE35" i="12" s="1"/>
  <c r="AE57" i="12" s="1"/>
  <c r="AE81" i="12" s="1"/>
  <c r="Z78" i="7"/>
  <c r="AA35" i="12" s="1"/>
  <c r="AA57" i="12" s="1"/>
  <c r="AA81" i="12" s="1"/>
  <c r="V78" i="7"/>
  <c r="W35" i="12" s="1"/>
  <c r="W57" i="12" s="1"/>
  <c r="W81" i="12" s="1"/>
  <c r="R78" i="7"/>
  <c r="S35" i="12" s="1"/>
  <c r="S57" i="12" s="1"/>
  <c r="S81" i="12" s="1"/>
  <c r="N78" i="7"/>
  <c r="O35" i="12" s="1"/>
  <c r="O57" i="12" s="1"/>
  <c r="O81" i="12" s="1"/>
  <c r="J78" i="7"/>
  <c r="K35" i="12" s="1"/>
  <c r="K57" i="12" s="1"/>
  <c r="K81" i="12" s="1"/>
  <c r="AU77" i="7"/>
  <c r="AV34" i="12" s="1"/>
  <c r="AV56" i="12" s="1"/>
  <c r="AV80" i="12" s="1"/>
  <c r="AQ77" i="7"/>
  <c r="AR34" i="12" s="1"/>
  <c r="AR56" i="12" s="1"/>
  <c r="AR80" i="12" s="1"/>
  <c r="AM77" i="7"/>
  <c r="AN34" i="12" s="1"/>
  <c r="AN56" i="12" s="1"/>
  <c r="AN80" i="12" s="1"/>
  <c r="AI77" i="7"/>
  <c r="AJ34" i="12" s="1"/>
  <c r="AJ56" i="12" s="1"/>
  <c r="AJ80" i="12" s="1"/>
  <c r="AE77" i="7"/>
  <c r="AF34" i="12" s="1"/>
  <c r="AF56" i="12" s="1"/>
  <c r="AF80" i="12" s="1"/>
  <c r="AA77" i="7"/>
  <c r="AB34" i="12" s="1"/>
  <c r="AB56" i="12" s="1"/>
  <c r="AB80" i="12" s="1"/>
  <c r="W77" i="7"/>
  <c r="X34" i="12" s="1"/>
  <c r="X56" i="12" s="1"/>
  <c r="X80" i="12" s="1"/>
  <c r="S77" i="7"/>
  <c r="T34" i="12" s="1"/>
  <c r="T56" i="12" s="1"/>
  <c r="T80" i="12" s="1"/>
  <c r="O77" i="7"/>
  <c r="P34" i="12" s="1"/>
  <c r="P56" i="12" s="1"/>
  <c r="P80" i="12" s="1"/>
  <c r="K77" i="7"/>
  <c r="L34" i="12" s="1"/>
  <c r="L56" i="12" s="1"/>
  <c r="L80" i="12" s="1"/>
  <c r="AV76" i="7"/>
  <c r="AW33" i="12" s="1"/>
  <c r="AW55" i="12" s="1"/>
  <c r="AW79" i="12" s="1"/>
  <c r="AR76" i="7"/>
  <c r="AS33" i="12" s="1"/>
  <c r="AS55" i="12" s="1"/>
  <c r="AS79" i="12" s="1"/>
  <c r="AN76" i="7"/>
  <c r="AO33" i="12" s="1"/>
  <c r="AO55" i="12" s="1"/>
  <c r="AO79" i="12" s="1"/>
  <c r="AJ76" i="7"/>
  <c r="AK33" i="12" s="1"/>
  <c r="AK55" i="12" s="1"/>
  <c r="AK79" i="12" s="1"/>
  <c r="AF76" i="7"/>
  <c r="AG33" i="12" s="1"/>
  <c r="AG55" i="12" s="1"/>
  <c r="AG79" i="12" s="1"/>
  <c r="AB76" i="7"/>
  <c r="AC33" i="12" s="1"/>
  <c r="AC55" i="12" s="1"/>
  <c r="AC79" i="12" s="1"/>
  <c r="X76" i="7"/>
  <c r="Y33" i="12" s="1"/>
  <c r="Y55" i="12" s="1"/>
  <c r="Y79" i="12" s="1"/>
  <c r="T76" i="7"/>
  <c r="U33" i="12" s="1"/>
  <c r="U55" i="12" s="1"/>
  <c r="U79" i="12" s="1"/>
  <c r="P76" i="7"/>
  <c r="Q33" i="12" s="1"/>
  <c r="Q55" i="12" s="1"/>
  <c r="Q79" i="12" s="1"/>
  <c r="L76" i="7"/>
  <c r="M33" i="12" s="1"/>
  <c r="M55" i="12" s="1"/>
  <c r="M79" i="12" s="1"/>
  <c r="AW75" i="7"/>
  <c r="AX32" i="12" s="1"/>
  <c r="AX54" i="12" s="1"/>
  <c r="AX78" i="12" s="1"/>
  <c r="AS75" i="7"/>
  <c r="AT32" i="12" s="1"/>
  <c r="AT54" i="12" s="1"/>
  <c r="AT78" i="12" s="1"/>
  <c r="AO75" i="7"/>
  <c r="AP32" i="12" s="1"/>
  <c r="AP54" i="12" s="1"/>
  <c r="AP78" i="12" s="1"/>
  <c r="AK75" i="7"/>
  <c r="AL32" i="12" s="1"/>
  <c r="AL54" i="12" s="1"/>
  <c r="AL78" i="12" s="1"/>
  <c r="AG75" i="7"/>
  <c r="AH32" i="12" s="1"/>
  <c r="AH54" i="12" s="1"/>
  <c r="AH78" i="12" s="1"/>
  <c r="AC75" i="7"/>
  <c r="AD32" i="12" s="1"/>
  <c r="AD54" i="12" s="1"/>
  <c r="AD78" i="12" s="1"/>
  <c r="Y75" i="7"/>
  <c r="Z32" i="12" s="1"/>
  <c r="Z54" i="12" s="1"/>
  <c r="Z78" i="12" s="1"/>
  <c r="U75" i="7"/>
  <c r="V32" i="12" s="1"/>
  <c r="V54" i="12" s="1"/>
  <c r="V78" i="12" s="1"/>
  <c r="Q75" i="7"/>
  <c r="R32" i="12" s="1"/>
  <c r="R54" i="12" s="1"/>
  <c r="R78" i="12" s="1"/>
  <c r="M75" i="7"/>
  <c r="N32" i="12" s="1"/>
  <c r="N54" i="12" s="1"/>
  <c r="N78" i="12" s="1"/>
  <c r="I75" i="7"/>
  <c r="J32" i="12" s="1"/>
  <c r="J54" i="12" s="1"/>
  <c r="J78" i="12" s="1"/>
  <c r="AX74" i="7"/>
  <c r="AY31" i="12" s="1"/>
  <c r="AY53" i="12" s="1"/>
  <c r="AY77" i="12" s="1"/>
  <c r="AT74" i="7"/>
  <c r="AU31" i="12" s="1"/>
  <c r="AU53" i="12" s="1"/>
  <c r="AU77" i="12" s="1"/>
  <c r="AP74" i="7"/>
  <c r="AQ31" i="12" s="1"/>
  <c r="AQ53" i="12" s="1"/>
  <c r="AQ77" i="12" s="1"/>
  <c r="AL74" i="7"/>
  <c r="AM31" i="12" s="1"/>
  <c r="AM53" i="12" s="1"/>
  <c r="AM77" i="12" s="1"/>
  <c r="AH74" i="7"/>
  <c r="AI31" i="12" s="1"/>
  <c r="AI53" i="12" s="1"/>
  <c r="AI77" i="12" s="1"/>
  <c r="AD74" i="7"/>
  <c r="AE31" i="12" s="1"/>
  <c r="AE53" i="12" s="1"/>
  <c r="AE77" i="12" s="1"/>
  <c r="Z74" i="7"/>
  <c r="AA31" i="12" s="1"/>
  <c r="AA53" i="12" s="1"/>
  <c r="AA77" i="12" s="1"/>
  <c r="V74" i="7"/>
  <c r="W31" i="12" s="1"/>
  <c r="W53" i="12" s="1"/>
  <c r="W77" i="12" s="1"/>
  <c r="R74" i="7"/>
  <c r="S31" i="12" s="1"/>
  <c r="S53" i="12" s="1"/>
  <c r="S77" i="12" s="1"/>
  <c r="N74" i="7"/>
  <c r="O31" i="12" s="1"/>
  <c r="O53" i="12" s="1"/>
  <c r="O77" i="12" s="1"/>
  <c r="J74" i="7"/>
  <c r="K31" i="12" s="1"/>
  <c r="K53" i="12" s="1"/>
  <c r="K77" i="12" s="1"/>
  <c r="AU73" i="7"/>
  <c r="AV30" i="12" s="1"/>
  <c r="AV52" i="12" s="1"/>
  <c r="AV76" i="12" s="1"/>
  <c r="AQ73" i="7"/>
  <c r="AR30" i="12" s="1"/>
  <c r="AR52" i="12" s="1"/>
  <c r="AR76" i="12" s="1"/>
  <c r="AM73" i="7"/>
  <c r="AN30" i="12" s="1"/>
  <c r="AN52" i="12" s="1"/>
  <c r="AN76" i="12" s="1"/>
  <c r="AI73" i="7"/>
  <c r="AJ30" i="12" s="1"/>
  <c r="AJ52" i="12" s="1"/>
  <c r="AJ76" i="12" s="1"/>
  <c r="AE73" i="7"/>
  <c r="AF30" i="12" s="1"/>
  <c r="AF52" i="12" s="1"/>
  <c r="AF76" i="12" s="1"/>
  <c r="AA73" i="7"/>
  <c r="AB30" i="12" s="1"/>
  <c r="AB52" i="12" s="1"/>
  <c r="AB76" i="12" s="1"/>
  <c r="W73" i="7"/>
  <c r="X30" i="12" s="1"/>
  <c r="X52" i="12" s="1"/>
  <c r="X76" i="12" s="1"/>
  <c r="S73" i="7"/>
  <c r="T30" i="12" s="1"/>
  <c r="T52" i="12" s="1"/>
  <c r="T76" i="12" s="1"/>
  <c r="O73" i="7"/>
  <c r="P30" i="12" s="1"/>
  <c r="P52" i="12" s="1"/>
  <c r="P76" i="12" s="1"/>
  <c r="K73" i="7"/>
  <c r="L30" i="12" s="1"/>
  <c r="L52" i="12" s="1"/>
  <c r="L76" i="12" s="1"/>
  <c r="AV72" i="7"/>
  <c r="AW29" i="12" s="1"/>
  <c r="AW51" i="12" s="1"/>
  <c r="AW75" i="12" s="1"/>
  <c r="AR72" i="7"/>
  <c r="AS29" i="12" s="1"/>
  <c r="AS51" i="12" s="1"/>
  <c r="AS75" i="12" s="1"/>
  <c r="AN72" i="7"/>
  <c r="AO29" i="12" s="1"/>
  <c r="AO51" i="12" s="1"/>
  <c r="AO75" i="12" s="1"/>
  <c r="AJ72" i="7"/>
  <c r="AK29" i="12" s="1"/>
  <c r="AK51" i="12" s="1"/>
  <c r="AK75" i="12" s="1"/>
  <c r="AF72" i="7"/>
  <c r="AG29" i="12" s="1"/>
  <c r="AG51" i="12" s="1"/>
  <c r="AG75" i="12" s="1"/>
  <c r="AB72" i="7"/>
  <c r="AC29" i="12" s="1"/>
  <c r="AC51" i="12" s="1"/>
  <c r="AC75" i="12" s="1"/>
  <c r="X72" i="7"/>
  <c r="Y29" i="12" s="1"/>
  <c r="Y51" i="12" s="1"/>
  <c r="Y75" i="12" s="1"/>
  <c r="T72" i="7"/>
  <c r="U29" i="12" s="1"/>
  <c r="U51" i="12" s="1"/>
  <c r="U75" i="12" s="1"/>
  <c r="P72" i="7"/>
  <c r="Q29" i="12" s="1"/>
  <c r="Q51" i="12" s="1"/>
  <c r="Q75" i="12" s="1"/>
  <c r="L72" i="7"/>
  <c r="M29" i="12" s="1"/>
  <c r="M51" i="12" s="1"/>
  <c r="M75" i="12" s="1"/>
  <c r="AI83" i="7"/>
  <c r="AJ40" i="12" s="1"/>
  <c r="AJ62" i="12" s="1"/>
  <c r="AJ86" i="12" s="1"/>
  <c r="AE83" i="7"/>
  <c r="AF40" i="12" s="1"/>
  <c r="AF62" i="12" s="1"/>
  <c r="AF86" i="12" s="1"/>
  <c r="AA83" i="7"/>
  <c r="AB40" i="12" s="1"/>
  <c r="AB62" i="12" s="1"/>
  <c r="AB86" i="12" s="1"/>
  <c r="W83" i="7"/>
  <c r="X40" i="12" s="1"/>
  <c r="X62" i="12" s="1"/>
  <c r="X86" i="12" s="1"/>
  <c r="S83" i="7"/>
  <c r="T40" i="12" s="1"/>
  <c r="T62" i="12" s="1"/>
  <c r="T86" i="12" s="1"/>
  <c r="O83" i="7"/>
  <c r="P40" i="12" s="1"/>
  <c r="P62" i="12" s="1"/>
  <c r="P86" i="12" s="1"/>
  <c r="K83" i="7"/>
  <c r="L40" i="12" s="1"/>
  <c r="L62" i="12" s="1"/>
  <c r="L86" i="12" s="1"/>
  <c r="AV82" i="7"/>
  <c r="AW39" i="12" s="1"/>
  <c r="AW61" i="12" s="1"/>
  <c r="AW85" i="12" s="1"/>
  <c r="AR82" i="7"/>
  <c r="AS39" i="12" s="1"/>
  <c r="AS61" i="12" s="1"/>
  <c r="AS85" i="12" s="1"/>
  <c r="AN82" i="7"/>
  <c r="AO39" i="12" s="1"/>
  <c r="AO61" i="12" s="1"/>
  <c r="AO85" i="12" s="1"/>
  <c r="AJ82" i="7"/>
  <c r="AK39" i="12" s="1"/>
  <c r="AK61" i="12" s="1"/>
  <c r="AK85" i="12" s="1"/>
  <c r="AF82" i="7"/>
  <c r="AG39" i="12" s="1"/>
  <c r="AG61" i="12" s="1"/>
  <c r="AG85" i="12" s="1"/>
  <c r="AB82" i="7"/>
  <c r="AC39" i="12" s="1"/>
  <c r="AC61" i="12" s="1"/>
  <c r="AC85" i="12" s="1"/>
  <c r="X82" i="7"/>
  <c r="Y39" i="12" s="1"/>
  <c r="Y61" i="12" s="1"/>
  <c r="Y85" i="12" s="1"/>
  <c r="T82" i="7"/>
  <c r="U39" i="12" s="1"/>
  <c r="U61" i="12" s="1"/>
  <c r="U85" i="12" s="1"/>
  <c r="P82" i="7"/>
  <c r="Q39" i="12" s="1"/>
  <c r="Q61" i="12" s="1"/>
  <c r="Q85" i="12" s="1"/>
  <c r="L82" i="7"/>
  <c r="M39" i="12" s="1"/>
  <c r="M61" i="12" s="1"/>
  <c r="M85" i="12" s="1"/>
  <c r="AW81" i="7"/>
  <c r="AX38" i="12" s="1"/>
  <c r="AX60" i="12" s="1"/>
  <c r="AX84" i="12" s="1"/>
  <c r="AS81" i="7"/>
  <c r="AT38" i="12" s="1"/>
  <c r="AT60" i="12" s="1"/>
  <c r="AT84" i="12" s="1"/>
  <c r="AO81" i="7"/>
  <c r="AP38" i="12" s="1"/>
  <c r="AP60" i="12" s="1"/>
  <c r="AP84" i="12" s="1"/>
  <c r="AK81" i="7"/>
  <c r="AL38" i="12" s="1"/>
  <c r="AL60" i="12" s="1"/>
  <c r="AL84" i="12" s="1"/>
  <c r="AG81" i="7"/>
  <c r="AH38" i="12" s="1"/>
  <c r="AH60" i="12" s="1"/>
  <c r="AH84" i="12" s="1"/>
  <c r="AC81" i="7"/>
  <c r="AD38" i="12" s="1"/>
  <c r="AD60" i="12" s="1"/>
  <c r="AD84" i="12" s="1"/>
  <c r="Y81" i="7"/>
  <c r="Z38" i="12" s="1"/>
  <c r="Z60" i="12" s="1"/>
  <c r="Z84" i="12" s="1"/>
  <c r="U81" i="7"/>
  <c r="V38" i="12" s="1"/>
  <c r="V60" i="12" s="1"/>
  <c r="V84" i="12" s="1"/>
  <c r="Q81" i="7"/>
  <c r="R38" i="12" s="1"/>
  <c r="R60" i="12" s="1"/>
  <c r="R84" i="12" s="1"/>
  <c r="M81" i="7"/>
  <c r="N38" i="12" s="1"/>
  <c r="N60" i="12" s="1"/>
  <c r="N84" i="12" s="1"/>
  <c r="AV89" i="7"/>
  <c r="AW46" i="12" s="1"/>
  <c r="AW68" i="12" s="1"/>
  <c r="AW92" i="12" s="1"/>
  <c r="AR89" i="7"/>
  <c r="AS46" i="12" s="1"/>
  <c r="AS68" i="12" s="1"/>
  <c r="AS92" i="12" s="1"/>
  <c r="AN89" i="7"/>
  <c r="AO46" i="12" s="1"/>
  <c r="AO68" i="12" s="1"/>
  <c r="AO92" i="12" s="1"/>
  <c r="AJ89" i="7"/>
  <c r="AK46" i="12" s="1"/>
  <c r="AK68" i="12" s="1"/>
  <c r="AK92" i="12" s="1"/>
  <c r="AF89" i="7"/>
  <c r="AG46" i="12" s="1"/>
  <c r="AG68" i="12" s="1"/>
  <c r="AG92" i="12" s="1"/>
  <c r="AB89" i="7"/>
  <c r="AC46" i="12" s="1"/>
  <c r="AC68" i="12" s="1"/>
  <c r="AC92" i="12" s="1"/>
  <c r="X89" i="7"/>
  <c r="Y46" i="12" s="1"/>
  <c r="Y68" i="12" s="1"/>
  <c r="Y92" i="12" s="1"/>
  <c r="T89" i="7"/>
  <c r="U46" i="12" s="1"/>
  <c r="U68" i="12" s="1"/>
  <c r="U92" i="12" s="1"/>
  <c r="P89" i="7"/>
  <c r="Q46" i="12" s="1"/>
  <c r="Q68" i="12" s="1"/>
  <c r="Q92" i="12" s="1"/>
  <c r="L89" i="7"/>
  <c r="M46" i="12" s="1"/>
  <c r="M68" i="12" s="1"/>
  <c r="M92" i="12" s="1"/>
  <c r="AW88" i="7"/>
  <c r="AX45" i="12" s="1"/>
  <c r="AX67" i="12" s="1"/>
  <c r="AX91" i="12" s="1"/>
  <c r="AS88" i="7"/>
  <c r="AT45" i="12" s="1"/>
  <c r="AT67" i="12" s="1"/>
  <c r="AT91" i="12" s="1"/>
  <c r="AO88" i="7"/>
  <c r="AP45" i="12" s="1"/>
  <c r="AP67" i="12" s="1"/>
  <c r="AP91" i="12" s="1"/>
  <c r="AK88" i="7"/>
  <c r="AL45" i="12" s="1"/>
  <c r="AL67" i="12" s="1"/>
  <c r="AL91" i="12" s="1"/>
  <c r="AG88" i="7"/>
  <c r="AH45" i="12" s="1"/>
  <c r="AH67" i="12" s="1"/>
  <c r="AH91" i="12" s="1"/>
  <c r="AC88" i="7"/>
  <c r="AD45" i="12" s="1"/>
  <c r="AD67" i="12" s="1"/>
  <c r="AD91" i="12" s="1"/>
  <c r="Y88" i="7"/>
  <c r="Z45" i="12" s="1"/>
  <c r="Z67" i="12" s="1"/>
  <c r="Z91" i="12" s="1"/>
  <c r="U88" i="7"/>
  <c r="V45" i="12" s="1"/>
  <c r="V67" i="12" s="1"/>
  <c r="V91" i="12" s="1"/>
  <c r="Q88" i="7"/>
  <c r="R45" i="12" s="1"/>
  <c r="R67" i="12" s="1"/>
  <c r="R91" i="12" s="1"/>
  <c r="M88" i="7"/>
  <c r="N45" i="12" s="1"/>
  <c r="N67" i="12" s="1"/>
  <c r="N91" i="12" s="1"/>
  <c r="I88" i="7"/>
  <c r="J45" i="12" s="1"/>
  <c r="J67" i="12" s="1"/>
  <c r="J91" i="12" s="1"/>
  <c r="AX87" i="7"/>
  <c r="AY44" i="12" s="1"/>
  <c r="AY66" i="12" s="1"/>
  <c r="AY90" i="12" s="1"/>
  <c r="AT87" i="7"/>
  <c r="AU44" i="12" s="1"/>
  <c r="AU66" i="12" s="1"/>
  <c r="AU90" i="12" s="1"/>
  <c r="AP87" i="7"/>
  <c r="AQ44" i="12" s="1"/>
  <c r="AQ66" i="12" s="1"/>
  <c r="AQ90" i="12" s="1"/>
  <c r="AL87" i="7"/>
  <c r="AM44" i="12" s="1"/>
  <c r="AM66" i="12" s="1"/>
  <c r="AM90" i="12" s="1"/>
  <c r="AH87" i="7"/>
  <c r="AI44" i="12" s="1"/>
  <c r="AI66" i="12" s="1"/>
  <c r="AI90" i="12" s="1"/>
  <c r="AD87" i="7"/>
  <c r="AE44" i="12" s="1"/>
  <c r="AE66" i="12" s="1"/>
  <c r="AE90" i="12" s="1"/>
  <c r="Z87" i="7"/>
  <c r="AA44" i="12" s="1"/>
  <c r="AA66" i="12" s="1"/>
  <c r="AA90" i="12" s="1"/>
  <c r="V87" i="7"/>
  <c r="W44" i="12" s="1"/>
  <c r="W66" i="12" s="1"/>
  <c r="W90" i="12" s="1"/>
  <c r="R87" i="7"/>
  <c r="S44" i="12" s="1"/>
  <c r="S66" i="12" s="1"/>
  <c r="S90" i="12" s="1"/>
  <c r="N87" i="7"/>
  <c r="O44" i="12" s="1"/>
  <c r="O66" i="12" s="1"/>
  <c r="O90" i="12" s="1"/>
  <c r="J87" i="7"/>
  <c r="K44" i="12" s="1"/>
  <c r="K66" i="12" s="1"/>
  <c r="K90" i="12" s="1"/>
  <c r="AU86" i="7"/>
  <c r="AV43" i="12" s="1"/>
  <c r="AV65" i="12" s="1"/>
  <c r="AV89" i="12" s="1"/>
  <c r="AQ86" i="7"/>
  <c r="AR43" i="12" s="1"/>
  <c r="AR65" i="12" s="1"/>
  <c r="AR89" i="12" s="1"/>
  <c r="AM86" i="7"/>
  <c r="AN43" i="12" s="1"/>
  <c r="AN65" i="12" s="1"/>
  <c r="AN89" i="12" s="1"/>
  <c r="AI86" i="7"/>
  <c r="AJ43" i="12" s="1"/>
  <c r="AJ65" i="12" s="1"/>
  <c r="AJ89" i="12" s="1"/>
  <c r="AE86" i="7"/>
  <c r="AF43" i="12" s="1"/>
  <c r="AF65" i="12" s="1"/>
  <c r="AF89" i="12" s="1"/>
  <c r="AA86" i="7"/>
  <c r="AB43" i="12" s="1"/>
  <c r="AB65" i="12" s="1"/>
  <c r="AB89" i="12" s="1"/>
  <c r="W86" i="7"/>
  <c r="X43" i="12" s="1"/>
  <c r="X65" i="12" s="1"/>
  <c r="X89" i="12" s="1"/>
  <c r="S86" i="7"/>
  <c r="T43" i="12" s="1"/>
  <c r="T65" i="12" s="1"/>
  <c r="T89" i="12" s="1"/>
  <c r="O86" i="7"/>
  <c r="P43" i="12" s="1"/>
  <c r="P65" i="12" s="1"/>
  <c r="P89" i="12" s="1"/>
  <c r="K86" i="7"/>
  <c r="L43" i="12" s="1"/>
  <c r="L65" i="12" s="1"/>
  <c r="L89" i="12" s="1"/>
  <c r="AV85" i="7"/>
  <c r="AW42" i="12" s="1"/>
  <c r="AW64" i="12" s="1"/>
  <c r="AW88" i="12" s="1"/>
  <c r="AR85" i="7"/>
  <c r="AS42" i="12" s="1"/>
  <c r="AS64" i="12" s="1"/>
  <c r="AS88" i="12" s="1"/>
  <c r="AN85" i="7"/>
  <c r="AO42" i="12" s="1"/>
  <c r="AO64" i="12" s="1"/>
  <c r="AO88" i="12" s="1"/>
  <c r="AJ85" i="7"/>
  <c r="AK42" i="12" s="1"/>
  <c r="AK64" i="12" s="1"/>
  <c r="AK88" i="12" s="1"/>
  <c r="AF85" i="7"/>
  <c r="AG42" i="12" s="1"/>
  <c r="AG64" i="12" s="1"/>
  <c r="AG88" i="12" s="1"/>
  <c r="AB85" i="7"/>
  <c r="AC42" i="12" s="1"/>
  <c r="AC64" i="12" s="1"/>
  <c r="AC88" i="12" s="1"/>
  <c r="X85" i="7"/>
  <c r="Y42" i="12" s="1"/>
  <c r="Y64" i="12" s="1"/>
  <c r="Y88" i="12" s="1"/>
  <c r="T85" i="7"/>
  <c r="U42" i="12" s="1"/>
  <c r="U64" i="12" s="1"/>
  <c r="U88" i="12" s="1"/>
  <c r="P85" i="7"/>
  <c r="Q42" i="12" s="1"/>
  <c r="Q64" i="12" s="1"/>
  <c r="Q88" i="12" s="1"/>
  <c r="L85" i="7"/>
  <c r="M42" i="12" s="1"/>
  <c r="M64" i="12" s="1"/>
  <c r="M88" i="12" s="1"/>
  <c r="AW84" i="7"/>
  <c r="AX41" i="12" s="1"/>
  <c r="AX63" i="12" s="1"/>
  <c r="AX87" i="12" s="1"/>
  <c r="AS84" i="7"/>
  <c r="AT41" i="12" s="1"/>
  <c r="AT63" i="12" s="1"/>
  <c r="AT87" i="12" s="1"/>
  <c r="AO84" i="7"/>
  <c r="AP41" i="12" s="1"/>
  <c r="AP63" i="12" s="1"/>
  <c r="AP87" i="12" s="1"/>
  <c r="AK84" i="7"/>
  <c r="AL41" i="12" s="1"/>
  <c r="AL63" i="12" s="1"/>
  <c r="AL87" i="12" s="1"/>
  <c r="AG84" i="7"/>
  <c r="AH41" i="12" s="1"/>
  <c r="AH63" i="12" s="1"/>
  <c r="AH87" i="12" s="1"/>
  <c r="AC84" i="7"/>
  <c r="AD41" i="12" s="1"/>
  <c r="AD63" i="12" s="1"/>
  <c r="AD87" i="12" s="1"/>
  <c r="Y84" i="7"/>
  <c r="Z41" i="12" s="1"/>
  <c r="Z63" i="12" s="1"/>
  <c r="Z87" i="12" s="1"/>
  <c r="U84" i="7"/>
  <c r="V41" i="12" s="1"/>
  <c r="V63" i="12" s="1"/>
  <c r="V87" i="12" s="1"/>
  <c r="Q84" i="7"/>
  <c r="R41" i="12" s="1"/>
  <c r="R63" i="12" s="1"/>
  <c r="R87" i="12" s="1"/>
  <c r="M84" i="7"/>
  <c r="N41" i="12" s="1"/>
  <c r="N63" i="12" s="1"/>
  <c r="N87" i="12" s="1"/>
  <c r="I84" i="7"/>
  <c r="J41" i="12" s="1"/>
  <c r="J63" i="12" s="1"/>
  <c r="J87" i="12" s="1"/>
  <c r="AX83" i="7"/>
  <c r="AY40" i="12" s="1"/>
  <c r="AY62" i="12" s="1"/>
  <c r="AY86" i="12" s="1"/>
  <c r="AT83" i="7"/>
  <c r="AU40" i="12" s="1"/>
  <c r="AU62" i="12" s="1"/>
  <c r="AU86" i="12" s="1"/>
  <c r="AP83" i="7"/>
  <c r="AQ40" i="12" s="1"/>
  <c r="AQ62" i="12" s="1"/>
  <c r="AQ86" i="12" s="1"/>
  <c r="AL83" i="7"/>
  <c r="AM40" i="12" s="1"/>
  <c r="AM62" i="12" s="1"/>
  <c r="AM86" i="12" s="1"/>
  <c r="AH83" i="7"/>
  <c r="AI40" i="12" s="1"/>
  <c r="AI62" i="12" s="1"/>
  <c r="AI86" i="12" s="1"/>
  <c r="AD83" i="7"/>
  <c r="AE40" i="12" s="1"/>
  <c r="AE62" i="12" s="1"/>
  <c r="AE86" i="12" s="1"/>
  <c r="Z83" i="7"/>
  <c r="AA40" i="12" s="1"/>
  <c r="AA62" i="12" s="1"/>
  <c r="AA86" i="12" s="1"/>
  <c r="V83" i="7"/>
  <c r="W40" i="12" s="1"/>
  <c r="W62" i="12" s="1"/>
  <c r="W86" i="12" s="1"/>
  <c r="R83" i="7"/>
  <c r="S40" i="12" s="1"/>
  <c r="S62" i="12" s="1"/>
  <c r="S86" i="12" s="1"/>
  <c r="N83" i="7"/>
  <c r="O40" i="12" s="1"/>
  <c r="O62" i="12" s="1"/>
  <c r="O86" i="12" s="1"/>
  <c r="J83" i="7"/>
  <c r="K40" i="12" s="1"/>
  <c r="K62" i="12" s="1"/>
  <c r="K86" i="12" s="1"/>
  <c r="AU82" i="7"/>
  <c r="AV39" i="12" s="1"/>
  <c r="AV61" i="12" s="1"/>
  <c r="AV85" i="12" s="1"/>
  <c r="AQ82" i="7"/>
  <c r="AR39" i="12" s="1"/>
  <c r="AR61" i="12" s="1"/>
  <c r="AR85" i="12" s="1"/>
  <c r="AM82" i="7"/>
  <c r="AN39" i="12" s="1"/>
  <c r="AN61" i="12" s="1"/>
  <c r="AN85" i="12" s="1"/>
  <c r="AI82" i="7"/>
  <c r="AJ39" i="12" s="1"/>
  <c r="AJ61" i="12" s="1"/>
  <c r="AJ85" i="12" s="1"/>
  <c r="AE82" i="7"/>
  <c r="AF39" i="12" s="1"/>
  <c r="AF61" i="12" s="1"/>
  <c r="AF85" i="12" s="1"/>
  <c r="AA82" i="7"/>
  <c r="AB39" i="12" s="1"/>
  <c r="AB61" i="12" s="1"/>
  <c r="AB85" i="12" s="1"/>
  <c r="W82" i="7"/>
  <c r="X39" i="12" s="1"/>
  <c r="X61" i="12" s="1"/>
  <c r="X85" i="12" s="1"/>
  <c r="S82" i="7"/>
  <c r="T39" i="12" s="1"/>
  <c r="T61" i="12" s="1"/>
  <c r="T85" i="12" s="1"/>
  <c r="O82" i="7"/>
  <c r="P39" i="12" s="1"/>
  <c r="P61" i="12" s="1"/>
  <c r="P85" i="12" s="1"/>
  <c r="K82" i="7"/>
  <c r="L39" i="12" s="1"/>
  <c r="L61" i="12" s="1"/>
  <c r="L85" i="12" s="1"/>
  <c r="AV81" i="7"/>
  <c r="AW38" i="12" s="1"/>
  <c r="AW60" i="12" s="1"/>
  <c r="AW84" i="12" s="1"/>
  <c r="AR81" i="7"/>
  <c r="AS38" i="12" s="1"/>
  <c r="AS60" i="12" s="1"/>
  <c r="AS84" i="12" s="1"/>
  <c r="AN81" i="7"/>
  <c r="AO38" i="12" s="1"/>
  <c r="AO60" i="12" s="1"/>
  <c r="AO84" i="12" s="1"/>
  <c r="AJ81" i="7"/>
  <c r="AK38" i="12" s="1"/>
  <c r="AK60" i="12" s="1"/>
  <c r="AK84" i="12" s="1"/>
  <c r="AF81" i="7"/>
  <c r="AG38" i="12" s="1"/>
  <c r="AG60" i="12" s="1"/>
  <c r="AG84" i="12" s="1"/>
  <c r="AB81" i="7"/>
  <c r="AC38" i="12" s="1"/>
  <c r="AC60" i="12" s="1"/>
  <c r="AC84" i="12" s="1"/>
  <c r="X81" i="7"/>
  <c r="Y38" i="12" s="1"/>
  <c r="Y60" i="12" s="1"/>
  <c r="Y84" i="12" s="1"/>
  <c r="T81" i="7"/>
  <c r="U38" i="12" s="1"/>
  <c r="U60" i="12" s="1"/>
  <c r="U84" i="12" s="1"/>
  <c r="P81" i="7"/>
  <c r="Q38" i="12" s="1"/>
  <c r="Q60" i="12" s="1"/>
  <c r="Q84" i="12" s="1"/>
  <c r="L81" i="7"/>
  <c r="M38" i="12" s="1"/>
  <c r="M60" i="12" s="1"/>
  <c r="M84" i="12" s="1"/>
  <c r="AW80" i="7"/>
  <c r="AX37" i="12" s="1"/>
  <c r="AX59" i="12" s="1"/>
  <c r="AX83" i="12" s="1"/>
  <c r="AS80" i="7"/>
  <c r="AT37" i="12" s="1"/>
  <c r="AT59" i="12" s="1"/>
  <c r="AT83" i="12" s="1"/>
  <c r="AO80" i="7"/>
  <c r="AP37" i="12" s="1"/>
  <c r="AP59" i="12" s="1"/>
  <c r="AP83" i="12" s="1"/>
  <c r="AK80" i="7"/>
  <c r="AL37" i="12" s="1"/>
  <c r="AL59" i="12" s="1"/>
  <c r="AL83" i="12" s="1"/>
  <c r="AG80" i="7"/>
  <c r="AH37" i="12" s="1"/>
  <c r="AH59" i="12" s="1"/>
  <c r="AH83" i="12" s="1"/>
  <c r="AC80" i="7"/>
  <c r="AD37" i="12" s="1"/>
  <c r="AD59" i="12" s="1"/>
  <c r="AD83" i="12" s="1"/>
  <c r="Y80" i="7"/>
  <c r="Z37" i="12" s="1"/>
  <c r="Z59" i="12" s="1"/>
  <c r="Z83" i="12" s="1"/>
  <c r="U80" i="7"/>
  <c r="V37" i="12" s="1"/>
  <c r="V59" i="12" s="1"/>
  <c r="V83" i="12" s="1"/>
  <c r="Q80" i="7"/>
  <c r="R37" i="12" s="1"/>
  <c r="R59" i="12" s="1"/>
  <c r="R83" i="12" s="1"/>
  <c r="M80" i="7"/>
  <c r="N37" i="12" s="1"/>
  <c r="N59" i="12" s="1"/>
  <c r="N83" i="12" s="1"/>
  <c r="I80" i="7"/>
  <c r="J37" i="12" s="1"/>
  <c r="J59" i="12" s="1"/>
  <c r="J83" i="12" s="1"/>
  <c r="AX79" i="7"/>
  <c r="AY36" i="12" s="1"/>
  <c r="AY58" i="12" s="1"/>
  <c r="AY82" i="12" s="1"/>
  <c r="AT79" i="7"/>
  <c r="AU36" i="12" s="1"/>
  <c r="AU58" i="12" s="1"/>
  <c r="AU82" i="12" s="1"/>
  <c r="AP79" i="7"/>
  <c r="AQ36" i="12" s="1"/>
  <c r="AQ58" i="12" s="1"/>
  <c r="AQ82" i="12" s="1"/>
  <c r="AL79" i="7"/>
  <c r="AM36" i="12" s="1"/>
  <c r="AM58" i="12" s="1"/>
  <c r="AM82" i="12" s="1"/>
  <c r="AH79" i="7"/>
  <c r="AI36" i="12" s="1"/>
  <c r="AI58" i="12" s="1"/>
  <c r="AI82" i="12" s="1"/>
  <c r="AD79" i="7"/>
  <c r="AE36" i="12" s="1"/>
  <c r="AE58" i="12" s="1"/>
  <c r="AE82" i="12" s="1"/>
  <c r="Z79" i="7"/>
  <c r="AA36" i="12" s="1"/>
  <c r="AA58" i="12" s="1"/>
  <c r="AA82" i="12" s="1"/>
  <c r="V79" i="7"/>
  <c r="W36" i="12" s="1"/>
  <c r="W58" i="12" s="1"/>
  <c r="W82" i="12" s="1"/>
  <c r="R79" i="7"/>
  <c r="S36" i="12" s="1"/>
  <c r="S58" i="12" s="1"/>
  <c r="S82" i="12" s="1"/>
  <c r="N79" i="7"/>
  <c r="O36" i="12" s="1"/>
  <c r="O58" i="12" s="1"/>
  <c r="O82" i="12" s="1"/>
  <c r="J79" i="7"/>
  <c r="K36" i="12" s="1"/>
  <c r="K58" i="12" s="1"/>
  <c r="K82" i="12" s="1"/>
  <c r="AU78" i="7"/>
  <c r="AV35" i="12" s="1"/>
  <c r="AV57" i="12" s="1"/>
  <c r="AV81" i="12" s="1"/>
  <c r="AQ78" i="7"/>
  <c r="AR35" i="12" s="1"/>
  <c r="AR57" i="12" s="1"/>
  <c r="AR81" i="12" s="1"/>
  <c r="AM78" i="7"/>
  <c r="AN35" i="12" s="1"/>
  <c r="AN57" i="12" s="1"/>
  <c r="AN81" i="12" s="1"/>
  <c r="AI78" i="7"/>
  <c r="AJ35" i="12" s="1"/>
  <c r="AJ57" i="12" s="1"/>
  <c r="AJ81" i="12" s="1"/>
  <c r="AE78" i="7"/>
  <c r="AF35" i="12" s="1"/>
  <c r="AF57" i="12" s="1"/>
  <c r="AF81" i="12" s="1"/>
  <c r="AA78" i="7"/>
  <c r="AB35" i="12" s="1"/>
  <c r="AB57" i="12" s="1"/>
  <c r="AB81" i="12" s="1"/>
  <c r="W78" i="7"/>
  <c r="X35" i="12" s="1"/>
  <c r="X57" i="12" s="1"/>
  <c r="X81" i="12" s="1"/>
  <c r="S78" i="7"/>
  <c r="T35" i="12" s="1"/>
  <c r="T57" i="12" s="1"/>
  <c r="T81" i="12" s="1"/>
  <c r="O78" i="7"/>
  <c r="P35" i="12" s="1"/>
  <c r="P57" i="12" s="1"/>
  <c r="P81" i="12" s="1"/>
  <c r="K78" i="7"/>
  <c r="L35" i="12" s="1"/>
  <c r="L57" i="12" s="1"/>
  <c r="L81" i="12" s="1"/>
  <c r="AV77" i="7"/>
  <c r="AW34" i="12" s="1"/>
  <c r="AW56" i="12" s="1"/>
  <c r="AW80" i="12" s="1"/>
  <c r="AR77" i="7"/>
  <c r="AS34" i="12" s="1"/>
  <c r="AS56" i="12" s="1"/>
  <c r="AS80" i="12" s="1"/>
  <c r="AN77" i="7"/>
  <c r="AO34" i="12" s="1"/>
  <c r="AO56" i="12" s="1"/>
  <c r="AO80" i="12" s="1"/>
  <c r="AJ77" i="7"/>
  <c r="AK34" i="12" s="1"/>
  <c r="AK56" i="12" s="1"/>
  <c r="AK80" i="12" s="1"/>
  <c r="AF77" i="7"/>
  <c r="AG34" i="12" s="1"/>
  <c r="AG56" i="12" s="1"/>
  <c r="AG80" i="12" s="1"/>
  <c r="AB77" i="7"/>
  <c r="AC34" i="12" s="1"/>
  <c r="AC56" i="12" s="1"/>
  <c r="AC80" i="12" s="1"/>
  <c r="X77" i="7"/>
  <c r="Y34" i="12" s="1"/>
  <c r="Y56" i="12" s="1"/>
  <c r="Y80" i="12" s="1"/>
  <c r="T77" i="7"/>
  <c r="U34" i="12" s="1"/>
  <c r="U56" i="12" s="1"/>
  <c r="U80" i="12" s="1"/>
  <c r="P77" i="7"/>
  <c r="Q34" i="12" s="1"/>
  <c r="Q56" i="12" s="1"/>
  <c r="Q80" i="12" s="1"/>
  <c r="L77" i="7"/>
  <c r="M34" i="12" s="1"/>
  <c r="M56" i="12" s="1"/>
  <c r="M80" i="12" s="1"/>
  <c r="AW76" i="7"/>
  <c r="AX33" i="12" s="1"/>
  <c r="AX55" i="12" s="1"/>
  <c r="AX79" i="12" s="1"/>
  <c r="AS76" i="7"/>
  <c r="AT33" i="12" s="1"/>
  <c r="AT55" i="12" s="1"/>
  <c r="AT79" i="12" s="1"/>
  <c r="AO76" i="7"/>
  <c r="AP33" i="12" s="1"/>
  <c r="AP55" i="12" s="1"/>
  <c r="AP79" i="12" s="1"/>
  <c r="AK76" i="7"/>
  <c r="AL33" i="12" s="1"/>
  <c r="AL55" i="12" s="1"/>
  <c r="AL79" i="12" s="1"/>
  <c r="AG76" i="7"/>
  <c r="AH33" i="12" s="1"/>
  <c r="AH55" i="12" s="1"/>
  <c r="AH79" i="12" s="1"/>
  <c r="AC76" i="7"/>
  <c r="AD33" i="12" s="1"/>
  <c r="AD55" i="12" s="1"/>
  <c r="AD79" i="12" s="1"/>
  <c r="Y76" i="7"/>
  <c r="Z33" i="12" s="1"/>
  <c r="Z55" i="12" s="1"/>
  <c r="Z79" i="12" s="1"/>
  <c r="U76" i="7"/>
  <c r="V33" i="12" s="1"/>
  <c r="V55" i="12" s="1"/>
  <c r="V79" i="12" s="1"/>
  <c r="Q76" i="7"/>
  <c r="R33" i="12" s="1"/>
  <c r="R55" i="12" s="1"/>
  <c r="R79" i="12" s="1"/>
  <c r="M76" i="7"/>
  <c r="N33" i="12" s="1"/>
  <c r="N55" i="12" s="1"/>
  <c r="N79" i="12" s="1"/>
  <c r="I76" i="7"/>
  <c r="J33" i="12" s="1"/>
  <c r="J55" i="12" s="1"/>
  <c r="J79" i="12" s="1"/>
  <c r="AX75" i="7"/>
  <c r="AY32" i="12" s="1"/>
  <c r="AY54" i="12" s="1"/>
  <c r="AY78" i="12" s="1"/>
  <c r="AT75" i="7"/>
  <c r="AU32" i="12" s="1"/>
  <c r="AU54" i="12" s="1"/>
  <c r="AU78" i="12" s="1"/>
  <c r="AP75" i="7"/>
  <c r="AQ32" i="12" s="1"/>
  <c r="AQ54" i="12" s="1"/>
  <c r="AQ78" i="12" s="1"/>
  <c r="AL75" i="7"/>
  <c r="AM32" i="12" s="1"/>
  <c r="AM54" i="12" s="1"/>
  <c r="AM78" i="12" s="1"/>
  <c r="AH75" i="7"/>
  <c r="AI32" i="12" s="1"/>
  <c r="AI54" i="12" s="1"/>
  <c r="AI78" i="12" s="1"/>
  <c r="AD75" i="7"/>
  <c r="AE32" i="12" s="1"/>
  <c r="AE54" i="12" s="1"/>
  <c r="AE78" i="12" s="1"/>
  <c r="Z75" i="7"/>
  <c r="AA32" i="12" s="1"/>
  <c r="AA54" i="12" s="1"/>
  <c r="AA78" i="12" s="1"/>
  <c r="V75" i="7"/>
  <c r="W32" i="12" s="1"/>
  <c r="W54" i="12" s="1"/>
  <c r="W78" i="12" s="1"/>
  <c r="R75" i="7"/>
  <c r="S32" i="12" s="1"/>
  <c r="S54" i="12" s="1"/>
  <c r="S78" i="12" s="1"/>
  <c r="N75" i="7"/>
  <c r="O32" i="12" s="1"/>
  <c r="O54" i="12" s="1"/>
  <c r="O78" i="12" s="1"/>
  <c r="J75" i="7"/>
  <c r="K32" i="12" s="1"/>
  <c r="K54" i="12" s="1"/>
  <c r="K78" i="12" s="1"/>
  <c r="AU74" i="7"/>
  <c r="AV31" i="12" s="1"/>
  <c r="AV53" i="12" s="1"/>
  <c r="AV77" i="12" s="1"/>
  <c r="AQ74" i="7"/>
  <c r="AR31" i="12" s="1"/>
  <c r="AR53" i="12" s="1"/>
  <c r="AR77" i="12" s="1"/>
  <c r="AM74" i="7"/>
  <c r="AN31" i="12" s="1"/>
  <c r="AN53" i="12" s="1"/>
  <c r="AN77" i="12" s="1"/>
  <c r="AI74" i="7"/>
  <c r="AJ31" i="12" s="1"/>
  <c r="AJ53" i="12" s="1"/>
  <c r="AJ77" i="12" s="1"/>
  <c r="AE74" i="7"/>
  <c r="AF31" i="12" s="1"/>
  <c r="AF53" i="12" s="1"/>
  <c r="AF77" i="12" s="1"/>
  <c r="AA74" i="7"/>
  <c r="AB31" i="12" s="1"/>
  <c r="AB53" i="12" s="1"/>
  <c r="AB77" i="12" s="1"/>
  <c r="W74" i="7"/>
  <c r="X31" i="12" s="1"/>
  <c r="X53" i="12" s="1"/>
  <c r="X77" i="12" s="1"/>
  <c r="S74" i="7"/>
  <c r="T31" i="12" s="1"/>
  <c r="T53" i="12" s="1"/>
  <c r="T77" i="12" s="1"/>
  <c r="O74" i="7"/>
  <c r="P31" i="12" s="1"/>
  <c r="P53" i="12" s="1"/>
  <c r="P77" i="12" s="1"/>
  <c r="K74" i="7"/>
  <c r="L31" i="12" s="1"/>
  <c r="L53" i="12" s="1"/>
  <c r="L77" i="12" s="1"/>
  <c r="AV73" i="7"/>
  <c r="AW30" i="12" s="1"/>
  <c r="AW52" i="12" s="1"/>
  <c r="AW76" i="12" s="1"/>
  <c r="AR73" i="7"/>
  <c r="AS30" i="12" s="1"/>
  <c r="AS52" i="12" s="1"/>
  <c r="AS76" i="12" s="1"/>
  <c r="AN73" i="7"/>
  <c r="AO30" i="12" s="1"/>
  <c r="AO52" i="12" s="1"/>
  <c r="AO76" i="12" s="1"/>
  <c r="AJ73" i="7"/>
  <c r="AK30" i="12" s="1"/>
  <c r="AK52" i="12" s="1"/>
  <c r="AK76" i="12" s="1"/>
  <c r="AF73" i="7"/>
  <c r="AG30" i="12" s="1"/>
  <c r="AG52" i="12" s="1"/>
  <c r="AG76" i="12" s="1"/>
  <c r="AB73" i="7"/>
  <c r="AC30" i="12" s="1"/>
  <c r="AC52" i="12" s="1"/>
  <c r="AC76" i="12" s="1"/>
  <c r="X73" i="7"/>
  <c r="Y30" i="12" s="1"/>
  <c r="Y52" i="12" s="1"/>
  <c r="Y76" i="12" s="1"/>
  <c r="T73" i="7"/>
  <c r="U30" i="12" s="1"/>
  <c r="U52" i="12" s="1"/>
  <c r="U76" i="12" s="1"/>
  <c r="P73" i="7"/>
  <c r="Q30" i="12" s="1"/>
  <c r="Q52" i="12" s="1"/>
  <c r="Q76" i="12" s="1"/>
  <c r="L73" i="7"/>
  <c r="M30" i="12" s="1"/>
  <c r="M52" i="12" s="1"/>
  <c r="M76" i="12" s="1"/>
  <c r="AW72" i="7"/>
  <c r="AX29" i="12" s="1"/>
  <c r="AX51" i="12" s="1"/>
  <c r="AX75" i="12" s="1"/>
  <c r="AS72" i="7"/>
  <c r="AT29" i="12" s="1"/>
  <c r="AT51" i="12" s="1"/>
  <c r="AT75" i="12" s="1"/>
  <c r="AO72" i="7"/>
  <c r="AP29" i="12" s="1"/>
  <c r="AP51" i="12" s="1"/>
  <c r="AP75" i="12" s="1"/>
  <c r="AK72" i="7"/>
  <c r="AL29" i="12" s="1"/>
  <c r="AL51" i="12" s="1"/>
  <c r="AL75" i="12" s="1"/>
  <c r="AG72" i="7"/>
  <c r="AH29" i="12" s="1"/>
  <c r="AH51" i="12" s="1"/>
  <c r="AH75" i="12" s="1"/>
  <c r="AC72" i="7"/>
  <c r="AD29" i="12" s="1"/>
  <c r="AD51" i="12" s="1"/>
  <c r="AD75" i="12" s="1"/>
  <c r="Y72" i="7"/>
  <c r="Z29" i="12" s="1"/>
  <c r="Z51" i="12" s="1"/>
  <c r="Z75" i="12" s="1"/>
  <c r="U72" i="7"/>
  <c r="V29" i="12" s="1"/>
  <c r="V51" i="12" s="1"/>
  <c r="V75" i="12" s="1"/>
  <c r="Q72" i="7"/>
  <c r="R29" i="12" s="1"/>
  <c r="R51" i="12" s="1"/>
  <c r="R75" i="12" s="1"/>
  <c r="M72" i="7"/>
  <c r="N29" i="12" s="1"/>
  <c r="N51" i="12" s="1"/>
  <c r="N75" i="12" s="1"/>
  <c r="I72" i="7"/>
  <c r="J29" i="12" s="1"/>
  <c r="J51" i="12" s="1"/>
  <c r="J75" i="12" s="1"/>
  <c r="D127" i="7"/>
  <c r="D119" i="7"/>
  <c r="E73" i="7"/>
  <c r="F30" i="12" s="1"/>
  <c r="F52" i="12" s="1"/>
  <c r="F76" i="12" s="1"/>
  <c r="I81" i="7"/>
  <c r="J38" i="12" s="1"/>
  <c r="J60" i="12" s="1"/>
  <c r="J84" i="12" s="1"/>
  <c r="AX80" i="7"/>
  <c r="AY37" i="12" s="1"/>
  <c r="AY59" i="12" s="1"/>
  <c r="AY83" i="12" s="1"/>
  <c r="AT80" i="7"/>
  <c r="AU37" i="12" s="1"/>
  <c r="AU59" i="12" s="1"/>
  <c r="AU83" i="12" s="1"/>
  <c r="AP80" i="7"/>
  <c r="AQ37" i="12" s="1"/>
  <c r="AQ59" i="12" s="1"/>
  <c r="AQ83" i="12" s="1"/>
  <c r="AL80" i="7"/>
  <c r="AM37" i="12" s="1"/>
  <c r="AM59" i="12" s="1"/>
  <c r="AM83" i="12" s="1"/>
  <c r="AH80" i="7"/>
  <c r="AI37" i="12" s="1"/>
  <c r="AI59" i="12" s="1"/>
  <c r="AI83" i="12" s="1"/>
  <c r="AD80" i="7"/>
  <c r="AE37" i="12" s="1"/>
  <c r="AE59" i="12" s="1"/>
  <c r="AE83" i="12" s="1"/>
  <c r="Z80" i="7"/>
  <c r="AA37" i="12" s="1"/>
  <c r="AA59" i="12" s="1"/>
  <c r="AA83" i="12" s="1"/>
  <c r="V80" i="7"/>
  <c r="W37" i="12" s="1"/>
  <c r="W59" i="12" s="1"/>
  <c r="W83" i="12" s="1"/>
  <c r="R80" i="7"/>
  <c r="S37" i="12" s="1"/>
  <c r="S59" i="12" s="1"/>
  <c r="S83" i="12" s="1"/>
  <c r="N80" i="7"/>
  <c r="O37" i="12" s="1"/>
  <c r="O59" i="12" s="1"/>
  <c r="O83" i="12" s="1"/>
  <c r="J80" i="7"/>
  <c r="K37" i="12" s="1"/>
  <c r="K59" i="12" s="1"/>
  <c r="K83" i="12" s="1"/>
  <c r="AU79" i="7"/>
  <c r="AV36" i="12" s="1"/>
  <c r="AV58" i="12" s="1"/>
  <c r="AV82" i="12" s="1"/>
  <c r="AQ79" i="7"/>
  <c r="AR36" i="12" s="1"/>
  <c r="AR58" i="12" s="1"/>
  <c r="AR82" i="12" s="1"/>
  <c r="AM79" i="7"/>
  <c r="AN36" i="12" s="1"/>
  <c r="AN58" i="12" s="1"/>
  <c r="AN82" i="12" s="1"/>
  <c r="AI79" i="7"/>
  <c r="AJ36" i="12" s="1"/>
  <c r="AJ58" i="12" s="1"/>
  <c r="AJ82" i="12" s="1"/>
  <c r="AE79" i="7"/>
  <c r="AF36" i="12" s="1"/>
  <c r="AF58" i="12" s="1"/>
  <c r="AF82" i="12" s="1"/>
  <c r="AA79" i="7"/>
  <c r="AB36" i="12" s="1"/>
  <c r="AB58" i="12" s="1"/>
  <c r="AB82" i="12" s="1"/>
  <c r="W79" i="7"/>
  <c r="X36" i="12" s="1"/>
  <c r="X58" i="12" s="1"/>
  <c r="X82" i="12" s="1"/>
  <c r="S79" i="7"/>
  <c r="T36" i="12" s="1"/>
  <c r="T58" i="12" s="1"/>
  <c r="T82" i="12" s="1"/>
  <c r="O79" i="7"/>
  <c r="P36" i="12" s="1"/>
  <c r="P58" i="12" s="1"/>
  <c r="P82" i="12" s="1"/>
  <c r="K79" i="7"/>
  <c r="L36" i="12" s="1"/>
  <c r="L58" i="12" s="1"/>
  <c r="L82" i="12" s="1"/>
  <c r="AV78" i="7"/>
  <c r="AW35" i="12" s="1"/>
  <c r="AW57" i="12" s="1"/>
  <c r="AW81" i="12" s="1"/>
  <c r="AR78" i="7"/>
  <c r="AS35" i="12" s="1"/>
  <c r="AS57" i="12" s="1"/>
  <c r="AS81" i="12" s="1"/>
  <c r="AN78" i="7"/>
  <c r="AO35" i="12" s="1"/>
  <c r="AO57" i="12" s="1"/>
  <c r="AO81" i="12" s="1"/>
  <c r="AJ78" i="7"/>
  <c r="AK35" i="12" s="1"/>
  <c r="AK57" i="12" s="1"/>
  <c r="AK81" i="12" s="1"/>
  <c r="AF78" i="7"/>
  <c r="AG35" i="12" s="1"/>
  <c r="AG57" i="12" s="1"/>
  <c r="AG81" i="12" s="1"/>
  <c r="AB78" i="7"/>
  <c r="AC35" i="12" s="1"/>
  <c r="AC57" i="12" s="1"/>
  <c r="AC81" i="12" s="1"/>
  <c r="X78" i="7"/>
  <c r="Y35" i="12" s="1"/>
  <c r="Y57" i="12" s="1"/>
  <c r="Y81" i="12" s="1"/>
  <c r="T78" i="7"/>
  <c r="U35" i="12" s="1"/>
  <c r="U57" i="12" s="1"/>
  <c r="U81" i="12" s="1"/>
  <c r="P78" i="7"/>
  <c r="Q35" i="12" s="1"/>
  <c r="Q57" i="12" s="1"/>
  <c r="Q81" i="12" s="1"/>
  <c r="L78" i="7"/>
  <c r="M35" i="12" s="1"/>
  <c r="M57" i="12" s="1"/>
  <c r="M81" i="12" s="1"/>
  <c r="AW77" i="7"/>
  <c r="AX34" i="12" s="1"/>
  <c r="AX56" i="12" s="1"/>
  <c r="AX80" i="12" s="1"/>
  <c r="AS77" i="7"/>
  <c r="AT34" i="12" s="1"/>
  <c r="AT56" i="12" s="1"/>
  <c r="AT80" i="12" s="1"/>
  <c r="AO77" i="7"/>
  <c r="AP34" i="12" s="1"/>
  <c r="AP56" i="12" s="1"/>
  <c r="AP80" i="12" s="1"/>
  <c r="AK77" i="7"/>
  <c r="AL34" i="12" s="1"/>
  <c r="AL56" i="12" s="1"/>
  <c r="AL80" i="12" s="1"/>
  <c r="AG77" i="7"/>
  <c r="AH34" i="12" s="1"/>
  <c r="AH56" i="12" s="1"/>
  <c r="AH80" i="12" s="1"/>
  <c r="AC77" i="7"/>
  <c r="AD34" i="12" s="1"/>
  <c r="AD56" i="12" s="1"/>
  <c r="AD80" i="12" s="1"/>
  <c r="Y77" i="7"/>
  <c r="Z34" i="12" s="1"/>
  <c r="Z56" i="12" s="1"/>
  <c r="Z80" i="12" s="1"/>
  <c r="U77" i="7"/>
  <c r="V34" i="12" s="1"/>
  <c r="V56" i="12" s="1"/>
  <c r="V80" i="12" s="1"/>
  <c r="Q77" i="7"/>
  <c r="R34" i="12" s="1"/>
  <c r="R56" i="12" s="1"/>
  <c r="R80" i="12" s="1"/>
  <c r="M77" i="7"/>
  <c r="N34" i="12" s="1"/>
  <c r="N56" i="12" s="1"/>
  <c r="N80" i="12" s="1"/>
  <c r="I77" i="7"/>
  <c r="J34" i="12" s="1"/>
  <c r="J56" i="12" s="1"/>
  <c r="J80" i="12" s="1"/>
  <c r="AX76" i="7"/>
  <c r="AY33" i="12" s="1"/>
  <c r="AY55" i="12" s="1"/>
  <c r="AY79" i="12" s="1"/>
  <c r="AT76" i="7"/>
  <c r="AU33" i="12" s="1"/>
  <c r="AU55" i="12" s="1"/>
  <c r="AU79" i="12" s="1"/>
  <c r="AP76" i="7"/>
  <c r="AQ33" i="12" s="1"/>
  <c r="AQ55" i="12" s="1"/>
  <c r="AQ79" i="12" s="1"/>
  <c r="AL76" i="7"/>
  <c r="AM33" i="12" s="1"/>
  <c r="AM55" i="12" s="1"/>
  <c r="AM79" i="12" s="1"/>
  <c r="AH76" i="7"/>
  <c r="AI33" i="12" s="1"/>
  <c r="AI55" i="12" s="1"/>
  <c r="AI79" i="12" s="1"/>
  <c r="AD76" i="7"/>
  <c r="AE33" i="12" s="1"/>
  <c r="AE55" i="12" s="1"/>
  <c r="AE79" i="12" s="1"/>
  <c r="Z76" i="7"/>
  <c r="AA33" i="12" s="1"/>
  <c r="AA55" i="12" s="1"/>
  <c r="AA79" i="12" s="1"/>
  <c r="V76" i="7"/>
  <c r="W33" i="12" s="1"/>
  <c r="W55" i="12" s="1"/>
  <c r="W79" i="12" s="1"/>
  <c r="R76" i="7"/>
  <c r="S33" i="12" s="1"/>
  <c r="S55" i="12" s="1"/>
  <c r="S79" i="12" s="1"/>
  <c r="N76" i="7"/>
  <c r="O33" i="12" s="1"/>
  <c r="O55" i="12" s="1"/>
  <c r="O79" i="12" s="1"/>
  <c r="J76" i="7"/>
  <c r="K33" i="12" s="1"/>
  <c r="K55" i="12" s="1"/>
  <c r="K79" i="12" s="1"/>
  <c r="AU75" i="7"/>
  <c r="AV32" i="12" s="1"/>
  <c r="AV54" i="12" s="1"/>
  <c r="AV78" i="12" s="1"/>
  <c r="AQ75" i="7"/>
  <c r="AR32" i="12" s="1"/>
  <c r="AR54" i="12" s="1"/>
  <c r="AR78" i="12" s="1"/>
  <c r="AM75" i="7"/>
  <c r="AN32" i="12" s="1"/>
  <c r="AN54" i="12" s="1"/>
  <c r="AN78" i="12" s="1"/>
  <c r="AI75" i="7"/>
  <c r="AJ32" i="12" s="1"/>
  <c r="AJ54" i="12" s="1"/>
  <c r="AJ78" i="12" s="1"/>
  <c r="AE75" i="7"/>
  <c r="AF32" i="12" s="1"/>
  <c r="AF54" i="12" s="1"/>
  <c r="AF78" i="12" s="1"/>
  <c r="AA75" i="7"/>
  <c r="AB32" i="12" s="1"/>
  <c r="AB54" i="12" s="1"/>
  <c r="AB78" i="12" s="1"/>
  <c r="W75" i="7"/>
  <c r="X32" i="12" s="1"/>
  <c r="X54" i="12" s="1"/>
  <c r="X78" i="12" s="1"/>
  <c r="S75" i="7"/>
  <c r="T32" i="12" s="1"/>
  <c r="T54" i="12" s="1"/>
  <c r="T78" i="12" s="1"/>
  <c r="O75" i="7"/>
  <c r="P32" i="12" s="1"/>
  <c r="P54" i="12" s="1"/>
  <c r="P78" i="12" s="1"/>
  <c r="K75" i="7"/>
  <c r="L32" i="12" s="1"/>
  <c r="L54" i="12" s="1"/>
  <c r="L78" i="12" s="1"/>
  <c r="AV74" i="7"/>
  <c r="AW31" i="12" s="1"/>
  <c r="AW53" i="12" s="1"/>
  <c r="AW77" i="12" s="1"/>
  <c r="AR74" i="7"/>
  <c r="AS31" i="12" s="1"/>
  <c r="AS53" i="12" s="1"/>
  <c r="AS77" i="12" s="1"/>
  <c r="AN74" i="7"/>
  <c r="AO31" i="12" s="1"/>
  <c r="AO53" i="12" s="1"/>
  <c r="AO77" i="12" s="1"/>
  <c r="AJ74" i="7"/>
  <c r="AK31" i="12" s="1"/>
  <c r="AK53" i="12" s="1"/>
  <c r="AK77" i="12" s="1"/>
  <c r="AF74" i="7"/>
  <c r="AG31" i="12" s="1"/>
  <c r="AG53" i="12" s="1"/>
  <c r="AG77" i="12" s="1"/>
  <c r="AB74" i="7"/>
  <c r="AC31" i="12" s="1"/>
  <c r="AC53" i="12" s="1"/>
  <c r="AC77" i="12" s="1"/>
  <c r="X74" i="7"/>
  <c r="Y31" i="12" s="1"/>
  <c r="Y53" i="12" s="1"/>
  <c r="Y77" i="12" s="1"/>
  <c r="T74" i="7"/>
  <c r="U31" i="12" s="1"/>
  <c r="U53" i="12" s="1"/>
  <c r="U77" i="12" s="1"/>
  <c r="P74" i="7"/>
  <c r="Q31" i="12" s="1"/>
  <c r="Q53" i="12" s="1"/>
  <c r="Q77" i="12" s="1"/>
  <c r="L74" i="7"/>
  <c r="M31" i="12" s="1"/>
  <c r="M53" i="12" s="1"/>
  <c r="M77" i="12" s="1"/>
  <c r="AW73" i="7"/>
  <c r="AX30" i="12" s="1"/>
  <c r="AX52" i="12" s="1"/>
  <c r="AX76" i="12" s="1"/>
  <c r="AS73" i="7"/>
  <c r="AT30" i="12" s="1"/>
  <c r="AT52" i="12" s="1"/>
  <c r="AT76" i="12" s="1"/>
  <c r="AO73" i="7"/>
  <c r="AP30" i="12" s="1"/>
  <c r="AP52" i="12" s="1"/>
  <c r="AP76" i="12" s="1"/>
  <c r="AK73" i="7"/>
  <c r="AL30" i="12" s="1"/>
  <c r="AL52" i="12" s="1"/>
  <c r="AL76" i="12" s="1"/>
  <c r="AG73" i="7"/>
  <c r="AH30" i="12" s="1"/>
  <c r="AH52" i="12" s="1"/>
  <c r="AH76" i="12" s="1"/>
  <c r="AC73" i="7"/>
  <c r="AD30" i="12" s="1"/>
  <c r="AD52" i="12" s="1"/>
  <c r="AD76" i="12" s="1"/>
  <c r="Y73" i="7"/>
  <c r="Z30" i="12" s="1"/>
  <c r="Z52" i="12" s="1"/>
  <c r="Z76" i="12" s="1"/>
  <c r="U73" i="7"/>
  <c r="V30" i="12" s="1"/>
  <c r="V52" i="12" s="1"/>
  <c r="V76" i="12" s="1"/>
  <c r="Q73" i="7"/>
  <c r="R30" i="12" s="1"/>
  <c r="R52" i="12" s="1"/>
  <c r="R76" i="12" s="1"/>
  <c r="M73" i="7"/>
  <c r="N30" i="12" s="1"/>
  <c r="N52" i="12" s="1"/>
  <c r="N76" i="12" s="1"/>
  <c r="I73" i="7"/>
  <c r="J30" i="12" s="1"/>
  <c r="J52" i="12" s="1"/>
  <c r="J76" i="12" s="1"/>
  <c r="AX72" i="7"/>
  <c r="AY29" i="12" s="1"/>
  <c r="AY51" i="12" s="1"/>
  <c r="AY75" i="12" s="1"/>
  <c r="AT72" i="7"/>
  <c r="AU29" i="12" s="1"/>
  <c r="AU51" i="12" s="1"/>
  <c r="AU75" i="12" s="1"/>
  <c r="AP72" i="7"/>
  <c r="AQ29" i="12" s="1"/>
  <c r="AQ51" i="12" s="1"/>
  <c r="AQ75" i="12" s="1"/>
  <c r="AL72" i="7"/>
  <c r="AM29" i="12" s="1"/>
  <c r="AM51" i="12" s="1"/>
  <c r="AM75" i="12" s="1"/>
  <c r="AH72" i="7"/>
  <c r="AI29" i="12" s="1"/>
  <c r="AI51" i="12" s="1"/>
  <c r="AI75" i="12" s="1"/>
  <c r="AD72" i="7"/>
  <c r="AE29" i="12" s="1"/>
  <c r="AE51" i="12" s="1"/>
  <c r="AE75" i="12" s="1"/>
  <c r="Z72" i="7"/>
  <c r="AA29" i="12" s="1"/>
  <c r="AA51" i="12" s="1"/>
  <c r="AA75" i="12" s="1"/>
  <c r="V72" i="7"/>
  <c r="W29" i="12" s="1"/>
  <c r="W51" i="12" s="1"/>
  <c r="W75" i="12" s="1"/>
  <c r="R72" i="7"/>
  <c r="S29" i="12" s="1"/>
  <c r="S51" i="12" s="1"/>
  <c r="S75" i="12" s="1"/>
  <c r="N72" i="7"/>
  <c r="O29" i="12" s="1"/>
  <c r="O51" i="12" s="1"/>
  <c r="O75" i="12" s="1"/>
  <c r="J72" i="7"/>
  <c r="K29" i="12" s="1"/>
  <c r="K51" i="12" s="1"/>
  <c r="K75" i="12" s="1"/>
  <c r="AR74" i="12"/>
  <c r="AX71" i="7"/>
  <c r="AY28" i="12" s="1"/>
  <c r="AY50" i="12" s="1"/>
  <c r="AT71" i="7"/>
  <c r="AU28" i="12" s="1"/>
  <c r="AU50" i="12" s="1"/>
  <c r="AP71" i="7"/>
  <c r="AQ28" i="12" s="1"/>
  <c r="AQ50" i="12" s="1"/>
  <c r="AL71" i="7"/>
  <c r="AM28" i="12" s="1"/>
  <c r="AM50" i="12" s="1"/>
  <c r="AH71" i="7"/>
  <c r="AI28" i="12" s="1"/>
  <c r="AI50" i="12" s="1"/>
  <c r="AD71" i="7"/>
  <c r="AE28" i="12" s="1"/>
  <c r="AE50" i="12" s="1"/>
  <c r="Z71" i="7"/>
  <c r="AA28" i="12" s="1"/>
  <c r="AA50" i="12" s="1"/>
  <c r="V71" i="7"/>
  <c r="W28" i="12" s="1"/>
  <c r="W50" i="12" s="1"/>
  <c r="R71" i="7"/>
  <c r="S28" i="12" s="1"/>
  <c r="S50" i="12" s="1"/>
  <c r="N71" i="7"/>
  <c r="O28" i="12" s="1"/>
  <c r="O50" i="12" s="1"/>
  <c r="J71" i="7"/>
  <c r="K28" i="12" s="1"/>
  <c r="K50" i="12" s="1"/>
  <c r="E71" i="7"/>
  <c r="F28" i="12" s="1"/>
  <c r="F50" i="12" s="1"/>
  <c r="F74" i="12" s="1"/>
  <c r="AV71" i="7"/>
  <c r="AW28" i="12" s="1"/>
  <c r="AW50" i="12" s="1"/>
  <c r="AR71" i="7"/>
  <c r="AS28" i="12" s="1"/>
  <c r="AS50" i="12" s="1"/>
  <c r="AN71" i="7"/>
  <c r="AO28" i="12" s="1"/>
  <c r="AO50" i="12" s="1"/>
  <c r="AJ71" i="7"/>
  <c r="AK28" i="12" s="1"/>
  <c r="AK50" i="12" s="1"/>
  <c r="AF71" i="7"/>
  <c r="AG28" i="12" s="1"/>
  <c r="AG50" i="12" s="1"/>
  <c r="AB71" i="7"/>
  <c r="AC28" i="12" s="1"/>
  <c r="AC50" i="12" s="1"/>
  <c r="X71" i="7"/>
  <c r="Y28" i="12" s="1"/>
  <c r="Y50" i="12" s="1"/>
  <c r="T71" i="7"/>
  <c r="U28" i="12" s="1"/>
  <c r="U50" i="12" s="1"/>
  <c r="P71" i="7"/>
  <c r="Q28" i="12" s="1"/>
  <c r="Q50" i="12" s="1"/>
  <c r="L71" i="7"/>
  <c r="M28" i="12" s="1"/>
  <c r="M50" i="12" s="1"/>
  <c r="E88" i="7"/>
  <c r="F45" i="12" s="1"/>
  <c r="F67" i="12" s="1"/>
  <c r="E86" i="7"/>
  <c r="F43" i="12" s="1"/>
  <c r="F65" i="12" s="1"/>
  <c r="E84" i="7"/>
  <c r="F41" i="12" s="1"/>
  <c r="F63" i="12" s="1"/>
  <c r="E82" i="7"/>
  <c r="F39" i="12" s="1"/>
  <c r="F61" i="12" s="1"/>
  <c r="E80" i="7"/>
  <c r="F37" i="12" s="1"/>
  <c r="F59" i="12" s="1"/>
  <c r="E78" i="7"/>
  <c r="F35" i="12" s="1"/>
  <c r="F57" i="12" s="1"/>
  <c r="E76" i="7"/>
  <c r="F33" i="12" s="1"/>
  <c r="F55" i="12" s="1"/>
  <c r="E74" i="7"/>
  <c r="F31" i="12" s="1"/>
  <c r="F53" i="12" s="1"/>
  <c r="E72" i="7"/>
  <c r="F29" i="12" s="1"/>
  <c r="F51" i="12" s="1"/>
  <c r="F87" i="7"/>
  <c r="G44" i="12" s="1"/>
  <c r="G66" i="12" s="1"/>
  <c r="G86" i="7"/>
  <c r="H43" i="12" s="1"/>
  <c r="H65" i="12" s="1"/>
  <c r="H86" i="7"/>
  <c r="I43" i="12" s="1"/>
  <c r="I65" i="12" s="1"/>
  <c r="F83" i="7"/>
  <c r="G40" i="12" s="1"/>
  <c r="G62" i="12" s="1"/>
  <c r="G82" i="7"/>
  <c r="H39" i="12" s="1"/>
  <c r="H61" i="12" s="1"/>
  <c r="H82" i="7"/>
  <c r="I39" i="12" s="1"/>
  <c r="I61" i="12" s="1"/>
  <c r="F79" i="7"/>
  <c r="G36" i="12" s="1"/>
  <c r="G58" i="12" s="1"/>
  <c r="G78" i="7"/>
  <c r="H35" i="12" s="1"/>
  <c r="H57" i="12" s="1"/>
  <c r="H78" i="7"/>
  <c r="I35" i="12" s="1"/>
  <c r="I57" i="12" s="1"/>
  <c r="F75" i="7"/>
  <c r="G32" i="12" s="1"/>
  <c r="G54" i="12" s="1"/>
  <c r="G74" i="7"/>
  <c r="H31" i="12" s="1"/>
  <c r="H53" i="12" s="1"/>
  <c r="H74" i="7"/>
  <c r="I31" i="12" s="1"/>
  <c r="I53" i="12" s="1"/>
  <c r="F71" i="7"/>
  <c r="G28" i="12" s="1"/>
  <c r="G50" i="12" s="1"/>
  <c r="C115" i="7"/>
  <c r="D115" i="7" s="1"/>
  <c r="C70" i="7"/>
  <c r="D27" i="12" s="1"/>
  <c r="D49" i="12" s="1"/>
  <c r="E128" i="7"/>
  <c r="D88" i="7"/>
  <c r="E45" i="12" s="1"/>
  <c r="E67" i="12" s="1"/>
  <c r="D86" i="7"/>
  <c r="E43" i="12" s="1"/>
  <c r="E65" i="12" s="1"/>
  <c r="D84" i="7"/>
  <c r="E41" i="12" s="1"/>
  <c r="E63" i="12" s="1"/>
  <c r="D82" i="7"/>
  <c r="E39" i="12" s="1"/>
  <c r="E61" i="12" s="1"/>
  <c r="D80" i="7"/>
  <c r="E37" i="12" s="1"/>
  <c r="E59" i="12" s="1"/>
  <c r="D78" i="7"/>
  <c r="E35" i="12" s="1"/>
  <c r="E57" i="12" s="1"/>
  <c r="D76" i="7"/>
  <c r="E33" i="12" s="1"/>
  <c r="E55" i="12" s="1"/>
  <c r="D74" i="7"/>
  <c r="E31" i="12" s="1"/>
  <c r="E53" i="12" s="1"/>
  <c r="D72" i="7"/>
  <c r="E29" i="12" s="1"/>
  <c r="E51" i="12" s="1"/>
  <c r="D70" i="7"/>
  <c r="E27" i="12" s="1"/>
  <c r="E49" i="12" s="1"/>
  <c r="G89" i="7"/>
  <c r="H46" i="12" s="1"/>
  <c r="H68" i="12" s="1"/>
  <c r="H89" i="7"/>
  <c r="I46" i="12" s="1"/>
  <c r="I68" i="12" s="1"/>
  <c r="F86" i="7"/>
  <c r="G43" i="12" s="1"/>
  <c r="G65" i="12" s="1"/>
  <c r="G85" i="7"/>
  <c r="H42" i="12" s="1"/>
  <c r="H64" i="12" s="1"/>
  <c r="H85" i="7"/>
  <c r="I42" i="12" s="1"/>
  <c r="I64" i="12" s="1"/>
  <c r="F82" i="7"/>
  <c r="G39" i="12" s="1"/>
  <c r="G61" i="12" s="1"/>
  <c r="G81" i="7"/>
  <c r="H38" i="12" s="1"/>
  <c r="H60" i="12" s="1"/>
  <c r="H81" i="7"/>
  <c r="I38" i="12" s="1"/>
  <c r="I60" i="12" s="1"/>
  <c r="F78" i="7"/>
  <c r="G35" i="12" s="1"/>
  <c r="G57" i="12" s="1"/>
  <c r="G77" i="7"/>
  <c r="H34" i="12" s="1"/>
  <c r="H56" i="12" s="1"/>
  <c r="H77" i="7"/>
  <c r="I34" i="12" s="1"/>
  <c r="I56" i="12" s="1"/>
  <c r="F74" i="7"/>
  <c r="G31" i="12" s="1"/>
  <c r="G53" i="12" s="1"/>
  <c r="G73" i="7"/>
  <c r="H30" i="12" s="1"/>
  <c r="H52" i="12" s="1"/>
  <c r="H73" i="7"/>
  <c r="I30" i="12" s="1"/>
  <c r="I52" i="12" s="1"/>
  <c r="F92" i="12"/>
  <c r="F86" i="12"/>
  <c r="F84" i="12"/>
  <c r="F82" i="12"/>
  <c r="F89" i="7"/>
  <c r="G46" i="12" s="1"/>
  <c r="G68" i="12" s="1"/>
  <c r="G88" i="7"/>
  <c r="H45" i="12" s="1"/>
  <c r="H67" i="12" s="1"/>
  <c r="H88" i="7"/>
  <c r="I45" i="12" s="1"/>
  <c r="I67" i="12" s="1"/>
  <c r="F85" i="7"/>
  <c r="G42" i="12" s="1"/>
  <c r="G64" i="12" s="1"/>
  <c r="G84" i="7"/>
  <c r="H41" i="12" s="1"/>
  <c r="H63" i="12" s="1"/>
  <c r="H84" i="7"/>
  <c r="I41" i="12" s="1"/>
  <c r="I63" i="12" s="1"/>
  <c r="F81" i="7"/>
  <c r="G38" i="12" s="1"/>
  <c r="G60" i="12" s="1"/>
  <c r="G80" i="7"/>
  <c r="H37" i="12" s="1"/>
  <c r="H59" i="12" s="1"/>
  <c r="H80" i="7"/>
  <c r="I37" i="12" s="1"/>
  <c r="I59" i="12" s="1"/>
  <c r="F77" i="7"/>
  <c r="G34" i="12" s="1"/>
  <c r="G56" i="12" s="1"/>
  <c r="G76" i="7"/>
  <c r="H33" i="12" s="1"/>
  <c r="H55" i="12" s="1"/>
  <c r="H76" i="7"/>
  <c r="I33" i="12" s="1"/>
  <c r="I55" i="12" s="1"/>
  <c r="F73" i="7"/>
  <c r="G30" i="12" s="1"/>
  <c r="G52" i="12" s="1"/>
  <c r="G72" i="7"/>
  <c r="H29" i="12" s="1"/>
  <c r="H51" i="12" s="1"/>
  <c r="H72" i="7"/>
  <c r="I29" i="12" s="1"/>
  <c r="I51" i="12" s="1"/>
  <c r="D89" i="7"/>
  <c r="E46" i="12" s="1"/>
  <c r="E68" i="12" s="1"/>
  <c r="D87" i="7"/>
  <c r="E44" i="12" s="1"/>
  <c r="E66" i="12" s="1"/>
  <c r="D85" i="7"/>
  <c r="E42" i="12" s="1"/>
  <c r="E64" i="12" s="1"/>
  <c r="D83" i="7"/>
  <c r="E40" i="12" s="1"/>
  <c r="E62" i="12" s="1"/>
  <c r="D81" i="7"/>
  <c r="E38" i="12" s="1"/>
  <c r="E60" i="12" s="1"/>
  <c r="D79" i="7"/>
  <c r="E36" i="12" s="1"/>
  <c r="E58" i="12" s="1"/>
  <c r="D77" i="7"/>
  <c r="E34" i="12" s="1"/>
  <c r="E56" i="12" s="1"/>
  <c r="D75" i="7"/>
  <c r="E32" i="12" s="1"/>
  <c r="E54" i="12" s="1"/>
  <c r="D73" i="7"/>
  <c r="E30" i="12" s="1"/>
  <c r="E52" i="12" s="1"/>
  <c r="E74" i="12"/>
  <c r="F88" i="7"/>
  <c r="G45" i="12" s="1"/>
  <c r="G67" i="12" s="1"/>
  <c r="G87" i="7"/>
  <c r="H44" i="12" s="1"/>
  <c r="H66" i="12" s="1"/>
  <c r="H87" i="7"/>
  <c r="I44" i="12" s="1"/>
  <c r="I66" i="12" s="1"/>
  <c r="F84" i="7"/>
  <c r="G41" i="12" s="1"/>
  <c r="G63" i="12" s="1"/>
  <c r="G83" i="7"/>
  <c r="H40" i="12" s="1"/>
  <c r="H62" i="12" s="1"/>
  <c r="H83" i="7"/>
  <c r="I40" i="12" s="1"/>
  <c r="I62" i="12" s="1"/>
  <c r="F80" i="7"/>
  <c r="G37" i="12" s="1"/>
  <c r="G59" i="12" s="1"/>
  <c r="G79" i="7"/>
  <c r="H36" i="12" s="1"/>
  <c r="H58" i="12" s="1"/>
  <c r="H79" i="7"/>
  <c r="I36" i="12" s="1"/>
  <c r="I58" i="12" s="1"/>
  <c r="F76" i="7"/>
  <c r="G33" i="12" s="1"/>
  <c r="G55" i="12" s="1"/>
  <c r="G75" i="7"/>
  <c r="H32" i="12" s="1"/>
  <c r="H54" i="12" s="1"/>
  <c r="H75" i="7"/>
  <c r="I32" i="12" s="1"/>
  <c r="I54" i="12" s="1"/>
  <c r="F72" i="7"/>
  <c r="G29" i="12" s="1"/>
  <c r="G51" i="12" s="1"/>
  <c r="G71" i="7"/>
  <c r="H28" i="12" s="1"/>
  <c r="H50" i="12" s="1"/>
  <c r="H71" i="7"/>
  <c r="I28" i="12" s="1"/>
  <c r="I50" i="12" s="1"/>
  <c r="D138" i="7"/>
  <c r="AN16" i="16"/>
  <c r="AN27" i="16" s="1"/>
  <c r="AO35" i="3" s="1"/>
  <c r="AO42" i="3" s="1"/>
  <c r="AF20" i="17"/>
  <c r="AF22" i="17" s="1"/>
  <c r="AF23" i="17" s="1"/>
  <c r="AG27" i="2"/>
  <c r="AE10" i="18"/>
  <c r="AG6" i="2"/>
  <c r="D27" i="22"/>
  <c r="D6" i="22"/>
  <c r="E60" i="2"/>
  <c r="H30" i="2"/>
  <c r="F33" i="5"/>
  <c r="F73" i="5"/>
  <c r="F56" i="2"/>
  <c r="F55" i="2"/>
  <c r="F69" i="5"/>
  <c r="F22" i="2" s="1"/>
  <c r="G33" i="5"/>
  <c r="F9" i="5"/>
  <c r="F44" i="5"/>
  <c r="F39" i="5" s="1"/>
  <c r="G82" i="5"/>
  <c r="F81" i="5"/>
  <c r="F49" i="5"/>
  <c r="H40" i="5"/>
  <c r="H29" i="5"/>
  <c r="AX70" i="7"/>
  <c r="AY27" i="12" s="1"/>
  <c r="AY49" i="12" s="1"/>
  <c r="AY73" i="12" s="1"/>
  <c r="AT70" i="7"/>
  <c r="AU27" i="12" s="1"/>
  <c r="AU49" i="12" s="1"/>
  <c r="AU73" i="12" s="1"/>
  <c r="AP70" i="7"/>
  <c r="AQ27" i="12" s="1"/>
  <c r="AQ49" i="12" s="1"/>
  <c r="AQ73" i="12" s="1"/>
  <c r="AL70" i="7"/>
  <c r="AM27" i="12" s="1"/>
  <c r="AM49" i="12" s="1"/>
  <c r="AM73" i="12" s="1"/>
  <c r="AH70" i="7"/>
  <c r="AI27" i="12" s="1"/>
  <c r="AI49" i="12" s="1"/>
  <c r="AI73" i="12" s="1"/>
  <c r="AD70" i="7"/>
  <c r="AE27" i="12" s="1"/>
  <c r="AE49" i="12" s="1"/>
  <c r="AE73" i="12" s="1"/>
  <c r="Z70" i="7"/>
  <c r="AA27" i="12" s="1"/>
  <c r="AA49" i="12" s="1"/>
  <c r="AA73" i="12" s="1"/>
  <c r="V70" i="7"/>
  <c r="W27" i="12" s="1"/>
  <c r="W49" i="12" s="1"/>
  <c r="W73" i="12" s="1"/>
  <c r="R70" i="7"/>
  <c r="S27" i="12" s="1"/>
  <c r="S49" i="12" s="1"/>
  <c r="S73" i="12" s="1"/>
  <c r="N70" i="7"/>
  <c r="O27" i="12" s="1"/>
  <c r="O49" i="12" s="1"/>
  <c r="O73" i="12" s="1"/>
  <c r="J70" i="7"/>
  <c r="K27" i="12" s="1"/>
  <c r="K49" i="12" s="1"/>
  <c r="K73" i="12" s="1"/>
  <c r="AV70" i="7"/>
  <c r="AW27" i="12" s="1"/>
  <c r="AW49" i="12" s="1"/>
  <c r="AW73" i="12" s="1"/>
  <c r="AR70" i="7"/>
  <c r="AS27" i="12" s="1"/>
  <c r="AS49" i="12" s="1"/>
  <c r="AS73" i="12" s="1"/>
  <c r="AN70" i="7"/>
  <c r="AO27" i="12" s="1"/>
  <c r="AO49" i="12" s="1"/>
  <c r="AO73" i="12" s="1"/>
  <c r="AW70" i="7"/>
  <c r="AX27" i="12" s="1"/>
  <c r="AX49" i="12" s="1"/>
  <c r="AX73" i="12" s="1"/>
  <c r="AS70" i="7"/>
  <c r="AT27" i="12" s="1"/>
  <c r="AT49" i="12" s="1"/>
  <c r="AT73" i="12" s="1"/>
  <c r="AO70" i="7"/>
  <c r="AP27" i="12" s="1"/>
  <c r="AP49" i="12" s="1"/>
  <c r="AP73" i="12" s="1"/>
  <c r="AK70" i="7"/>
  <c r="AL27" i="12" s="1"/>
  <c r="AL49" i="12" s="1"/>
  <c r="AL73" i="12" s="1"/>
  <c r="AG70" i="7"/>
  <c r="AH27" i="12" s="1"/>
  <c r="AH49" i="12" s="1"/>
  <c r="AH73" i="12" s="1"/>
  <c r="AC70" i="7"/>
  <c r="AD27" i="12" s="1"/>
  <c r="AD49" i="12" s="1"/>
  <c r="AD73" i="12" s="1"/>
  <c r="Y70" i="7"/>
  <c r="Z27" i="12" s="1"/>
  <c r="Z49" i="12" s="1"/>
  <c r="Z73" i="12" s="1"/>
  <c r="U70" i="7"/>
  <c r="V27" i="12" s="1"/>
  <c r="V49" i="12" s="1"/>
  <c r="V73" i="12" s="1"/>
  <c r="Q70" i="7"/>
  <c r="R27" i="12" s="1"/>
  <c r="R49" i="12" s="1"/>
  <c r="R73" i="12" s="1"/>
  <c r="M70" i="7"/>
  <c r="N27" i="12" s="1"/>
  <c r="N49" i="12" s="1"/>
  <c r="N73" i="12" s="1"/>
  <c r="I70" i="7"/>
  <c r="J27" i="12" s="1"/>
  <c r="J49" i="12" s="1"/>
  <c r="J73" i="12" s="1"/>
  <c r="F70" i="7"/>
  <c r="G27" i="12" s="1"/>
  <c r="G49" i="12" s="1"/>
  <c r="AJ70" i="7"/>
  <c r="AK27" i="12" s="1"/>
  <c r="AK49" i="12" s="1"/>
  <c r="AK73" i="12" s="1"/>
  <c r="AF70" i="7"/>
  <c r="AG27" i="12" s="1"/>
  <c r="AG49" i="12" s="1"/>
  <c r="AG73" i="12" s="1"/>
  <c r="AB70" i="7"/>
  <c r="AC27" i="12" s="1"/>
  <c r="AC49" i="12" s="1"/>
  <c r="AC73" i="12" s="1"/>
  <c r="X70" i="7"/>
  <c r="Y27" i="12" s="1"/>
  <c r="Y49" i="12" s="1"/>
  <c r="Y73" i="12" s="1"/>
  <c r="T70" i="7"/>
  <c r="U27" i="12" s="1"/>
  <c r="U49" i="12" s="1"/>
  <c r="U73" i="12" s="1"/>
  <c r="P70" i="7"/>
  <c r="Q27" i="12" s="1"/>
  <c r="Q49" i="12" s="1"/>
  <c r="Q73" i="12" s="1"/>
  <c r="L70" i="7"/>
  <c r="M27" i="12" s="1"/>
  <c r="M49" i="12" s="1"/>
  <c r="M73" i="12" s="1"/>
  <c r="H70" i="7"/>
  <c r="I27" i="12" s="1"/>
  <c r="I49" i="12" s="1"/>
  <c r="E70" i="7"/>
  <c r="F27" i="12" s="1"/>
  <c r="F49" i="12" s="1"/>
  <c r="AU70" i="7"/>
  <c r="AV27" i="12" s="1"/>
  <c r="AV49" i="12" s="1"/>
  <c r="AV73" i="12" s="1"/>
  <c r="AQ70" i="7"/>
  <c r="AR27" i="12" s="1"/>
  <c r="AR49" i="12" s="1"/>
  <c r="AR73" i="12" s="1"/>
  <c r="AM70" i="7"/>
  <c r="AN27" i="12" s="1"/>
  <c r="AN49" i="12" s="1"/>
  <c r="AN73" i="12" s="1"/>
  <c r="AI70" i="7"/>
  <c r="AJ27" i="12" s="1"/>
  <c r="AJ49" i="12" s="1"/>
  <c r="AJ73" i="12" s="1"/>
  <c r="AE70" i="7"/>
  <c r="AF27" i="12" s="1"/>
  <c r="AF49" i="12" s="1"/>
  <c r="AF73" i="12" s="1"/>
  <c r="AA70" i="7"/>
  <c r="AB27" i="12" s="1"/>
  <c r="AB49" i="12" s="1"/>
  <c r="AB73" i="12" s="1"/>
  <c r="W70" i="7"/>
  <c r="X27" i="12" s="1"/>
  <c r="X49" i="12" s="1"/>
  <c r="X73" i="12" s="1"/>
  <c r="S70" i="7"/>
  <c r="T27" i="12" s="1"/>
  <c r="T49" i="12" s="1"/>
  <c r="T73" i="12" s="1"/>
  <c r="O70" i="7"/>
  <c r="P27" i="12" s="1"/>
  <c r="P49" i="12" s="1"/>
  <c r="P73" i="12" s="1"/>
  <c r="K70" i="7"/>
  <c r="L27" i="12" s="1"/>
  <c r="L49" i="12" s="1"/>
  <c r="L73" i="12" s="1"/>
  <c r="G70" i="7"/>
  <c r="H27" i="12" s="1"/>
  <c r="H49" i="12" s="1"/>
  <c r="E79" i="20"/>
  <c r="F25" i="5"/>
  <c r="F63" i="5"/>
  <c r="I30" i="2"/>
  <c r="I28" i="2"/>
  <c r="E24" i="5"/>
  <c r="F128" i="7"/>
  <c r="D133" i="7"/>
  <c r="D131" i="7"/>
  <c r="D125" i="7"/>
  <c r="E125" i="7" s="1"/>
  <c r="D123" i="7"/>
  <c r="E123" i="7" s="1"/>
  <c r="D117" i="7"/>
  <c r="E117" i="7" s="1"/>
  <c r="F117" i="7" s="1"/>
  <c r="G117" i="7" s="1"/>
  <c r="AW157" i="7"/>
  <c r="AS157" i="7"/>
  <c r="AO157" i="7"/>
  <c r="AK157" i="7"/>
  <c r="AG157" i="7"/>
  <c r="AC157" i="7"/>
  <c r="Y157" i="7"/>
  <c r="U157" i="7"/>
  <c r="Q157" i="7"/>
  <c r="M157" i="7"/>
  <c r="I157" i="7"/>
  <c r="E157" i="7"/>
  <c r="AV156" i="7"/>
  <c r="AR156" i="7"/>
  <c r="AN156" i="7"/>
  <c r="AJ156" i="7"/>
  <c r="AF156" i="7"/>
  <c r="AB156" i="7"/>
  <c r="X156" i="7"/>
  <c r="T156" i="7"/>
  <c r="P156" i="7"/>
  <c r="L156" i="7"/>
  <c r="H156" i="7"/>
  <c r="D156" i="7"/>
  <c r="AU155" i="7"/>
  <c r="AQ155" i="7"/>
  <c r="AM155" i="7"/>
  <c r="AI155" i="7"/>
  <c r="AE155" i="7"/>
  <c r="AA155" i="7"/>
  <c r="W155" i="7"/>
  <c r="S155" i="7"/>
  <c r="O155" i="7"/>
  <c r="K155" i="7"/>
  <c r="G155" i="7"/>
  <c r="AX154" i="7"/>
  <c r="AT154" i="7"/>
  <c r="AP154" i="7"/>
  <c r="AL154" i="7"/>
  <c r="AH154" i="7"/>
  <c r="AD154" i="7"/>
  <c r="Z154" i="7"/>
  <c r="V154" i="7"/>
  <c r="R154" i="7"/>
  <c r="N154" i="7"/>
  <c r="J154" i="7"/>
  <c r="F154" i="7"/>
  <c r="AW153" i="7"/>
  <c r="AS153" i="7"/>
  <c r="AO153" i="7"/>
  <c r="AK153" i="7"/>
  <c r="AG153" i="7"/>
  <c r="AC153" i="7"/>
  <c r="Y153" i="7"/>
  <c r="U153" i="7"/>
  <c r="Q153" i="7"/>
  <c r="M153" i="7"/>
  <c r="I153" i="7"/>
  <c r="E153" i="7"/>
  <c r="AV152" i="7"/>
  <c r="AR152" i="7"/>
  <c r="AN152" i="7"/>
  <c r="AJ152" i="7"/>
  <c r="AF152" i="7"/>
  <c r="AB152" i="7"/>
  <c r="X152" i="7"/>
  <c r="T152" i="7"/>
  <c r="P152" i="7"/>
  <c r="L152" i="7"/>
  <c r="H152" i="7"/>
  <c r="D152" i="7"/>
  <c r="AU151" i="7"/>
  <c r="AQ151" i="7"/>
  <c r="AM151" i="7"/>
  <c r="AI151" i="7"/>
  <c r="AE151" i="7"/>
  <c r="AA151" i="7"/>
  <c r="W151" i="7"/>
  <c r="S151" i="7"/>
  <c r="O151" i="7"/>
  <c r="K151" i="7"/>
  <c r="G151" i="7"/>
  <c r="AX150" i="7"/>
  <c r="AT150" i="7"/>
  <c r="AP150" i="7"/>
  <c r="AL150" i="7"/>
  <c r="AH150" i="7"/>
  <c r="AD150" i="7"/>
  <c r="Z150" i="7"/>
  <c r="V150" i="7"/>
  <c r="R150" i="7"/>
  <c r="N150" i="7"/>
  <c r="J150" i="7"/>
  <c r="F150" i="7"/>
  <c r="AW149" i="7"/>
  <c r="AS149" i="7"/>
  <c r="AO149" i="7"/>
  <c r="AK149" i="7"/>
  <c r="AG149" i="7"/>
  <c r="AC149" i="7"/>
  <c r="Y149" i="7"/>
  <c r="U149" i="7"/>
  <c r="Q149" i="7"/>
  <c r="M149" i="7"/>
  <c r="I149" i="7"/>
  <c r="E149" i="7"/>
  <c r="AV148" i="7"/>
  <c r="AR148" i="7"/>
  <c r="AN148" i="7"/>
  <c r="AJ148" i="7"/>
  <c r="AF148" i="7"/>
  <c r="AB148" i="7"/>
  <c r="X148" i="7"/>
  <c r="T148" i="7"/>
  <c r="P148" i="7"/>
  <c r="L148" i="7"/>
  <c r="H148" i="7"/>
  <c r="D148" i="7"/>
  <c r="AU147" i="7"/>
  <c r="AQ147" i="7"/>
  <c r="AM147" i="7"/>
  <c r="AI147" i="7"/>
  <c r="AE147" i="7"/>
  <c r="AA147" i="7"/>
  <c r="W147" i="7"/>
  <c r="S147" i="7"/>
  <c r="O147" i="7"/>
  <c r="K147" i="7"/>
  <c r="G147" i="7"/>
  <c r="AX146" i="7"/>
  <c r="AT146" i="7"/>
  <c r="AP146" i="7"/>
  <c r="AL146" i="7"/>
  <c r="AH146" i="7"/>
  <c r="AD146" i="7"/>
  <c r="Z146" i="7"/>
  <c r="V146" i="7"/>
  <c r="R146" i="7"/>
  <c r="N146" i="7"/>
  <c r="J146" i="7"/>
  <c r="F146" i="7"/>
  <c r="AW145" i="7"/>
  <c r="AS145" i="7"/>
  <c r="AO145" i="7"/>
  <c r="AK145" i="7"/>
  <c r="AG145" i="7"/>
  <c r="AC145" i="7"/>
  <c r="Y145" i="7"/>
  <c r="U145" i="7"/>
  <c r="Q145" i="7"/>
  <c r="M145" i="7"/>
  <c r="I145" i="7"/>
  <c r="E145" i="7"/>
  <c r="AV144" i="7"/>
  <c r="AR144" i="7"/>
  <c r="AN144" i="7"/>
  <c r="AJ144" i="7"/>
  <c r="AF144" i="7"/>
  <c r="AB144" i="7"/>
  <c r="X144" i="7"/>
  <c r="T144" i="7"/>
  <c r="P144" i="7"/>
  <c r="L144" i="7"/>
  <c r="H144" i="7"/>
  <c r="D144" i="7"/>
  <c r="AU143" i="7"/>
  <c r="AQ143" i="7"/>
  <c r="AM143" i="7"/>
  <c r="AI143" i="7"/>
  <c r="AE143" i="7"/>
  <c r="AA143" i="7"/>
  <c r="W143" i="7"/>
  <c r="S143" i="7"/>
  <c r="O143" i="7"/>
  <c r="K143" i="7"/>
  <c r="G143" i="7"/>
  <c r="AX142" i="7"/>
  <c r="AT142" i="7"/>
  <c r="AP142" i="7"/>
  <c r="AL142" i="7"/>
  <c r="AH142" i="7"/>
  <c r="AD142" i="7"/>
  <c r="Z142" i="7"/>
  <c r="V142" i="7"/>
  <c r="R142" i="7"/>
  <c r="N142" i="7"/>
  <c r="J142" i="7"/>
  <c r="F142" i="7"/>
  <c r="AW141" i="7"/>
  <c r="AS141" i="7"/>
  <c r="AO141" i="7"/>
  <c r="AK141" i="7"/>
  <c r="AG141" i="7"/>
  <c r="AC141" i="7"/>
  <c r="Y141" i="7"/>
  <c r="U141" i="7"/>
  <c r="Q141" i="7"/>
  <c r="M141" i="7"/>
  <c r="I141" i="7"/>
  <c r="E141" i="7"/>
  <c r="AV140" i="7"/>
  <c r="AR140" i="7"/>
  <c r="AN140" i="7"/>
  <c r="AJ140" i="7"/>
  <c r="AF140" i="7"/>
  <c r="AB140" i="7"/>
  <c r="X140" i="7"/>
  <c r="T140" i="7"/>
  <c r="P140" i="7"/>
  <c r="L140" i="7"/>
  <c r="H140" i="7"/>
  <c r="D140" i="7"/>
  <c r="AU139" i="7"/>
  <c r="AQ139" i="7"/>
  <c r="AM139" i="7"/>
  <c r="AI139" i="7"/>
  <c r="AE139" i="7"/>
  <c r="AA139" i="7"/>
  <c r="W139" i="7"/>
  <c r="S139" i="7"/>
  <c r="O139" i="7"/>
  <c r="K139" i="7"/>
  <c r="G139" i="7"/>
  <c r="AX138" i="7"/>
  <c r="AT138" i="7"/>
  <c r="AP138" i="7"/>
  <c r="AL138" i="7"/>
  <c r="AH138" i="7"/>
  <c r="AD138" i="7"/>
  <c r="Z138" i="7"/>
  <c r="V138" i="7"/>
  <c r="R138" i="7"/>
  <c r="N138" i="7"/>
  <c r="J138" i="7"/>
  <c r="F138" i="7"/>
  <c r="AW112" i="7"/>
  <c r="AV5" i="1" s="1"/>
  <c r="AS112" i="7"/>
  <c r="AR5" i="1" s="1"/>
  <c r="AO112" i="7"/>
  <c r="AN5" i="1" s="1"/>
  <c r="AK112" i="7"/>
  <c r="AJ5" i="1" s="1"/>
  <c r="AG112" i="7"/>
  <c r="AF5" i="1" s="1"/>
  <c r="AC112" i="7"/>
  <c r="AB5" i="1" s="1"/>
  <c r="Y112" i="7"/>
  <c r="X5" i="1" s="1"/>
  <c r="U112" i="7"/>
  <c r="T5" i="1" s="1"/>
  <c r="Q112" i="7"/>
  <c r="P5" i="1" s="1"/>
  <c r="M112" i="7"/>
  <c r="L5" i="1" s="1"/>
  <c r="I112" i="7"/>
  <c r="H5" i="1" s="1"/>
  <c r="E127" i="7"/>
  <c r="AV157" i="7"/>
  <c r="AR157" i="7"/>
  <c r="AN157" i="7"/>
  <c r="AJ157" i="7"/>
  <c r="AF157" i="7"/>
  <c r="AB157" i="7"/>
  <c r="X157" i="7"/>
  <c r="T157" i="7"/>
  <c r="P157" i="7"/>
  <c r="L157" i="7"/>
  <c r="H157" i="7"/>
  <c r="D157" i="7"/>
  <c r="AU156" i="7"/>
  <c r="AQ156" i="7"/>
  <c r="AM156" i="7"/>
  <c r="AI156" i="7"/>
  <c r="AE156" i="7"/>
  <c r="AA156" i="7"/>
  <c r="W156" i="7"/>
  <c r="S156" i="7"/>
  <c r="O156" i="7"/>
  <c r="K156" i="7"/>
  <c r="G156" i="7"/>
  <c r="AX155" i="7"/>
  <c r="AT155" i="7"/>
  <c r="AP155" i="7"/>
  <c r="AL155" i="7"/>
  <c r="AH155" i="7"/>
  <c r="AD155" i="7"/>
  <c r="Z155" i="7"/>
  <c r="V155" i="7"/>
  <c r="R155" i="7"/>
  <c r="N155" i="7"/>
  <c r="J155" i="7"/>
  <c r="F155" i="7"/>
  <c r="AW154" i="7"/>
  <c r="AS154" i="7"/>
  <c r="AO154" i="7"/>
  <c r="AK154" i="7"/>
  <c r="AG154" i="7"/>
  <c r="AC154" i="7"/>
  <c r="Y154" i="7"/>
  <c r="U154" i="7"/>
  <c r="Q154" i="7"/>
  <c r="M154" i="7"/>
  <c r="I154" i="7"/>
  <c r="E154" i="7"/>
  <c r="AV153" i="7"/>
  <c r="AR153" i="7"/>
  <c r="AN153" i="7"/>
  <c r="AJ153" i="7"/>
  <c r="AF153" i="7"/>
  <c r="AB153" i="7"/>
  <c r="X153" i="7"/>
  <c r="T153" i="7"/>
  <c r="P153" i="7"/>
  <c r="L153" i="7"/>
  <c r="H153" i="7"/>
  <c r="D153" i="7"/>
  <c r="AU152" i="7"/>
  <c r="AQ152" i="7"/>
  <c r="AM152" i="7"/>
  <c r="AI152" i="7"/>
  <c r="AE152" i="7"/>
  <c r="AA152" i="7"/>
  <c r="W152" i="7"/>
  <c r="S152" i="7"/>
  <c r="O152" i="7"/>
  <c r="K152" i="7"/>
  <c r="G152" i="7"/>
  <c r="AX151" i="7"/>
  <c r="AT151" i="7"/>
  <c r="AP151" i="7"/>
  <c r="AL151" i="7"/>
  <c r="AH151" i="7"/>
  <c r="AD151" i="7"/>
  <c r="Z151" i="7"/>
  <c r="V151" i="7"/>
  <c r="R151" i="7"/>
  <c r="N151" i="7"/>
  <c r="J151" i="7"/>
  <c r="F151" i="7"/>
  <c r="AW150" i="7"/>
  <c r="AS150" i="7"/>
  <c r="AO150" i="7"/>
  <c r="AK150" i="7"/>
  <c r="AG150" i="7"/>
  <c r="AC150" i="7"/>
  <c r="Y150" i="7"/>
  <c r="U150" i="7"/>
  <c r="Q150" i="7"/>
  <c r="M150" i="7"/>
  <c r="I150" i="7"/>
  <c r="E150" i="7"/>
  <c r="AV149" i="7"/>
  <c r="AR149" i="7"/>
  <c r="AN149" i="7"/>
  <c r="AJ149" i="7"/>
  <c r="AF149" i="7"/>
  <c r="AB149" i="7"/>
  <c r="X149" i="7"/>
  <c r="T149" i="7"/>
  <c r="P149" i="7"/>
  <c r="L149" i="7"/>
  <c r="H149" i="7"/>
  <c r="D149" i="7"/>
  <c r="AU148" i="7"/>
  <c r="AQ148" i="7"/>
  <c r="AM148" i="7"/>
  <c r="AI148" i="7"/>
  <c r="AE148" i="7"/>
  <c r="AA148" i="7"/>
  <c r="W148" i="7"/>
  <c r="S148" i="7"/>
  <c r="O148" i="7"/>
  <c r="K148" i="7"/>
  <c r="G148" i="7"/>
  <c r="AX147" i="7"/>
  <c r="AT147" i="7"/>
  <c r="AP147" i="7"/>
  <c r="AL147" i="7"/>
  <c r="AH147" i="7"/>
  <c r="AD147" i="7"/>
  <c r="Z147" i="7"/>
  <c r="V147" i="7"/>
  <c r="R147" i="7"/>
  <c r="N147" i="7"/>
  <c r="J147" i="7"/>
  <c r="F147" i="7"/>
  <c r="AW146" i="7"/>
  <c r="AS146" i="7"/>
  <c r="AO146" i="7"/>
  <c r="AK146" i="7"/>
  <c r="AG146" i="7"/>
  <c r="AC146" i="7"/>
  <c r="Y146" i="7"/>
  <c r="U146" i="7"/>
  <c r="Q146" i="7"/>
  <c r="M146" i="7"/>
  <c r="I146" i="7"/>
  <c r="E146" i="7"/>
  <c r="AV145" i="7"/>
  <c r="AR145" i="7"/>
  <c r="AN145" i="7"/>
  <c r="AJ145" i="7"/>
  <c r="AF145" i="7"/>
  <c r="AB145" i="7"/>
  <c r="X145" i="7"/>
  <c r="T145" i="7"/>
  <c r="P145" i="7"/>
  <c r="L145" i="7"/>
  <c r="H145" i="7"/>
  <c r="D145" i="7"/>
  <c r="AU144" i="7"/>
  <c r="AQ144" i="7"/>
  <c r="AM144" i="7"/>
  <c r="AI144" i="7"/>
  <c r="AE144" i="7"/>
  <c r="AA144" i="7"/>
  <c r="W144" i="7"/>
  <c r="S144" i="7"/>
  <c r="O144" i="7"/>
  <c r="K144" i="7"/>
  <c r="G144" i="7"/>
  <c r="AX143" i="7"/>
  <c r="AT143" i="7"/>
  <c r="AP143" i="7"/>
  <c r="AL143" i="7"/>
  <c r="AH143" i="7"/>
  <c r="AD143" i="7"/>
  <c r="Z143" i="7"/>
  <c r="V143" i="7"/>
  <c r="R143" i="7"/>
  <c r="N143" i="7"/>
  <c r="J143" i="7"/>
  <c r="F143" i="7"/>
  <c r="AW142" i="7"/>
  <c r="AS142" i="7"/>
  <c r="AO142" i="7"/>
  <c r="AK142" i="7"/>
  <c r="AG142" i="7"/>
  <c r="AC142" i="7"/>
  <c r="Y142" i="7"/>
  <c r="U142" i="7"/>
  <c r="Q142" i="7"/>
  <c r="M142" i="7"/>
  <c r="I142" i="7"/>
  <c r="E142" i="7"/>
  <c r="AV141" i="7"/>
  <c r="AR141" i="7"/>
  <c r="AN141" i="7"/>
  <c r="AJ141" i="7"/>
  <c r="AF141" i="7"/>
  <c r="AB141" i="7"/>
  <c r="X141" i="7"/>
  <c r="T141" i="7"/>
  <c r="P141" i="7"/>
  <c r="L141" i="7"/>
  <c r="H141" i="7"/>
  <c r="D141" i="7"/>
  <c r="AU140" i="7"/>
  <c r="AQ140" i="7"/>
  <c r="AM140" i="7"/>
  <c r="AI140" i="7"/>
  <c r="AE140" i="7"/>
  <c r="AA140" i="7"/>
  <c r="W140" i="7"/>
  <c r="S140" i="7"/>
  <c r="O140" i="7"/>
  <c r="K140" i="7"/>
  <c r="G140" i="7"/>
  <c r="AX139" i="7"/>
  <c r="AT139" i="7"/>
  <c r="AP139" i="7"/>
  <c r="AL139" i="7"/>
  <c r="AH139" i="7"/>
  <c r="AD139" i="7"/>
  <c r="Z139" i="7"/>
  <c r="V139" i="7"/>
  <c r="R139" i="7"/>
  <c r="N139" i="7"/>
  <c r="J139" i="7"/>
  <c r="F139" i="7"/>
  <c r="AW138" i="7"/>
  <c r="AS138" i="7"/>
  <c r="AO138" i="7"/>
  <c r="AK138" i="7"/>
  <c r="AG138" i="7"/>
  <c r="AC138" i="7"/>
  <c r="Y138" i="7"/>
  <c r="U138" i="7"/>
  <c r="Q138" i="7"/>
  <c r="M138" i="7"/>
  <c r="I138" i="7"/>
  <c r="E138" i="7"/>
  <c r="AV112" i="7"/>
  <c r="AU5" i="1" s="1"/>
  <c r="AR112" i="7"/>
  <c r="AQ5" i="1" s="1"/>
  <c r="AN112" i="7"/>
  <c r="AM5" i="1" s="1"/>
  <c r="AJ112" i="7"/>
  <c r="AI5" i="1" s="1"/>
  <c r="AF112" i="7"/>
  <c r="AE5" i="1" s="1"/>
  <c r="AB112" i="7"/>
  <c r="AA5" i="1" s="1"/>
  <c r="X112" i="7"/>
  <c r="W5" i="1" s="1"/>
  <c r="T112" i="7"/>
  <c r="S5" i="1" s="1"/>
  <c r="P112" i="7"/>
  <c r="O5" i="1" s="1"/>
  <c r="L112" i="7"/>
  <c r="K5" i="1" s="1"/>
  <c r="H112" i="7"/>
  <c r="G5" i="1" s="1"/>
  <c r="D129" i="7"/>
  <c r="E129" i="7" s="1"/>
  <c r="D121" i="7"/>
  <c r="E121" i="7" s="1"/>
  <c r="AU157" i="7"/>
  <c r="AQ157" i="7"/>
  <c r="AM157" i="7"/>
  <c r="AI157" i="7"/>
  <c r="AE157" i="7"/>
  <c r="AA157" i="7"/>
  <c r="W157" i="7"/>
  <c r="S157" i="7"/>
  <c r="O157" i="7"/>
  <c r="K157" i="7"/>
  <c r="G157" i="7"/>
  <c r="AX156" i="7"/>
  <c r="AT156" i="7"/>
  <c r="AP156" i="7"/>
  <c r="AL156" i="7"/>
  <c r="AH156" i="7"/>
  <c r="AD156" i="7"/>
  <c r="Z156" i="7"/>
  <c r="V156" i="7"/>
  <c r="R156" i="7"/>
  <c r="N156" i="7"/>
  <c r="J156" i="7"/>
  <c r="F156" i="7"/>
  <c r="AW155" i="7"/>
  <c r="AS155" i="7"/>
  <c r="AO155" i="7"/>
  <c r="AK155" i="7"/>
  <c r="AG155" i="7"/>
  <c r="AC155" i="7"/>
  <c r="Y155" i="7"/>
  <c r="U155" i="7"/>
  <c r="Q155" i="7"/>
  <c r="M155" i="7"/>
  <c r="I155" i="7"/>
  <c r="E155" i="7"/>
  <c r="AV154" i="7"/>
  <c r="AR154" i="7"/>
  <c r="AN154" i="7"/>
  <c r="AJ154" i="7"/>
  <c r="AF154" i="7"/>
  <c r="AB154" i="7"/>
  <c r="X154" i="7"/>
  <c r="T154" i="7"/>
  <c r="P154" i="7"/>
  <c r="L154" i="7"/>
  <c r="H154" i="7"/>
  <c r="D154" i="7"/>
  <c r="AU153" i="7"/>
  <c r="AQ153" i="7"/>
  <c r="AM153" i="7"/>
  <c r="AI153" i="7"/>
  <c r="AE153" i="7"/>
  <c r="AA153" i="7"/>
  <c r="W153" i="7"/>
  <c r="S153" i="7"/>
  <c r="O153" i="7"/>
  <c r="K153" i="7"/>
  <c r="G153" i="7"/>
  <c r="AX152" i="7"/>
  <c r="AT152" i="7"/>
  <c r="AP152" i="7"/>
  <c r="AL152" i="7"/>
  <c r="AH152" i="7"/>
  <c r="AD152" i="7"/>
  <c r="Z152" i="7"/>
  <c r="V152" i="7"/>
  <c r="R152" i="7"/>
  <c r="N152" i="7"/>
  <c r="J152" i="7"/>
  <c r="F152" i="7"/>
  <c r="AW151" i="7"/>
  <c r="AS151" i="7"/>
  <c r="AO151" i="7"/>
  <c r="AK151" i="7"/>
  <c r="AG151" i="7"/>
  <c r="AC151" i="7"/>
  <c r="Y151" i="7"/>
  <c r="U151" i="7"/>
  <c r="Q151" i="7"/>
  <c r="M151" i="7"/>
  <c r="I151" i="7"/>
  <c r="E151" i="7"/>
  <c r="AV150" i="7"/>
  <c r="AR150" i="7"/>
  <c r="AN150" i="7"/>
  <c r="AJ150" i="7"/>
  <c r="AF150" i="7"/>
  <c r="AB150" i="7"/>
  <c r="X150" i="7"/>
  <c r="T150" i="7"/>
  <c r="P150" i="7"/>
  <c r="L150" i="7"/>
  <c r="H150" i="7"/>
  <c r="D150" i="7"/>
  <c r="AU149" i="7"/>
  <c r="AQ149" i="7"/>
  <c r="AM149" i="7"/>
  <c r="AI149" i="7"/>
  <c r="AE149" i="7"/>
  <c r="AA149" i="7"/>
  <c r="W149" i="7"/>
  <c r="S149" i="7"/>
  <c r="O149" i="7"/>
  <c r="K149" i="7"/>
  <c r="G149" i="7"/>
  <c r="AX148" i="7"/>
  <c r="AT148" i="7"/>
  <c r="AP148" i="7"/>
  <c r="AL148" i="7"/>
  <c r="AH148" i="7"/>
  <c r="AD148" i="7"/>
  <c r="Z148" i="7"/>
  <c r="V148" i="7"/>
  <c r="R148" i="7"/>
  <c r="N148" i="7"/>
  <c r="J148" i="7"/>
  <c r="F112" i="7"/>
  <c r="E5" i="1" s="1"/>
  <c r="F148" i="7"/>
  <c r="AW147" i="7"/>
  <c r="AS147" i="7"/>
  <c r="AO147" i="7"/>
  <c r="AK147" i="7"/>
  <c r="AG147" i="7"/>
  <c r="AC147" i="7"/>
  <c r="Y147" i="7"/>
  <c r="U147" i="7"/>
  <c r="Q147" i="7"/>
  <c r="M147" i="7"/>
  <c r="I147" i="7"/>
  <c r="E147" i="7"/>
  <c r="AV146" i="7"/>
  <c r="AR146" i="7"/>
  <c r="AN146" i="7"/>
  <c r="AJ146" i="7"/>
  <c r="AF146" i="7"/>
  <c r="AB146" i="7"/>
  <c r="X146" i="7"/>
  <c r="T146" i="7"/>
  <c r="P146" i="7"/>
  <c r="L146" i="7"/>
  <c r="H146" i="7"/>
  <c r="D146" i="7"/>
  <c r="AU145" i="7"/>
  <c r="AQ145" i="7"/>
  <c r="AM145" i="7"/>
  <c r="AI145" i="7"/>
  <c r="AE145" i="7"/>
  <c r="AA145" i="7"/>
  <c r="W145" i="7"/>
  <c r="S145" i="7"/>
  <c r="O145" i="7"/>
  <c r="K145" i="7"/>
  <c r="G145" i="7"/>
  <c r="AX144" i="7"/>
  <c r="AT144" i="7"/>
  <c r="AP144" i="7"/>
  <c r="AL144" i="7"/>
  <c r="AH144" i="7"/>
  <c r="AD144" i="7"/>
  <c r="Z144" i="7"/>
  <c r="V144" i="7"/>
  <c r="R144" i="7"/>
  <c r="N144" i="7"/>
  <c r="J144" i="7"/>
  <c r="F144" i="7"/>
  <c r="AW143" i="7"/>
  <c r="AS143" i="7"/>
  <c r="AO143" i="7"/>
  <c r="AK143" i="7"/>
  <c r="AG143" i="7"/>
  <c r="AC143" i="7"/>
  <c r="Y143" i="7"/>
  <c r="U143" i="7"/>
  <c r="Q143" i="7"/>
  <c r="M143" i="7"/>
  <c r="I143" i="7"/>
  <c r="E143" i="7"/>
  <c r="AV142" i="7"/>
  <c r="AR142" i="7"/>
  <c r="AN142" i="7"/>
  <c r="AJ142" i="7"/>
  <c r="AF142" i="7"/>
  <c r="AB142" i="7"/>
  <c r="X142" i="7"/>
  <c r="T142" i="7"/>
  <c r="P142" i="7"/>
  <c r="L142" i="7"/>
  <c r="H142" i="7"/>
  <c r="D142" i="7"/>
  <c r="AU141" i="7"/>
  <c r="AQ141" i="7"/>
  <c r="AM141" i="7"/>
  <c r="AI141" i="7"/>
  <c r="AE141" i="7"/>
  <c r="AA141" i="7"/>
  <c r="W141" i="7"/>
  <c r="S141" i="7"/>
  <c r="O141" i="7"/>
  <c r="K141" i="7"/>
  <c r="G141" i="7"/>
  <c r="AX140" i="7"/>
  <c r="AT140" i="7"/>
  <c r="AP140" i="7"/>
  <c r="AL140" i="7"/>
  <c r="AH140" i="7"/>
  <c r="AD140" i="7"/>
  <c r="Z140" i="7"/>
  <c r="V140" i="7"/>
  <c r="R140" i="7"/>
  <c r="N140" i="7"/>
  <c r="J140" i="7"/>
  <c r="F140" i="7"/>
  <c r="AW139" i="7"/>
  <c r="AS139" i="7"/>
  <c r="AO139" i="7"/>
  <c r="AK139" i="7"/>
  <c r="AG139" i="7"/>
  <c r="AC139" i="7"/>
  <c r="Y139" i="7"/>
  <c r="U139" i="7"/>
  <c r="Q139" i="7"/>
  <c r="M139" i="7"/>
  <c r="I139" i="7"/>
  <c r="E139" i="7"/>
  <c r="AV138" i="7"/>
  <c r="AR138" i="7"/>
  <c r="AN138" i="7"/>
  <c r="AJ138" i="7"/>
  <c r="AF138" i="7"/>
  <c r="AB138" i="7"/>
  <c r="X138" i="7"/>
  <c r="T138" i="7"/>
  <c r="P138" i="7"/>
  <c r="L138" i="7"/>
  <c r="H138" i="7"/>
  <c r="AU112" i="7"/>
  <c r="AT5" i="1" s="1"/>
  <c r="AQ112" i="7"/>
  <c r="AP5" i="1" s="1"/>
  <c r="AM112" i="7"/>
  <c r="AL5" i="1" s="1"/>
  <c r="AI112" i="7"/>
  <c r="AH5" i="1" s="1"/>
  <c r="AE112" i="7"/>
  <c r="AD5" i="1" s="1"/>
  <c r="AA112" i="7"/>
  <c r="Z5" i="1" s="1"/>
  <c r="W112" i="7"/>
  <c r="V5" i="1" s="1"/>
  <c r="S112" i="7"/>
  <c r="R5" i="1" s="1"/>
  <c r="O112" i="7"/>
  <c r="N5" i="1" s="1"/>
  <c r="K112" i="7"/>
  <c r="J5" i="1" s="1"/>
  <c r="G112" i="7"/>
  <c r="F5" i="1" s="1"/>
  <c r="AX157" i="7"/>
  <c r="AT157" i="7"/>
  <c r="AP157" i="7"/>
  <c r="AL157" i="7"/>
  <c r="AH157" i="7"/>
  <c r="AD157" i="7"/>
  <c r="Z157" i="7"/>
  <c r="V157" i="7"/>
  <c r="R157" i="7"/>
  <c r="N157" i="7"/>
  <c r="J157" i="7"/>
  <c r="F157" i="7"/>
  <c r="AW156" i="7"/>
  <c r="AS156" i="7"/>
  <c r="AO156" i="7"/>
  <c r="AK156" i="7"/>
  <c r="AG156" i="7"/>
  <c r="AC156" i="7"/>
  <c r="Y156" i="7"/>
  <c r="U156" i="7"/>
  <c r="Q156" i="7"/>
  <c r="M156" i="7"/>
  <c r="I156" i="7"/>
  <c r="E156" i="7"/>
  <c r="AV155" i="7"/>
  <c r="AR155" i="7"/>
  <c r="AN155" i="7"/>
  <c r="AJ155" i="7"/>
  <c r="AF155" i="7"/>
  <c r="AB155" i="7"/>
  <c r="X155" i="7"/>
  <c r="T155" i="7"/>
  <c r="P155" i="7"/>
  <c r="L155" i="7"/>
  <c r="H155" i="7"/>
  <c r="D155" i="7"/>
  <c r="AU154" i="7"/>
  <c r="AQ154" i="7"/>
  <c r="AM154" i="7"/>
  <c r="AI154" i="7"/>
  <c r="AE154" i="7"/>
  <c r="AA154" i="7"/>
  <c r="W154" i="7"/>
  <c r="S154" i="7"/>
  <c r="O154" i="7"/>
  <c r="K154" i="7"/>
  <c r="G154" i="7"/>
  <c r="AX153" i="7"/>
  <c r="AT153" i="7"/>
  <c r="AP153" i="7"/>
  <c r="AL153" i="7"/>
  <c r="AH153" i="7"/>
  <c r="AD153" i="7"/>
  <c r="Z153" i="7"/>
  <c r="V153" i="7"/>
  <c r="R153" i="7"/>
  <c r="N153" i="7"/>
  <c r="J153" i="7"/>
  <c r="F153" i="7"/>
  <c r="AW152" i="7"/>
  <c r="AS152" i="7"/>
  <c r="AO152" i="7"/>
  <c r="AK152" i="7"/>
  <c r="AG152" i="7"/>
  <c r="AC152" i="7"/>
  <c r="Y152" i="7"/>
  <c r="U152" i="7"/>
  <c r="Q152" i="7"/>
  <c r="M152" i="7"/>
  <c r="I152" i="7"/>
  <c r="E152" i="7"/>
  <c r="AV151" i="7"/>
  <c r="AR151" i="7"/>
  <c r="AN151" i="7"/>
  <c r="AJ151" i="7"/>
  <c r="AF151" i="7"/>
  <c r="AB151" i="7"/>
  <c r="X151" i="7"/>
  <c r="T151" i="7"/>
  <c r="P151" i="7"/>
  <c r="L151" i="7"/>
  <c r="H151" i="7"/>
  <c r="D151" i="7"/>
  <c r="AU150" i="7"/>
  <c r="AQ150" i="7"/>
  <c r="AM150" i="7"/>
  <c r="AI150" i="7"/>
  <c r="AE150" i="7"/>
  <c r="AA150" i="7"/>
  <c r="W150" i="7"/>
  <c r="S150" i="7"/>
  <c r="O150" i="7"/>
  <c r="K150" i="7"/>
  <c r="G150" i="7"/>
  <c r="AX149" i="7"/>
  <c r="AT149" i="7"/>
  <c r="AP149" i="7"/>
  <c r="AL149" i="7"/>
  <c r="AH149" i="7"/>
  <c r="AD149" i="7"/>
  <c r="Z149" i="7"/>
  <c r="V149" i="7"/>
  <c r="R149" i="7"/>
  <c r="N149" i="7"/>
  <c r="J149" i="7"/>
  <c r="F149" i="7"/>
  <c r="AW148" i="7"/>
  <c r="AS148" i="7"/>
  <c r="AO148" i="7"/>
  <c r="AK148" i="7"/>
  <c r="AG148" i="7"/>
  <c r="AC148" i="7"/>
  <c r="Y148" i="7"/>
  <c r="U148" i="7"/>
  <c r="Q148" i="7"/>
  <c r="M148" i="7"/>
  <c r="I148" i="7"/>
  <c r="E148" i="7"/>
  <c r="AV147" i="7"/>
  <c r="AR147" i="7"/>
  <c r="AN147" i="7"/>
  <c r="AJ147" i="7"/>
  <c r="AF147" i="7"/>
  <c r="AB147" i="7"/>
  <c r="X147" i="7"/>
  <c r="T147" i="7"/>
  <c r="P147" i="7"/>
  <c r="L147" i="7"/>
  <c r="H147" i="7"/>
  <c r="D147" i="7"/>
  <c r="AU146" i="7"/>
  <c r="AQ146" i="7"/>
  <c r="AM146" i="7"/>
  <c r="AI146" i="7"/>
  <c r="AE146" i="7"/>
  <c r="AA146" i="7"/>
  <c r="W146" i="7"/>
  <c r="S146" i="7"/>
  <c r="O146" i="7"/>
  <c r="K146" i="7"/>
  <c r="G146" i="7"/>
  <c r="AX145" i="7"/>
  <c r="AT145" i="7"/>
  <c r="AP145" i="7"/>
  <c r="AL145" i="7"/>
  <c r="AH145" i="7"/>
  <c r="AD145" i="7"/>
  <c r="Z145" i="7"/>
  <c r="V145" i="7"/>
  <c r="R145" i="7"/>
  <c r="N145" i="7"/>
  <c r="J145" i="7"/>
  <c r="F145" i="7"/>
  <c r="AW144" i="7"/>
  <c r="AS144" i="7"/>
  <c r="AO144" i="7"/>
  <c r="AK144" i="7"/>
  <c r="AG144" i="7"/>
  <c r="AC144" i="7"/>
  <c r="Y144" i="7"/>
  <c r="U144" i="7"/>
  <c r="Q144" i="7"/>
  <c r="M144" i="7"/>
  <c r="I144" i="7"/>
  <c r="E144" i="7"/>
  <c r="AV143" i="7"/>
  <c r="AR143" i="7"/>
  <c r="AN143" i="7"/>
  <c r="AJ143" i="7"/>
  <c r="AF143" i="7"/>
  <c r="AB143" i="7"/>
  <c r="X143" i="7"/>
  <c r="T143" i="7"/>
  <c r="P143" i="7"/>
  <c r="L143" i="7"/>
  <c r="H143" i="7"/>
  <c r="D112" i="7"/>
  <c r="C5" i="1" s="1"/>
  <c r="D143" i="7"/>
  <c r="AU142" i="7"/>
  <c r="AQ142" i="7"/>
  <c r="AM142" i="7"/>
  <c r="AI142" i="7"/>
  <c r="AE142" i="7"/>
  <c r="AA142" i="7"/>
  <c r="W142" i="7"/>
  <c r="S142" i="7"/>
  <c r="O142" i="7"/>
  <c r="K142" i="7"/>
  <c r="G142" i="7"/>
  <c r="AX141" i="7"/>
  <c r="AT141" i="7"/>
  <c r="AP141" i="7"/>
  <c r="AL141" i="7"/>
  <c r="AH141" i="7"/>
  <c r="AD141" i="7"/>
  <c r="Z141" i="7"/>
  <c r="V141" i="7"/>
  <c r="R141" i="7"/>
  <c r="N141" i="7"/>
  <c r="J141" i="7"/>
  <c r="F141" i="7"/>
  <c r="AW140" i="7"/>
  <c r="AS140" i="7"/>
  <c r="AO140" i="7"/>
  <c r="AK140" i="7"/>
  <c r="AG140" i="7"/>
  <c r="AC140" i="7"/>
  <c r="Y140" i="7"/>
  <c r="U140" i="7"/>
  <c r="Q140" i="7"/>
  <c r="M140" i="7"/>
  <c r="I140" i="7"/>
  <c r="E140" i="7"/>
  <c r="AV139" i="7"/>
  <c r="AR139" i="7"/>
  <c r="AN139" i="7"/>
  <c r="AJ139" i="7"/>
  <c r="AF139" i="7"/>
  <c r="AB139" i="7"/>
  <c r="X139" i="7"/>
  <c r="T139" i="7"/>
  <c r="P139" i="7"/>
  <c r="L139" i="7"/>
  <c r="H139" i="7"/>
  <c r="D139" i="7"/>
  <c r="AU138" i="7"/>
  <c r="AQ138" i="7"/>
  <c r="AM138" i="7"/>
  <c r="AI138" i="7"/>
  <c r="AE138" i="7"/>
  <c r="AA138" i="7"/>
  <c r="W138" i="7"/>
  <c r="S138" i="7"/>
  <c r="O138" i="7"/>
  <c r="K138" i="7"/>
  <c r="G138" i="7"/>
  <c r="AX112" i="7"/>
  <c r="AW5" i="1" s="1"/>
  <c r="AT112" i="7"/>
  <c r="AS5" i="1" s="1"/>
  <c r="AP112" i="7"/>
  <c r="AO5" i="1" s="1"/>
  <c r="AL112" i="7"/>
  <c r="AK5" i="1" s="1"/>
  <c r="AH112" i="7"/>
  <c r="AG5" i="1" s="1"/>
  <c r="AD112" i="7"/>
  <c r="AC5" i="1" s="1"/>
  <c r="Z112" i="7"/>
  <c r="Y5" i="1" s="1"/>
  <c r="V112" i="7"/>
  <c r="U5" i="1" s="1"/>
  <c r="R112" i="7"/>
  <c r="Q5" i="1" s="1"/>
  <c r="N112" i="7"/>
  <c r="M5" i="1" s="1"/>
  <c r="J112" i="7"/>
  <c r="I5" i="1" s="1"/>
  <c r="E112" i="7"/>
  <c r="D5" i="1" s="1"/>
  <c r="E119" i="7"/>
  <c r="D120" i="7"/>
  <c r="D134" i="7"/>
  <c r="D130" i="7"/>
  <c r="E130" i="7" s="1"/>
  <c r="D126" i="7"/>
  <c r="D122" i="7"/>
  <c r="D118" i="7"/>
  <c r="L69" i="12" l="1"/>
  <c r="J12" i="1" s="1"/>
  <c r="J10" i="1" s="1"/>
  <c r="F6" i="21"/>
  <c r="AX93" i="12"/>
  <c r="AY5" i="6" s="1"/>
  <c r="T69" i="12"/>
  <c r="R12" i="1" s="1"/>
  <c r="R10" i="1" s="1"/>
  <c r="Z93" i="12"/>
  <c r="AA5" i="6" s="1"/>
  <c r="AP93" i="12"/>
  <c r="AQ5" i="6" s="1"/>
  <c r="D6" i="21"/>
  <c r="R93" i="12"/>
  <c r="S5" i="6" s="1"/>
  <c r="T74" i="12"/>
  <c r="AR69" i="12"/>
  <c r="AP12" i="1" s="1"/>
  <c r="AP10" i="1" s="1"/>
  <c r="E6" i="21"/>
  <c r="AH93" i="12"/>
  <c r="AI5" i="6" s="1"/>
  <c r="E115" i="7"/>
  <c r="F124" i="7"/>
  <c r="G124" i="7" s="1"/>
  <c r="J93" i="12"/>
  <c r="K5" i="6" s="1"/>
  <c r="AB83" i="5"/>
  <c r="AC83" i="5" s="1"/>
  <c r="AD83" i="5" s="1"/>
  <c r="AE83" i="5" s="1"/>
  <c r="AF83" i="5" s="1"/>
  <c r="AG83" i="5" s="1"/>
  <c r="AH83" i="5" s="1"/>
  <c r="AI83" i="5" s="1"/>
  <c r="AJ83" i="5" s="1"/>
  <c r="AK83" i="5" s="1"/>
  <c r="AL83" i="5" s="1"/>
  <c r="AM83" i="5" s="1"/>
  <c r="F83" i="20"/>
  <c r="AN80" i="5"/>
  <c r="AO80" i="5" s="1"/>
  <c r="AP80" i="5" s="1"/>
  <c r="AQ80" i="5" s="1"/>
  <c r="AR80" i="5" s="1"/>
  <c r="AS80" i="5" s="1"/>
  <c r="AT80" i="5" s="1"/>
  <c r="AU80" i="5" s="1"/>
  <c r="AV80" i="5" s="1"/>
  <c r="AW80" i="5" s="1"/>
  <c r="AX80" i="5" s="1"/>
  <c r="AY80" i="5" s="1"/>
  <c r="H80" i="20" s="1"/>
  <c r="G80" i="20"/>
  <c r="H76" i="20"/>
  <c r="G76" i="20"/>
  <c r="G73" i="20" s="1"/>
  <c r="G9" i="23" s="1"/>
  <c r="H68" i="20"/>
  <c r="G68" i="20"/>
  <c r="AB22" i="5"/>
  <c r="AC22" i="5" s="1"/>
  <c r="AD22" i="5" s="1"/>
  <c r="AE22" i="5" s="1"/>
  <c r="AF22" i="5" s="1"/>
  <c r="AG22" i="5" s="1"/>
  <c r="AH22" i="5" s="1"/>
  <c r="AI22" i="5" s="1"/>
  <c r="AJ22" i="5" s="1"/>
  <c r="AK22" i="5" s="1"/>
  <c r="AL22" i="5" s="1"/>
  <c r="AM22" i="5" s="1"/>
  <c r="F22" i="20"/>
  <c r="H18" i="20"/>
  <c r="G18" i="20"/>
  <c r="H14" i="20"/>
  <c r="G14" i="20"/>
  <c r="G128" i="7"/>
  <c r="H128" i="7" s="1"/>
  <c r="F127" i="7"/>
  <c r="G127" i="7" s="1"/>
  <c r="H127" i="7" s="1"/>
  <c r="AJ69" i="12"/>
  <c r="AH12" i="1" s="1"/>
  <c r="AH10" i="1" s="1"/>
  <c r="F123" i="7"/>
  <c r="G123" i="7" s="1"/>
  <c r="AB69" i="12"/>
  <c r="Z12" i="1" s="1"/>
  <c r="N69" i="12"/>
  <c r="L12" i="1" s="1"/>
  <c r="L10" i="1" s="1"/>
  <c r="V69" i="12"/>
  <c r="T12" i="1" s="1"/>
  <c r="T10" i="1" s="1"/>
  <c r="AD69" i="12"/>
  <c r="AB12" i="1" s="1"/>
  <c r="AB10" i="1" s="1"/>
  <c r="AL69" i="12"/>
  <c r="AJ12" i="1" s="1"/>
  <c r="AJ10" i="1" s="1"/>
  <c r="AT69" i="12"/>
  <c r="AR12" i="1" s="1"/>
  <c r="AR10" i="1" s="1"/>
  <c r="L93" i="12"/>
  <c r="M5" i="6" s="1"/>
  <c r="T93" i="12"/>
  <c r="U5" i="6" s="1"/>
  <c r="AB93" i="12"/>
  <c r="AC5" i="6" s="1"/>
  <c r="AJ93" i="12"/>
  <c r="AK5" i="6" s="1"/>
  <c r="AR93" i="12"/>
  <c r="AS5" i="6" s="1"/>
  <c r="N93" i="12"/>
  <c r="O5" i="6" s="1"/>
  <c r="V93" i="12"/>
  <c r="W5" i="6" s="1"/>
  <c r="AD93" i="12"/>
  <c r="AE5" i="6" s="1"/>
  <c r="AL93" i="12"/>
  <c r="AM5" i="6" s="1"/>
  <c r="AT93" i="12"/>
  <c r="AU5" i="6" s="1"/>
  <c r="P69" i="12"/>
  <c r="N12" i="1" s="1"/>
  <c r="N10" i="1" s="1"/>
  <c r="X69" i="12"/>
  <c r="V12" i="1" s="1"/>
  <c r="V10" i="1" s="1"/>
  <c r="AF69" i="12"/>
  <c r="AD12" i="1" s="1"/>
  <c r="AD10" i="1" s="1"/>
  <c r="AN69" i="12"/>
  <c r="AL12" i="1" s="1"/>
  <c r="AV69" i="12"/>
  <c r="AT12" i="1" s="1"/>
  <c r="AT10" i="1" s="1"/>
  <c r="F125" i="7"/>
  <c r="G125" i="7" s="1"/>
  <c r="F129" i="7"/>
  <c r="G129" i="7" s="1"/>
  <c r="J69" i="12"/>
  <c r="H12" i="1" s="1"/>
  <c r="H10" i="1" s="1"/>
  <c r="R69" i="12"/>
  <c r="P12" i="1" s="1"/>
  <c r="P10" i="1" s="1"/>
  <c r="Z69" i="12"/>
  <c r="X12" i="1" s="1"/>
  <c r="X10" i="1" s="1"/>
  <c r="AH69" i="12"/>
  <c r="AF12" i="1" s="1"/>
  <c r="AF10" i="1" s="1"/>
  <c r="AP69" i="12"/>
  <c r="AN12" i="1" s="1"/>
  <c r="AN10" i="1" s="1"/>
  <c r="AX69" i="12"/>
  <c r="AV12" i="1" s="1"/>
  <c r="AV10" i="1" s="1"/>
  <c r="P93" i="12"/>
  <c r="Q5" i="6" s="1"/>
  <c r="X93" i="12"/>
  <c r="Y5" i="6" s="1"/>
  <c r="AF93" i="12"/>
  <c r="AG5" i="6" s="1"/>
  <c r="AN93" i="12"/>
  <c r="AO5" i="6" s="1"/>
  <c r="AV93" i="12"/>
  <c r="AW5" i="6" s="1"/>
  <c r="Q74" i="12"/>
  <c r="Q93" i="12" s="1"/>
  <c r="R5" i="6" s="1"/>
  <c r="Q69" i="12"/>
  <c r="O12" i="1" s="1"/>
  <c r="O10" i="1" s="1"/>
  <c r="AG74" i="12"/>
  <c r="AG93" i="12" s="1"/>
  <c r="AH5" i="6" s="1"/>
  <c r="AG69" i="12"/>
  <c r="AE12" i="1" s="1"/>
  <c r="AE10" i="1" s="1"/>
  <c r="AW74" i="12"/>
  <c r="AW93" i="12" s="1"/>
  <c r="AX5" i="6" s="1"/>
  <c r="AW69" i="12"/>
  <c r="AU12" i="1" s="1"/>
  <c r="AU10" i="1" s="1"/>
  <c r="K74" i="12"/>
  <c r="K93" i="12" s="1"/>
  <c r="L5" i="6" s="1"/>
  <c r="K69" i="12"/>
  <c r="I12" i="1" s="1"/>
  <c r="I10" i="1" s="1"/>
  <c r="AA74" i="12"/>
  <c r="AA93" i="12" s="1"/>
  <c r="AB5" i="6" s="1"/>
  <c r="AA69" i="12"/>
  <c r="Y12" i="1" s="1"/>
  <c r="Y10" i="1" s="1"/>
  <c r="AQ74" i="12"/>
  <c r="AQ93" i="12" s="1"/>
  <c r="AR5" i="6" s="1"/>
  <c r="AQ69" i="12"/>
  <c r="AO12" i="1" s="1"/>
  <c r="AO10" i="1" s="1"/>
  <c r="M74" i="12"/>
  <c r="M93" i="12" s="1"/>
  <c r="N5" i="6" s="1"/>
  <c r="M69" i="12"/>
  <c r="K12" i="1" s="1"/>
  <c r="K10" i="1" s="1"/>
  <c r="AC74" i="12"/>
  <c r="AC93" i="12" s="1"/>
  <c r="AD5" i="6" s="1"/>
  <c r="AC69" i="12"/>
  <c r="AA12" i="1" s="1"/>
  <c r="AA10" i="1" s="1"/>
  <c r="AS74" i="12"/>
  <c r="AS93" i="12" s="1"/>
  <c r="AT5" i="6" s="1"/>
  <c r="AS69" i="12"/>
  <c r="AQ12" i="1" s="1"/>
  <c r="AQ10" i="1" s="1"/>
  <c r="W74" i="12"/>
  <c r="W93" i="12" s="1"/>
  <c r="X5" i="6" s="1"/>
  <c r="W69" i="12"/>
  <c r="U12" i="1" s="1"/>
  <c r="U10" i="1" s="1"/>
  <c r="AM74" i="12"/>
  <c r="AM93" i="12" s="1"/>
  <c r="AN5" i="6" s="1"/>
  <c r="AM69" i="12"/>
  <c r="AK12" i="1" s="1"/>
  <c r="AK10" i="1" s="1"/>
  <c r="Z10" i="1"/>
  <c r="U74" i="12"/>
  <c r="U93" i="12" s="1"/>
  <c r="V5" i="6" s="1"/>
  <c r="U69" i="12"/>
  <c r="S12" i="1" s="1"/>
  <c r="S10" i="1" s="1"/>
  <c r="AK74" i="12"/>
  <c r="AK93" i="12" s="1"/>
  <c r="AL5" i="6" s="1"/>
  <c r="AK69" i="12"/>
  <c r="AI12" i="1" s="1"/>
  <c r="AI10" i="1" s="1"/>
  <c r="O74" i="12"/>
  <c r="O93" i="12" s="1"/>
  <c r="P5" i="6" s="1"/>
  <c r="O69" i="12"/>
  <c r="M12" i="1" s="1"/>
  <c r="M10" i="1" s="1"/>
  <c r="AE74" i="12"/>
  <c r="AE93" i="12" s="1"/>
  <c r="AF5" i="6" s="1"/>
  <c r="AE69" i="12"/>
  <c r="AC12" i="1" s="1"/>
  <c r="AC10" i="1" s="1"/>
  <c r="AU74" i="12"/>
  <c r="AU93" i="12" s="1"/>
  <c r="AV5" i="6" s="1"/>
  <c r="AU69" i="12"/>
  <c r="AS12" i="1" s="1"/>
  <c r="AS10" i="1" s="1"/>
  <c r="AL10" i="1"/>
  <c r="Y74" i="12"/>
  <c r="Y93" i="12" s="1"/>
  <c r="Z5" i="6" s="1"/>
  <c r="Y69" i="12"/>
  <c r="W12" i="1" s="1"/>
  <c r="W10" i="1" s="1"/>
  <c r="AO74" i="12"/>
  <c r="AO93" i="12" s="1"/>
  <c r="AP5" i="6" s="1"/>
  <c r="AO69" i="12"/>
  <c r="AM12" i="1" s="1"/>
  <c r="AM10" i="1" s="1"/>
  <c r="S74" i="12"/>
  <c r="S93" i="12" s="1"/>
  <c r="T5" i="6" s="1"/>
  <c r="S69" i="12"/>
  <c r="Q12" i="1" s="1"/>
  <c r="Q10" i="1" s="1"/>
  <c r="AI74" i="12"/>
  <c r="AI93" i="12" s="1"/>
  <c r="AJ5" i="6" s="1"/>
  <c r="AI69" i="12"/>
  <c r="AG12" i="1" s="1"/>
  <c r="AG10" i="1" s="1"/>
  <c r="AY74" i="12"/>
  <c r="AY93" i="12" s="1"/>
  <c r="AZ5" i="6" s="1"/>
  <c r="AY69" i="12"/>
  <c r="AW12" i="1" s="1"/>
  <c r="AW10" i="1" s="1"/>
  <c r="H73" i="12"/>
  <c r="H69" i="12"/>
  <c r="F12" i="1" s="1"/>
  <c r="F10" i="1" s="1"/>
  <c r="I73" i="12"/>
  <c r="I69" i="12"/>
  <c r="G12" i="1" s="1"/>
  <c r="G10" i="1" s="1"/>
  <c r="G73" i="12"/>
  <c r="G69" i="12"/>
  <c r="E12" i="1" s="1"/>
  <c r="E10" i="1" s="1"/>
  <c r="G75" i="12"/>
  <c r="I82" i="12"/>
  <c r="H86" i="12"/>
  <c r="G91" i="12"/>
  <c r="E78" i="12"/>
  <c r="E86" i="12"/>
  <c r="G76" i="12"/>
  <c r="I83" i="12"/>
  <c r="H87" i="12"/>
  <c r="G92" i="12"/>
  <c r="I80" i="12"/>
  <c r="H84" i="12"/>
  <c r="G89" i="12"/>
  <c r="E75" i="12"/>
  <c r="E83" i="12"/>
  <c r="E91" i="12"/>
  <c r="G74" i="12"/>
  <c r="I81" i="12"/>
  <c r="H85" i="12"/>
  <c r="G90" i="12"/>
  <c r="F81" i="12"/>
  <c r="F89" i="12"/>
  <c r="I78" i="12"/>
  <c r="H82" i="12"/>
  <c r="G87" i="12"/>
  <c r="E80" i="12"/>
  <c r="E88" i="12"/>
  <c r="I79" i="12"/>
  <c r="H83" i="12"/>
  <c r="G88" i="12"/>
  <c r="I76" i="12"/>
  <c r="H80" i="12"/>
  <c r="G85" i="12"/>
  <c r="I92" i="12"/>
  <c r="E77" i="12"/>
  <c r="E85" i="12"/>
  <c r="I77" i="12"/>
  <c r="H81" i="12"/>
  <c r="G86" i="12"/>
  <c r="F75" i="12"/>
  <c r="F83" i="12"/>
  <c r="F91" i="12"/>
  <c r="I74" i="12"/>
  <c r="H78" i="12"/>
  <c r="G83" i="12"/>
  <c r="I90" i="12"/>
  <c r="E82" i="12"/>
  <c r="E90" i="12"/>
  <c r="I75" i="12"/>
  <c r="H79" i="12"/>
  <c r="G84" i="12"/>
  <c r="I91" i="12"/>
  <c r="H76" i="12"/>
  <c r="G81" i="12"/>
  <c r="I88" i="12"/>
  <c r="H92" i="12"/>
  <c r="E79" i="12"/>
  <c r="E87" i="12"/>
  <c r="D73" i="12"/>
  <c r="D96" i="12" s="1"/>
  <c r="H77" i="12"/>
  <c r="G82" i="12"/>
  <c r="I89" i="12"/>
  <c r="F77" i="12"/>
  <c r="F85" i="12"/>
  <c r="F73" i="12"/>
  <c r="F69" i="12"/>
  <c r="D12" i="1" s="1"/>
  <c r="D10" i="1" s="1"/>
  <c r="H74" i="12"/>
  <c r="G79" i="12"/>
  <c r="I86" i="12"/>
  <c r="H90" i="12"/>
  <c r="E76" i="12"/>
  <c r="E84" i="12"/>
  <c r="E92" i="12"/>
  <c r="H75" i="12"/>
  <c r="G80" i="12"/>
  <c r="I87" i="12"/>
  <c r="H91" i="12"/>
  <c r="G77" i="12"/>
  <c r="I84" i="12"/>
  <c r="H88" i="12"/>
  <c r="E73" i="12"/>
  <c r="E69" i="12"/>
  <c r="C12" i="1" s="1"/>
  <c r="C10" i="1" s="1"/>
  <c r="E81" i="12"/>
  <c r="E89" i="12"/>
  <c r="G78" i="12"/>
  <c r="I85" i="12"/>
  <c r="H89" i="12"/>
  <c r="F79" i="12"/>
  <c r="F87" i="12"/>
  <c r="F121" i="7"/>
  <c r="G121" i="7" s="1"/>
  <c r="AN19" i="16"/>
  <c r="AG18" i="17"/>
  <c r="AG21" i="17" s="1"/>
  <c r="AG31" i="17" s="1"/>
  <c r="AF70" i="1" s="1"/>
  <c r="AF32" i="17"/>
  <c r="AF24" i="17"/>
  <c r="AF33" i="17" s="1"/>
  <c r="AG10" i="3" s="1"/>
  <c r="AJ18" i="24" s="1"/>
  <c r="F60" i="2"/>
  <c r="H27" i="5"/>
  <c r="G27" i="5"/>
  <c r="G9" i="5"/>
  <c r="G63" i="5"/>
  <c r="F46" i="2"/>
  <c r="F47" i="2"/>
  <c r="F43" i="2"/>
  <c r="F42" i="2"/>
  <c r="H33" i="5"/>
  <c r="H82" i="5"/>
  <c r="G81" i="5"/>
  <c r="G69" i="5"/>
  <c r="G22" i="2" s="1"/>
  <c r="I27" i="5"/>
  <c r="G49" i="5"/>
  <c r="G44" i="5"/>
  <c r="G39" i="5" s="1"/>
  <c r="G56" i="2"/>
  <c r="G55" i="2"/>
  <c r="G73" i="5"/>
  <c r="I40" i="5"/>
  <c r="I29" i="5"/>
  <c r="H25" i="5"/>
  <c r="F24" i="5"/>
  <c r="J30" i="2"/>
  <c r="J28" i="2"/>
  <c r="G25" i="5"/>
  <c r="E131" i="7"/>
  <c r="F131" i="7" s="1"/>
  <c r="E133" i="7"/>
  <c r="F133" i="7" s="1"/>
  <c r="H59" i="2"/>
  <c r="E134" i="7"/>
  <c r="F134" i="7" s="1"/>
  <c r="F119" i="7"/>
  <c r="G119" i="7" s="1"/>
  <c r="H119" i="7" s="1"/>
  <c r="F130" i="7"/>
  <c r="G130" i="7" s="1"/>
  <c r="E118" i="7"/>
  <c r="E122" i="7"/>
  <c r="F122" i="7" s="1"/>
  <c r="G122" i="7" s="1"/>
  <c r="H122" i="7" s="1"/>
  <c r="E126" i="7"/>
  <c r="G116" i="7"/>
  <c r="E120" i="7"/>
  <c r="H117" i="7"/>
  <c r="H132" i="7"/>
  <c r="I132" i="7" s="1"/>
  <c r="H130" i="7" l="1"/>
  <c r="I127" i="7"/>
  <c r="J127" i="7" s="1"/>
  <c r="H125" i="7"/>
  <c r="I125" i="7" s="1"/>
  <c r="J125" i="7" s="1"/>
  <c r="K125" i="7" s="1"/>
  <c r="I128" i="7"/>
  <c r="J128" i="7" s="1"/>
  <c r="H124" i="7"/>
  <c r="I124" i="7" s="1"/>
  <c r="AN83" i="5"/>
  <c r="AO83" i="5" s="1"/>
  <c r="AP83" i="5" s="1"/>
  <c r="AQ83" i="5" s="1"/>
  <c r="AR83" i="5" s="1"/>
  <c r="AS83" i="5" s="1"/>
  <c r="AT83" i="5" s="1"/>
  <c r="AU83" i="5" s="1"/>
  <c r="AV83" i="5" s="1"/>
  <c r="AW83" i="5" s="1"/>
  <c r="AX83" i="5" s="1"/>
  <c r="AY83" i="5" s="1"/>
  <c r="H83" i="20" s="1"/>
  <c r="G83" i="20"/>
  <c r="AN22" i="5"/>
  <c r="AO22" i="5" s="1"/>
  <c r="AP22" i="5" s="1"/>
  <c r="AQ22" i="5" s="1"/>
  <c r="AR22" i="5" s="1"/>
  <c r="AS22" i="5" s="1"/>
  <c r="AT22" i="5" s="1"/>
  <c r="AU22" i="5" s="1"/>
  <c r="AV22" i="5" s="1"/>
  <c r="AW22" i="5" s="1"/>
  <c r="AX22" i="5" s="1"/>
  <c r="AY22" i="5" s="1"/>
  <c r="H22" i="20" s="1"/>
  <c r="G22" i="20"/>
  <c r="H129" i="7"/>
  <c r="I129" i="7" s="1"/>
  <c r="H123" i="7"/>
  <c r="I123" i="7" s="1"/>
  <c r="F13" i="21"/>
  <c r="F11" i="21" s="1"/>
  <c r="D13" i="21"/>
  <c r="D11" i="21" s="1"/>
  <c r="E13" i="21"/>
  <c r="E11" i="21" s="1"/>
  <c r="F93" i="12"/>
  <c r="G5" i="6" s="1"/>
  <c r="H93" i="12"/>
  <c r="I5" i="6" s="1"/>
  <c r="H121" i="7"/>
  <c r="I121" i="7" s="1"/>
  <c r="I93" i="12"/>
  <c r="J5" i="6" s="1"/>
  <c r="D119" i="12"/>
  <c r="E96" i="12"/>
  <c r="G93" i="12"/>
  <c r="H5" i="6" s="1"/>
  <c r="E93" i="12"/>
  <c r="F5" i="6" s="1"/>
  <c r="K127" i="7"/>
  <c r="L127" i="7" s="1"/>
  <c r="M127" i="7" s="1"/>
  <c r="AN23" i="16"/>
  <c r="AN17" i="16"/>
  <c r="AN18" i="16" s="1"/>
  <c r="AN20" i="16" s="1"/>
  <c r="AF68" i="1"/>
  <c r="AG19" i="17"/>
  <c r="AG20" i="17" s="1"/>
  <c r="AG22" i="17" s="1"/>
  <c r="H24" i="5"/>
  <c r="H49" i="5"/>
  <c r="H69" i="5"/>
  <c r="H22" i="2" s="1"/>
  <c r="I82" i="5"/>
  <c r="H81" i="5"/>
  <c r="I33" i="5"/>
  <c r="H73" i="5"/>
  <c r="G46" i="2"/>
  <c r="G47" i="2"/>
  <c r="H44" i="5"/>
  <c r="H39" i="5" s="1"/>
  <c r="J27" i="5"/>
  <c r="H63" i="5"/>
  <c r="G60" i="2"/>
  <c r="G42" i="2"/>
  <c r="G43" i="2"/>
  <c r="H9" i="5"/>
  <c r="J40" i="5"/>
  <c r="J29" i="5"/>
  <c r="I25" i="5"/>
  <c r="F39" i="2"/>
  <c r="F38" i="2"/>
  <c r="G24" i="5"/>
  <c r="K30" i="2"/>
  <c r="H55" i="2"/>
  <c r="H56" i="2"/>
  <c r="K28" i="2"/>
  <c r="G133" i="7"/>
  <c r="H116" i="7"/>
  <c r="I116" i="7" s="1"/>
  <c r="J116" i="7" s="1"/>
  <c r="G131" i="7"/>
  <c r="H131" i="7" s="1"/>
  <c r="I59" i="2"/>
  <c r="G134" i="7"/>
  <c r="I130" i="7"/>
  <c r="J130" i="7" s="1"/>
  <c r="K130" i="7" s="1"/>
  <c r="F126" i="7"/>
  <c r="F118" i="7"/>
  <c r="F120" i="7"/>
  <c r="I119" i="7"/>
  <c r="J132" i="7"/>
  <c r="J124" i="7"/>
  <c r="I117" i="7"/>
  <c r="J123" i="7"/>
  <c r="I122" i="7"/>
  <c r="K128" i="7" l="1"/>
  <c r="J129" i="7"/>
  <c r="K129" i="7"/>
  <c r="L129" i="7" s="1"/>
  <c r="J121" i="7"/>
  <c r="K121" i="7" s="1"/>
  <c r="L121" i="7" s="1"/>
  <c r="F96" i="12"/>
  <c r="G96" i="12" s="1"/>
  <c r="H133" i="7"/>
  <c r="I133" i="7" s="1"/>
  <c r="J133" i="7" s="1"/>
  <c r="K133" i="7" s="1"/>
  <c r="L133" i="7" s="1"/>
  <c r="M133" i="7" s="1"/>
  <c r="E119" i="12"/>
  <c r="AO16" i="16"/>
  <c r="AN29" i="16"/>
  <c r="AO74" i="5" s="1"/>
  <c r="AG30" i="17"/>
  <c r="AF10" i="18"/>
  <c r="AH27" i="2"/>
  <c r="AH6" i="2"/>
  <c r="AG23" i="17"/>
  <c r="AH18" i="17"/>
  <c r="I24" i="5"/>
  <c r="I9" i="5"/>
  <c r="J33" i="5"/>
  <c r="I63" i="5"/>
  <c r="K27" i="5"/>
  <c r="I81" i="5"/>
  <c r="J82" i="5"/>
  <c r="I49" i="5"/>
  <c r="I44" i="5"/>
  <c r="I39" i="5" s="1"/>
  <c r="I73" i="5"/>
  <c r="I69" i="5"/>
  <c r="I22" i="2" s="1"/>
  <c r="K40" i="5"/>
  <c r="K29" i="5"/>
  <c r="J25" i="5"/>
  <c r="H60" i="2"/>
  <c r="H46" i="2"/>
  <c r="H47" i="2"/>
  <c r="H38" i="2"/>
  <c r="H39" i="2"/>
  <c r="L28" i="2"/>
  <c r="G39" i="2"/>
  <c r="G38" i="2"/>
  <c r="I56" i="2"/>
  <c r="I55" i="2"/>
  <c r="F50" i="2"/>
  <c r="H43" i="2"/>
  <c r="H42" i="2"/>
  <c r="L30" i="2"/>
  <c r="I131" i="7"/>
  <c r="J59" i="2"/>
  <c r="L130" i="7"/>
  <c r="M130" i="7" s="1"/>
  <c r="N130" i="7" s="1"/>
  <c r="G126" i="7"/>
  <c r="H126" i="7" s="1"/>
  <c r="H134" i="7"/>
  <c r="I134" i="7" s="1"/>
  <c r="G118" i="7"/>
  <c r="G120" i="7"/>
  <c r="J117" i="7"/>
  <c r="K117" i="7" s="1"/>
  <c r="K116" i="7"/>
  <c r="L116" i="7" s="1"/>
  <c r="N127" i="7"/>
  <c r="O127" i="7" s="1"/>
  <c r="K123" i="7"/>
  <c r="L125" i="7"/>
  <c r="L128" i="7"/>
  <c r="K132" i="7"/>
  <c r="J122" i="7"/>
  <c r="K122" i="7" s="1"/>
  <c r="K124" i="7"/>
  <c r="J119" i="7"/>
  <c r="K119" i="7" s="1"/>
  <c r="H96" i="12" l="1"/>
  <c r="H119" i="12" s="1"/>
  <c r="F119" i="12"/>
  <c r="G119" i="12"/>
  <c r="J131" i="7"/>
  <c r="K131" i="7" s="1"/>
  <c r="L131" i="7" s="1"/>
  <c r="AO27" i="16"/>
  <c r="AP35" i="3" s="1"/>
  <c r="AP42" i="3" s="1"/>
  <c r="AO19" i="16"/>
  <c r="AH21" i="17"/>
  <c r="AH31" i="17" s="1"/>
  <c r="AG70" i="1" s="1"/>
  <c r="AG32" i="17"/>
  <c r="AG24" i="17"/>
  <c r="AG33" i="17" s="1"/>
  <c r="AH10" i="3" s="1"/>
  <c r="AK18" i="24" s="1"/>
  <c r="J24" i="5"/>
  <c r="L27" i="5"/>
  <c r="J69" i="5"/>
  <c r="J22" i="2" s="1"/>
  <c r="K33" i="5"/>
  <c r="J44" i="5"/>
  <c r="J39" i="5" s="1"/>
  <c r="J49" i="5"/>
  <c r="I60" i="2"/>
  <c r="J73" i="5"/>
  <c r="J81" i="5"/>
  <c r="K82" i="5"/>
  <c r="J63" i="5"/>
  <c r="J9" i="5"/>
  <c r="L40" i="5"/>
  <c r="L29" i="5"/>
  <c r="G50" i="2"/>
  <c r="K25" i="5"/>
  <c r="H50" i="2"/>
  <c r="I38" i="2"/>
  <c r="I39" i="2"/>
  <c r="M28" i="2"/>
  <c r="J56" i="2"/>
  <c r="J55" i="2"/>
  <c r="I43" i="2"/>
  <c r="I42" i="2"/>
  <c r="I46" i="2"/>
  <c r="I47" i="2"/>
  <c r="M30" i="2"/>
  <c r="K59" i="2"/>
  <c r="M129" i="7"/>
  <c r="J134" i="7"/>
  <c r="I126" i="7"/>
  <c r="H118" i="7"/>
  <c r="M125" i="7"/>
  <c r="N125" i="7" s="1"/>
  <c r="O125" i="7" s="1"/>
  <c r="H120" i="7"/>
  <c r="L123" i="7"/>
  <c r="N133" i="7"/>
  <c r="O133" i="7" s="1"/>
  <c r="M121" i="7"/>
  <c r="L119" i="7"/>
  <c r="M119" i="7" s="1"/>
  <c r="L132" i="7"/>
  <c r="M128" i="7"/>
  <c r="N128" i="7" s="1"/>
  <c r="O128" i="7" s="1"/>
  <c r="P127" i="7"/>
  <c r="L122" i="7"/>
  <c r="M122" i="7" s="1"/>
  <c r="N122" i="7" s="1"/>
  <c r="O122" i="7" s="1"/>
  <c r="L124" i="7"/>
  <c r="M124" i="7" s="1"/>
  <c r="N124" i="7" s="1"/>
  <c r="O130" i="7"/>
  <c r="P130" i="7" s="1"/>
  <c r="M116" i="7"/>
  <c r="L117" i="7"/>
  <c r="I96" i="12" l="1"/>
  <c r="P133" i="7"/>
  <c r="Q133" i="7" s="1"/>
  <c r="R133" i="7" s="1"/>
  <c r="S133" i="7" s="1"/>
  <c r="AO23" i="16"/>
  <c r="AO17" i="16"/>
  <c r="AO18" i="16" s="1"/>
  <c r="AO20" i="16" s="1"/>
  <c r="AH19" i="17"/>
  <c r="AH30" i="17" s="1"/>
  <c r="AG68" i="1"/>
  <c r="L82" i="5"/>
  <c r="K81" i="5"/>
  <c r="K73" i="5"/>
  <c r="K9" i="5"/>
  <c r="K44" i="5"/>
  <c r="K39" i="5" s="1"/>
  <c r="L33" i="5"/>
  <c r="K69" i="5"/>
  <c r="K22" i="2" s="1"/>
  <c r="K24" i="5"/>
  <c r="K63" i="5"/>
  <c r="K49" i="5"/>
  <c r="M27" i="5"/>
  <c r="M40" i="5"/>
  <c r="M29" i="5"/>
  <c r="L25" i="5"/>
  <c r="N30" i="2"/>
  <c r="N28" i="2"/>
  <c r="K55" i="2"/>
  <c r="K56" i="2"/>
  <c r="J60" i="2"/>
  <c r="J47" i="2"/>
  <c r="J46" i="2"/>
  <c r="J39" i="2"/>
  <c r="J38" i="2"/>
  <c r="J42" i="2"/>
  <c r="J43" i="2"/>
  <c r="I50" i="2"/>
  <c r="L59" i="2"/>
  <c r="P122" i="7"/>
  <c r="Q122" i="7" s="1"/>
  <c r="N129" i="7"/>
  <c r="K134" i="7"/>
  <c r="J126" i="7"/>
  <c r="I118" i="7"/>
  <c r="J118" i="7" s="1"/>
  <c r="I120" i="7"/>
  <c r="M132" i="7"/>
  <c r="Q130" i="7"/>
  <c r="R130" i="7" s="1"/>
  <c r="N121" i="7"/>
  <c r="O121" i="7" s="1"/>
  <c r="M123" i="7"/>
  <c r="M117" i="7"/>
  <c r="O124" i="7"/>
  <c r="P124" i="7" s="1"/>
  <c r="N119" i="7"/>
  <c r="P125" i="7"/>
  <c r="Q127" i="7"/>
  <c r="N116" i="7"/>
  <c r="O116" i="7" s="1"/>
  <c r="P116" i="7" s="1"/>
  <c r="Q116" i="7" s="1"/>
  <c r="R116" i="7" s="1"/>
  <c r="M131" i="7"/>
  <c r="P128" i="7"/>
  <c r="Q128" i="7" s="1"/>
  <c r="I119" i="12" l="1"/>
  <c r="J96" i="12"/>
  <c r="J119" i="12" s="1"/>
  <c r="AO29" i="16"/>
  <c r="AP74" i="5" s="1"/>
  <c r="AP16" i="16"/>
  <c r="AH20" i="17"/>
  <c r="AH22" i="17" s="1"/>
  <c r="AH23" i="17" s="1"/>
  <c r="AG10" i="18"/>
  <c r="AI27" i="2"/>
  <c r="AI6" i="2"/>
  <c r="L24" i="5"/>
  <c r="N27" i="5"/>
  <c r="L63" i="5"/>
  <c r="L44" i="5"/>
  <c r="L39" i="5" s="1"/>
  <c r="L49" i="5"/>
  <c r="L69" i="5"/>
  <c r="L22" i="2" s="1"/>
  <c r="L73" i="5"/>
  <c r="M33" i="5"/>
  <c r="L9" i="5"/>
  <c r="M82" i="5"/>
  <c r="L81" i="5"/>
  <c r="N40" i="5"/>
  <c r="N29" i="5"/>
  <c r="M25" i="5"/>
  <c r="J50" i="2"/>
  <c r="K39" i="2"/>
  <c r="K38" i="2"/>
  <c r="K42" i="2"/>
  <c r="K43" i="2"/>
  <c r="K47" i="2"/>
  <c r="K46" i="2"/>
  <c r="K60" i="2"/>
  <c r="O30" i="2"/>
  <c r="L55" i="2"/>
  <c r="L56" i="2"/>
  <c r="T133" i="7"/>
  <c r="U133" i="7" s="1"/>
  <c r="M59" i="2"/>
  <c r="R122" i="7"/>
  <c r="S122" i="7" s="1"/>
  <c r="P121" i="7"/>
  <c r="Q121" i="7" s="1"/>
  <c r="L134" i="7"/>
  <c r="K118" i="7"/>
  <c r="L118" i="7" s="1"/>
  <c r="O129" i="7"/>
  <c r="K126" i="7"/>
  <c r="L126" i="7" s="1"/>
  <c r="J120" i="7"/>
  <c r="K120" i="7" s="1"/>
  <c r="Q125" i="7"/>
  <c r="R128" i="7"/>
  <c r="N123" i="7"/>
  <c r="O123" i="7" s="1"/>
  <c r="P123" i="7" s="1"/>
  <c r="Q124" i="7"/>
  <c r="S116" i="7"/>
  <c r="T116" i="7" s="1"/>
  <c r="U116" i="7" s="1"/>
  <c r="V116" i="7" s="1"/>
  <c r="W116" i="7" s="1"/>
  <c r="X116" i="7" s="1"/>
  <c r="Y116" i="7" s="1"/>
  <c r="Z116" i="7" s="1"/>
  <c r="N131" i="7"/>
  <c r="R127" i="7"/>
  <c r="S130" i="7"/>
  <c r="N117" i="7"/>
  <c r="S128" i="7"/>
  <c r="O119" i="7"/>
  <c r="N132" i="7"/>
  <c r="K96" i="12" l="1"/>
  <c r="Q123" i="7"/>
  <c r="R123" i="7" s="1"/>
  <c r="S123" i="7" s="1"/>
  <c r="T123" i="7" s="1"/>
  <c r="U123" i="7" s="1"/>
  <c r="V123" i="7" s="1"/>
  <c r="W123" i="7" s="1"/>
  <c r="X123" i="7" s="1"/>
  <c r="Y123" i="7" s="1"/>
  <c r="Z123" i="7" s="1"/>
  <c r="AA123" i="7" s="1"/>
  <c r="AB123" i="7" s="1"/>
  <c r="AC123" i="7" s="1"/>
  <c r="AD123" i="7" s="1"/>
  <c r="AE123" i="7" s="1"/>
  <c r="AF123" i="7" s="1"/>
  <c r="AG123" i="7" s="1"/>
  <c r="AH123" i="7" s="1"/>
  <c r="AI123" i="7" s="1"/>
  <c r="AJ123" i="7" s="1"/>
  <c r="AK123" i="7" s="1"/>
  <c r="AL123" i="7" s="1"/>
  <c r="AM123" i="7" s="1"/>
  <c r="AN123" i="7" s="1"/>
  <c r="AO123" i="7" s="1"/>
  <c r="AP123" i="7" s="1"/>
  <c r="AQ123" i="7" s="1"/>
  <c r="AA116" i="7"/>
  <c r="AB116" i="7" s="1"/>
  <c r="AC116" i="7" s="1"/>
  <c r="AD116" i="7" s="1"/>
  <c r="AP19" i="16"/>
  <c r="AP27" i="16"/>
  <c r="AQ35" i="3" s="1"/>
  <c r="AQ42" i="3" s="1"/>
  <c r="AI18" i="17"/>
  <c r="AI21" i="17" s="1"/>
  <c r="AI31" i="17" s="1"/>
  <c r="AH70" i="1" s="1"/>
  <c r="AH32" i="17"/>
  <c r="AH24" i="17"/>
  <c r="AH33" i="17" s="1"/>
  <c r="AI10" i="3" s="1"/>
  <c r="AL18" i="24" s="1"/>
  <c r="M24" i="5"/>
  <c r="M73" i="5"/>
  <c r="M63" i="5"/>
  <c r="M49" i="5"/>
  <c r="M81" i="5"/>
  <c r="N82" i="5"/>
  <c r="N33" i="5"/>
  <c r="M69" i="5"/>
  <c r="M22" i="2" s="1"/>
  <c r="M44" i="5"/>
  <c r="M39" i="5" s="1"/>
  <c r="O27" i="5"/>
  <c r="M9" i="5"/>
  <c r="O40" i="5"/>
  <c r="O29" i="5"/>
  <c r="N25" i="5"/>
  <c r="L60" i="2"/>
  <c r="M56" i="2"/>
  <c r="M55" i="2"/>
  <c r="L38" i="2"/>
  <c r="L39" i="2"/>
  <c r="K50" i="2"/>
  <c r="L43" i="2"/>
  <c r="L42" i="2"/>
  <c r="P30" i="2"/>
  <c r="L46" i="2"/>
  <c r="L47" i="2"/>
  <c r="V133" i="7"/>
  <c r="W133" i="7" s="1"/>
  <c r="X133" i="7" s="1"/>
  <c r="Y133" i="7" s="1"/>
  <c r="Z133" i="7" s="1"/>
  <c r="AA133" i="7" s="1"/>
  <c r="AB133" i="7" s="1"/>
  <c r="AC133" i="7" s="1"/>
  <c r="AD133" i="7" s="1"/>
  <c r="AE133" i="7" s="1"/>
  <c r="AF133" i="7" s="1"/>
  <c r="AG133" i="7" s="1"/>
  <c r="AH133" i="7" s="1"/>
  <c r="AI133" i="7" s="1"/>
  <c r="AJ133" i="7" s="1"/>
  <c r="AK133" i="7" s="1"/>
  <c r="AL133" i="7" s="1"/>
  <c r="AM133" i="7" s="1"/>
  <c r="AN133" i="7" s="1"/>
  <c r="AO133" i="7" s="1"/>
  <c r="AP133" i="7" s="1"/>
  <c r="AQ133" i="7" s="1"/>
  <c r="AR133" i="7" s="1"/>
  <c r="AS133" i="7" s="1"/>
  <c r="AT133" i="7" s="1"/>
  <c r="AU133" i="7" s="1"/>
  <c r="AV133" i="7" s="1"/>
  <c r="AW133" i="7" s="1"/>
  <c r="AX133" i="7" s="1"/>
  <c r="P129" i="7"/>
  <c r="Q129" i="7" s="1"/>
  <c r="N59" i="2"/>
  <c r="T122" i="7"/>
  <c r="U122" i="7" s="1"/>
  <c r="M118" i="7"/>
  <c r="N118" i="7" s="1"/>
  <c r="R121" i="7"/>
  <c r="S121" i="7" s="1"/>
  <c r="R124" i="7"/>
  <c r="S124" i="7" s="1"/>
  <c r="T124" i="7" s="1"/>
  <c r="T128" i="7"/>
  <c r="M126" i="7"/>
  <c r="N126" i="7" s="1"/>
  <c r="O126" i="7" s="1"/>
  <c r="M134" i="7"/>
  <c r="R125" i="7"/>
  <c r="S125" i="7" s="1"/>
  <c r="T125" i="7" s="1"/>
  <c r="U125" i="7" s="1"/>
  <c r="V125" i="7" s="1"/>
  <c r="W125" i="7" s="1"/>
  <c r="X125" i="7" s="1"/>
  <c r="Y125" i="7" s="1"/>
  <c r="Z125" i="7" s="1"/>
  <c r="AA125" i="7" s="1"/>
  <c r="AB125" i="7" s="1"/>
  <c r="AC125" i="7" s="1"/>
  <c r="AD125" i="7" s="1"/>
  <c r="AE125" i="7" s="1"/>
  <c r="AF125" i="7" s="1"/>
  <c r="AG125" i="7" s="1"/>
  <c r="AH125" i="7" s="1"/>
  <c r="AI125" i="7" s="1"/>
  <c r="AJ125" i="7" s="1"/>
  <c r="AK125" i="7" s="1"/>
  <c r="AL125" i="7" s="1"/>
  <c r="AM125" i="7" s="1"/>
  <c r="AN125" i="7" s="1"/>
  <c r="AO125" i="7" s="1"/>
  <c r="AP125" i="7" s="1"/>
  <c r="AQ125" i="7" s="1"/>
  <c r="AR125" i="7" s="1"/>
  <c r="AS125" i="7" s="1"/>
  <c r="AT125" i="7" s="1"/>
  <c r="AU125" i="7" s="1"/>
  <c r="AV125" i="7" s="1"/>
  <c r="AW125" i="7" s="1"/>
  <c r="AX125" i="7" s="1"/>
  <c r="L120" i="7"/>
  <c r="O117" i="7"/>
  <c r="P117" i="7" s="1"/>
  <c r="O131" i="7"/>
  <c r="U128" i="7"/>
  <c r="V128" i="7" s="1"/>
  <c r="W128" i="7" s="1"/>
  <c r="X128" i="7" s="1"/>
  <c r="Y128" i="7" s="1"/>
  <c r="Z128" i="7" s="1"/>
  <c r="AA128" i="7" s="1"/>
  <c r="AB128" i="7" s="1"/>
  <c r="AC128" i="7" s="1"/>
  <c r="AD128" i="7" s="1"/>
  <c r="AE128" i="7" s="1"/>
  <c r="AF128" i="7" s="1"/>
  <c r="AG128" i="7" s="1"/>
  <c r="AH128" i="7" s="1"/>
  <c r="AI128" i="7" s="1"/>
  <c r="AJ128" i="7" s="1"/>
  <c r="AK128" i="7" s="1"/>
  <c r="AL128" i="7" s="1"/>
  <c r="AM128" i="7" s="1"/>
  <c r="AN128" i="7" s="1"/>
  <c r="AO128" i="7" s="1"/>
  <c r="AP128" i="7" s="1"/>
  <c r="AQ128" i="7" s="1"/>
  <c r="AR128" i="7" s="1"/>
  <c r="AS128" i="7" s="1"/>
  <c r="AT128" i="7" s="1"/>
  <c r="AU128" i="7" s="1"/>
  <c r="AV128" i="7" s="1"/>
  <c r="AW128" i="7" s="1"/>
  <c r="AX128" i="7" s="1"/>
  <c r="T130" i="7"/>
  <c r="U130" i="7" s="1"/>
  <c r="V130" i="7" s="1"/>
  <c r="W130" i="7" s="1"/>
  <c r="X130" i="7" s="1"/>
  <c r="Y130" i="7" s="1"/>
  <c r="Z130" i="7" s="1"/>
  <c r="AA130" i="7" s="1"/>
  <c r="AB130" i="7" s="1"/>
  <c r="AC130" i="7" s="1"/>
  <c r="AD130" i="7" s="1"/>
  <c r="AE130" i="7" s="1"/>
  <c r="AF130" i="7" s="1"/>
  <c r="AG130" i="7" s="1"/>
  <c r="AH130" i="7" s="1"/>
  <c r="AI130" i="7" s="1"/>
  <c r="AJ130" i="7" s="1"/>
  <c r="AK130" i="7" s="1"/>
  <c r="AL130" i="7" s="1"/>
  <c r="AM130" i="7" s="1"/>
  <c r="AN130" i="7" s="1"/>
  <c r="AO130" i="7" s="1"/>
  <c r="AP130" i="7" s="1"/>
  <c r="AQ130" i="7" s="1"/>
  <c r="AR130" i="7" s="1"/>
  <c r="AS130" i="7" s="1"/>
  <c r="AT130" i="7" s="1"/>
  <c r="AU130" i="7" s="1"/>
  <c r="AV130" i="7" s="1"/>
  <c r="AW130" i="7" s="1"/>
  <c r="AX130" i="7" s="1"/>
  <c r="S127" i="7"/>
  <c r="P119" i="7"/>
  <c r="Q119" i="7" s="1"/>
  <c r="R119" i="7" s="1"/>
  <c r="S119" i="7" s="1"/>
  <c r="T119" i="7" s="1"/>
  <c r="U119" i="7" s="1"/>
  <c r="V119" i="7" s="1"/>
  <c r="W119" i="7" s="1"/>
  <c r="X119" i="7" s="1"/>
  <c r="Y119" i="7" s="1"/>
  <c r="Z119" i="7" s="1"/>
  <c r="AA119" i="7" s="1"/>
  <c r="AB119" i="7" s="1"/>
  <c r="AC119" i="7" s="1"/>
  <c r="AD119" i="7" s="1"/>
  <c r="AE119" i="7" s="1"/>
  <c r="AF119" i="7" s="1"/>
  <c r="AG119" i="7" s="1"/>
  <c r="AH119" i="7" s="1"/>
  <c r="AI119" i="7" s="1"/>
  <c r="AJ119" i="7" s="1"/>
  <c r="AK119" i="7" s="1"/>
  <c r="AL119" i="7" s="1"/>
  <c r="AM119" i="7" s="1"/>
  <c r="AN119" i="7" s="1"/>
  <c r="AO119" i="7" s="1"/>
  <c r="AP119" i="7" s="1"/>
  <c r="AQ119" i="7" s="1"/>
  <c r="AR119" i="7" s="1"/>
  <c r="AS119" i="7" s="1"/>
  <c r="AT119" i="7" s="1"/>
  <c r="AU119" i="7" s="1"/>
  <c r="AV119" i="7" s="1"/>
  <c r="AW119" i="7" s="1"/>
  <c r="AX119" i="7" s="1"/>
  <c r="O132" i="7"/>
  <c r="AE116" i="7" l="1"/>
  <c r="AF116" i="7" s="1"/>
  <c r="AG116" i="7" s="1"/>
  <c r="AH116" i="7" s="1"/>
  <c r="AI116" i="7" s="1"/>
  <c r="AJ116" i="7" s="1"/>
  <c r="AK116" i="7" s="1"/>
  <c r="AL116" i="7" s="1"/>
  <c r="AM116" i="7" s="1"/>
  <c r="AN116" i="7" s="1"/>
  <c r="AO116" i="7" s="1"/>
  <c r="AP116" i="7" s="1"/>
  <c r="AQ116" i="7" s="1"/>
  <c r="AR116" i="7" s="1"/>
  <c r="AS116" i="7" s="1"/>
  <c r="AT116" i="7" s="1"/>
  <c r="AU116" i="7" s="1"/>
  <c r="AV116" i="7" s="1"/>
  <c r="AW116" i="7" s="1"/>
  <c r="AX116" i="7" s="1"/>
  <c r="K119" i="12"/>
  <c r="L96" i="12"/>
  <c r="R129" i="7"/>
  <c r="S129" i="7" s="1"/>
  <c r="T129" i="7" s="1"/>
  <c r="AR123" i="7"/>
  <c r="AS123" i="7" s="1"/>
  <c r="AT123" i="7" s="1"/>
  <c r="AU123" i="7" s="1"/>
  <c r="AV123" i="7" s="1"/>
  <c r="AW123" i="7" s="1"/>
  <c r="AX123" i="7" s="1"/>
  <c r="AP23" i="16"/>
  <c r="AP17" i="16"/>
  <c r="AP18" i="16" s="1"/>
  <c r="AP20" i="16" s="1"/>
  <c r="AH68" i="1"/>
  <c r="AI19" i="17"/>
  <c r="AI20" i="17" s="1"/>
  <c r="AI22" i="17" s="1"/>
  <c r="M60" i="2"/>
  <c r="E16" i="20"/>
  <c r="O82" i="5"/>
  <c r="E82" i="20" s="1"/>
  <c r="E81" i="20" s="1"/>
  <c r="N81" i="5"/>
  <c r="N63" i="5"/>
  <c r="N24" i="5"/>
  <c r="N44" i="5"/>
  <c r="N39" i="5" s="1"/>
  <c r="E70" i="20"/>
  <c r="E69" i="20" s="1"/>
  <c r="N69" i="5"/>
  <c r="N22" i="2" s="1"/>
  <c r="N9" i="5"/>
  <c r="E10" i="20"/>
  <c r="E9" i="20" s="1"/>
  <c r="P27" i="5"/>
  <c r="O33" i="5"/>
  <c r="N49" i="5"/>
  <c r="E50" i="20"/>
  <c r="E49" i="20" s="1"/>
  <c r="E4" i="23" s="1"/>
  <c r="N73" i="5"/>
  <c r="P40" i="5"/>
  <c r="P29" i="5"/>
  <c r="O25" i="5"/>
  <c r="M43" i="2"/>
  <c r="M42" i="2"/>
  <c r="M38" i="2"/>
  <c r="M39" i="2"/>
  <c r="N56" i="2"/>
  <c r="N55" i="2"/>
  <c r="L50" i="2"/>
  <c r="M46" i="2"/>
  <c r="M47" i="2"/>
  <c r="Q30" i="2"/>
  <c r="N134" i="7"/>
  <c r="O134" i="7" s="1"/>
  <c r="O59" i="2"/>
  <c r="T121" i="7"/>
  <c r="U121" i="7" s="1"/>
  <c r="V121" i="7" s="1"/>
  <c r="W121" i="7" s="1"/>
  <c r="P126" i="7"/>
  <c r="Q126" i="7" s="1"/>
  <c r="V122" i="7"/>
  <c r="W122" i="7" s="1"/>
  <c r="X122" i="7" s="1"/>
  <c r="Y122" i="7" s="1"/>
  <c r="Z122" i="7" s="1"/>
  <c r="AA122" i="7" s="1"/>
  <c r="AB122" i="7" s="1"/>
  <c r="AC122" i="7" s="1"/>
  <c r="AD122" i="7" s="1"/>
  <c r="AE122" i="7" s="1"/>
  <c r="AF122" i="7" s="1"/>
  <c r="AG122" i="7" s="1"/>
  <c r="AH122" i="7" s="1"/>
  <c r="AI122" i="7" s="1"/>
  <c r="AJ122" i="7" s="1"/>
  <c r="AK122" i="7" s="1"/>
  <c r="AL122" i="7" s="1"/>
  <c r="AM122" i="7" s="1"/>
  <c r="AN122" i="7" s="1"/>
  <c r="AO122" i="7" s="1"/>
  <c r="AP122" i="7" s="1"/>
  <c r="AQ122" i="7" s="1"/>
  <c r="AR122" i="7" s="1"/>
  <c r="AS122" i="7" s="1"/>
  <c r="AT122" i="7" s="1"/>
  <c r="AU122" i="7" s="1"/>
  <c r="AV122" i="7" s="1"/>
  <c r="AW122" i="7" s="1"/>
  <c r="AX122" i="7" s="1"/>
  <c r="Q117" i="7"/>
  <c r="R117" i="7" s="1"/>
  <c r="S117" i="7" s="1"/>
  <c r="T117" i="7" s="1"/>
  <c r="U117" i="7" s="1"/>
  <c r="V117" i="7" s="1"/>
  <c r="W117" i="7" s="1"/>
  <c r="X117" i="7" s="1"/>
  <c r="Y117" i="7" s="1"/>
  <c r="Z117" i="7" s="1"/>
  <c r="AA117" i="7" s="1"/>
  <c r="AB117" i="7" s="1"/>
  <c r="AC117" i="7" s="1"/>
  <c r="AD117" i="7" s="1"/>
  <c r="AE117" i="7" s="1"/>
  <c r="AF117" i="7" s="1"/>
  <c r="AG117" i="7" s="1"/>
  <c r="AH117" i="7" s="1"/>
  <c r="AI117" i="7" s="1"/>
  <c r="AJ117" i="7" s="1"/>
  <c r="AK117" i="7" s="1"/>
  <c r="AL117" i="7" s="1"/>
  <c r="AM117" i="7" s="1"/>
  <c r="AN117" i="7" s="1"/>
  <c r="AO117" i="7" s="1"/>
  <c r="AP117" i="7" s="1"/>
  <c r="AQ117" i="7" s="1"/>
  <c r="AR117" i="7" s="1"/>
  <c r="AS117" i="7" s="1"/>
  <c r="AT117" i="7" s="1"/>
  <c r="AU117" i="7" s="1"/>
  <c r="AV117" i="7" s="1"/>
  <c r="AW117" i="7" s="1"/>
  <c r="AX117" i="7" s="1"/>
  <c r="U124" i="7"/>
  <c r="O118" i="7"/>
  <c r="M120" i="7"/>
  <c r="P132" i="7"/>
  <c r="Q132" i="7" s="1"/>
  <c r="R132" i="7" s="1"/>
  <c r="S132" i="7" s="1"/>
  <c r="T132" i="7" s="1"/>
  <c r="U132" i="7" s="1"/>
  <c r="V132" i="7" s="1"/>
  <c r="W132" i="7" s="1"/>
  <c r="X132" i="7" s="1"/>
  <c r="Y132" i="7" s="1"/>
  <c r="Z132" i="7" s="1"/>
  <c r="AA132" i="7" s="1"/>
  <c r="AB132" i="7" s="1"/>
  <c r="AC132" i="7" s="1"/>
  <c r="AD132" i="7" s="1"/>
  <c r="AE132" i="7" s="1"/>
  <c r="AF132" i="7" s="1"/>
  <c r="AG132" i="7" s="1"/>
  <c r="AH132" i="7" s="1"/>
  <c r="AI132" i="7" s="1"/>
  <c r="AJ132" i="7" s="1"/>
  <c r="AK132" i="7" s="1"/>
  <c r="AL132" i="7" s="1"/>
  <c r="AM132" i="7" s="1"/>
  <c r="AN132" i="7" s="1"/>
  <c r="AO132" i="7" s="1"/>
  <c r="AP132" i="7" s="1"/>
  <c r="AQ132" i="7" s="1"/>
  <c r="AR132" i="7" s="1"/>
  <c r="AS132" i="7" s="1"/>
  <c r="AT132" i="7" s="1"/>
  <c r="AU132" i="7" s="1"/>
  <c r="AV132" i="7" s="1"/>
  <c r="AW132" i="7" s="1"/>
  <c r="AX132" i="7" s="1"/>
  <c r="P131" i="7"/>
  <c r="Q131" i="7" s="1"/>
  <c r="R131" i="7" s="1"/>
  <c r="S131" i="7" s="1"/>
  <c r="T131" i="7" s="1"/>
  <c r="U131" i="7" s="1"/>
  <c r="V131" i="7" s="1"/>
  <c r="W131" i="7" s="1"/>
  <c r="X131" i="7" s="1"/>
  <c r="Y131" i="7" s="1"/>
  <c r="Z131" i="7" s="1"/>
  <c r="AA131" i="7" s="1"/>
  <c r="AB131" i="7" s="1"/>
  <c r="AC131" i="7" s="1"/>
  <c r="AD131" i="7" s="1"/>
  <c r="AE131" i="7" s="1"/>
  <c r="AF131" i="7" s="1"/>
  <c r="AG131" i="7" s="1"/>
  <c r="AH131" i="7" s="1"/>
  <c r="AI131" i="7" s="1"/>
  <c r="AJ131" i="7" s="1"/>
  <c r="AK131" i="7" s="1"/>
  <c r="AL131" i="7" s="1"/>
  <c r="AM131" i="7" s="1"/>
  <c r="AN131" i="7" s="1"/>
  <c r="AO131" i="7" s="1"/>
  <c r="AP131" i="7" s="1"/>
  <c r="AQ131" i="7" s="1"/>
  <c r="AR131" i="7" s="1"/>
  <c r="AS131" i="7" s="1"/>
  <c r="AT131" i="7" s="1"/>
  <c r="AU131" i="7" s="1"/>
  <c r="AV131" i="7" s="1"/>
  <c r="AW131" i="7" s="1"/>
  <c r="AX131" i="7" s="1"/>
  <c r="T127" i="7"/>
  <c r="U127" i="7" s="1"/>
  <c r="V127" i="7" s="1"/>
  <c r="W127" i="7" s="1"/>
  <c r="X127" i="7" s="1"/>
  <c r="Y127" i="7" s="1"/>
  <c r="Z127" i="7" s="1"/>
  <c r="AA127" i="7" s="1"/>
  <c r="AB127" i="7" s="1"/>
  <c r="AC127" i="7" s="1"/>
  <c r="AD127" i="7" s="1"/>
  <c r="L119" i="12" l="1"/>
  <c r="M96" i="12"/>
  <c r="X121" i="7"/>
  <c r="Y121" i="7" s="1"/>
  <c r="Z121" i="7" s="1"/>
  <c r="AE127" i="7"/>
  <c r="AF127" i="7" s="1"/>
  <c r="AG127" i="7" s="1"/>
  <c r="AH127" i="7" s="1"/>
  <c r="AI127" i="7" s="1"/>
  <c r="AJ127" i="7" s="1"/>
  <c r="AK127" i="7" s="1"/>
  <c r="AL127" i="7" s="1"/>
  <c r="AM127" i="7" s="1"/>
  <c r="AN127" i="7" s="1"/>
  <c r="AO127" i="7" s="1"/>
  <c r="AP127" i="7" s="1"/>
  <c r="AQ127" i="7" s="1"/>
  <c r="AR127" i="7" s="1"/>
  <c r="AS127" i="7" s="1"/>
  <c r="AT127" i="7" s="1"/>
  <c r="AU127" i="7" s="1"/>
  <c r="AV127" i="7" s="1"/>
  <c r="AW127" i="7" s="1"/>
  <c r="AX127" i="7" s="1"/>
  <c r="AQ16" i="16"/>
  <c r="AP29" i="16"/>
  <c r="AQ74" i="5" s="1"/>
  <c r="AI30" i="17"/>
  <c r="AH10" i="18"/>
  <c r="AJ27" i="2"/>
  <c r="AJ6" i="2"/>
  <c r="AJ18" i="17"/>
  <c r="AI23" i="17"/>
  <c r="O73" i="5"/>
  <c r="O9" i="5"/>
  <c r="O69" i="5"/>
  <c r="O22" i="2" s="1"/>
  <c r="O44" i="5"/>
  <c r="O39" i="5" s="1"/>
  <c r="O24" i="5"/>
  <c r="P33" i="5"/>
  <c r="P82" i="5"/>
  <c r="O81" i="5"/>
  <c r="O49" i="5"/>
  <c r="O63" i="5"/>
  <c r="Q27" i="5"/>
  <c r="Q40" i="5"/>
  <c r="Q29" i="5"/>
  <c r="P25" i="5"/>
  <c r="N47" i="2"/>
  <c r="N46" i="2"/>
  <c r="N42" i="2"/>
  <c r="N43" i="2"/>
  <c r="R30" i="2"/>
  <c r="N60" i="2"/>
  <c r="O55" i="2"/>
  <c r="O56" i="2"/>
  <c r="N39" i="2"/>
  <c r="N38" i="2"/>
  <c r="M50" i="2"/>
  <c r="P134" i="7"/>
  <c r="Q134" i="7"/>
  <c r="R134" i="7" s="1"/>
  <c r="S134" i="7" s="1"/>
  <c r="T134" i="7" s="1"/>
  <c r="U134" i="7" s="1"/>
  <c r="V134" i="7" s="1"/>
  <c r="W134" i="7" s="1"/>
  <c r="X134" i="7" s="1"/>
  <c r="Y134" i="7" s="1"/>
  <c r="Z134" i="7" s="1"/>
  <c r="AA134" i="7" s="1"/>
  <c r="AB134" i="7" s="1"/>
  <c r="AC134" i="7" s="1"/>
  <c r="AD134" i="7" s="1"/>
  <c r="AE134" i="7" s="1"/>
  <c r="AF134" i="7" s="1"/>
  <c r="AG134" i="7" s="1"/>
  <c r="AH134" i="7" s="1"/>
  <c r="AI134" i="7" s="1"/>
  <c r="AJ134" i="7" s="1"/>
  <c r="AK134" i="7" s="1"/>
  <c r="AL134" i="7" s="1"/>
  <c r="AM134" i="7" s="1"/>
  <c r="AN134" i="7" s="1"/>
  <c r="AO134" i="7" s="1"/>
  <c r="AP134" i="7" s="1"/>
  <c r="AQ134" i="7" s="1"/>
  <c r="AR134" i="7" s="1"/>
  <c r="AS134" i="7" s="1"/>
  <c r="AT134" i="7" s="1"/>
  <c r="AU134" i="7" s="1"/>
  <c r="AV134" i="7" s="1"/>
  <c r="AW134" i="7" s="1"/>
  <c r="AX134" i="7" s="1"/>
  <c r="P59" i="2"/>
  <c r="P118" i="7"/>
  <c r="Q118" i="7" s="1"/>
  <c r="V124" i="7"/>
  <c r="W124" i="7" s="1"/>
  <c r="X124" i="7" s="1"/>
  <c r="Y124" i="7" s="1"/>
  <c r="Z124" i="7" s="1"/>
  <c r="AA124" i="7" s="1"/>
  <c r="AB124" i="7" s="1"/>
  <c r="AC124" i="7" s="1"/>
  <c r="AD124" i="7" s="1"/>
  <c r="AE124" i="7" s="1"/>
  <c r="AF124" i="7" s="1"/>
  <c r="AG124" i="7" s="1"/>
  <c r="AH124" i="7" s="1"/>
  <c r="AI124" i="7" s="1"/>
  <c r="AJ124" i="7" s="1"/>
  <c r="AK124" i="7" s="1"/>
  <c r="AL124" i="7" s="1"/>
  <c r="R126" i="7"/>
  <c r="U129" i="7"/>
  <c r="V129" i="7" s="1"/>
  <c r="W129" i="7" s="1"/>
  <c r="X129" i="7" s="1"/>
  <c r="Y129" i="7" s="1"/>
  <c r="Z129" i="7" s="1"/>
  <c r="AA129" i="7" s="1"/>
  <c r="AB129" i="7" s="1"/>
  <c r="AC129" i="7" s="1"/>
  <c r="AD129" i="7" s="1"/>
  <c r="AE129" i="7" s="1"/>
  <c r="AF129" i="7" s="1"/>
  <c r="AG129" i="7" s="1"/>
  <c r="AH129" i="7" s="1"/>
  <c r="AI129" i="7" s="1"/>
  <c r="AJ129" i="7" s="1"/>
  <c r="AK129" i="7" s="1"/>
  <c r="AL129" i="7" s="1"/>
  <c r="AM129" i="7" s="1"/>
  <c r="AN129" i="7" s="1"/>
  <c r="AO129" i="7" s="1"/>
  <c r="AP129" i="7" s="1"/>
  <c r="AQ129" i="7" s="1"/>
  <c r="AR129" i="7" s="1"/>
  <c r="AS129" i="7" s="1"/>
  <c r="AT129" i="7" s="1"/>
  <c r="AU129" i="7" s="1"/>
  <c r="AV129" i="7" s="1"/>
  <c r="AW129" i="7" s="1"/>
  <c r="AX129" i="7" s="1"/>
  <c r="N120" i="7"/>
  <c r="AA121" i="7" l="1"/>
  <c r="AB121" i="7" s="1"/>
  <c r="AC121" i="7" s="1"/>
  <c r="AD121" i="7" s="1"/>
  <c r="AE121" i="7" s="1"/>
  <c r="AF121" i="7" s="1"/>
  <c r="AG121" i="7" s="1"/>
  <c r="AH121" i="7" s="1"/>
  <c r="AI121" i="7" s="1"/>
  <c r="AJ121" i="7" s="1"/>
  <c r="AK121" i="7" s="1"/>
  <c r="AL121" i="7" s="1"/>
  <c r="AM121" i="7" s="1"/>
  <c r="AN121" i="7" s="1"/>
  <c r="AO121" i="7" s="1"/>
  <c r="AP121" i="7" s="1"/>
  <c r="AQ121" i="7" s="1"/>
  <c r="AR121" i="7" s="1"/>
  <c r="AS121" i="7" s="1"/>
  <c r="AT121" i="7" s="1"/>
  <c r="AU121" i="7" s="1"/>
  <c r="AV121" i="7" s="1"/>
  <c r="AW121" i="7" s="1"/>
  <c r="AX121" i="7" s="1"/>
  <c r="N96" i="12"/>
  <c r="N119" i="12" s="1"/>
  <c r="M119" i="12"/>
  <c r="AQ19" i="16"/>
  <c r="AQ23" i="16" s="1"/>
  <c r="AQ27" i="16"/>
  <c r="AR35" i="3" s="1"/>
  <c r="AR42" i="3" s="1"/>
  <c r="AJ21" i="17"/>
  <c r="AJ31" i="17" s="1"/>
  <c r="AI70" i="1" s="1"/>
  <c r="AI32" i="17"/>
  <c r="AI24" i="17"/>
  <c r="AI33" i="17" s="1"/>
  <c r="AJ10" i="3" s="1"/>
  <c r="AM18" i="24" s="1"/>
  <c r="P24" i="5"/>
  <c r="R27" i="5"/>
  <c r="Q82" i="5"/>
  <c r="P81" i="5"/>
  <c r="P44" i="5"/>
  <c r="P39" i="5" s="1"/>
  <c r="P63" i="5"/>
  <c r="P9" i="5"/>
  <c r="P49" i="5"/>
  <c r="Q33" i="5"/>
  <c r="P73" i="5"/>
  <c r="P69" i="5"/>
  <c r="P22" i="2" s="1"/>
  <c r="R40" i="5"/>
  <c r="R29" i="5"/>
  <c r="Q25" i="5"/>
  <c r="O39" i="2"/>
  <c r="O38" i="2"/>
  <c r="O47" i="2"/>
  <c r="O46" i="2"/>
  <c r="O42" i="2"/>
  <c r="O43" i="2"/>
  <c r="N50" i="2"/>
  <c r="S30" i="2"/>
  <c r="P55" i="2"/>
  <c r="P56" i="2"/>
  <c r="O60" i="2"/>
  <c r="Q59" i="2"/>
  <c r="S126" i="7"/>
  <c r="T126" i="7" s="1"/>
  <c r="R118" i="7"/>
  <c r="S118" i="7" s="1"/>
  <c r="T118" i="7" s="1"/>
  <c r="U118" i="7" s="1"/>
  <c r="AM124" i="7"/>
  <c r="AN124" i="7" s="1"/>
  <c r="AO124" i="7" s="1"/>
  <c r="AP124" i="7" s="1"/>
  <c r="AQ124" i="7" s="1"/>
  <c r="AR124" i="7" s="1"/>
  <c r="O120" i="7"/>
  <c r="P120" i="7" s="1"/>
  <c r="O96" i="12" l="1"/>
  <c r="AQ17" i="16"/>
  <c r="AQ18" i="16" s="1"/>
  <c r="AQ20" i="16" s="1"/>
  <c r="AR16" i="16" s="1"/>
  <c r="AI68" i="1"/>
  <c r="AJ19" i="17"/>
  <c r="AJ30" i="17" s="1"/>
  <c r="P60" i="2"/>
  <c r="Q9" i="5"/>
  <c r="R33" i="5"/>
  <c r="Q44" i="5"/>
  <c r="Q39" i="5" s="1"/>
  <c r="Q24" i="5"/>
  <c r="Q69" i="5"/>
  <c r="Q22" i="2" s="1"/>
  <c r="Q73" i="5"/>
  <c r="Q63" i="5"/>
  <c r="S27" i="5"/>
  <c r="Q49" i="5"/>
  <c r="R82" i="5"/>
  <c r="Q81" i="5"/>
  <c r="S40" i="5"/>
  <c r="S29" i="5"/>
  <c r="R25" i="5"/>
  <c r="P38" i="2"/>
  <c r="P39" i="2"/>
  <c r="P46" i="2"/>
  <c r="P47" i="2"/>
  <c r="Q56" i="2"/>
  <c r="Q55" i="2"/>
  <c r="T30" i="2"/>
  <c r="O50" i="2"/>
  <c r="P43" i="2"/>
  <c r="P42" i="2"/>
  <c r="Q120" i="7"/>
  <c r="V118" i="7"/>
  <c r="W118" i="7" s="1"/>
  <c r="X118" i="7" s="1"/>
  <c r="Y118" i="7" s="1"/>
  <c r="Z118" i="7" s="1"/>
  <c r="AA118" i="7" s="1"/>
  <c r="AB118" i="7" s="1"/>
  <c r="AC118" i="7" s="1"/>
  <c r="AD118" i="7" s="1"/>
  <c r="AE118" i="7" s="1"/>
  <c r="AF118" i="7" s="1"/>
  <c r="AG118" i="7" s="1"/>
  <c r="AH118" i="7" s="1"/>
  <c r="AI118" i="7" s="1"/>
  <c r="AJ118" i="7" s="1"/>
  <c r="AK118" i="7" s="1"/>
  <c r="AL118" i="7" s="1"/>
  <c r="R59" i="2"/>
  <c r="U126" i="7"/>
  <c r="AS124" i="7"/>
  <c r="AT124" i="7" s="1"/>
  <c r="AU124" i="7" s="1"/>
  <c r="AV124" i="7" s="1"/>
  <c r="AW124" i="7" s="1"/>
  <c r="O119" i="12" l="1"/>
  <c r="P96" i="12"/>
  <c r="AQ29" i="16"/>
  <c r="AR74" i="5" s="1"/>
  <c r="AR19" i="16"/>
  <c r="AR27" i="16"/>
  <c r="AS35" i="3" s="1"/>
  <c r="AS42" i="3" s="1"/>
  <c r="AI10" i="18"/>
  <c r="AK27" i="2"/>
  <c r="AK6" i="2"/>
  <c r="AJ20" i="17"/>
  <c r="AJ22" i="17" s="1"/>
  <c r="AJ23" i="17" s="1"/>
  <c r="R73" i="5"/>
  <c r="R44" i="5"/>
  <c r="R39" i="5" s="1"/>
  <c r="R24" i="5"/>
  <c r="R81" i="5"/>
  <c r="S82" i="5"/>
  <c r="T27" i="5"/>
  <c r="R63" i="5"/>
  <c r="R69" i="5"/>
  <c r="R22" i="2" s="1"/>
  <c r="S33" i="5"/>
  <c r="R49" i="5"/>
  <c r="R9" i="5"/>
  <c r="T40" i="5"/>
  <c r="T29" i="5"/>
  <c r="S25" i="5"/>
  <c r="P50" i="2"/>
  <c r="F79" i="20"/>
  <c r="Q46" i="2"/>
  <c r="Q47" i="2"/>
  <c r="Q38" i="2"/>
  <c r="Q39" i="2"/>
  <c r="Q43" i="2"/>
  <c r="Q42" i="2"/>
  <c r="U30" i="2"/>
  <c r="R56" i="2"/>
  <c r="R55" i="2"/>
  <c r="Q60" i="2"/>
  <c r="R120" i="7"/>
  <c r="S120" i="7" s="1"/>
  <c r="T120" i="7" s="1"/>
  <c r="U120" i="7" s="1"/>
  <c r="V120" i="7" s="1"/>
  <c r="W120" i="7" s="1"/>
  <c r="AM118" i="7"/>
  <c r="AN118" i="7" s="1"/>
  <c r="AO118" i="7" s="1"/>
  <c r="AP118" i="7" s="1"/>
  <c r="AQ118" i="7" s="1"/>
  <c r="AR118" i="7" s="1"/>
  <c r="AS118" i="7" s="1"/>
  <c r="AT118" i="7" s="1"/>
  <c r="AU118" i="7" s="1"/>
  <c r="AV118" i="7" s="1"/>
  <c r="AW118" i="7" s="1"/>
  <c r="AX118" i="7" s="1"/>
  <c r="AX124" i="7"/>
  <c r="S59" i="2"/>
  <c r="V126" i="7"/>
  <c r="W126" i="7" s="1"/>
  <c r="X126" i="7" s="1"/>
  <c r="Y126" i="7" s="1"/>
  <c r="Z126" i="7" s="1"/>
  <c r="AA126" i="7" s="1"/>
  <c r="AB126" i="7" s="1"/>
  <c r="AC126" i="7" s="1"/>
  <c r="AD126" i="7" s="1"/>
  <c r="AE126" i="7" s="1"/>
  <c r="AF126" i="7" s="1"/>
  <c r="AG126" i="7" s="1"/>
  <c r="AH126" i="7" s="1"/>
  <c r="AI126" i="7" s="1"/>
  <c r="AJ126" i="7" s="1"/>
  <c r="P119" i="12" l="1"/>
  <c r="Q96" i="12"/>
  <c r="Q119" i="12" s="1"/>
  <c r="AR23" i="16"/>
  <c r="AR17" i="16"/>
  <c r="AR18" i="16" s="1"/>
  <c r="AR20" i="16" s="1"/>
  <c r="AK18" i="17"/>
  <c r="AK21" i="17" s="1"/>
  <c r="AK31" i="17" s="1"/>
  <c r="AJ70" i="1" s="1"/>
  <c r="AJ32" i="17"/>
  <c r="AJ24" i="17"/>
  <c r="AJ33" i="17" s="1"/>
  <c r="AK10" i="3" s="1"/>
  <c r="AN18" i="24" s="1"/>
  <c r="S44" i="5"/>
  <c r="S39" i="5" s="1"/>
  <c r="S24" i="5"/>
  <c r="S9" i="5"/>
  <c r="S81" i="5"/>
  <c r="T82" i="5"/>
  <c r="S49" i="5"/>
  <c r="T33" i="5"/>
  <c r="S63" i="5"/>
  <c r="S69" i="5"/>
  <c r="S22" i="2" s="1"/>
  <c r="U27" i="5"/>
  <c r="S73" i="5"/>
  <c r="U40" i="5"/>
  <c r="U29" i="5"/>
  <c r="T25" i="5"/>
  <c r="R60" i="2"/>
  <c r="R39" i="2"/>
  <c r="R38" i="2"/>
  <c r="R42" i="2"/>
  <c r="R43" i="2"/>
  <c r="R47" i="2"/>
  <c r="R46" i="2"/>
  <c r="S55" i="2"/>
  <c r="S56" i="2"/>
  <c r="V30" i="2"/>
  <c r="Q50" i="2"/>
  <c r="T59" i="2"/>
  <c r="AK126" i="7"/>
  <c r="AL126" i="7" s="1"/>
  <c r="AM126" i="7" s="1"/>
  <c r="AN126" i="7" s="1"/>
  <c r="AO126" i="7" s="1"/>
  <c r="AP126" i="7" s="1"/>
  <c r="AQ126" i="7" s="1"/>
  <c r="AR126" i="7" s="1"/>
  <c r="AS126" i="7" s="1"/>
  <c r="AT126" i="7" s="1"/>
  <c r="AU126" i="7" s="1"/>
  <c r="AV126" i="7" s="1"/>
  <c r="AW126" i="7" s="1"/>
  <c r="AX126" i="7" s="1"/>
  <c r="X120" i="7"/>
  <c r="Y120" i="7" s="1"/>
  <c r="Z120" i="7" s="1"/>
  <c r="AA120" i="7" s="1"/>
  <c r="AB120" i="7" s="1"/>
  <c r="AC120" i="7" s="1"/>
  <c r="AD120" i="7" s="1"/>
  <c r="AE120" i="7" s="1"/>
  <c r="AF120" i="7" s="1"/>
  <c r="AG120" i="7" s="1"/>
  <c r="AH120" i="7" s="1"/>
  <c r="AI120" i="7" s="1"/>
  <c r="AJ120" i="7" s="1"/>
  <c r="AK120" i="7" s="1"/>
  <c r="AL120" i="7" s="1"/>
  <c r="AM120" i="7" s="1"/>
  <c r="AN120" i="7" s="1"/>
  <c r="AO120" i="7" s="1"/>
  <c r="AP120" i="7" s="1"/>
  <c r="AQ120" i="7" s="1"/>
  <c r="AR120" i="7" s="1"/>
  <c r="AS120" i="7" s="1"/>
  <c r="AT120" i="7" s="1"/>
  <c r="AU120" i="7" s="1"/>
  <c r="AV120" i="7" s="1"/>
  <c r="AW120" i="7" s="1"/>
  <c r="AX120" i="7" s="1"/>
  <c r="R96" i="12" l="1"/>
  <c r="R119" i="12" s="1"/>
  <c r="AS16" i="16"/>
  <c r="AR29" i="16"/>
  <c r="AS74" i="5" s="1"/>
  <c r="AJ68" i="1"/>
  <c r="AK19" i="17"/>
  <c r="AK30" i="17" s="1"/>
  <c r="T24" i="5"/>
  <c r="U33" i="5"/>
  <c r="T73" i="5"/>
  <c r="T69" i="5"/>
  <c r="T22" i="2" s="1"/>
  <c r="T63" i="5"/>
  <c r="T44" i="5"/>
  <c r="T39" i="5" s="1"/>
  <c r="V27" i="5"/>
  <c r="T49" i="5"/>
  <c r="T9" i="5"/>
  <c r="S60" i="2"/>
  <c r="T81" i="5"/>
  <c r="U82" i="5"/>
  <c r="V40" i="5"/>
  <c r="V29" i="5"/>
  <c r="U25" i="5"/>
  <c r="S39" i="2"/>
  <c r="S38" i="2"/>
  <c r="S42" i="2"/>
  <c r="S43" i="2"/>
  <c r="R50" i="2"/>
  <c r="S47" i="2"/>
  <c r="S46" i="2"/>
  <c r="T55" i="2"/>
  <c r="T56" i="2"/>
  <c r="W30" i="2"/>
  <c r="U59" i="2"/>
  <c r="S96" i="12" l="1"/>
  <c r="AS27" i="16"/>
  <c r="AT35" i="3" s="1"/>
  <c r="AT42" i="3" s="1"/>
  <c r="AS19" i="16"/>
  <c r="AJ10" i="18"/>
  <c r="AL27" i="2"/>
  <c r="AL6" i="2"/>
  <c r="AK20" i="17"/>
  <c r="AK22" i="17" s="1"/>
  <c r="AK23" i="17" s="1"/>
  <c r="U24" i="5"/>
  <c r="W27" i="5"/>
  <c r="U63" i="5"/>
  <c r="U9" i="5"/>
  <c r="U73" i="5"/>
  <c r="V82" i="5"/>
  <c r="U81" i="5"/>
  <c r="U49" i="5"/>
  <c r="U69" i="5"/>
  <c r="U22" i="2" s="1"/>
  <c r="U44" i="5"/>
  <c r="U39" i="5" s="1"/>
  <c r="V33" i="5"/>
  <c r="W40" i="5"/>
  <c r="W29" i="5"/>
  <c r="V25" i="5"/>
  <c r="T60" i="2"/>
  <c r="T38" i="2"/>
  <c r="T39" i="2"/>
  <c r="X30" i="2"/>
  <c r="T43" i="2"/>
  <c r="T42" i="2"/>
  <c r="S50" i="2"/>
  <c r="T46" i="2"/>
  <c r="T47" i="2"/>
  <c r="U56" i="2"/>
  <c r="U55" i="2"/>
  <c r="V59" i="2"/>
  <c r="S119" i="12" l="1"/>
  <c r="T96" i="12"/>
  <c r="T119" i="12" s="1"/>
  <c r="AS23" i="16"/>
  <c r="AS17" i="16"/>
  <c r="AS18" i="16" s="1"/>
  <c r="AS20" i="16" s="1"/>
  <c r="AL18" i="17"/>
  <c r="AL21" i="17" s="1"/>
  <c r="AL31" i="17" s="1"/>
  <c r="AK70" i="1" s="1"/>
  <c r="AK32" i="17"/>
  <c r="AK24" i="17"/>
  <c r="AK33" i="17" s="1"/>
  <c r="AL10" i="3" s="1"/>
  <c r="AO18" i="24" s="1"/>
  <c r="V49" i="5"/>
  <c r="X27" i="5"/>
  <c r="V73" i="5"/>
  <c r="V24" i="5"/>
  <c r="W33" i="5"/>
  <c r="V69" i="5"/>
  <c r="V22" i="2" s="1"/>
  <c r="V44" i="5"/>
  <c r="V39" i="5" s="1"/>
  <c r="V81" i="5"/>
  <c r="W82" i="5"/>
  <c r="V9" i="5"/>
  <c r="V63" i="5"/>
  <c r="X40" i="5"/>
  <c r="X29" i="5"/>
  <c r="W25" i="5"/>
  <c r="T50" i="2"/>
  <c r="U60" i="2"/>
  <c r="U38" i="2"/>
  <c r="U39" i="2"/>
  <c r="V56" i="2"/>
  <c r="V55" i="2"/>
  <c r="Y30" i="2"/>
  <c r="U43" i="2"/>
  <c r="U42" i="2"/>
  <c r="U46" i="2"/>
  <c r="U47" i="2"/>
  <c r="U96" i="12" l="1"/>
  <c r="U119" i="12" s="1"/>
  <c r="AS29" i="16"/>
  <c r="AT74" i="5" s="1"/>
  <c r="AT16" i="16"/>
  <c r="E71" i="21"/>
  <c r="E69" i="21" s="1"/>
  <c r="G27" i="23" s="1"/>
  <c r="AL19" i="17"/>
  <c r="AL20" i="17" s="1"/>
  <c r="AL22" i="17" s="1"/>
  <c r="X82" i="5"/>
  <c r="W81" i="5"/>
  <c r="W73" i="5"/>
  <c r="W24" i="5"/>
  <c r="W63" i="5"/>
  <c r="X33" i="5"/>
  <c r="Y27" i="5"/>
  <c r="W9" i="5"/>
  <c r="W44" i="5"/>
  <c r="W39" i="5" s="1"/>
  <c r="W69" i="5"/>
  <c r="W22" i="2" s="1"/>
  <c r="W49" i="5"/>
  <c r="Y40" i="5"/>
  <c r="Y29" i="5"/>
  <c r="X25" i="5"/>
  <c r="V42" i="2"/>
  <c r="V43" i="2"/>
  <c r="W55" i="2"/>
  <c r="W56" i="2"/>
  <c r="W59" i="2"/>
  <c r="V47" i="2"/>
  <c r="V46" i="2"/>
  <c r="V39" i="2"/>
  <c r="V38" i="2"/>
  <c r="Z30" i="2"/>
  <c r="V60" i="2"/>
  <c r="U50" i="2"/>
  <c r="V96" i="12" l="1"/>
  <c r="V119" i="12" s="1"/>
  <c r="AT19" i="16"/>
  <c r="AT27" i="16"/>
  <c r="AU35" i="3" s="1"/>
  <c r="AU42" i="3" s="1"/>
  <c r="AK68" i="1"/>
  <c r="AL30" i="17"/>
  <c r="AL23" i="17"/>
  <c r="AM18" i="17"/>
  <c r="X24" i="5"/>
  <c r="X73" i="5"/>
  <c r="X49" i="5"/>
  <c r="X44" i="5"/>
  <c r="X39" i="5" s="1"/>
  <c r="Z27" i="5"/>
  <c r="Y33" i="5"/>
  <c r="X63" i="5"/>
  <c r="X69" i="5"/>
  <c r="X22" i="2" s="1"/>
  <c r="X9" i="5"/>
  <c r="X81" i="5"/>
  <c r="Y82" i="5"/>
  <c r="Z40" i="5"/>
  <c r="Z29" i="5"/>
  <c r="Y25" i="5"/>
  <c r="W39" i="2"/>
  <c r="W38" i="2"/>
  <c r="AA30" i="2"/>
  <c r="D30" i="22" s="1"/>
  <c r="W42" i="2"/>
  <c r="W43" i="2"/>
  <c r="W60" i="2"/>
  <c r="W47" i="2"/>
  <c r="W46" i="2"/>
  <c r="V50" i="2"/>
  <c r="X59" i="2"/>
  <c r="X55" i="2"/>
  <c r="X56" i="2"/>
  <c r="E2" i="5"/>
  <c r="W96" i="12" l="1"/>
  <c r="W119" i="12" s="1"/>
  <c r="F2" i="5"/>
  <c r="C6" i="18"/>
  <c r="G3" i="26"/>
  <c r="AT23" i="16"/>
  <c r="AT17" i="16"/>
  <c r="AT18" i="16" s="1"/>
  <c r="AT20" i="16" s="1"/>
  <c r="AK10" i="18"/>
  <c r="AM6" i="2"/>
  <c r="E6" i="22" s="1"/>
  <c r="AM27" i="2"/>
  <c r="E27" i="22" s="1"/>
  <c r="AM21" i="17"/>
  <c r="AM31" i="17" s="1"/>
  <c r="AL70" i="1" s="1"/>
  <c r="AL32" i="17"/>
  <c r="AL24" i="17"/>
  <c r="AL33" i="17" s="1"/>
  <c r="AM10" i="3" s="1"/>
  <c r="AP18" i="24" s="1"/>
  <c r="Y24" i="5"/>
  <c r="Y63" i="5"/>
  <c r="Y73" i="5"/>
  <c r="Y49" i="5"/>
  <c r="Y81" i="5"/>
  <c r="Z82" i="5"/>
  <c r="Y9" i="5"/>
  <c r="Z33" i="5"/>
  <c r="AA27" i="5"/>
  <c r="Y69" i="5"/>
  <c r="Y22" i="2" s="1"/>
  <c r="Y44" i="5"/>
  <c r="Y39" i="5" s="1"/>
  <c r="AA40" i="5"/>
  <c r="AA29" i="5"/>
  <c r="Z25" i="5"/>
  <c r="X60" i="2"/>
  <c r="X42" i="2"/>
  <c r="X43" i="2"/>
  <c r="W50" i="2"/>
  <c r="AB30" i="2"/>
  <c r="Y55" i="2"/>
  <c r="Y56" i="2"/>
  <c r="Y59" i="2"/>
  <c r="X46" i="2"/>
  <c r="X47" i="2"/>
  <c r="C3" i="7"/>
  <c r="C16" i="15" s="1"/>
  <c r="C23" i="15" s="1"/>
  <c r="X96" i="12" l="1"/>
  <c r="X119" i="12" s="1"/>
  <c r="G96" i="26"/>
  <c r="E3" i="27"/>
  <c r="G2" i="5"/>
  <c r="D6" i="18"/>
  <c r="H3" i="26"/>
  <c r="AU16" i="16"/>
  <c r="AT29" i="16"/>
  <c r="AU74" i="5" s="1"/>
  <c r="AM19" i="17"/>
  <c r="AM20" i="17" s="1"/>
  <c r="AM22" i="17" s="1"/>
  <c r="C32" i="15"/>
  <c r="C45" i="15"/>
  <c r="C39" i="15"/>
  <c r="C42" i="15" s="1"/>
  <c r="Y60" i="2"/>
  <c r="F16" i="20"/>
  <c r="Z81" i="5"/>
  <c r="AA82" i="5"/>
  <c r="F82" i="20" s="1"/>
  <c r="F81" i="20" s="1"/>
  <c r="Z63" i="5"/>
  <c r="AA33" i="5"/>
  <c r="Z73" i="5"/>
  <c r="Z49" i="5"/>
  <c r="F50" i="20"/>
  <c r="F49" i="20" s="1"/>
  <c r="F4" i="23" s="1"/>
  <c r="Z24" i="5"/>
  <c r="Z44" i="5"/>
  <c r="Z39" i="5" s="1"/>
  <c r="F70" i="20"/>
  <c r="F69" i="20" s="1"/>
  <c r="Z69" i="5"/>
  <c r="Z22" i="2" s="1"/>
  <c r="AB27" i="5"/>
  <c r="F10" i="20"/>
  <c r="F9" i="20" s="1"/>
  <c r="Z9" i="5"/>
  <c r="AB40" i="5"/>
  <c r="AB29" i="5"/>
  <c r="AA25" i="5"/>
  <c r="X39" i="2"/>
  <c r="X38" i="2"/>
  <c r="Z59" i="2"/>
  <c r="Y39" i="2"/>
  <c r="Y38" i="2"/>
  <c r="Y42" i="2"/>
  <c r="Y43" i="2"/>
  <c r="AC30" i="2"/>
  <c r="Z55" i="2"/>
  <c r="Z56" i="2"/>
  <c r="Y47" i="2"/>
  <c r="Y46" i="2"/>
  <c r="D25" i="7"/>
  <c r="D91" i="7"/>
  <c r="D183" i="7"/>
  <c r="D160" i="7"/>
  <c r="D47" i="7"/>
  <c r="D69" i="7"/>
  <c r="D137" i="7"/>
  <c r="D114" i="7"/>
  <c r="A180" i="7"/>
  <c r="A203" i="7" s="1"/>
  <c r="A179" i="7"/>
  <c r="A202" i="7" s="1"/>
  <c r="A178" i="7"/>
  <c r="A201" i="7" s="1"/>
  <c r="A174" i="7"/>
  <c r="A197" i="7" s="1"/>
  <c r="A172" i="7"/>
  <c r="A195" i="7" s="1"/>
  <c r="A171" i="7"/>
  <c r="A194" i="7" s="1"/>
  <c r="A170" i="7"/>
  <c r="A193" i="7" s="1"/>
  <c r="A166" i="7"/>
  <c r="A189" i="7" s="1"/>
  <c r="A164" i="7"/>
  <c r="A187" i="7" s="1"/>
  <c r="A163" i="7"/>
  <c r="A186" i="7" s="1"/>
  <c r="A162" i="7"/>
  <c r="A185" i="7" s="1"/>
  <c r="A157" i="7"/>
  <c r="A152" i="7"/>
  <c r="A149" i="7"/>
  <c r="A144" i="7"/>
  <c r="A141" i="7"/>
  <c r="A134" i="7"/>
  <c r="A130" i="7"/>
  <c r="A128" i="7"/>
  <c r="A127" i="7"/>
  <c r="A126" i="7"/>
  <c r="A122" i="7"/>
  <c r="A120" i="7"/>
  <c r="A119" i="7"/>
  <c r="A118" i="7"/>
  <c r="A109" i="7"/>
  <c r="A107" i="7"/>
  <c r="A105" i="7"/>
  <c r="A104" i="7"/>
  <c r="A101" i="7"/>
  <c r="A99" i="7"/>
  <c r="A97" i="7"/>
  <c r="A96" i="7"/>
  <c r="A93" i="7"/>
  <c r="A89" i="7"/>
  <c r="A87" i="7"/>
  <c r="A85" i="7"/>
  <c r="A81" i="7"/>
  <c r="A79" i="7"/>
  <c r="A77" i="7"/>
  <c r="A73" i="7"/>
  <c r="A71" i="7"/>
  <c r="C111" i="7"/>
  <c r="C157" i="7" s="1"/>
  <c r="C110" i="7"/>
  <c r="C156" i="7" s="1"/>
  <c r="A88" i="7"/>
  <c r="C109" i="7"/>
  <c r="C155" i="7" s="1"/>
  <c r="C108" i="7"/>
  <c r="C154" i="7" s="1"/>
  <c r="A86" i="7"/>
  <c r="C107" i="7"/>
  <c r="C153" i="7" s="1"/>
  <c r="A84" i="7"/>
  <c r="C105" i="7"/>
  <c r="C151" i="7" s="1"/>
  <c r="A82" i="7"/>
  <c r="C103" i="7"/>
  <c r="C149" i="7" s="1"/>
  <c r="C102" i="7"/>
  <c r="C148" i="7" s="1"/>
  <c r="A80" i="7"/>
  <c r="C101" i="7"/>
  <c r="C147" i="7" s="1"/>
  <c r="C100" i="7"/>
  <c r="C146" i="7" s="1"/>
  <c r="A78" i="7"/>
  <c r="C99" i="7"/>
  <c r="C145" i="7" s="1"/>
  <c r="A76" i="7"/>
  <c r="C97" i="7"/>
  <c r="C143" i="7" s="1"/>
  <c r="A74" i="7"/>
  <c r="C95" i="7"/>
  <c r="C141" i="7" s="1"/>
  <c r="C94" i="7"/>
  <c r="C140" i="7" s="1"/>
  <c r="A72" i="7"/>
  <c r="C93" i="7"/>
  <c r="C139" i="7" s="1"/>
  <c r="C138" i="7"/>
  <c r="A70" i="7"/>
  <c r="C183" i="7"/>
  <c r="Y96" i="12" l="1"/>
  <c r="Y119" i="12" s="1"/>
  <c r="H2" i="5"/>
  <c r="E6" i="18"/>
  <c r="I3" i="26"/>
  <c r="H96" i="26"/>
  <c r="F3" i="27"/>
  <c r="AU27" i="16"/>
  <c r="AV35" i="3" s="1"/>
  <c r="AV42" i="3" s="1"/>
  <c r="AU19" i="16"/>
  <c r="AL68" i="1"/>
  <c r="AM30" i="17"/>
  <c r="AM23" i="17"/>
  <c r="AN18" i="17"/>
  <c r="AA73" i="5"/>
  <c r="AA63" i="5"/>
  <c r="AB82" i="5"/>
  <c r="AA81" i="5"/>
  <c r="AA24" i="5"/>
  <c r="AA9" i="5"/>
  <c r="AA69" i="5"/>
  <c r="AA22" i="2" s="1"/>
  <c r="D22" i="22" s="1"/>
  <c r="AA49" i="5"/>
  <c r="AC27" i="5"/>
  <c r="AA44" i="5"/>
  <c r="AA39" i="5" s="1"/>
  <c r="AB33" i="5"/>
  <c r="AC40" i="5"/>
  <c r="AC29" i="5"/>
  <c r="X50" i="2"/>
  <c r="AB25" i="5"/>
  <c r="AA55" i="2"/>
  <c r="D55" i="22" s="1"/>
  <c r="AA56" i="2"/>
  <c r="D56" i="22" s="1"/>
  <c r="Z42" i="2"/>
  <c r="Z43" i="2"/>
  <c r="Z47" i="2"/>
  <c r="Z46" i="2"/>
  <c r="AA59" i="2"/>
  <c r="D59" i="22" s="1"/>
  <c r="Z60" i="2"/>
  <c r="AD30" i="2"/>
  <c r="Z39" i="2"/>
  <c r="Z38" i="2"/>
  <c r="Y50" i="2"/>
  <c r="E114" i="7"/>
  <c r="E47" i="7"/>
  <c r="E91" i="7"/>
  <c r="E183" i="7"/>
  <c r="E160" i="7"/>
  <c r="E25" i="7"/>
  <c r="E137" i="7"/>
  <c r="E69" i="7"/>
  <c r="C25" i="7"/>
  <c r="C160" i="7"/>
  <c r="C114" i="7"/>
  <c r="C47" i="7"/>
  <c r="C69" i="7"/>
  <c r="C98" i="7"/>
  <c r="C144" i="7" s="1"/>
  <c r="C106" i="7"/>
  <c r="C152" i="7" s="1"/>
  <c r="A94" i="7"/>
  <c r="C96" i="7"/>
  <c r="C142" i="7" s="1"/>
  <c r="A102" i="7"/>
  <c r="C104" i="7"/>
  <c r="C150" i="7" s="1"/>
  <c r="A110" i="7"/>
  <c r="A117" i="7"/>
  <c r="A125" i="7"/>
  <c r="A133" i="7"/>
  <c r="A138" i="7"/>
  <c r="A146" i="7"/>
  <c r="A154" i="7"/>
  <c r="A161" i="7"/>
  <c r="A184" i="7" s="1"/>
  <c r="A169" i="7"/>
  <c r="A192" i="7" s="1"/>
  <c r="A177" i="7"/>
  <c r="A200" i="7" s="1"/>
  <c r="A92" i="7"/>
  <c r="A100" i="7"/>
  <c r="A108" i="7"/>
  <c r="A115" i="7"/>
  <c r="A123" i="7"/>
  <c r="A131" i="7"/>
  <c r="A140" i="7"/>
  <c r="A148" i="7"/>
  <c r="A156" i="7"/>
  <c r="A167" i="7"/>
  <c r="A190" i="7" s="1"/>
  <c r="A175" i="7"/>
  <c r="A198" i="7" s="1"/>
  <c r="A139" i="7"/>
  <c r="A143" i="7"/>
  <c r="A147" i="7"/>
  <c r="A151" i="7"/>
  <c r="A155" i="7"/>
  <c r="A75" i="7"/>
  <c r="A83" i="7"/>
  <c r="A95" i="7"/>
  <c r="A98" i="7"/>
  <c r="A103" i="7"/>
  <c r="A106" i="7"/>
  <c r="A111" i="7"/>
  <c r="A116" i="7"/>
  <c r="A121" i="7"/>
  <c r="A124" i="7"/>
  <c r="A129" i="7"/>
  <c r="A132" i="7"/>
  <c r="A142" i="7"/>
  <c r="A145" i="7"/>
  <c r="A150" i="7"/>
  <c r="A153" i="7"/>
  <c r="A165" i="7"/>
  <c r="A188" i="7" s="1"/>
  <c r="A168" i="7"/>
  <c r="A191" i="7" s="1"/>
  <c r="A173" i="7"/>
  <c r="A196" i="7" s="1"/>
  <c r="A176" i="7"/>
  <c r="A199" i="7" s="1"/>
  <c r="C91" i="7"/>
  <c r="C137" i="7"/>
  <c r="Z96" i="12" l="1"/>
  <c r="Z119" i="12" s="1"/>
  <c r="I96" i="26"/>
  <c r="G3" i="27"/>
  <c r="I2" i="5"/>
  <c r="F6" i="18"/>
  <c r="J3" i="26"/>
  <c r="AU23" i="16"/>
  <c r="AU17" i="16"/>
  <c r="AU18" i="16" s="1"/>
  <c r="AU20" i="16" s="1"/>
  <c r="D60" i="22"/>
  <c r="AL10" i="18"/>
  <c r="AN6" i="2"/>
  <c r="AN27" i="2"/>
  <c r="AN21" i="17"/>
  <c r="AN31" i="17" s="1"/>
  <c r="AM70" i="1" s="1"/>
  <c r="AM32" i="17"/>
  <c r="AM24" i="17"/>
  <c r="AM33" i="17" s="1"/>
  <c r="AN10" i="3" s="1"/>
  <c r="AQ18" i="24" s="1"/>
  <c r="AB24" i="5"/>
  <c r="AB44" i="5"/>
  <c r="AB39" i="5" s="1"/>
  <c r="AB9" i="5"/>
  <c r="AB63" i="5"/>
  <c r="AD27" i="5"/>
  <c r="AC33" i="5"/>
  <c r="AB69" i="5"/>
  <c r="AB22" i="2" s="1"/>
  <c r="AB49" i="5"/>
  <c r="AB81" i="5"/>
  <c r="AC82" i="5"/>
  <c r="AB73" i="5"/>
  <c r="AD40" i="5"/>
  <c r="AD29" i="5"/>
  <c r="AC25" i="5"/>
  <c r="AA39" i="2"/>
  <c r="D39" i="22" s="1"/>
  <c r="AA38" i="2"/>
  <c r="D38" i="22" s="1"/>
  <c r="Z50" i="2"/>
  <c r="AB59" i="2"/>
  <c r="AA42" i="2"/>
  <c r="D42" i="22" s="1"/>
  <c r="AA43" i="2"/>
  <c r="D43" i="22" s="1"/>
  <c r="AB55" i="2"/>
  <c r="AB56" i="2"/>
  <c r="AE30" i="2"/>
  <c r="AA47" i="2"/>
  <c r="D47" i="22" s="1"/>
  <c r="AA46" i="2"/>
  <c r="D46" i="22" s="1"/>
  <c r="AA60" i="2"/>
  <c r="F137" i="7"/>
  <c r="F114" i="7"/>
  <c r="F160" i="7"/>
  <c r="F47" i="7"/>
  <c r="F183" i="7"/>
  <c r="F69" i="7"/>
  <c r="F91" i="7"/>
  <c r="F25" i="7"/>
  <c r="C112" i="7"/>
  <c r="B5" i="1" s="1"/>
  <c r="C6" i="21" s="1"/>
  <c r="AA96" i="12" l="1"/>
  <c r="AA119" i="12" s="1"/>
  <c r="J2" i="5"/>
  <c r="G6" i="18"/>
  <c r="K3" i="26"/>
  <c r="J96" i="26"/>
  <c r="H3" i="27"/>
  <c r="D50" i="22"/>
  <c r="AU29" i="16"/>
  <c r="AV74" i="5" s="1"/>
  <c r="AV16" i="16"/>
  <c r="AM68" i="1"/>
  <c r="AN19" i="17"/>
  <c r="AN30" i="17" s="1"/>
  <c r="AD82" i="5"/>
  <c r="AC81" i="5"/>
  <c r="AC63" i="5"/>
  <c r="AC9" i="5"/>
  <c r="AD33" i="5"/>
  <c r="AC73" i="5"/>
  <c r="AC69" i="5"/>
  <c r="AC22" i="2" s="1"/>
  <c r="AC24" i="5"/>
  <c r="AC49" i="5"/>
  <c r="AE27" i="5"/>
  <c r="AC44" i="5"/>
  <c r="AC39" i="5" s="1"/>
  <c r="AE40" i="5"/>
  <c r="AE29" i="5"/>
  <c r="AD25" i="5"/>
  <c r="AB39" i="2"/>
  <c r="AB38" i="2"/>
  <c r="AC55" i="2"/>
  <c r="AC56" i="2"/>
  <c r="AB43" i="2"/>
  <c r="AB42" i="2"/>
  <c r="AA50" i="2"/>
  <c r="AB46" i="2"/>
  <c r="AB47" i="2"/>
  <c r="AF30" i="2"/>
  <c r="AB60" i="2"/>
  <c r="AC59" i="2"/>
  <c r="G69" i="7"/>
  <c r="G91" i="7"/>
  <c r="G25" i="7"/>
  <c r="G183" i="7"/>
  <c r="G114" i="7"/>
  <c r="G47" i="7"/>
  <c r="G160" i="7"/>
  <c r="G137" i="7"/>
  <c r="AB96" i="12" l="1"/>
  <c r="AB119" i="12" s="1"/>
  <c r="I3" i="27"/>
  <c r="K96" i="26"/>
  <c r="K2" i="5"/>
  <c r="H6" i="18"/>
  <c r="L3" i="26"/>
  <c r="AD24" i="5"/>
  <c r="AV27" i="16"/>
  <c r="AW35" i="3" s="1"/>
  <c r="AW42" i="3" s="1"/>
  <c r="AV19" i="16"/>
  <c r="AV23" i="16" s="1"/>
  <c r="AM10" i="18"/>
  <c r="AO6" i="2"/>
  <c r="AO27" i="2"/>
  <c r="AN20" i="17"/>
  <c r="AN22" i="17" s="1"/>
  <c r="AO18" i="17" s="1"/>
  <c r="AF27" i="5"/>
  <c r="AD73" i="5"/>
  <c r="AD9" i="5"/>
  <c r="AE82" i="5"/>
  <c r="AD81" i="5"/>
  <c r="AD63" i="5"/>
  <c r="AD44" i="5"/>
  <c r="AD39" i="5" s="1"/>
  <c r="AD49" i="5"/>
  <c r="AD69" i="5"/>
  <c r="AD22" i="2" s="1"/>
  <c r="AE33" i="5"/>
  <c r="AF40" i="5"/>
  <c r="AF29" i="5"/>
  <c r="AE25" i="5"/>
  <c r="G79" i="20"/>
  <c r="AC60" i="2"/>
  <c r="AC38" i="2"/>
  <c r="AC39" i="2"/>
  <c r="AG30" i="2"/>
  <c r="AC43" i="2"/>
  <c r="AC42" i="2"/>
  <c r="AD56" i="2"/>
  <c r="AD55" i="2"/>
  <c r="AB50" i="2"/>
  <c r="AD59" i="2"/>
  <c r="AC47" i="2"/>
  <c r="AC46" i="2"/>
  <c r="H114" i="7"/>
  <c r="H47" i="7"/>
  <c r="H160" i="7"/>
  <c r="H25" i="7"/>
  <c r="H69" i="7"/>
  <c r="H91" i="7"/>
  <c r="H183" i="7"/>
  <c r="H137" i="7"/>
  <c r="D42" i="3"/>
  <c r="D25" i="3"/>
  <c r="D21" i="3"/>
  <c r="D17" i="3"/>
  <c r="G17" i="24" s="1"/>
  <c r="AC96" i="12" l="1"/>
  <c r="AC119" i="12" s="1"/>
  <c r="L2" i="5"/>
  <c r="I6" i="18"/>
  <c r="M3" i="26"/>
  <c r="J3" i="27"/>
  <c r="L96" i="26"/>
  <c r="AV17" i="16"/>
  <c r="AV18" i="16" s="1"/>
  <c r="AV20" i="16" s="1"/>
  <c r="AN23" i="17"/>
  <c r="AN24" i="17" s="1"/>
  <c r="AN33" i="17" s="1"/>
  <c r="AO10" i="3" s="1"/>
  <c r="AR18" i="24" s="1"/>
  <c r="AO21" i="17"/>
  <c r="AO31" i="17" s="1"/>
  <c r="AN70" i="1" s="1"/>
  <c r="AE44" i="5"/>
  <c r="AE39" i="5" s="1"/>
  <c r="AE69" i="5"/>
  <c r="AE22" i="2" s="1"/>
  <c r="AE81" i="5"/>
  <c r="AF82" i="5"/>
  <c r="AE73" i="5"/>
  <c r="AE24" i="5"/>
  <c r="AF33" i="5"/>
  <c r="AE49" i="5"/>
  <c r="AE63" i="5"/>
  <c r="AE9" i="5"/>
  <c r="AG27" i="5"/>
  <c r="AG40" i="5"/>
  <c r="AG29" i="5"/>
  <c r="AF25" i="5"/>
  <c r="AE59" i="2"/>
  <c r="AE55" i="2"/>
  <c r="AE56" i="2"/>
  <c r="AC50" i="2"/>
  <c r="AH30" i="2"/>
  <c r="AD39" i="2"/>
  <c r="AD38" i="2"/>
  <c r="AD42" i="2"/>
  <c r="AD43" i="2"/>
  <c r="AD60" i="2"/>
  <c r="AD46" i="2"/>
  <c r="AD47" i="2"/>
  <c r="I137" i="7"/>
  <c r="I69" i="7"/>
  <c r="I114" i="7"/>
  <c r="I47" i="7"/>
  <c r="I91" i="7"/>
  <c r="I25" i="7"/>
  <c r="I183" i="7"/>
  <c r="I160" i="7"/>
  <c r="D31" i="3"/>
  <c r="AD96" i="12" l="1"/>
  <c r="AE96" i="12" s="1"/>
  <c r="AE119" i="12" s="1"/>
  <c r="K3" i="27"/>
  <c r="M96" i="26"/>
  <c r="M2" i="5"/>
  <c r="J6" i="18"/>
  <c r="N3" i="26"/>
  <c r="AV29" i="16"/>
  <c r="AW74" i="5" s="1"/>
  <c r="AW16" i="16"/>
  <c r="AN32" i="17"/>
  <c r="AO19" i="17"/>
  <c r="AO30" i="17" s="1"/>
  <c r="AF9" i="5"/>
  <c r="AF49" i="5"/>
  <c r="AF63" i="5"/>
  <c r="AF73" i="5"/>
  <c r="AF69" i="5"/>
  <c r="AF22" i="2" s="1"/>
  <c r="AF24" i="5"/>
  <c r="AH27" i="5"/>
  <c r="AG33" i="5"/>
  <c r="AF81" i="5"/>
  <c r="AG82" i="5"/>
  <c r="AF44" i="5"/>
  <c r="AF39" i="5" s="1"/>
  <c r="AH40" i="5"/>
  <c r="AH29" i="5"/>
  <c r="AG25" i="5"/>
  <c r="AD50" i="2"/>
  <c r="AE60" i="2"/>
  <c r="AE38" i="2"/>
  <c r="AE39" i="2"/>
  <c r="AF59" i="2"/>
  <c r="AF56" i="2"/>
  <c r="AF55" i="2"/>
  <c r="AE42" i="2"/>
  <c r="AE43" i="2"/>
  <c r="AI30" i="2"/>
  <c r="AE46" i="2"/>
  <c r="AE47" i="2"/>
  <c r="J91" i="7"/>
  <c r="J25" i="7"/>
  <c r="J137" i="7"/>
  <c r="J47" i="7"/>
  <c r="J160" i="7"/>
  <c r="J114" i="7"/>
  <c r="J183" i="7"/>
  <c r="J69" i="7"/>
  <c r="AF96" i="12" l="1"/>
  <c r="AG96" i="12" s="1"/>
  <c r="AD119" i="12"/>
  <c r="N2" i="5"/>
  <c r="K6" i="18"/>
  <c r="O3" i="26"/>
  <c r="L3" i="27"/>
  <c r="N96" i="26"/>
  <c r="AW27" i="16"/>
  <c r="AX35" i="3" s="1"/>
  <c r="AX42" i="3" s="1"/>
  <c r="AW19" i="16"/>
  <c r="AW23" i="16" s="1"/>
  <c r="AO20" i="17"/>
  <c r="AO22" i="17" s="1"/>
  <c r="AO23" i="17" s="1"/>
  <c r="AN68" i="1"/>
  <c r="AG24" i="5"/>
  <c r="AF60" i="2"/>
  <c r="AH33" i="5"/>
  <c r="AG69" i="5"/>
  <c r="AG22" i="2" s="1"/>
  <c r="AG63" i="5"/>
  <c r="AG49" i="5"/>
  <c r="AH82" i="5"/>
  <c r="AG81" i="5"/>
  <c r="AI27" i="5"/>
  <c r="AG44" i="5"/>
  <c r="AG39" i="5" s="1"/>
  <c r="AG73" i="5"/>
  <c r="AG9" i="5"/>
  <c r="AI40" i="5"/>
  <c r="AI29" i="5"/>
  <c r="AH25" i="5"/>
  <c r="AG59" i="2"/>
  <c r="AF38" i="2"/>
  <c r="AF39" i="2"/>
  <c r="AF42" i="2"/>
  <c r="AF43" i="2"/>
  <c r="AJ30" i="2"/>
  <c r="AG56" i="2"/>
  <c r="AG55" i="2"/>
  <c r="AF46" i="2"/>
  <c r="AF47" i="2"/>
  <c r="AE50" i="2"/>
  <c r="K160" i="7"/>
  <c r="K47" i="7"/>
  <c r="K69" i="7"/>
  <c r="K137" i="7"/>
  <c r="K91" i="7"/>
  <c r="K25" i="7"/>
  <c r="K183" i="7"/>
  <c r="K114" i="7"/>
  <c r="D56" i="2"/>
  <c r="C56" i="22" s="1"/>
  <c r="D55" i="2"/>
  <c r="C55" i="22" s="1"/>
  <c r="D28" i="2"/>
  <c r="D12" i="2"/>
  <c r="C12" i="22" s="1"/>
  <c r="D5" i="2"/>
  <c r="AF119" i="12" l="1"/>
  <c r="AG119" i="12"/>
  <c r="AH96" i="12"/>
  <c r="O96" i="26"/>
  <c r="M3" i="27"/>
  <c r="O2" i="5"/>
  <c r="L6" i="18"/>
  <c r="P3" i="26"/>
  <c r="AW17" i="16"/>
  <c r="AW18" i="16" s="1"/>
  <c r="AW20" i="16" s="1"/>
  <c r="AX16" i="16" s="1"/>
  <c r="AP18" i="17"/>
  <c r="AP21" i="17" s="1"/>
  <c r="AP31" i="17" s="1"/>
  <c r="AO70" i="1" s="1"/>
  <c r="AN10" i="18"/>
  <c r="AP27" i="2"/>
  <c r="AP6" i="2"/>
  <c r="AO32" i="17"/>
  <c r="AO24" i="17"/>
  <c r="AO33" i="17" s="1"/>
  <c r="AP10" i="3" s="1"/>
  <c r="AS18" i="24" s="1"/>
  <c r="AH44" i="5"/>
  <c r="AH39" i="5" s="1"/>
  <c r="AI82" i="5"/>
  <c r="AH81" i="5"/>
  <c r="AH63" i="5"/>
  <c r="AI33" i="5"/>
  <c r="AH9" i="5"/>
  <c r="AJ27" i="5"/>
  <c r="AH69" i="5"/>
  <c r="AH22" i="2" s="1"/>
  <c r="AH24" i="5"/>
  <c r="AH73" i="5"/>
  <c r="AH49" i="5"/>
  <c r="AJ40" i="5"/>
  <c r="AJ29" i="5"/>
  <c r="AI25" i="5"/>
  <c r="AF50" i="2"/>
  <c r="AG38" i="2"/>
  <c r="AG39" i="2"/>
  <c r="AK30" i="2"/>
  <c r="AG43" i="2"/>
  <c r="AG42" i="2"/>
  <c r="AH59" i="2"/>
  <c r="AG60" i="2"/>
  <c r="AG46" i="2"/>
  <c r="AG47" i="2"/>
  <c r="AH55" i="2"/>
  <c r="AH56" i="2"/>
  <c r="L114" i="7"/>
  <c r="L91" i="7"/>
  <c r="L160" i="7"/>
  <c r="L47" i="7"/>
  <c r="L69" i="7"/>
  <c r="L25" i="7"/>
  <c r="L183" i="7"/>
  <c r="L137" i="7"/>
  <c r="D63" i="2"/>
  <c r="D59" i="2"/>
  <c r="C59" i="22" s="1"/>
  <c r="C60" i="22" s="1"/>
  <c r="D30" i="2"/>
  <c r="C30" i="22" s="1"/>
  <c r="D13" i="2"/>
  <c r="C13" i="22" s="1"/>
  <c r="C15" i="22" s="1"/>
  <c r="D8" i="2"/>
  <c r="D7" i="2"/>
  <c r="D1" i="2"/>
  <c r="B68" i="1"/>
  <c r="B63" i="1"/>
  <c r="B46" i="1"/>
  <c r="B38" i="1"/>
  <c r="B20" i="1"/>
  <c r="B18" i="1"/>
  <c r="D81" i="5"/>
  <c r="C81" i="5"/>
  <c r="C78" i="5" s="1"/>
  <c r="C73" i="5"/>
  <c r="D73" i="5"/>
  <c r="D69" i="5"/>
  <c r="E22" i="2" s="1"/>
  <c r="C69" i="5"/>
  <c r="C65" i="5"/>
  <c r="D63" i="5"/>
  <c r="C63" i="5"/>
  <c r="C60" i="5"/>
  <c r="C56" i="5"/>
  <c r="D49" i="5"/>
  <c r="C49" i="5"/>
  <c r="D44" i="5"/>
  <c r="C44" i="5"/>
  <c r="D40" i="5"/>
  <c r="C40" i="5"/>
  <c r="D33" i="5"/>
  <c r="C33" i="5"/>
  <c r="C29" i="5"/>
  <c r="D25" i="5"/>
  <c r="C25" i="5"/>
  <c r="C20" i="5"/>
  <c r="C15" i="5"/>
  <c r="C12" i="5"/>
  <c r="D9" i="5"/>
  <c r="C9" i="5"/>
  <c r="AH119" i="12" l="1"/>
  <c r="AI96" i="12"/>
  <c r="M6" i="18"/>
  <c r="Q3" i="26"/>
  <c r="E2" i="20"/>
  <c r="P2" i="5"/>
  <c r="P96" i="26"/>
  <c r="N3" i="27"/>
  <c r="AW29" i="16"/>
  <c r="AX74" i="5" s="1"/>
  <c r="AX27" i="16"/>
  <c r="AY35" i="3" s="1"/>
  <c r="AY42" i="3" s="1"/>
  <c r="AX19" i="16"/>
  <c r="D27" i="2"/>
  <c r="C27" i="22" s="1"/>
  <c r="B10" i="18"/>
  <c r="AO68" i="1"/>
  <c r="AP19" i="17"/>
  <c r="AP20" i="17" s="1"/>
  <c r="AP22" i="17" s="1"/>
  <c r="AI24" i="5"/>
  <c r="E3" i="6"/>
  <c r="E46" i="2"/>
  <c r="E47" i="2"/>
  <c r="AI73" i="5"/>
  <c r="AI9" i="5"/>
  <c r="AI69" i="5"/>
  <c r="AI22" i="2" s="1"/>
  <c r="AI63" i="5"/>
  <c r="AI49" i="5"/>
  <c r="AK27" i="5"/>
  <c r="AJ33" i="5"/>
  <c r="AI81" i="5"/>
  <c r="AJ82" i="5"/>
  <c r="AI44" i="5"/>
  <c r="AI39" i="5" s="1"/>
  <c r="AK40" i="5"/>
  <c r="AK29" i="5"/>
  <c r="AJ25" i="5"/>
  <c r="AH39" i="2"/>
  <c r="AH38" i="2"/>
  <c r="AI56" i="2"/>
  <c r="AI55" i="2"/>
  <c r="AH43" i="2"/>
  <c r="AH42" i="2"/>
  <c r="AH60" i="2"/>
  <c r="AG50" i="2"/>
  <c r="AI59" i="2"/>
  <c r="AH47" i="2"/>
  <c r="AH46" i="2"/>
  <c r="AL30" i="2"/>
  <c r="B45" i="1"/>
  <c r="M137" i="7"/>
  <c r="M160" i="7"/>
  <c r="M114" i="7"/>
  <c r="M69" i="7"/>
  <c r="M91" i="7"/>
  <c r="M25" i="7"/>
  <c r="M183" i="7"/>
  <c r="M47" i="7"/>
  <c r="D39" i="5"/>
  <c r="D24" i="5"/>
  <c r="D29" i="2"/>
  <c r="C59" i="5"/>
  <c r="C88" i="5" s="1"/>
  <c r="D47" i="2"/>
  <c r="C6" i="5"/>
  <c r="D22" i="2"/>
  <c r="C22" i="22" s="1"/>
  <c r="B17" i="1"/>
  <c r="D46" i="2"/>
  <c r="D6" i="2"/>
  <c r="C6" i="22" s="1"/>
  <c r="C24" i="5"/>
  <c r="D60" i="2"/>
  <c r="D15" i="2"/>
  <c r="C39" i="5"/>
  <c r="AJ96" i="12" l="1"/>
  <c r="AI119" i="12"/>
  <c r="Q2" i="5"/>
  <c r="N6" i="18"/>
  <c r="R3" i="26"/>
  <c r="C2" i="21"/>
  <c r="G6" i="24" s="1"/>
  <c r="D2" i="25" s="1"/>
  <c r="E2" i="23"/>
  <c r="E15" i="23" s="1"/>
  <c r="C1" i="22"/>
  <c r="Q96" i="26"/>
  <c r="O3" i="27"/>
  <c r="C46" i="22"/>
  <c r="C47" i="22"/>
  <c r="AX23" i="16"/>
  <c r="AX17" i="16"/>
  <c r="AX18" i="16" s="1"/>
  <c r="AP30" i="17"/>
  <c r="AO10" i="18"/>
  <c r="AQ27" i="2"/>
  <c r="AQ6" i="2"/>
  <c r="D31" i="2"/>
  <c r="AP23" i="17"/>
  <c r="AQ18" i="17"/>
  <c r="AJ24" i="5"/>
  <c r="AJ44" i="5"/>
  <c r="AJ39" i="5" s="1"/>
  <c r="AK33" i="5"/>
  <c r="AJ63" i="5"/>
  <c r="AJ73" i="5"/>
  <c r="AJ81" i="5"/>
  <c r="AK82" i="5"/>
  <c r="AL27" i="5"/>
  <c r="AJ49" i="5"/>
  <c r="AJ69" i="5"/>
  <c r="AJ22" i="2" s="1"/>
  <c r="AJ9" i="5"/>
  <c r="D42" i="2"/>
  <c r="E42" i="2"/>
  <c r="E43" i="2"/>
  <c r="AL40" i="5"/>
  <c r="AL29" i="5"/>
  <c r="D38" i="2"/>
  <c r="AK25" i="5"/>
  <c r="AI39" i="2"/>
  <c r="AI38" i="2"/>
  <c r="AJ56" i="2"/>
  <c r="AJ55" i="2"/>
  <c r="AH50" i="2"/>
  <c r="AM30" i="2"/>
  <c r="E30" i="22" s="1"/>
  <c r="AI60" i="2"/>
  <c r="E38" i="2"/>
  <c r="E39" i="2"/>
  <c r="AI46" i="2"/>
  <c r="AI47" i="2"/>
  <c r="AI43" i="2"/>
  <c r="AI42" i="2"/>
  <c r="AJ59" i="2"/>
  <c r="N91" i="7"/>
  <c r="N114" i="7"/>
  <c r="N137" i="7"/>
  <c r="N25" i="7"/>
  <c r="N160" i="7"/>
  <c r="N47" i="7"/>
  <c r="N183" i="7"/>
  <c r="N69" i="7"/>
  <c r="C52" i="5"/>
  <c r="C90" i="5" s="1"/>
  <c r="D39" i="2"/>
  <c r="D43" i="2"/>
  <c r="AJ119" i="12" l="1"/>
  <c r="AK96" i="12"/>
  <c r="AK119" i="12" s="1"/>
  <c r="AX20" i="16"/>
  <c r="AX29" i="16" s="1"/>
  <c r="R96" i="26"/>
  <c r="P3" i="27"/>
  <c r="E39" i="23"/>
  <c r="E45" i="23"/>
  <c r="R2" i="5"/>
  <c r="O6" i="18"/>
  <c r="S3" i="26"/>
  <c r="C39" i="22"/>
  <c r="C38" i="22"/>
  <c r="C43" i="22"/>
  <c r="C42" i="22"/>
  <c r="AQ21" i="17"/>
  <c r="AQ31" i="17" s="1"/>
  <c r="AP70" i="1" s="1"/>
  <c r="AP32" i="17"/>
  <c r="AP24" i="17"/>
  <c r="AP33" i="17" s="1"/>
  <c r="AQ10" i="3" s="1"/>
  <c r="AT18" i="24" s="1"/>
  <c r="AM27" i="5"/>
  <c r="AK73" i="5"/>
  <c r="AK63" i="5"/>
  <c r="AK9" i="5"/>
  <c r="AK49" i="5"/>
  <c r="AL33" i="5"/>
  <c r="AK24" i="5"/>
  <c r="AK81" i="5"/>
  <c r="AL82" i="5"/>
  <c r="AK69" i="5"/>
  <c r="AK22" i="2" s="1"/>
  <c r="AK44" i="5"/>
  <c r="AK39" i="5" s="1"/>
  <c r="AM40" i="5"/>
  <c r="AM29" i="5"/>
  <c r="E50" i="2"/>
  <c r="AL25" i="5"/>
  <c r="AJ60" i="2"/>
  <c r="AI50" i="2"/>
  <c r="AJ38" i="2"/>
  <c r="AJ39" i="2"/>
  <c r="AJ42" i="2"/>
  <c r="AJ43" i="2"/>
  <c r="AJ47" i="2"/>
  <c r="AJ46" i="2"/>
  <c r="AK59" i="2"/>
  <c r="AN30" i="2"/>
  <c r="AK56" i="2"/>
  <c r="AK55" i="2"/>
  <c r="O160" i="7"/>
  <c r="O47" i="7"/>
  <c r="O69" i="7"/>
  <c r="O137" i="7"/>
  <c r="O91" i="7"/>
  <c r="O25" i="7"/>
  <c r="O183" i="7"/>
  <c r="O114" i="7"/>
  <c r="D50" i="2"/>
  <c r="AL96" i="12" l="1"/>
  <c r="AL119" i="12" s="1"/>
  <c r="AM96" i="12"/>
  <c r="AN96" i="12" s="1"/>
  <c r="AY74" i="5"/>
  <c r="H74" i="20" s="1"/>
  <c r="H73" i="20" s="1"/>
  <c r="H9" i="23" s="1"/>
  <c r="S2" i="5"/>
  <c r="P6" i="18"/>
  <c r="T3" i="26"/>
  <c r="Q3" i="27"/>
  <c r="S96" i="26"/>
  <c r="C50" i="22"/>
  <c r="AP68" i="1"/>
  <c r="AQ19" i="17"/>
  <c r="AQ20" i="17" s="1"/>
  <c r="AQ22" i="17" s="1"/>
  <c r="G10" i="20"/>
  <c r="G9" i="20" s="1"/>
  <c r="AL9" i="5"/>
  <c r="AL24" i="5"/>
  <c r="AM82" i="5"/>
  <c r="G82" i="20" s="1"/>
  <c r="G81" i="20" s="1"/>
  <c r="AL81" i="5"/>
  <c r="AM33" i="5"/>
  <c r="AL73" i="5"/>
  <c r="AL44" i="5"/>
  <c r="AL39" i="5" s="1"/>
  <c r="G70" i="20"/>
  <c r="G69" i="20" s="1"/>
  <c r="AL69" i="5"/>
  <c r="AL22" i="2" s="1"/>
  <c r="G16" i="20"/>
  <c r="AL49" i="5"/>
  <c r="G50" i="20"/>
  <c r="G49" i="20" s="1"/>
  <c r="G4" i="23" s="1"/>
  <c r="AL63" i="5"/>
  <c r="AN27" i="5"/>
  <c r="AN40" i="5"/>
  <c r="AN29" i="5"/>
  <c r="AM25" i="5"/>
  <c r="AK46" i="2"/>
  <c r="AK47" i="2"/>
  <c r="AK38" i="2"/>
  <c r="AK39" i="2"/>
  <c r="AL55" i="2"/>
  <c r="AL56" i="2"/>
  <c r="AJ50" i="2"/>
  <c r="AO30" i="2"/>
  <c r="AL59" i="2"/>
  <c r="AK43" i="2"/>
  <c r="AK42" i="2"/>
  <c r="AK60" i="2"/>
  <c r="P160" i="7"/>
  <c r="P91" i="7"/>
  <c r="P69" i="7"/>
  <c r="P183" i="7"/>
  <c r="P137" i="7"/>
  <c r="P47" i="7"/>
  <c r="P114" i="7"/>
  <c r="P25" i="7"/>
  <c r="C77" i="7"/>
  <c r="D34" i="12" s="1"/>
  <c r="D56" i="12" s="1"/>
  <c r="C74" i="7"/>
  <c r="D31" i="12" s="1"/>
  <c r="D53" i="12" s="1"/>
  <c r="C82" i="7"/>
  <c r="D39" i="12" s="1"/>
  <c r="D61" i="12" s="1"/>
  <c r="C88" i="7"/>
  <c r="D45" i="12" s="1"/>
  <c r="D67" i="12" s="1"/>
  <c r="C80" i="7"/>
  <c r="D37" i="12" s="1"/>
  <c r="D59" i="12" s="1"/>
  <c r="C87" i="7"/>
  <c r="D44" i="12" s="1"/>
  <c r="D66" i="12" s="1"/>
  <c r="C83" i="7"/>
  <c r="D40" i="12" s="1"/>
  <c r="D62" i="12" s="1"/>
  <c r="C89" i="7"/>
  <c r="D46" i="12" s="1"/>
  <c r="D68" i="12" s="1"/>
  <c r="C72" i="7"/>
  <c r="D29" i="12" s="1"/>
  <c r="D51" i="12" s="1"/>
  <c r="C76" i="7"/>
  <c r="D33" i="12" s="1"/>
  <c r="D55" i="12" s="1"/>
  <c r="C73" i="7"/>
  <c r="D30" i="12" s="1"/>
  <c r="D52" i="12" s="1"/>
  <c r="C79" i="7"/>
  <c r="D36" i="12" s="1"/>
  <c r="D58" i="12" s="1"/>
  <c r="C86" i="7"/>
  <c r="D43" i="12" s="1"/>
  <c r="D65" i="12" s="1"/>
  <c r="C85" i="7"/>
  <c r="D42" i="12" s="1"/>
  <c r="D64" i="12" s="1"/>
  <c r="C71" i="7"/>
  <c r="D28" i="12" s="1"/>
  <c r="D50" i="12" s="1"/>
  <c r="C78" i="7"/>
  <c r="D35" i="12" s="1"/>
  <c r="D57" i="12" s="1"/>
  <c r="C75" i="7"/>
  <c r="D32" i="12" s="1"/>
  <c r="D54" i="12" s="1"/>
  <c r="C84" i="7"/>
  <c r="D41" i="12" s="1"/>
  <c r="D63" i="12" s="1"/>
  <c r="C81" i="7"/>
  <c r="D38" i="12" s="1"/>
  <c r="D60" i="12" s="1"/>
  <c r="C135" i="7"/>
  <c r="C161" i="7"/>
  <c r="AM119" i="12" l="1"/>
  <c r="T2" i="5"/>
  <c r="Q6" i="18"/>
  <c r="U3" i="26"/>
  <c r="R3" i="27"/>
  <c r="T96" i="26"/>
  <c r="D87" i="12"/>
  <c r="D110" i="12"/>
  <c r="D133" i="12" s="1"/>
  <c r="D88" i="12"/>
  <c r="D111" i="12" s="1"/>
  <c r="D134" i="12" s="1"/>
  <c r="D79" i="12"/>
  <c r="D102" i="12"/>
  <c r="D125" i="12" s="1"/>
  <c r="D90" i="12"/>
  <c r="D113" i="12" s="1"/>
  <c r="D77" i="12"/>
  <c r="D100" i="12" s="1"/>
  <c r="D78" i="12"/>
  <c r="D101" i="12" s="1"/>
  <c r="D89" i="12"/>
  <c r="D112" i="12" s="1"/>
  <c r="D75" i="12"/>
  <c r="D98" i="12" s="1"/>
  <c r="D83" i="12"/>
  <c r="D80" i="12"/>
  <c r="D103" i="12" s="1"/>
  <c r="AN119" i="12"/>
  <c r="AO96" i="12"/>
  <c r="D81" i="12"/>
  <c r="D104" i="12" s="1"/>
  <c r="D82" i="12"/>
  <c r="D105" i="12" s="1"/>
  <c r="D92" i="12"/>
  <c r="D115" i="12" s="1"/>
  <c r="D91" i="12"/>
  <c r="D114" i="12" s="1"/>
  <c r="D84" i="12"/>
  <c r="D107" i="12" s="1"/>
  <c r="D74" i="12"/>
  <c r="D69" i="12"/>
  <c r="B12" i="1" s="1"/>
  <c r="D76" i="12"/>
  <c r="D99" i="12" s="1"/>
  <c r="D122" i="12" s="1"/>
  <c r="D86" i="12"/>
  <c r="D109" i="12" s="1"/>
  <c r="D132" i="12" s="1"/>
  <c r="D85" i="12"/>
  <c r="D108" i="12" s="1"/>
  <c r="D131" i="12" s="1"/>
  <c r="AQ30" i="17"/>
  <c r="AP10" i="18"/>
  <c r="AR6" i="2"/>
  <c r="AR27" i="2"/>
  <c r="AQ23" i="17"/>
  <c r="AR18" i="17"/>
  <c r="AM63" i="5"/>
  <c r="AN33" i="5"/>
  <c r="AM49" i="5"/>
  <c r="AM9" i="5"/>
  <c r="AM24" i="5"/>
  <c r="AO27" i="5"/>
  <c r="AM69" i="5"/>
  <c r="AM22" i="2" s="1"/>
  <c r="E22" i="22" s="1"/>
  <c r="AM73" i="5"/>
  <c r="AM81" i="5"/>
  <c r="AN82" i="5"/>
  <c r="AM44" i="5"/>
  <c r="AM39" i="5" s="1"/>
  <c r="AO40" i="5"/>
  <c r="AO29" i="5"/>
  <c r="AN25" i="5"/>
  <c r="D21" i="5"/>
  <c r="B8" i="1"/>
  <c r="AL39" i="2"/>
  <c r="AL38" i="2"/>
  <c r="AP30" i="2"/>
  <c r="AM59" i="2"/>
  <c r="E59" i="22" s="1"/>
  <c r="AK50" i="2"/>
  <c r="AL42" i="2"/>
  <c r="AL43" i="2"/>
  <c r="AM56" i="2"/>
  <c r="E56" i="22" s="1"/>
  <c r="AM55" i="2"/>
  <c r="E55" i="22" s="1"/>
  <c r="AL46" i="2"/>
  <c r="AL47" i="2"/>
  <c r="AL60" i="2"/>
  <c r="D161" i="7"/>
  <c r="D184" i="7" s="1"/>
  <c r="D135" i="7"/>
  <c r="E135" i="7"/>
  <c r="F115" i="7"/>
  <c r="F135" i="7" s="1"/>
  <c r="C184" i="7"/>
  <c r="Q114" i="7"/>
  <c r="Q91" i="7"/>
  <c r="Q47" i="7"/>
  <c r="Q183" i="7"/>
  <c r="Q160" i="7"/>
  <c r="Q25" i="7"/>
  <c r="Q137" i="7"/>
  <c r="Q69" i="7"/>
  <c r="C163" i="7"/>
  <c r="C186" i="7" s="1"/>
  <c r="C167" i="7"/>
  <c r="C190" i="7" s="1"/>
  <c r="C171" i="7"/>
  <c r="C175" i="7"/>
  <c r="C179" i="7"/>
  <c r="C164" i="7"/>
  <c r="C168" i="7"/>
  <c r="C172" i="7"/>
  <c r="C176" i="7"/>
  <c r="C199" i="7" s="1"/>
  <c r="C180" i="7"/>
  <c r="C203" i="7" s="1"/>
  <c r="C165" i="7"/>
  <c r="C188" i="7" s="1"/>
  <c r="C169" i="7"/>
  <c r="C173" i="7"/>
  <c r="C177" i="7"/>
  <c r="C200" i="7" s="1"/>
  <c r="C166" i="7"/>
  <c r="C189" i="7" s="1"/>
  <c r="C170" i="7"/>
  <c r="C174" i="7"/>
  <c r="C178" i="7"/>
  <c r="AP158" i="7"/>
  <c r="AR4" i="6" s="1"/>
  <c r="AR8" i="6" s="1"/>
  <c r="AR11" i="6" s="1"/>
  <c r="V158" i="7"/>
  <c r="X4" i="6" s="1"/>
  <c r="X8" i="6" s="1"/>
  <c r="X11" i="6" s="1"/>
  <c r="AI158" i="7"/>
  <c r="AK4" i="6" s="1"/>
  <c r="AK8" i="6" s="1"/>
  <c r="AK11" i="6" s="1"/>
  <c r="T158" i="7"/>
  <c r="V4" i="6" s="1"/>
  <c r="V8" i="6" s="1"/>
  <c r="V11" i="6" s="1"/>
  <c r="R158" i="7"/>
  <c r="T4" i="6" s="1"/>
  <c r="T8" i="6" s="1"/>
  <c r="T11" i="6" s="1"/>
  <c r="C158" i="7"/>
  <c r="E4" i="6" s="1"/>
  <c r="AX158" i="7"/>
  <c r="AZ4" i="6" s="1"/>
  <c r="AZ8" i="6" s="1"/>
  <c r="AZ11" i="6" s="1"/>
  <c r="Y158" i="7"/>
  <c r="AA4" i="6" s="1"/>
  <c r="AA8" i="6" s="1"/>
  <c r="AA11" i="6" s="1"/>
  <c r="AJ158" i="7"/>
  <c r="AL4" i="6" s="1"/>
  <c r="AL8" i="6" s="1"/>
  <c r="AL11" i="6" s="1"/>
  <c r="AQ158" i="7"/>
  <c r="AS4" i="6" s="1"/>
  <c r="AS8" i="6" s="1"/>
  <c r="AS11" i="6" s="1"/>
  <c r="Z158" i="7"/>
  <c r="AB4" i="6" s="1"/>
  <c r="AB8" i="6" s="1"/>
  <c r="AB11" i="6" s="1"/>
  <c r="AC158" i="7"/>
  <c r="AE4" i="6" s="1"/>
  <c r="AE8" i="6" s="1"/>
  <c r="AE11" i="6" s="1"/>
  <c r="X158" i="7"/>
  <c r="Z4" i="6" s="1"/>
  <c r="Z8" i="6" s="1"/>
  <c r="Z11" i="6" s="1"/>
  <c r="AN158" i="7"/>
  <c r="AP4" i="6" s="1"/>
  <c r="AP8" i="6" s="1"/>
  <c r="AP11" i="6" s="1"/>
  <c r="AM158" i="7"/>
  <c r="AO4" i="6" s="1"/>
  <c r="AO8" i="6" s="1"/>
  <c r="AO11" i="6" s="1"/>
  <c r="H158" i="7"/>
  <c r="Q158" i="7"/>
  <c r="S4" i="6" s="1"/>
  <c r="S8" i="6" s="1"/>
  <c r="S11" i="6" s="1"/>
  <c r="D158" i="7"/>
  <c r="AT158" i="7"/>
  <c r="AV4" i="6" s="1"/>
  <c r="AV8" i="6" s="1"/>
  <c r="AV11" i="6" s="1"/>
  <c r="AH158" i="7"/>
  <c r="AJ4" i="6" s="1"/>
  <c r="AJ8" i="6" s="1"/>
  <c r="AJ11" i="6" s="1"/>
  <c r="AF158" i="7"/>
  <c r="AH4" i="6" s="1"/>
  <c r="AH8" i="6" s="1"/>
  <c r="AH11" i="6" s="1"/>
  <c r="S158" i="7"/>
  <c r="U4" i="6" s="1"/>
  <c r="U8" i="6" s="1"/>
  <c r="U11" i="6" s="1"/>
  <c r="I158" i="7"/>
  <c r="N158" i="7"/>
  <c r="P4" i="6" s="1"/>
  <c r="P8" i="6" s="1"/>
  <c r="P11" i="6" s="1"/>
  <c r="K158" i="7"/>
  <c r="AG158" i="7"/>
  <c r="AI4" i="6" s="1"/>
  <c r="AI8" i="6" s="1"/>
  <c r="AI11" i="6" s="1"/>
  <c r="M158" i="7"/>
  <c r="J158" i="7"/>
  <c r="AA158" i="7"/>
  <c r="AC4" i="6" s="1"/>
  <c r="AC8" i="6" s="1"/>
  <c r="AC11" i="6" s="1"/>
  <c r="AE158" i="7"/>
  <c r="AG4" i="6" s="1"/>
  <c r="AG8" i="6" s="1"/>
  <c r="AG11" i="6" s="1"/>
  <c r="G158" i="7"/>
  <c r="C162" i="7"/>
  <c r="W158" i="7"/>
  <c r="Y4" i="6" s="1"/>
  <c r="Y8" i="6" s="1"/>
  <c r="Y11" i="6" s="1"/>
  <c r="E158" i="7"/>
  <c r="AW158" i="7"/>
  <c r="AY4" i="6" s="1"/>
  <c r="AY8" i="6" s="1"/>
  <c r="AY11" i="6" s="1"/>
  <c r="P158" i="7"/>
  <c r="R4" i="6" s="1"/>
  <c r="R8" i="6" s="1"/>
  <c r="R11" i="6" s="1"/>
  <c r="AS158" i="7"/>
  <c r="AU4" i="6" s="1"/>
  <c r="AU8" i="6" s="1"/>
  <c r="AU11" i="6" s="1"/>
  <c r="F158" i="7"/>
  <c r="AR158" i="7"/>
  <c r="AT4" i="6" s="1"/>
  <c r="AT8" i="6" s="1"/>
  <c r="AT11" i="6" s="1"/>
  <c r="AD158" i="7"/>
  <c r="AF4" i="6" s="1"/>
  <c r="AF8" i="6" s="1"/>
  <c r="AF11" i="6" s="1"/>
  <c r="AO158" i="7"/>
  <c r="AQ4" i="6" s="1"/>
  <c r="AQ8" i="6" s="1"/>
  <c r="AQ11" i="6" s="1"/>
  <c r="AK158" i="7"/>
  <c r="AM4" i="6" s="1"/>
  <c r="AM8" i="6" s="1"/>
  <c r="AM11" i="6" s="1"/>
  <c r="L158" i="7"/>
  <c r="AU158" i="7"/>
  <c r="AW4" i="6" s="1"/>
  <c r="AW8" i="6" s="1"/>
  <c r="AW11" i="6" s="1"/>
  <c r="AB158" i="7"/>
  <c r="AD4" i="6" s="1"/>
  <c r="AD8" i="6" s="1"/>
  <c r="AD11" i="6" s="1"/>
  <c r="U158" i="7"/>
  <c r="W4" i="6" s="1"/>
  <c r="W8" i="6" s="1"/>
  <c r="W11" i="6" s="1"/>
  <c r="AL158" i="7"/>
  <c r="AN4" i="6" s="1"/>
  <c r="AN8" i="6" s="1"/>
  <c r="AN11" i="6" s="1"/>
  <c r="O158" i="7"/>
  <c r="Q4" i="6" s="1"/>
  <c r="Q8" i="6" s="1"/>
  <c r="Q11" i="6" s="1"/>
  <c r="AV158" i="7"/>
  <c r="AX4" i="6" s="1"/>
  <c r="AX8" i="6" s="1"/>
  <c r="AX11" i="6" s="1"/>
  <c r="S3" i="27" l="1"/>
  <c r="U96" i="26"/>
  <c r="U2" i="5"/>
  <c r="R6" i="18"/>
  <c r="V3" i="26"/>
  <c r="N4" i="6"/>
  <c r="N8" i="6" s="1"/>
  <c r="N11" i="6" s="1"/>
  <c r="K4" i="6"/>
  <c r="K8" i="6" s="1"/>
  <c r="K11" i="6" s="1"/>
  <c r="L4" i="6"/>
  <c r="L8" i="6" s="1"/>
  <c r="L11" i="6" s="1"/>
  <c r="O8" i="6"/>
  <c r="O11" i="6" s="1"/>
  <c r="O4" i="6"/>
  <c r="M4" i="6"/>
  <c r="M8" i="6" s="1"/>
  <c r="M11" i="6" s="1"/>
  <c r="J4" i="6"/>
  <c r="J8" i="6" s="1"/>
  <c r="J11" i="6" s="1"/>
  <c r="D106" i="12"/>
  <c r="D129" i="12" s="1"/>
  <c r="D93" i="12"/>
  <c r="E5" i="6" s="1"/>
  <c r="E8" i="6" s="1"/>
  <c r="D126" i="12"/>
  <c r="D121" i="12"/>
  <c r="D124" i="12"/>
  <c r="D136" i="12"/>
  <c r="D135" i="12"/>
  <c r="D123" i="12"/>
  <c r="E105" i="12"/>
  <c r="E128" i="12" s="1"/>
  <c r="E107" i="12"/>
  <c r="E104" i="12"/>
  <c r="F104" i="12" s="1"/>
  <c r="G104" i="12" s="1"/>
  <c r="G127" i="12" s="1"/>
  <c r="E114" i="12"/>
  <c r="F114" i="12" s="1"/>
  <c r="E115" i="12"/>
  <c r="F107" i="12"/>
  <c r="D137" i="12"/>
  <c r="D138" i="12"/>
  <c r="F105" i="12"/>
  <c r="F128" i="12" s="1"/>
  <c r="AO119" i="12"/>
  <c r="AP96" i="12"/>
  <c r="C13" i="21"/>
  <c r="C11" i="21" s="1"/>
  <c r="B10" i="1"/>
  <c r="E108" i="12"/>
  <c r="E109" i="12"/>
  <c r="E99" i="12"/>
  <c r="D130" i="12"/>
  <c r="D128" i="12"/>
  <c r="D127" i="12"/>
  <c r="E103" i="12"/>
  <c r="E106" i="12"/>
  <c r="E98" i="12"/>
  <c r="E112" i="12"/>
  <c r="E101" i="12"/>
  <c r="E100" i="12"/>
  <c r="E113" i="12"/>
  <c r="E102" i="12"/>
  <c r="E111" i="12"/>
  <c r="E110" i="12"/>
  <c r="E133" i="12" s="1"/>
  <c r="D97" i="12"/>
  <c r="D120" i="12" s="1"/>
  <c r="F4" i="6"/>
  <c r="F8" i="6" s="1"/>
  <c r="F11" i="6" s="1"/>
  <c r="G4" i="6"/>
  <c r="G8" i="6" s="1"/>
  <c r="G11" i="6" s="1"/>
  <c r="H4" i="6"/>
  <c r="H8" i="6" s="1"/>
  <c r="H11" i="6" s="1"/>
  <c r="I4" i="6"/>
  <c r="I8" i="6" s="1"/>
  <c r="I11" i="6" s="1"/>
  <c r="B2" i="1"/>
  <c r="C3" i="1"/>
  <c r="C8" i="1" s="1"/>
  <c r="E60" i="22"/>
  <c r="AR21" i="17"/>
  <c r="AR31" i="17" s="1"/>
  <c r="AQ70" i="1" s="1"/>
  <c r="AQ32" i="17"/>
  <c r="AQ24" i="17"/>
  <c r="AQ33" i="17" s="1"/>
  <c r="AR10" i="3" s="1"/>
  <c r="AU18" i="24" s="1"/>
  <c r="AN49" i="5"/>
  <c r="AO82" i="5"/>
  <c r="AN81" i="5"/>
  <c r="AN24" i="5"/>
  <c r="AN69" i="5"/>
  <c r="AN22" i="2" s="1"/>
  <c r="AN44" i="5"/>
  <c r="AN39" i="5" s="1"/>
  <c r="AN73" i="5"/>
  <c r="AP27" i="5"/>
  <c r="AN9" i="5"/>
  <c r="AO33" i="5"/>
  <c r="AN63" i="5"/>
  <c r="AP40" i="5"/>
  <c r="AP29" i="5"/>
  <c r="AO25" i="5"/>
  <c r="E21" i="5"/>
  <c r="AQ30" i="2"/>
  <c r="AM60" i="2"/>
  <c r="AM46" i="2"/>
  <c r="E46" i="22" s="1"/>
  <c r="AM47" i="2"/>
  <c r="E47" i="22" s="1"/>
  <c r="AL50" i="2"/>
  <c r="AN59" i="2"/>
  <c r="AM38" i="2"/>
  <c r="E38" i="22" s="1"/>
  <c r="AM39" i="2"/>
  <c r="E39" i="22" s="1"/>
  <c r="AN56" i="2"/>
  <c r="AN55" i="2"/>
  <c r="AM43" i="2"/>
  <c r="E43" i="22" s="1"/>
  <c r="AM42" i="2"/>
  <c r="E42" i="22" s="1"/>
  <c r="E161" i="7"/>
  <c r="G115" i="7"/>
  <c r="D20" i="5"/>
  <c r="R137" i="7"/>
  <c r="R25" i="7"/>
  <c r="R160" i="7"/>
  <c r="R114" i="7"/>
  <c r="R183" i="7"/>
  <c r="R69" i="7"/>
  <c r="R91" i="7"/>
  <c r="R47" i="7"/>
  <c r="C193" i="7"/>
  <c r="D170" i="7"/>
  <c r="D193" i="7" s="1"/>
  <c r="D175" i="7"/>
  <c r="D198" i="7" s="1"/>
  <c r="D165" i="7"/>
  <c r="D188" i="7" s="1"/>
  <c r="C187" i="7"/>
  <c r="D164" i="7"/>
  <c r="D187" i="7" s="1"/>
  <c r="C198" i="7"/>
  <c r="C185" i="7"/>
  <c r="D162" i="7"/>
  <c r="D185" i="7" s="1"/>
  <c r="C201" i="7"/>
  <c r="D178" i="7"/>
  <c r="D201" i="7" s="1"/>
  <c r="D166" i="7"/>
  <c r="D189" i="7" s="1"/>
  <c r="D169" i="7"/>
  <c r="D192" i="7" s="1"/>
  <c r="C195" i="7"/>
  <c r="D172" i="7"/>
  <c r="D195" i="7" s="1"/>
  <c r="D179" i="7"/>
  <c r="D202" i="7" s="1"/>
  <c r="D171" i="7"/>
  <c r="D194" i="7" s="1"/>
  <c r="D168" i="7"/>
  <c r="D191" i="7" s="1"/>
  <c r="C196" i="7"/>
  <c r="D173" i="7"/>
  <c r="D196" i="7" s="1"/>
  <c r="D176" i="7"/>
  <c r="D199" i="7" s="1"/>
  <c r="D167" i="7"/>
  <c r="D190" i="7" s="1"/>
  <c r="C197" i="7"/>
  <c r="D174" i="7"/>
  <c r="D197" i="7" s="1"/>
  <c r="D177" i="7"/>
  <c r="D200" i="7" s="1"/>
  <c r="C192" i="7"/>
  <c r="D180" i="7"/>
  <c r="D203" i="7" s="1"/>
  <c r="C191" i="7"/>
  <c r="C202" i="7"/>
  <c r="C194" i="7"/>
  <c r="D163" i="7"/>
  <c r="D186" i="7" s="1"/>
  <c r="C181" i="7"/>
  <c r="D7" i="5" s="1"/>
  <c r="V2" i="5" l="1"/>
  <c r="S6" i="18"/>
  <c r="W3" i="26"/>
  <c r="T3" i="27"/>
  <c r="V96" i="26"/>
  <c r="E14" i="6"/>
  <c r="F12" i="6" s="1"/>
  <c r="F13" i="6" s="1"/>
  <c r="G15" i="6" s="1"/>
  <c r="D139" i="12"/>
  <c r="D6" i="3" s="1"/>
  <c r="G16" i="24" s="1"/>
  <c r="G105" i="12"/>
  <c r="G128" i="12" s="1"/>
  <c r="B15" i="1"/>
  <c r="B25" i="1" s="1"/>
  <c r="E138" i="12"/>
  <c r="F115" i="12"/>
  <c r="G115" i="12" s="1"/>
  <c r="G138" i="12" s="1"/>
  <c r="E124" i="12"/>
  <c r="F101" i="12"/>
  <c r="G101" i="12" s="1"/>
  <c r="E121" i="12"/>
  <c r="F98" i="12"/>
  <c r="E126" i="12"/>
  <c r="F103" i="12"/>
  <c r="F127" i="12"/>
  <c r="F130" i="12"/>
  <c r="G107" i="12"/>
  <c r="H107" i="12" s="1"/>
  <c r="E122" i="12"/>
  <c r="F99" i="12"/>
  <c r="G99" i="12" s="1"/>
  <c r="F137" i="12"/>
  <c r="E135" i="12"/>
  <c r="F112" i="12"/>
  <c r="G112" i="12" s="1"/>
  <c r="G135" i="12" s="1"/>
  <c r="E129" i="12"/>
  <c r="F106" i="12"/>
  <c r="E131" i="12"/>
  <c r="F108" i="12"/>
  <c r="E127" i="12"/>
  <c r="H104" i="12"/>
  <c r="H127" i="12" s="1"/>
  <c r="E125" i="12"/>
  <c r="F102" i="12"/>
  <c r="E123" i="12"/>
  <c r="F100" i="12"/>
  <c r="E132" i="12"/>
  <c r="F109" i="12"/>
  <c r="E137" i="12"/>
  <c r="G114" i="12"/>
  <c r="H114" i="12" s="1"/>
  <c r="E97" i="12"/>
  <c r="F97" i="12" s="1"/>
  <c r="D116" i="12"/>
  <c r="D61" i="5" s="1"/>
  <c r="E134" i="12"/>
  <c r="F111" i="12"/>
  <c r="E136" i="12"/>
  <c r="F113" i="12"/>
  <c r="F110" i="12"/>
  <c r="E130" i="12"/>
  <c r="AP119" i="12"/>
  <c r="AQ96" i="12"/>
  <c r="E167" i="7"/>
  <c r="E190" i="7" s="1"/>
  <c r="E50" i="22"/>
  <c r="C2" i="1"/>
  <c r="C15" i="1" s="1"/>
  <c r="C25" i="1" s="1"/>
  <c r="D3" i="1"/>
  <c r="D8" i="1" s="1"/>
  <c r="D2" i="1" s="1"/>
  <c r="D15" i="1" s="1"/>
  <c r="D25" i="1" s="1"/>
  <c r="AQ68" i="1"/>
  <c r="AR19" i="17"/>
  <c r="AR30" i="17" s="1"/>
  <c r="AP33" i="5"/>
  <c r="AO63" i="5"/>
  <c r="AO9" i="5"/>
  <c r="AO73" i="5"/>
  <c r="AO69" i="5"/>
  <c r="AO22" i="2" s="1"/>
  <c r="AO81" i="5"/>
  <c r="AP82" i="5"/>
  <c r="AO24" i="5"/>
  <c r="AQ27" i="5"/>
  <c r="AO44" i="5"/>
  <c r="AO39" i="5" s="1"/>
  <c r="AO49" i="5"/>
  <c r="AQ40" i="5"/>
  <c r="AQ29" i="5"/>
  <c r="AP25" i="5"/>
  <c r="F21" i="5"/>
  <c r="E20" i="5"/>
  <c r="AN39" i="2"/>
  <c r="AN38" i="2"/>
  <c r="AO59" i="2"/>
  <c r="AO56" i="2"/>
  <c r="AO55" i="2"/>
  <c r="AM50" i="2"/>
  <c r="AN43" i="2"/>
  <c r="AN42" i="2"/>
  <c r="AR30" i="2"/>
  <c r="AN47" i="2"/>
  <c r="AN46" i="2"/>
  <c r="AN60" i="2"/>
  <c r="E184" i="7"/>
  <c r="F161" i="7"/>
  <c r="G135" i="7"/>
  <c r="H115" i="7"/>
  <c r="I115" i="7" s="1"/>
  <c r="I135" i="7" s="1"/>
  <c r="D19" i="2"/>
  <c r="D18" i="2"/>
  <c r="D204" i="7"/>
  <c r="E4" i="3" s="1"/>
  <c r="H15" i="24" s="1"/>
  <c r="E168" i="7"/>
  <c r="E191" i="7" s="1"/>
  <c r="E175" i="7"/>
  <c r="E11" i="6"/>
  <c r="E21" i="6"/>
  <c r="D13" i="5" s="1"/>
  <c r="S69" i="7"/>
  <c r="S91" i="7"/>
  <c r="S25" i="7"/>
  <c r="S183" i="7"/>
  <c r="S114" i="7"/>
  <c r="S137" i="7"/>
  <c r="S160" i="7"/>
  <c r="S47" i="7"/>
  <c r="D181" i="7"/>
  <c r="E7" i="5" s="1"/>
  <c r="E179" i="7"/>
  <c r="E170" i="7"/>
  <c r="E173" i="7"/>
  <c r="E196" i="7" s="1"/>
  <c r="E171" i="7"/>
  <c r="E194" i="7" s="1"/>
  <c r="E169" i="7"/>
  <c r="E192" i="7" s="1"/>
  <c r="E163" i="7"/>
  <c r="E174" i="7"/>
  <c r="E166" i="7"/>
  <c r="E189" i="7" s="1"/>
  <c r="E165" i="7"/>
  <c r="E188" i="7" s="1"/>
  <c r="E176" i="7"/>
  <c r="E172" i="7"/>
  <c r="E195" i="7" s="1"/>
  <c r="C204" i="7"/>
  <c r="D4" i="3" s="1"/>
  <c r="G15" i="24" s="1"/>
  <c r="E180" i="7"/>
  <c r="E203" i="7" s="1"/>
  <c r="E162" i="7"/>
  <c r="E185" i="7" s="1"/>
  <c r="F173" i="7"/>
  <c r="F196" i="7" s="1"/>
  <c r="E164" i="7"/>
  <c r="E187" i="7" s="1"/>
  <c r="E177" i="7"/>
  <c r="E200" i="7" s="1"/>
  <c r="E178" i="7"/>
  <c r="E201" i="7" s="1"/>
  <c r="G24" i="24" l="1"/>
  <c r="G27" i="24" s="1"/>
  <c r="H105" i="12"/>
  <c r="H128" i="12" s="1"/>
  <c r="W96" i="26"/>
  <c r="U3" i="27"/>
  <c r="W2" i="5"/>
  <c r="T6" i="18"/>
  <c r="X3" i="26"/>
  <c r="E12" i="6"/>
  <c r="E13" i="6" s="1"/>
  <c r="F15" i="6" s="1"/>
  <c r="H115" i="12"/>
  <c r="H138" i="12" s="1"/>
  <c r="F167" i="7"/>
  <c r="F190" i="7" s="1"/>
  <c r="H130" i="12"/>
  <c r="F134" i="12"/>
  <c r="G111" i="12"/>
  <c r="G97" i="12"/>
  <c r="G137" i="12"/>
  <c r="F129" i="12"/>
  <c r="G106" i="12"/>
  <c r="G122" i="12"/>
  <c r="H99" i="12"/>
  <c r="H137" i="12"/>
  <c r="I114" i="12"/>
  <c r="F136" i="12"/>
  <c r="G113" i="12"/>
  <c r="F120" i="12"/>
  <c r="F116" i="12"/>
  <c r="F131" i="12"/>
  <c r="G108" i="12"/>
  <c r="H108" i="12" s="1"/>
  <c r="F135" i="12"/>
  <c r="H112" i="12"/>
  <c r="I112" i="12" s="1"/>
  <c r="G130" i="12"/>
  <c r="I107" i="12"/>
  <c r="G124" i="12"/>
  <c r="H101" i="12"/>
  <c r="I101" i="12" s="1"/>
  <c r="F133" i="12"/>
  <c r="G110" i="12"/>
  <c r="D20" i="2"/>
  <c r="D60" i="5"/>
  <c r="F132" i="12"/>
  <c r="G109" i="12"/>
  <c r="F123" i="12"/>
  <c r="G100" i="12"/>
  <c r="G123" i="12" s="1"/>
  <c r="I104" i="12"/>
  <c r="F122" i="12"/>
  <c r="F124" i="12"/>
  <c r="F138" i="12"/>
  <c r="F126" i="12"/>
  <c r="G103" i="12"/>
  <c r="F121" i="12"/>
  <c r="AQ119" i="12"/>
  <c r="AR96" i="12"/>
  <c r="E120" i="12"/>
  <c r="E139" i="12" s="1"/>
  <c r="E6" i="3" s="1"/>
  <c r="E116" i="12"/>
  <c r="E61" i="5" s="1"/>
  <c r="F125" i="12"/>
  <c r="G102" i="12"/>
  <c r="G125" i="12" s="1"/>
  <c r="G98" i="12"/>
  <c r="E3" i="1"/>
  <c r="E8" i="1" s="1"/>
  <c r="F3" i="1" s="1"/>
  <c r="F8" i="1" s="1"/>
  <c r="AQ10" i="18"/>
  <c r="AS27" i="2"/>
  <c r="AS6" i="2"/>
  <c r="AR20" i="17"/>
  <c r="AR22" i="17" s="1"/>
  <c r="AS18" i="17" s="1"/>
  <c r="AP24" i="5"/>
  <c r="AP44" i="5"/>
  <c r="AP39" i="5" s="1"/>
  <c r="AP81" i="5"/>
  <c r="AQ82" i="5"/>
  <c r="AP63" i="5"/>
  <c r="AR27" i="5"/>
  <c r="AP73" i="5"/>
  <c r="AP49" i="5"/>
  <c r="AP69" i="5"/>
  <c r="AP22" i="2" s="1"/>
  <c r="AP9" i="5"/>
  <c r="AQ33" i="5"/>
  <c r="AR40" i="5"/>
  <c r="AR29" i="5"/>
  <c r="AQ25" i="5"/>
  <c r="G21" i="5"/>
  <c r="F20" i="5"/>
  <c r="H79" i="20"/>
  <c r="AO39" i="2"/>
  <c r="AO38" i="2"/>
  <c r="AS30" i="2"/>
  <c r="AO42" i="2"/>
  <c r="AO43" i="2"/>
  <c r="AP59" i="2"/>
  <c r="AO47" i="2"/>
  <c r="AO46" i="2"/>
  <c r="AP56" i="2"/>
  <c r="AP55" i="2"/>
  <c r="AN50" i="2"/>
  <c r="AO60" i="2"/>
  <c r="F165" i="7"/>
  <c r="F188" i="7" s="1"/>
  <c r="F168" i="7"/>
  <c r="D14" i="3"/>
  <c r="F184" i="7"/>
  <c r="G161" i="7"/>
  <c r="E18" i="2"/>
  <c r="E19" i="2"/>
  <c r="F14" i="6"/>
  <c r="G12" i="6" s="1"/>
  <c r="G13" i="6" s="1"/>
  <c r="H15" i="6" s="1"/>
  <c r="J115" i="7"/>
  <c r="F174" i="7"/>
  <c r="E197" i="7"/>
  <c r="F179" i="7"/>
  <c r="F202" i="7" s="1"/>
  <c r="E202" i="7"/>
  <c r="H135" i="7"/>
  <c r="F171" i="7"/>
  <c r="F194" i="7" s="1"/>
  <c r="F166" i="7"/>
  <c r="F189" i="7" s="1"/>
  <c r="F176" i="7"/>
  <c r="F199" i="7" s="1"/>
  <c r="E199" i="7"/>
  <c r="F163" i="7"/>
  <c r="E186" i="7"/>
  <c r="F175" i="7"/>
  <c r="E198" i="7"/>
  <c r="F170" i="7"/>
  <c r="F193" i="7" s="1"/>
  <c r="E193" i="7"/>
  <c r="G20" i="6"/>
  <c r="F9" i="3" s="1"/>
  <c r="G21" i="6"/>
  <c r="D66" i="5"/>
  <c r="T114" i="7"/>
  <c r="T91" i="7"/>
  <c r="T160" i="7"/>
  <c r="T47" i="7"/>
  <c r="T69" i="7"/>
  <c r="T25" i="7"/>
  <c r="T183" i="7"/>
  <c r="T137" i="7"/>
  <c r="F178" i="7"/>
  <c r="F201" i="7" s="1"/>
  <c r="F164" i="7"/>
  <c r="F187" i="7" s="1"/>
  <c r="F180" i="7"/>
  <c r="F203" i="7" s="1"/>
  <c r="F172" i="7"/>
  <c r="F195" i="7" s="1"/>
  <c r="F169" i="7"/>
  <c r="F192" i="7" s="1"/>
  <c r="F177" i="7"/>
  <c r="G173" i="7"/>
  <c r="G196" i="7" s="1"/>
  <c r="F162" i="7"/>
  <c r="F185" i="7" s="1"/>
  <c r="E181" i="7"/>
  <c r="F7" i="5" s="1"/>
  <c r="H26" i="24" l="1"/>
  <c r="G31" i="24"/>
  <c r="F61" i="5"/>
  <c r="I115" i="12"/>
  <c r="I138" i="12" s="1"/>
  <c r="I105" i="12"/>
  <c r="J105" i="12" s="1"/>
  <c r="K105" i="12" s="1"/>
  <c r="K128" i="12" s="1"/>
  <c r="X2" i="5"/>
  <c r="U6" i="18"/>
  <c r="Y3" i="26"/>
  <c r="X96" i="26"/>
  <c r="V3" i="27"/>
  <c r="G167" i="7"/>
  <c r="G190" i="7" s="1"/>
  <c r="F20" i="6"/>
  <c r="E9" i="3" s="1"/>
  <c r="H16" i="24" s="1"/>
  <c r="F21" i="6"/>
  <c r="E13" i="5" s="1"/>
  <c r="F13" i="5" s="1"/>
  <c r="H173" i="7"/>
  <c r="H196" i="7" s="1"/>
  <c r="G170" i="7"/>
  <c r="G193" i="7" s="1"/>
  <c r="D49" i="3"/>
  <c r="D51" i="3" s="1"/>
  <c r="G164" i="7"/>
  <c r="G187" i="7" s="1"/>
  <c r="G165" i="7"/>
  <c r="G188" i="7" s="1"/>
  <c r="G176" i="7"/>
  <c r="G199" i="7" s="1"/>
  <c r="I124" i="12"/>
  <c r="J101" i="12"/>
  <c r="J124" i="12" s="1"/>
  <c r="G126" i="12"/>
  <c r="H103" i="12"/>
  <c r="E20" i="2"/>
  <c r="E60" i="5"/>
  <c r="G121" i="12"/>
  <c r="H102" i="12"/>
  <c r="H98" i="12"/>
  <c r="I127" i="12"/>
  <c r="J104" i="12"/>
  <c r="K104" i="12" s="1"/>
  <c r="G133" i="12"/>
  <c r="I135" i="12"/>
  <c r="H100" i="12"/>
  <c r="H110" i="12"/>
  <c r="J112" i="12"/>
  <c r="J135" i="12" s="1"/>
  <c r="G132" i="12"/>
  <c r="H109" i="12"/>
  <c r="H124" i="12"/>
  <c r="G171" i="7"/>
  <c r="G194" i="7" s="1"/>
  <c r="G179" i="7"/>
  <c r="G202" i="7" s="1"/>
  <c r="AR119" i="12"/>
  <c r="AS96" i="12"/>
  <c r="H131" i="12"/>
  <c r="I108" i="12"/>
  <c r="I137" i="12"/>
  <c r="J114" i="12"/>
  <c r="K114" i="12" s="1"/>
  <c r="H122" i="12"/>
  <c r="I99" i="12"/>
  <c r="G134" i="12"/>
  <c r="H111" i="12"/>
  <c r="I130" i="12"/>
  <c r="J107" i="12"/>
  <c r="G131" i="12"/>
  <c r="G129" i="12"/>
  <c r="H106" i="12"/>
  <c r="H135" i="12"/>
  <c r="F139" i="12"/>
  <c r="F6" i="3" s="1"/>
  <c r="I16" i="24" s="1"/>
  <c r="G136" i="12"/>
  <c r="H113" i="12"/>
  <c r="G120" i="12"/>
  <c r="G116" i="12"/>
  <c r="H97" i="12"/>
  <c r="E2" i="1"/>
  <c r="E15" i="1" s="1"/>
  <c r="E25" i="1" s="1"/>
  <c r="G178" i="7"/>
  <c r="G201" i="7" s="1"/>
  <c r="AR23" i="17"/>
  <c r="AR32" i="17" s="1"/>
  <c r="F2" i="1"/>
  <c r="F15" i="1" s="1"/>
  <c r="F25" i="1" s="1"/>
  <c r="G3" i="1"/>
  <c r="G8" i="1" s="1"/>
  <c r="AS21" i="17"/>
  <c r="AS31" i="17" s="1"/>
  <c r="AR70" i="1" s="1"/>
  <c r="AQ69" i="5"/>
  <c r="AQ22" i="2" s="1"/>
  <c r="AQ9" i="5"/>
  <c r="AQ73" i="5"/>
  <c r="AQ63" i="5"/>
  <c r="AQ49" i="5"/>
  <c r="AR82" i="5"/>
  <c r="AQ81" i="5"/>
  <c r="AQ44" i="5"/>
  <c r="AQ39" i="5" s="1"/>
  <c r="AQ24" i="5"/>
  <c r="AR33" i="5"/>
  <c r="AS27" i="5"/>
  <c r="AS40" i="5"/>
  <c r="AS29" i="5"/>
  <c r="AR25" i="5"/>
  <c r="H21" i="5"/>
  <c r="G20" i="5"/>
  <c r="G18" i="2" s="1"/>
  <c r="AP38" i="2"/>
  <c r="AP39" i="2"/>
  <c r="AQ59" i="2"/>
  <c r="AQ55" i="2"/>
  <c r="AQ56" i="2"/>
  <c r="AP46" i="2"/>
  <c r="AP47" i="2"/>
  <c r="D65" i="5"/>
  <c r="D59" i="5" s="1"/>
  <c r="AO50" i="2"/>
  <c r="D12" i="5"/>
  <c r="AP60" i="2"/>
  <c r="AP42" i="2"/>
  <c r="AP43" i="2"/>
  <c r="AT30" i="2"/>
  <c r="E204" i="7"/>
  <c r="F4" i="3" s="1"/>
  <c r="I15" i="24" s="1"/>
  <c r="F191" i="7"/>
  <c r="G168" i="7"/>
  <c r="H161" i="7"/>
  <c r="G184" i="7"/>
  <c r="F18" i="2"/>
  <c r="F19" i="2"/>
  <c r="F197" i="7"/>
  <c r="G174" i="7"/>
  <c r="G197" i="7" s="1"/>
  <c r="G166" i="7"/>
  <c r="J135" i="7"/>
  <c r="G172" i="7"/>
  <c r="G180" i="7"/>
  <c r="K115" i="7"/>
  <c r="F198" i="7"/>
  <c r="G175" i="7"/>
  <c r="G177" i="7"/>
  <c r="G200" i="7" s="1"/>
  <c r="F200" i="7"/>
  <c r="F186" i="7"/>
  <c r="G163" i="7"/>
  <c r="H20" i="6"/>
  <c r="G9" i="3" s="1"/>
  <c r="H21" i="6"/>
  <c r="G14" i="6"/>
  <c r="H12" i="6" s="1"/>
  <c r="U137" i="7"/>
  <c r="U160" i="7"/>
  <c r="U114" i="7"/>
  <c r="U69" i="7"/>
  <c r="U91" i="7"/>
  <c r="U25" i="7"/>
  <c r="U183" i="7"/>
  <c r="U47" i="7"/>
  <c r="F181" i="7"/>
  <c r="G7" i="5" s="1"/>
  <c r="G162" i="7"/>
  <c r="G185" i="7" s="1"/>
  <c r="G169" i="7"/>
  <c r="G192" i="7" s="1"/>
  <c r="H165" i="7" l="1"/>
  <c r="H188" i="7" s="1"/>
  <c r="G61" i="5"/>
  <c r="K112" i="12"/>
  <c r="K135" i="12" s="1"/>
  <c r="H170" i="7"/>
  <c r="H193" i="7" s="1"/>
  <c r="I128" i="12"/>
  <c r="I24" i="24"/>
  <c r="H167" i="7"/>
  <c r="H190" i="7" s="1"/>
  <c r="H24" i="24"/>
  <c r="H27" i="24" s="1"/>
  <c r="I173" i="7"/>
  <c r="I196" i="7" s="1"/>
  <c r="J115" i="12"/>
  <c r="J138" i="12" s="1"/>
  <c r="E14" i="3"/>
  <c r="E49" i="3" s="1"/>
  <c r="Y96" i="26"/>
  <c r="W3" i="27"/>
  <c r="Y2" i="5"/>
  <c r="V6" i="18"/>
  <c r="Z3" i="26"/>
  <c r="G13" i="5"/>
  <c r="E66" i="5"/>
  <c r="F66" i="5" s="1"/>
  <c r="K101" i="12"/>
  <c r="K124" i="12" s="1"/>
  <c r="D57" i="5"/>
  <c r="D56" i="5" s="1"/>
  <c r="E50" i="3"/>
  <c r="D4" i="5"/>
  <c r="H164" i="7"/>
  <c r="H187" i="7" s="1"/>
  <c r="H176" i="7"/>
  <c r="H199" i="7" s="1"/>
  <c r="K137" i="12"/>
  <c r="L114" i="12"/>
  <c r="L137" i="12" s="1"/>
  <c r="K127" i="12"/>
  <c r="L104" i="12"/>
  <c r="L127" i="12" s="1"/>
  <c r="J128" i="12"/>
  <c r="L105" i="12"/>
  <c r="H133" i="12"/>
  <c r="I110" i="12"/>
  <c r="I109" i="12"/>
  <c r="F60" i="5"/>
  <c r="F20" i="2"/>
  <c r="H136" i="12"/>
  <c r="I113" i="12"/>
  <c r="J113" i="12" s="1"/>
  <c r="H129" i="12"/>
  <c r="I106" i="12"/>
  <c r="H121" i="12"/>
  <c r="I98" i="12"/>
  <c r="H171" i="7"/>
  <c r="H194" i="7" s="1"/>
  <c r="H178" i="7"/>
  <c r="I97" i="12"/>
  <c r="G139" i="12"/>
  <c r="G6" i="3" s="1"/>
  <c r="J16" i="24" s="1"/>
  <c r="J130" i="12"/>
  <c r="K107" i="12"/>
  <c r="H134" i="12"/>
  <c r="I111" i="12"/>
  <c r="J99" i="12"/>
  <c r="I131" i="12"/>
  <c r="J108" i="12"/>
  <c r="H132" i="12"/>
  <c r="H125" i="12"/>
  <c r="I102" i="12"/>
  <c r="H126" i="12"/>
  <c r="I103" i="12"/>
  <c r="H120" i="12"/>
  <c r="H116" i="12"/>
  <c r="I122" i="12"/>
  <c r="J137" i="12"/>
  <c r="AS119" i="12"/>
  <c r="AT96" i="12"/>
  <c r="H123" i="12"/>
  <c r="I100" i="12"/>
  <c r="J127" i="12"/>
  <c r="H179" i="7"/>
  <c r="H174" i="7"/>
  <c r="H197" i="7" s="1"/>
  <c r="F14" i="3"/>
  <c r="F49" i="3" s="1"/>
  <c r="F204" i="7"/>
  <c r="G4" i="3" s="1"/>
  <c r="J15" i="24" s="1"/>
  <c r="AR24" i="17"/>
  <c r="AR33" i="17" s="1"/>
  <c r="AS10" i="3" s="1"/>
  <c r="AV18" i="24" s="1"/>
  <c r="AR68" i="1"/>
  <c r="G2" i="1"/>
  <c r="G15" i="1" s="1"/>
  <c r="G25" i="1" s="1"/>
  <c r="H3" i="1"/>
  <c r="H8" i="1" s="1"/>
  <c r="AS19" i="17"/>
  <c r="AS20" i="17" s="1"/>
  <c r="AS22" i="17" s="1"/>
  <c r="AR24" i="5"/>
  <c r="AS33" i="5"/>
  <c r="AR69" i="5"/>
  <c r="AR22" i="2" s="1"/>
  <c r="AT27" i="5"/>
  <c r="AR81" i="5"/>
  <c r="AS82" i="5"/>
  <c r="AR73" i="5"/>
  <c r="AR49" i="5"/>
  <c r="AR44" i="5"/>
  <c r="AR39" i="5" s="1"/>
  <c r="AR63" i="5"/>
  <c r="AR9" i="5"/>
  <c r="AT40" i="5"/>
  <c r="AT29" i="5"/>
  <c r="AS25" i="5"/>
  <c r="F3" i="6"/>
  <c r="D23" i="2"/>
  <c r="H20" i="5"/>
  <c r="I21" i="5"/>
  <c r="AQ38" i="2"/>
  <c r="AQ39" i="2"/>
  <c r="AU30" i="2"/>
  <c r="AR59" i="2"/>
  <c r="E12" i="5"/>
  <c r="AQ43" i="2"/>
  <c r="AQ42" i="2"/>
  <c r="AR55" i="2"/>
  <c r="AR56" i="2"/>
  <c r="AQ47" i="2"/>
  <c r="AQ46" i="2"/>
  <c r="AQ60" i="2"/>
  <c r="AP50" i="2"/>
  <c r="G191" i="7"/>
  <c r="H168" i="7"/>
  <c r="I161" i="7"/>
  <c r="J161" i="7" s="1"/>
  <c r="H184" i="7"/>
  <c r="G19" i="2"/>
  <c r="K135" i="7"/>
  <c r="H177" i="7"/>
  <c r="H162" i="7"/>
  <c r="H14" i="6"/>
  <c r="H13" i="6"/>
  <c r="I15" i="6" s="1"/>
  <c r="G186" i="7"/>
  <c r="H163" i="7"/>
  <c r="I163" i="7" s="1"/>
  <c r="I186" i="7" s="1"/>
  <c r="L115" i="7"/>
  <c r="H180" i="7"/>
  <c r="H203" i="7" s="1"/>
  <c r="G203" i="7"/>
  <c r="H172" i="7"/>
  <c r="H195" i="7" s="1"/>
  <c r="G195" i="7"/>
  <c r="G189" i="7"/>
  <c r="G198" i="7"/>
  <c r="H175" i="7"/>
  <c r="I175" i="7" s="1"/>
  <c r="I198" i="7" s="1"/>
  <c r="H166" i="7"/>
  <c r="H189" i="7" s="1"/>
  <c r="V91" i="7"/>
  <c r="V25" i="7"/>
  <c r="V137" i="7"/>
  <c r="V114" i="7"/>
  <c r="V160" i="7"/>
  <c r="V47" i="7"/>
  <c r="V183" i="7"/>
  <c r="V69" i="7"/>
  <c r="G181" i="7"/>
  <c r="H7" i="5" s="1"/>
  <c r="H169" i="7"/>
  <c r="H192" i="7" s="1"/>
  <c r="H61" i="5" l="1"/>
  <c r="L112" i="12"/>
  <c r="M112" i="12" s="1"/>
  <c r="I165" i="7"/>
  <c r="I188" i="7" s="1"/>
  <c r="J173" i="7"/>
  <c r="J196" i="7" s="1"/>
  <c r="I167" i="7"/>
  <c r="I190" i="7" s="1"/>
  <c r="I26" i="24"/>
  <c r="I27" i="24" s="1"/>
  <c r="H31" i="24"/>
  <c r="I170" i="7"/>
  <c r="I193" i="7" s="1"/>
  <c r="J24" i="24"/>
  <c r="K115" i="12"/>
  <c r="K138" i="12" s="1"/>
  <c r="E51" i="3"/>
  <c r="E57" i="5" s="1"/>
  <c r="E56" i="5" s="1"/>
  <c r="E65" i="5"/>
  <c r="E59" i="5" s="1"/>
  <c r="Z2" i="5"/>
  <c r="W6" i="18"/>
  <c r="AA3" i="26"/>
  <c r="Z96" i="26"/>
  <c r="X3" i="27"/>
  <c r="M104" i="12"/>
  <c r="M127" i="12" s="1"/>
  <c r="J136" i="12"/>
  <c r="K113" i="12"/>
  <c r="K136" i="12" s="1"/>
  <c r="I164" i="7"/>
  <c r="I187" i="7" s="1"/>
  <c r="L101" i="12"/>
  <c r="M101" i="12" s="1"/>
  <c r="E63" i="2"/>
  <c r="M114" i="12"/>
  <c r="N114" i="12" s="1"/>
  <c r="I169" i="7"/>
  <c r="I192" i="7" s="1"/>
  <c r="I176" i="7"/>
  <c r="I199" i="7" s="1"/>
  <c r="I174" i="7"/>
  <c r="I197" i="7" s="1"/>
  <c r="L128" i="12"/>
  <c r="M105" i="12"/>
  <c r="I125" i="12"/>
  <c r="J102" i="12"/>
  <c r="I120" i="12"/>
  <c r="I116" i="12"/>
  <c r="I61" i="5" s="1"/>
  <c r="I123" i="12"/>
  <c r="J100" i="12"/>
  <c r="AT119" i="12"/>
  <c r="AU96" i="12"/>
  <c r="I126" i="12"/>
  <c r="J103" i="12"/>
  <c r="H139" i="12"/>
  <c r="H6" i="3" s="1"/>
  <c r="I133" i="12"/>
  <c r="J110" i="12"/>
  <c r="H202" i="7"/>
  <c r="I179" i="7"/>
  <c r="I134" i="12"/>
  <c r="H201" i="7"/>
  <c r="I178" i="7"/>
  <c r="I129" i="12"/>
  <c r="J106" i="12"/>
  <c r="L135" i="12"/>
  <c r="I132" i="12"/>
  <c r="J109" i="12"/>
  <c r="I171" i="7"/>
  <c r="I194" i="7" s="1"/>
  <c r="I166" i="7"/>
  <c r="I189" i="7" s="1"/>
  <c r="G14" i="3"/>
  <c r="G49" i="3" s="1"/>
  <c r="J97" i="12"/>
  <c r="J131" i="12"/>
  <c r="K108" i="12"/>
  <c r="L108" i="12" s="1"/>
  <c r="L131" i="12" s="1"/>
  <c r="J122" i="12"/>
  <c r="K99" i="12"/>
  <c r="J111" i="12"/>
  <c r="K130" i="12"/>
  <c r="L107" i="12"/>
  <c r="I121" i="12"/>
  <c r="J98" i="12"/>
  <c r="I136" i="12"/>
  <c r="G60" i="5"/>
  <c r="G20" i="2"/>
  <c r="G204" i="7"/>
  <c r="H4" i="3" s="1"/>
  <c r="K15" i="24" s="1"/>
  <c r="AR10" i="18"/>
  <c r="AT27" i="2"/>
  <c r="AT6" i="2"/>
  <c r="H2" i="1"/>
  <c r="H15" i="1" s="1"/>
  <c r="H25" i="1" s="1"/>
  <c r="I3" i="1"/>
  <c r="I8" i="1" s="1"/>
  <c r="AS30" i="17"/>
  <c r="AS23" i="17"/>
  <c r="AT18" i="17"/>
  <c r="AT82" i="5"/>
  <c r="AS81" i="5"/>
  <c r="AS69" i="5"/>
  <c r="AS22" i="2" s="1"/>
  <c r="AS63" i="5"/>
  <c r="AS73" i="5"/>
  <c r="AS9" i="5"/>
  <c r="AS44" i="5"/>
  <c r="AS39" i="5" s="1"/>
  <c r="AS24" i="5"/>
  <c r="AS49" i="5"/>
  <c r="AU27" i="5"/>
  <c r="AT33" i="5"/>
  <c r="AU40" i="5"/>
  <c r="AU29" i="5"/>
  <c r="AT25" i="5"/>
  <c r="J21" i="5"/>
  <c r="I20" i="5"/>
  <c r="AR42" i="2"/>
  <c r="AR43" i="2"/>
  <c r="AS55" i="2"/>
  <c r="AS56" i="2"/>
  <c r="F65" i="5"/>
  <c r="F59" i="5" s="1"/>
  <c r="G66" i="5"/>
  <c r="G65" i="5" s="1"/>
  <c r="AV30" i="2"/>
  <c r="AR47" i="2"/>
  <c r="AR46" i="2"/>
  <c r="F12" i="5"/>
  <c r="G12" i="5"/>
  <c r="AS59" i="2"/>
  <c r="AR60" i="2"/>
  <c r="AQ50" i="2"/>
  <c r="H191" i="7"/>
  <c r="I168" i="7"/>
  <c r="J184" i="7"/>
  <c r="I184" i="7"/>
  <c r="K161" i="7"/>
  <c r="K184" i="7" s="1"/>
  <c r="E23" i="2"/>
  <c r="H18" i="2"/>
  <c r="H19" i="2"/>
  <c r="H198" i="7"/>
  <c r="J175" i="7"/>
  <c r="J198" i="7" s="1"/>
  <c r="I180" i="7"/>
  <c r="H186" i="7"/>
  <c r="J163" i="7"/>
  <c r="K163" i="7" s="1"/>
  <c r="K186" i="7" s="1"/>
  <c r="I20" i="6"/>
  <c r="H9" i="3" s="1"/>
  <c r="I21" i="6"/>
  <c r="H13" i="5" s="1"/>
  <c r="H200" i="7"/>
  <c r="I177" i="7"/>
  <c r="L135" i="7"/>
  <c r="M115" i="7"/>
  <c r="M135" i="7" s="1"/>
  <c r="H185" i="7"/>
  <c r="I162" i="7"/>
  <c r="I185" i="7" s="1"/>
  <c r="H181" i="7"/>
  <c r="I7" i="5" s="1"/>
  <c r="I172" i="7"/>
  <c r="G3" i="6"/>
  <c r="I12" i="6"/>
  <c r="I13" i="6" s="1"/>
  <c r="J15" i="6" s="1"/>
  <c r="W160" i="7"/>
  <c r="W47" i="7"/>
  <c r="W69" i="7"/>
  <c r="W137" i="7"/>
  <c r="W91" i="7"/>
  <c r="W25" i="7"/>
  <c r="W183" i="7"/>
  <c r="W114" i="7"/>
  <c r="L115" i="12" l="1"/>
  <c r="L138" i="12" s="1"/>
  <c r="J170" i="7"/>
  <c r="J193" i="7" s="1"/>
  <c r="K173" i="7"/>
  <c r="L173" i="7" s="1"/>
  <c r="L196" i="7" s="1"/>
  <c r="J165" i="7"/>
  <c r="J188" i="7" s="1"/>
  <c r="J167" i="7"/>
  <c r="J190" i="7" s="1"/>
  <c r="J26" i="24"/>
  <c r="J27" i="24" s="1"/>
  <c r="I31" i="24"/>
  <c r="K196" i="7"/>
  <c r="M137" i="12"/>
  <c r="E4" i="5"/>
  <c r="F63" i="2" s="1"/>
  <c r="F50" i="3"/>
  <c r="F51" i="3" s="1"/>
  <c r="F57" i="5" s="1"/>
  <c r="F56" i="5" s="1"/>
  <c r="L124" i="12"/>
  <c r="Y3" i="27"/>
  <c r="AA96" i="26"/>
  <c r="AA2" i="5"/>
  <c r="X6" i="18"/>
  <c r="AB3" i="26"/>
  <c r="L113" i="12"/>
  <c r="M113" i="12" s="1"/>
  <c r="M136" i="12" s="1"/>
  <c r="N104" i="12"/>
  <c r="O104" i="12" s="1"/>
  <c r="O127" i="12" s="1"/>
  <c r="J164" i="7"/>
  <c r="J187" i="7" s="1"/>
  <c r="J166" i="7"/>
  <c r="J189" i="7" s="1"/>
  <c r="J171" i="7"/>
  <c r="K171" i="7" s="1"/>
  <c r="J169" i="7"/>
  <c r="J192" i="7" s="1"/>
  <c r="J174" i="7"/>
  <c r="J176" i="7"/>
  <c r="J199" i="7" s="1"/>
  <c r="M128" i="12"/>
  <c r="N105" i="12"/>
  <c r="N128" i="12" s="1"/>
  <c r="M108" i="12"/>
  <c r="M131" i="12" s="1"/>
  <c r="J121" i="12"/>
  <c r="K98" i="12"/>
  <c r="L98" i="12" s="1"/>
  <c r="K131" i="12"/>
  <c r="I139" i="12"/>
  <c r="I6" i="3" s="1"/>
  <c r="O114" i="12"/>
  <c r="O137" i="12" s="1"/>
  <c r="J133" i="12"/>
  <c r="K110" i="12"/>
  <c r="J125" i="12"/>
  <c r="K102" i="12"/>
  <c r="L102" i="12" s="1"/>
  <c r="L125" i="12" s="1"/>
  <c r="J134" i="12"/>
  <c r="K111" i="12"/>
  <c r="J120" i="12"/>
  <c r="J116" i="12"/>
  <c r="J61" i="5" s="1"/>
  <c r="I201" i="7"/>
  <c r="J178" i="7"/>
  <c r="N137" i="12"/>
  <c r="M135" i="12"/>
  <c r="N112" i="12"/>
  <c r="L130" i="12"/>
  <c r="M115" i="12"/>
  <c r="N101" i="12"/>
  <c r="K97" i="12"/>
  <c r="L97" i="12" s="1"/>
  <c r="G59" i="5"/>
  <c r="H60" i="5"/>
  <c r="H20" i="2"/>
  <c r="M107" i="12"/>
  <c r="K122" i="12"/>
  <c r="L99" i="12"/>
  <c r="J132" i="12"/>
  <c r="K109" i="12"/>
  <c r="J129" i="12"/>
  <c r="K106" i="12"/>
  <c r="I202" i="7"/>
  <c r="J179" i="7"/>
  <c r="M124" i="12"/>
  <c r="J126" i="12"/>
  <c r="K103" i="12"/>
  <c r="K126" i="12" s="1"/>
  <c r="AU119" i="12"/>
  <c r="AV96" i="12"/>
  <c r="J123" i="12"/>
  <c r="K100" i="12"/>
  <c r="L100" i="12" s="1"/>
  <c r="L123" i="12" s="1"/>
  <c r="H14" i="3"/>
  <c r="H49" i="3" s="1"/>
  <c r="K16" i="24"/>
  <c r="I2" i="1"/>
  <c r="I15" i="1" s="1"/>
  <c r="I25" i="1" s="1"/>
  <c r="J3" i="1"/>
  <c r="J8" i="1" s="1"/>
  <c r="AT21" i="17"/>
  <c r="AT31" i="17" s="1"/>
  <c r="AS70" i="1" s="1"/>
  <c r="AS32" i="17"/>
  <c r="AS24" i="17"/>
  <c r="AS33" i="17" s="1"/>
  <c r="AT10" i="3" s="1"/>
  <c r="AW18" i="24" s="1"/>
  <c r="AT49" i="5"/>
  <c r="AT9" i="5"/>
  <c r="AT63" i="5"/>
  <c r="AT24" i="5"/>
  <c r="AU33" i="5"/>
  <c r="AT44" i="5"/>
  <c r="AT39" i="5" s="1"/>
  <c r="AT81" i="5"/>
  <c r="AU82" i="5"/>
  <c r="AV27" i="5"/>
  <c r="AT73" i="5"/>
  <c r="AT69" i="5"/>
  <c r="AT22" i="2" s="1"/>
  <c r="AV40" i="5"/>
  <c r="AV29" i="5"/>
  <c r="AU25" i="5"/>
  <c r="H66" i="5"/>
  <c r="H65" i="5" s="1"/>
  <c r="H12" i="5"/>
  <c r="F23" i="2"/>
  <c r="J20" i="5"/>
  <c r="K21" i="5"/>
  <c r="H3" i="6"/>
  <c r="AS46" i="2"/>
  <c r="AS47" i="2"/>
  <c r="AT59" i="2"/>
  <c r="AR39" i="2"/>
  <c r="AR38" i="2"/>
  <c r="AW30" i="2"/>
  <c r="AS60" i="2"/>
  <c r="AT55" i="2"/>
  <c r="AT56" i="2"/>
  <c r="AS38" i="2"/>
  <c r="AS39" i="2"/>
  <c r="AS43" i="2"/>
  <c r="AS42" i="2"/>
  <c r="H204" i="7"/>
  <c r="I4" i="3" s="1"/>
  <c r="L15" i="24" s="1"/>
  <c r="I191" i="7"/>
  <c r="J168" i="7"/>
  <c r="J191" i="7" s="1"/>
  <c r="L161" i="7"/>
  <c r="M161" i="7" s="1"/>
  <c r="M184" i="7" s="1"/>
  <c r="I18" i="2"/>
  <c r="I19" i="2"/>
  <c r="I200" i="7"/>
  <c r="J177" i="7"/>
  <c r="K177" i="7" s="1"/>
  <c r="I203" i="7"/>
  <c r="I181" i="7"/>
  <c r="J7" i="5" s="1"/>
  <c r="J180" i="7"/>
  <c r="J203" i="7" s="1"/>
  <c r="I14" i="6"/>
  <c r="I195" i="7"/>
  <c r="J172" i="7"/>
  <c r="K175" i="7"/>
  <c r="L175" i="7" s="1"/>
  <c r="L198" i="7" s="1"/>
  <c r="J20" i="6"/>
  <c r="I9" i="3" s="1"/>
  <c r="J21" i="6"/>
  <c r="I13" i="5" s="1"/>
  <c r="J186" i="7"/>
  <c r="L163" i="7"/>
  <c r="L186" i="7" s="1"/>
  <c r="J162" i="7"/>
  <c r="N115" i="7"/>
  <c r="X114" i="7"/>
  <c r="X47" i="7"/>
  <c r="X160" i="7"/>
  <c r="X25" i="7"/>
  <c r="X69" i="7"/>
  <c r="X91" i="7"/>
  <c r="X183" i="7"/>
  <c r="X137" i="7"/>
  <c r="M173" i="7" l="1"/>
  <c r="M196" i="7" s="1"/>
  <c r="K165" i="7"/>
  <c r="K188" i="7" s="1"/>
  <c r="K167" i="7"/>
  <c r="K190" i="7" s="1"/>
  <c r="K170" i="7"/>
  <c r="K193" i="7" s="1"/>
  <c r="K26" i="24"/>
  <c r="J31" i="24"/>
  <c r="K164" i="7"/>
  <c r="K187" i="7" s="1"/>
  <c r="K24" i="24"/>
  <c r="F4" i="5"/>
  <c r="G63" i="2" s="1"/>
  <c r="G50" i="3"/>
  <c r="G51" i="3" s="1"/>
  <c r="H50" i="3" s="1"/>
  <c r="H51" i="3" s="1"/>
  <c r="H4" i="5" s="1"/>
  <c r="L136" i="12"/>
  <c r="N127" i="12"/>
  <c r="N113" i="12"/>
  <c r="O113" i="12" s="1"/>
  <c r="Y6" i="18"/>
  <c r="AC3" i="26"/>
  <c r="AB2" i="5"/>
  <c r="F2" i="20"/>
  <c r="Z3" i="27"/>
  <c r="AB96" i="26"/>
  <c r="P104" i="12"/>
  <c r="K166" i="7"/>
  <c r="K189" i="7" s="1"/>
  <c r="J194" i="7"/>
  <c r="P114" i="12"/>
  <c r="Q114" i="12" s="1"/>
  <c r="K169" i="7"/>
  <c r="K192" i="7" s="1"/>
  <c r="J197" i="7"/>
  <c r="K174" i="7"/>
  <c r="K176" i="7"/>
  <c r="K199" i="7" s="1"/>
  <c r="I204" i="7"/>
  <c r="J4" i="3" s="1"/>
  <c r="M15" i="24" s="1"/>
  <c r="H59" i="5"/>
  <c r="N108" i="12"/>
  <c r="O108" i="12" s="1"/>
  <c r="O105" i="12"/>
  <c r="P105" i="12" s="1"/>
  <c r="P128" i="12" s="1"/>
  <c r="AV119" i="12"/>
  <c r="AW96" i="12"/>
  <c r="M130" i="12"/>
  <c r="N107" i="12"/>
  <c r="J181" i="7"/>
  <c r="K7" i="5" s="1"/>
  <c r="M163" i="7"/>
  <c r="M186" i="7" s="1"/>
  <c r="L103" i="12"/>
  <c r="L122" i="12"/>
  <c r="M99" i="12"/>
  <c r="I20" i="2"/>
  <c r="I60" i="5"/>
  <c r="J139" i="12"/>
  <c r="J6" i="3" s="1"/>
  <c r="K134" i="12"/>
  <c r="L111" i="12"/>
  <c r="M111" i="12" s="1"/>
  <c r="J202" i="7"/>
  <c r="K179" i="7"/>
  <c r="K202" i="7" s="1"/>
  <c r="L120" i="12"/>
  <c r="M97" i="12"/>
  <c r="N131" i="12"/>
  <c r="L16" i="24"/>
  <c r="L24" i="24" s="1"/>
  <c r="K132" i="12"/>
  <c r="L109" i="12"/>
  <c r="K120" i="12"/>
  <c r="K116" i="12"/>
  <c r="K61" i="5" s="1"/>
  <c r="M138" i="12"/>
  <c r="J201" i="7"/>
  <c r="K178" i="7"/>
  <c r="L178" i="7" s="1"/>
  <c r="L201" i="7" s="1"/>
  <c r="L121" i="12"/>
  <c r="M98" i="12"/>
  <c r="N135" i="12"/>
  <c r="O112" i="12"/>
  <c r="K123" i="12"/>
  <c r="M100" i="12"/>
  <c r="M123" i="12" s="1"/>
  <c r="K129" i="12"/>
  <c r="L106" i="12"/>
  <c r="M106" i="12" s="1"/>
  <c r="N124" i="12"/>
  <c r="N115" i="12"/>
  <c r="O101" i="12"/>
  <c r="K125" i="12"/>
  <c r="M102" i="12"/>
  <c r="M125" i="12" s="1"/>
  <c r="K133" i="12"/>
  <c r="L110" i="12"/>
  <c r="K121" i="12"/>
  <c r="K180" i="7"/>
  <c r="K203" i="7" s="1"/>
  <c r="AS68" i="1"/>
  <c r="J2" i="1"/>
  <c r="J15" i="1" s="1"/>
  <c r="J25" i="1" s="1"/>
  <c r="K3" i="1"/>
  <c r="K8" i="1" s="1"/>
  <c r="AT19" i="17"/>
  <c r="AT30" i="17" s="1"/>
  <c r="AV33" i="5"/>
  <c r="AU9" i="5"/>
  <c r="AU24" i="5"/>
  <c r="AU69" i="5"/>
  <c r="AU22" i="2" s="1"/>
  <c r="AW27" i="5"/>
  <c r="AU44" i="5"/>
  <c r="AU39" i="5" s="1"/>
  <c r="AU49" i="5"/>
  <c r="AU73" i="5"/>
  <c r="AU81" i="5"/>
  <c r="AV82" i="5"/>
  <c r="AU63" i="5"/>
  <c r="AW40" i="5"/>
  <c r="AW29" i="5"/>
  <c r="AV25" i="5"/>
  <c r="I12" i="5"/>
  <c r="I66" i="5"/>
  <c r="I65" i="5" s="1"/>
  <c r="N161" i="7"/>
  <c r="L21" i="5"/>
  <c r="K20" i="5"/>
  <c r="AR50" i="2"/>
  <c r="AX30" i="2"/>
  <c r="AY30" i="2"/>
  <c r="AU59" i="2"/>
  <c r="AU56" i="2"/>
  <c r="AU55" i="2"/>
  <c r="AT47" i="2"/>
  <c r="AT46" i="2"/>
  <c r="AT42" i="2"/>
  <c r="AT43" i="2"/>
  <c r="AS50" i="2"/>
  <c r="AT60" i="2"/>
  <c r="I14" i="3"/>
  <c r="I49" i="3" s="1"/>
  <c r="K168" i="7"/>
  <c r="L184" i="7"/>
  <c r="G23" i="2"/>
  <c r="J18" i="2"/>
  <c r="J19" i="2"/>
  <c r="K194" i="7"/>
  <c r="L171" i="7"/>
  <c r="L194" i="7" s="1"/>
  <c r="I3" i="6"/>
  <c r="J12" i="6"/>
  <c r="J13" i="6" s="1"/>
  <c r="K15" i="6" s="1"/>
  <c r="N135" i="7"/>
  <c r="O115" i="7"/>
  <c r="K198" i="7"/>
  <c r="M175" i="7"/>
  <c r="L177" i="7"/>
  <c r="M177" i="7" s="1"/>
  <c r="M200" i="7" s="1"/>
  <c r="K200" i="7"/>
  <c r="J185" i="7"/>
  <c r="K162" i="7"/>
  <c r="L162" i="7" s="1"/>
  <c r="L185" i="7" s="1"/>
  <c r="J195" i="7"/>
  <c r="K172" i="7"/>
  <c r="K195" i="7" s="1"/>
  <c r="J200" i="7"/>
  <c r="Y137" i="7"/>
  <c r="Y160" i="7"/>
  <c r="Y114" i="7"/>
  <c r="Y69" i="7"/>
  <c r="Y91" i="7"/>
  <c r="Y25" i="7"/>
  <c r="Y183" i="7"/>
  <c r="Y47" i="7"/>
  <c r="N173" i="7" l="1"/>
  <c r="N196" i="7" s="1"/>
  <c r="L165" i="7"/>
  <c r="M165" i="7" s="1"/>
  <c r="M188" i="7" s="1"/>
  <c r="L167" i="7"/>
  <c r="L190" i="7" s="1"/>
  <c r="L170" i="7"/>
  <c r="M170" i="7" s="1"/>
  <c r="M193" i="7" s="1"/>
  <c r="K27" i="24"/>
  <c r="L26" i="24" s="1"/>
  <c r="L27" i="24" s="1"/>
  <c r="L164" i="7"/>
  <c r="L187" i="7" s="1"/>
  <c r="N136" i="12"/>
  <c r="L176" i="7"/>
  <c r="L199" i="7" s="1"/>
  <c r="G4" i="5"/>
  <c r="G57" i="5"/>
  <c r="G56" i="5" s="1"/>
  <c r="F2" i="23"/>
  <c r="F15" i="23" s="1"/>
  <c r="D2" i="21"/>
  <c r="H6" i="24" s="1"/>
  <c r="E2" i="25" s="1"/>
  <c r="D1" i="22"/>
  <c r="AC2" i="5"/>
  <c r="Z6" i="18"/>
  <c r="AD3" i="26"/>
  <c r="AA3" i="27"/>
  <c r="AC96" i="26"/>
  <c r="P137" i="12"/>
  <c r="P127" i="12"/>
  <c r="Q104" i="12"/>
  <c r="L166" i="7"/>
  <c r="L189" i="7" s="1"/>
  <c r="F30" i="22"/>
  <c r="I59" i="5"/>
  <c r="H57" i="5"/>
  <c r="H56" i="5" s="1"/>
  <c r="N102" i="12"/>
  <c r="N125" i="12" s="1"/>
  <c r="L169" i="7"/>
  <c r="L192" i="7" s="1"/>
  <c r="K197" i="7"/>
  <c r="L174" i="7"/>
  <c r="O173" i="7"/>
  <c r="O196" i="7" s="1"/>
  <c r="I50" i="3"/>
  <c r="I51" i="3" s="1"/>
  <c r="L180" i="7"/>
  <c r="L203" i="7" s="1"/>
  <c r="L116" i="12"/>
  <c r="L61" i="5" s="1"/>
  <c r="O128" i="12"/>
  <c r="Q105" i="12"/>
  <c r="R105" i="12" s="1"/>
  <c r="R128" i="12" s="1"/>
  <c r="O135" i="12"/>
  <c r="P112" i="12"/>
  <c r="K139" i="12"/>
  <c r="K6" i="3" s="1"/>
  <c r="M134" i="12"/>
  <c r="N111" i="12"/>
  <c r="O124" i="12"/>
  <c r="P101" i="12"/>
  <c r="M121" i="12"/>
  <c r="N98" i="12"/>
  <c r="O131" i="12"/>
  <c r="P108" i="12"/>
  <c r="K201" i="7"/>
  <c r="M178" i="7"/>
  <c r="N130" i="12"/>
  <c r="O107" i="12"/>
  <c r="N163" i="7"/>
  <c r="N186" i="7" s="1"/>
  <c r="N138" i="12"/>
  <c r="O115" i="12"/>
  <c r="L129" i="12"/>
  <c r="N100" i="12"/>
  <c r="L132" i="12"/>
  <c r="M109" i="12"/>
  <c r="L126" i="12"/>
  <c r="M103" i="12"/>
  <c r="J60" i="5"/>
  <c r="J20" i="2"/>
  <c r="L133" i="12"/>
  <c r="M110" i="12"/>
  <c r="O136" i="12"/>
  <c r="P113" i="12"/>
  <c r="M129" i="12"/>
  <c r="N106" i="12"/>
  <c r="Q137" i="12"/>
  <c r="R114" i="12"/>
  <c r="M120" i="12"/>
  <c r="N97" i="12"/>
  <c r="O97" i="12" s="1"/>
  <c r="L179" i="7"/>
  <c r="M179" i="7" s="1"/>
  <c r="M202" i="7" s="1"/>
  <c r="L134" i="12"/>
  <c r="M122" i="12"/>
  <c r="N99" i="12"/>
  <c r="AW119" i="12"/>
  <c r="AX96" i="12"/>
  <c r="AS10" i="18"/>
  <c r="AU6" i="2"/>
  <c r="AU27" i="2"/>
  <c r="AT20" i="17"/>
  <c r="AT22" i="17" s="1"/>
  <c r="AU18" i="17" s="1"/>
  <c r="K2" i="1"/>
  <c r="K15" i="1" s="1"/>
  <c r="K25" i="1" s="1"/>
  <c r="L3" i="1"/>
  <c r="L8" i="1" s="1"/>
  <c r="AV24" i="5"/>
  <c r="AV44" i="5"/>
  <c r="AV39" i="5" s="1"/>
  <c r="AV69" i="5"/>
  <c r="AV22" i="2" s="1"/>
  <c r="AW82" i="5"/>
  <c r="AV81" i="5"/>
  <c r="AX27" i="5"/>
  <c r="AV49" i="5"/>
  <c r="AV63" i="5"/>
  <c r="AV73" i="5"/>
  <c r="AV9" i="5"/>
  <c r="AW33" i="5"/>
  <c r="AX40" i="5"/>
  <c r="AY40" i="5"/>
  <c r="AY29" i="5"/>
  <c r="AX29" i="5"/>
  <c r="AW25" i="5"/>
  <c r="N184" i="7"/>
  <c r="O161" i="7"/>
  <c r="P161" i="7" s="1"/>
  <c r="P184" i="7" s="1"/>
  <c r="L20" i="5"/>
  <c r="M21" i="5"/>
  <c r="AU39" i="2"/>
  <c r="AU38" i="2"/>
  <c r="AT38" i="2"/>
  <c r="AT39" i="2"/>
  <c r="AV56" i="2"/>
  <c r="AV55" i="2"/>
  <c r="AV59" i="2"/>
  <c r="AU46" i="2"/>
  <c r="AU47" i="2"/>
  <c r="AU43" i="2"/>
  <c r="AU42" i="2"/>
  <c r="AU60" i="2"/>
  <c r="K191" i="7"/>
  <c r="L168" i="7"/>
  <c r="H23" i="2"/>
  <c r="K18" i="2"/>
  <c r="K19" i="2"/>
  <c r="K20" i="6"/>
  <c r="J9" i="3" s="1"/>
  <c r="K21" i="6"/>
  <c r="J13" i="5" s="1"/>
  <c r="J14" i="6"/>
  <c r="M171" i="7"/>
  <c r="N171" i="7" s="1"/>
  <c r="N194" i="7" s="1"/>
  <c r="K185" i="7"/>
  <c r="K181" i="7"/>
  <c r="L7" i="5" s="1"/>
  <c r="M162" i="7"/>
  <c r="J3" i="6"/>
  <c r="O135" i="7"/>
  <c r="P115" i="7"/>
  <c r="L172" i="7"/>
  <c r="J204" i="7"/>
  <c r="K4" i="3" s="1"/>
  <c r="N15" i="24" s="1"/>
  <c r="L200" i="7"/>
  <c r="N177" i="7"/>
  <c r="N175" i="7"/>
  <c r="N198" i="7" s="1"/>
  <c r="M198" i="7"/>
  <c r="Z91" i="7"/>
  <c r="Z25" i="7"/>
  <c r="Z137" i="7"/>
  <c r="Z47" i="7"/>
  <c r="Z160" i="7"/>
  <c r="Z114" i="7"/>
  <c r="Z183" i="7"/>
  <c r="Z69" i="7"/>
  <c r="L188" i="7" l="1"/>
  <c r="N165" i="7"/>
  <c r="N188" i="7" s="1"/>
  <c r="N170" i="7"/>
  <c r="K31" i="24"/>
  <c r="M167" i="7"/>
  <c r="L193" i="7"/>
  <c r="M176" i="7"/>
  <c r="M199" i="7" s="1"/>
  <c r="M26" i="24"/>
  <c r="L31" i="24"/>
  <c r="M180" i="7"/>
  <c r="M203" i="7" s="1"/>
  <c r="M164" i="7"/>
  <c r="M187" i="7" s="1"/>
  <c r="H63" i="2"/>
  <c r="AD2" i="5"/>
  <c r="AA6" i="18"/>
  <c r="AE3" i="26"/>
  <c r="AB3" i="27"/>
  <c r="AD96" i="26"/>
  <c r="F39" i="23"/>
  <c r="F45" i="23"/>
  <c r="Q127" i="12"/>
  <c r="R104" i="12"/>
  <c r="M166" i="7"/>
  <c r="M189" i="7" s="1"/>
  <c r="M169" i="7"/>
  <c r="M192" i="7" s="1"/>
  <c r="I63" i="2"/>
  <c r="O163" i="7"/>
  <c r="O186" i="7" s="1"/>
  <c r="O102" i="12"/>
  <c r="P102" i="12" s="1"/>
  <c r="P173" i="7"/>
  <c r="Q173" i="7" s="1"/>
  <c r="Q196" i="7" s="1"/>
  <c r="M174" i="7"/>
  <c r="M197" i="7" s="1"/>
  <c r="L197" i="7"/>
  <c r="L139" i="12"/>
  <c r="L6" i="3" s="1"/>
  <c r="S105" i="12"/>
  <c r="T105" i="12" s="1"/>
  <c r="T128" i="12" s="1"/>
  <c r="Q128" i="12"/>
  <c r="M126" i="12"/>
  <c r="N103" i="12"/>
  <c r="L181" i="7"/>
  <c r="M7" i="5" s="1"/>
  <c r="N122" i="12"/>
  <c r="O99" i="12"/>
  <c r="O120" i="12"/>
  <c r="P97" i="12"/>
  <c r="N120" i="12"/>
  <c r="M133" i="12"/>
  <c r="N110" i="12"/>
  <c r="O130" i="12"/>
  <c r="P107" i="12"/>
  <c r="P131" i="12"/>
  <c r="Q108" i="12"/>
  <c r="L202" i="7"/>
  <c r="N179" i="7"/>
  <c r="N202" i="7" s="1"/>
  <c r="R137" i="12"/>
  <c r="S114" i="12"/>
  <c r="AX119" i="12"/>
  <c r="AY96" i="12"/>
  <c r="M116" i="12"/>
  <c r="M61" i="5" s="1"/>
  <c r="N129" i="12"/>
  <c r="O106" i="12"/>
  <c r="K60" i="5"/>
  <c r="K20" i="2"/>
  <c r="N123" i="12"/>
  <c r="O100" i="12"/>
  <c r="P124" i="12"/>
  <c r="Q101" i="12"/>
  <c r="P135" i="12"/>
  <c r="Q112" i="12"/>
  <c r="M132" i="12"/>
  <c r="N109" i="12"/>
  <c r="P136" i="12"/>
  <c r="Q113" i="12"/>
  <c r="O138" i="12"/>
  <c r="P115" i="12"/>
  <c r="M201" i="7"/>
  <c r="N178" i="7"/>
  <c r="N121" i="12"/>
  <c r="O98" i="12"/>
  <c r="N134" i="12"/>
  <c r="O111" i="12"/>
  <c r="J14" i="3"/>
  <c r="J49" i="3" s="1"/>
  <c r="M16" i="24"/>
  <c r="AT23" i="17"/>
  <c r="AT32" i="17" s="1"/>
  <c r="L2" i="1"/>
  <c r="L15" i="1" s="1"/>
  <c r="L25" i="1" s="1"/>
  <c r="M3" i="1"/>
  <c r="M8" i="1" s="1"/>
  <c r="AU21" i="17"/>
  <c r="AU31" i="17" s="1"/>
  <c r="AT70" i="1" s="1"/>
  <c r="AY33" i="5"/>
  <c r="AX33" i="5"/>
  <c r="AW73" i="5"/>
  <c r="AY27" i="5"/>
  <c r="AW69" i="5"/>
  <c r="AW22" i="2" s="1"/>
  <c r="AW9" i="5"/>
  <c r="AW63" i="5"/>
  <c r="AW24" i="5"/>
  <c r="AW44" i="5"/>
  <c r="AW39" i="5" s="1"/>
  <c r="AW49" i="5"/>
  <c r="AW81" i="5"/>
  <c r="AX82" i="5"/>
  <c r="AX25" i="5"/>
  <c r="AY25" i="5"/>
  <c r="I4" i="5"/>
  <c r="I57" i="5"/>
  <c r="I56" i="5" s="1"/>
  <c r="J12" i="5"/>
  <c r="J66" i="5"/>
  <c r="J65" i="5" s="1"/>
  <c r="J59" i="5" s="1"/>
  <c r="J50" i="3"/>
  <c r="O184" i="7"/>
  <c r="Q161" i="7"/>
  <c r="Q184" i="7" s="1"/>
  <c r="M20" i="5"/>
  <c r="N21" i="5"/>
  <c r="AT50" i="2"/>
  <c r="AV38" i="2"/>
  <c r="AV39" i="2"/>
  <c r="AW59" i="2"/>
  <c r="AV46" i="2"/>
  <c r="AV47" i="2"/>
  <c r="AW55" i="2"/>
  <c r="AW56" i="2"/>
  <c r="AV43" i="2"/>
  <c r="AV42" i="2"/>
  <c r="AU50" i="2"/>
  <c r="AV60" i="2"/>
  <c r="O171" i="7"/>
  <c r="P171" i="7" s="1"/>
  <c r="K204" i="7"/>
  <c r="L4" i="3" s="1"/>
  <c r="O15" i="24" s="1"/>
  <c r="L191" i="7"/>
  <c r="M168" i="7"/>
  <c r="N168" i="7" s="1"/>
  <c r="N191" i="7" s="1"/>
  <c r="I23" i="2"/>
  <c r="L18" i="2"/>
  <c r="L19" i="2"/>
  <c r="M185" i="7"/>
  <c r="N162" i="7"/>
  <c r="N185" i="7" s="1"/>
  <c r="K12" i="6"/>
  <c r="K13" i="6" s="1"/>
  <c r="L15" i="6" s="1"/>
  <c r="O170" i="7"/>
  <c r="N193" i="7"/>
  <c r="K3" i="6"/>
  <c r="O175" i="7"/>
  <c r="N200" i="7"/>
  <c r="O177" i="7"/>
  <c r="P135" i="7"/>
  <c r="Q115" i="7"/>
  <c r="M194" i="7"/>
  <c r="L195" i="7"/>
  <c r="M172" i="7"/>
  <c r="N172" i="7" s="1"/>
  <c r="AA160" i="7"/>
  <c r="AA47" i="7"/>
  <c r="AA69" i="7"/>
  <c r="AA137" i="7"/>
  <c r="AA91" i="7"/>
  <c r="AA25" i="7"/>
  <c r="AA183" i="7"/>
  <c r="AA114" i="7"/>
  <c r="O165" i="7" l="1"/>
  <c r="O188" i="7" s="1"/>
  <c r="N167" i="7"/>
  <c r="N190" i="7" s="1"/>
  <c r="M190" i="7"/>
  <c r="N169" i="7"/>
  <c r="O169" i="7" s="1"/>
  <c r="O192" i="7" s="1"/>
  <c r="N176" i="7"/>
  <c r="N199" i="7" s="1"/>
  <c r="N180" i="7"/>
  <c r="N203" i="7" s="1"/>
  <c r="N164" i="7"/>
  <c r="R173" i="7"/>
  <c r="S173" i="7" s="1"/>
  <c r="M24" i="24"/>
  <c r="M27" i="24" s="1"/>
  <c r="AE96" i="26"/>
  <c r="AC3" i="27"/>
  <c r="AE2" i="5"/>
  <c r="AB6" i="18"/>
  <c r="AF3" i="26"/>
  <c r="S104" i="12"/>
  <c r="R127" i="12"/>
  <c r="N166" i="7"/>
  <c r="O166" i="7" s="1"/>
  <c r="O189" i="7" s="1"/>
  <c r="P196" i="7"/>
  <c r="P163" i="7"/>
  <c r="P186" i="7" s="1"/>
  <c r="O125" i="12"/>
  <c r="AY24" i="5"/>
  <c r="O194" i="7"/>
  <c r="M139" i="12"/>
  <c r="M6" i="3" s="1"/>
  <c r="N174" i="7"/>
  <c r="N116" i="12"/>
  <c r="N61" i="5" s="1"/>
  <c r="L204" i="7"/>
  <c r="M4" i="3" s="1"/>
  <c r="P15" i="24" s="1"/>
  <c r="O179" i="7"/>
  <c r="O202" i="7" s="1"/>
  <c r="M181" i="7"/>
  <c r="N7" i="5" s="1"/>
  <c r="S128" i="12"/>
  <c r="U105" i="12"/>
  <c r="Q135" i="12"/>
  <c r="R112" i="12"/>
  <c r="O123" i="12"/>
  <c r="P100" i="12"/>
  <c r="P130" i="12"/>
  <c r="Q107" i="12"/>
  <c r="N133" i="12"/>
  <c r="O110" i="12"/>
  <c r="O121" i="12"/>
  <c r="P98" i="12"/>
  <c r="S137" i="12"/>
  <c r="T114" i="12"/>
  <c r="N132" i="12"/>
  <c r="O109" i="12"/>
  <c r="Q124" i="12"/>
  <c r="R101" i="12"/>
  <c r="L60" i="5"/>
  <c r="L20" i="2"/>
  <c r="AY119" i="12"/>
  <c r="Q131" i="12"/>
  <c r="R108" i="12"/>
  <c r="P125" i="12"/>
  <c r="Q102" i="12"/>
  <c r="P120" i="12"/>
  <c r="Q97" i="12"/>
  <c r="N126" i="12"/>
  <c r="O103" i="12"/>
  <c r="P138" i="12"/>
  <c r="Q115" i="12"/>
  <c r="O122" i="12"/>
  <c r="P99" i="12"/>
  <c r="J51" i="3"/>
  <c r="J4" i="5" s="1"/>
  <c r="O134" i="12"/>
  <c r="P111" i="12"/>
  <c r="O178" i="7"/>
  <c r="P178" i="7" s="1"/>
  <c r="P201" i="7" s="1"/>
  <c r="N201" i="7"/>
  <c r="Q136" i="12"/>
  <c r="R113" i="12"/>
  <c r="O129" i="12"/>
  <c r="P106" i="12"/>
  <c r="AT24" i="17"/>
  <c r="AT33" i="17" s="1"/>
  <c r="AU10" i="3" s="1"/>
  <c r="AX18" i="24" s="1"/>
  <c r="AT68" i="1"/>
  <c r="M2" i="1"/>
  <c r="M15" i="1" s="1"/>
  <c r="M25" i="1" s="1"/>
  <c r="N3" i="1"/>
  <c r="N8" i="1" s="1"/>
  <c r="C9" i="21"/>
  <c r="AU19" i="17"/>
  <c r="AU30" i="17" s="1"/>
  <c r="AX49" i="5"/>
  <c r="AX9" i="5"/>
  <c r="H16" i="20"/>
  <c r="AY63" i="5"/>
  <c r="AX63" i="5"/>
  <c r="AX24" i="5"/>
  <c r="AY44" i="5"/>
  <c r="AY39" i="5" s="1"/>
  <c r="AX44" i="5"/>
  <c r="AX39" i="5" s="1"/>
  <c r="AY82" i="5"/>
  <c r="AX81" i="5"/>
  <c r="AX69" i="5"/>
  <c r="AX22" i="2" s="1"/>
  <c r="AY73" i="5"/>
  <c r="AX73" i="5"/>
  <c r="J63" i="2"/>
  <c r="R161" i="7"/>
  <c r="O21" i="5"/>
  <c r="E21" i="20" s="1"/>
  <c r="E20" i="20" s="1"/>
  <c r="N20" i="5"/>
  <c r="AW60" i="2"/>
  <c r="AW47" i="2"/>
  <c r="AW46" i="2"/>
  <c r="AX55" i="2"/>
  <c r="AX56" i="2"/>
  <c r="AW43" i="2"/>
  <c r="AW42" i="2"/>
  <c r="AX59" i="2"/>
  <c r="AY59" i="2"/>
  <c r="AV50" i="2"/>
  <c r="M191" i="7"/>
  <c r="O168" i="7"/>
  <c r="P168" i="7" s="1"/>
  <c r="P191" i="7" s="1"/>
  <c r="J23" i="2"/>
  <c r="M18" i="2"/>
  <c r="M19" i="2"/>
  <c r="N195" i="7"/>
  <c r="O172" i="7"/>
  <c r="O195" i="7" s="1"/>
  <c r="Q171" i="7"/>
  <c r="P194" i="7"/>
  <c r="L3" i="6"/>
  <c r="Q135" i="7"/>
  <c r="R115" i="7"/>
  <c r="P175" i="7"/>
  <c r="O198" i="7"/>
  <c r="P170" i="7"/>
  <c r="O193" i="7"/>
  <c r="K14" i="6"/>
  <c r="O200" i="7"/>
  <c r="P177" i="7"/>
  <c r="M195" i="7"/>
  <c r="O162" i="7"/>
  <c r="O185" i="7" s="1"/>
  <c r="L20" i="6"/>
  <c r="K9" i="3" s="1"/>
  <c r="L21" i="6"/>
  <c r="K13" i="5" s="1"/>
  <c r="AB114" i="7"/>
  <c r="AB91" i="7"/>
  <c r="AB160" i="7"/>
  <c r="AB25" i="7"/>
  <c r="AB69" i="7"/>
  <c r="AB47" i="7"/>
  <c r="AB183" i="7"/>
  <c r="AB137" i="7"/>
  <c r="O180" i="7" l="1"/>
  <c r="P180" i="7" s="1"/>
  <c r="P165" i="7"/>
  <c r="Q165" i="7" s="1"/>
  <c r="N192" i="7"/>
  <c r="O176" i="7"/>
  <c r="O199" i="7" s="1"/>
  <c r="O167" i="7"/>
  <c r="P167" i="7" s="1"/>
  <c r="P190" i="7" s="1"/>
  <c r="N26" i="24"/>
  <c r="M31" i="24"/>
  <c r="R196" i="7"/>
  <c r="O164" i="7"/>
  <c r="N187" i="7"/>
  <c r="AF2" i="5"/>
  <c r="AC6" i="18"/>
  <c r="AG3" i="26"/>
  <c r="AF96" i="26"/>
  <c r="AD3" i="27"/>
  <c r="S127" i="12"/>
  <c r="T104" i="12"/>
  <c r="U104" i="12" s="1"/>
  <c r="U127" i="12" s="1"/>
  <c r="N189" i="7"/>
  <c r="P166" i="7"/>
  <c r="P189" i="7" s="1"/>
  <c r="Q163" i="7"/>
  <c r="Q186" i="7" s="1"/>
  <c r="O116" i="12"/>
  <c r="O61" i="5" s="1"/>
  <c r="N139" i="12"/>
  <c r="N6" i="3" s="1"/>
  <c r="F59" i="22"/>
  <c r="AY81" i="5"/>
  <c r="H82" i="20"/>
  <c r="H81" i="20" s="1"/>
  <c r="AY69" i="5"/>
  <c r="AY22" i="2" s="1"/>
  <c r="F22" i="22" s="1"/>
  <c r="H70" i="20"/>
  <c r="H69" i="20" s="1"/>
  <c r="AY49" i="5"/>
  <c r="AY46" i="2" s="1"/>
  <c r="H50" i="20"/>
  <c r="H49" i="20" s="1"/>
  <c r="H4" i="23" s="1"/>
  <c r="AY9" i="5"/>
  <c r="H10" i="20"/>
  <c r="H9" i="20" s="1"/>
  <c r="O174" i="7"/>
  <c r="N197" i="7"/>
  <c r="N181" i="7"/>
  <c r="P179" i="7"/>
  <c r="J57" i="5"/>
  <c r="J56" i="5" s="1"/>
  <c r="U128" i="12"/>
  <c r="V105" i="12"/>
  <c r="K50" i="3"/>
  <c r="P123" i="12"/>
  <c r="Q100" i="12"/>
  <c r="R136" i="12"/>
  <c r="S113" i="12"/>
  <c r="Q138" i="12"/>
  <c r="R115" i="12"/>
  <c r="Q120" i="12"/>
  <c r="R97" i="12"/>
  <c r="R124" i="12"/>
  <c r="S101" i="12"/>
  <c r="Q130" i="12"/>
  <c r="R107" i="12"/>
  <c r="R131" i="12"/>
  <c r="S108" i="12"/>
  <c r="O201" i="7"/>
  <c r="M20" i="2"/>
  <c r="M60" i="5"/>
  <c r="T137" i="12"/>
  <c r="U114" i="12"/>
  <c r="R135" i="12"/>
  <c r="S112" i="12"/>
  <c r="Q125" i="12"/>
  <c r="R102" i="12"/>
  <c r="P121" i="12"/>
  <c r="Q98" i="12"/>
  <c r="P129" i="12"/>
  <c r="Q106" i="12"/>
  <c r="Q178" i="7"/>
  <c r="P134" i="12"/>
  <c r="Q111" i="12"/>
  <c r="P122" i="12"/>
  <c r="Q99" i="12"/>
  <c r="O126" i="12"/>
  <c r="P103" i="12"/>
  <c r="O132" i="12"/>
  <c r="P109" i="12"/>
  <c r="O133" i="12"/>
  <c r="P110" i="12"/>
  <c r="K14" i="3"/>
  <c r="K49" i="3" s="1"/>
  <c r="N16" i="24"/>
  <c r="M204" i="7"/>
  <c r="N4" i="3" s="1"/>
  <c r="Q15" i="24" s="1"/>
  <c r="AT10" i="18"/>
  <c r="AV6" i="2"/>
  <c r="AV27" i="2"/>
  <c r="D4" i="21"/>
  <c r="C3" i="21"/>
  <c r="N2" i="1"/>
  <c r="N15" i="1" s="1"/>
  <c r="N25" i="1" s="1"/>
  <c r="O3" i="1"/>
  <c r="O8" i="1" s="1"/>
  <c r="AU20" i="17"/>
  <c r="AU22" i="17" s="1"/>
  <c r="AV18" i="17" s="1"/>
  <c r="K12" i="5"/>
  <c r="K66" i="5"/>
  <c r="K65" i="5" s="1"/>
  <c r="K59" i="5" s="1"/>
  <c r="R184" i="7"/>
  <c r="S161" i="7"/>
  <c r="S184" i="7" s="1"/>
  <c r="O20" i="5"/>
  <c r="P21" i="5"/>
  <c r="N18" i="2"/>
  <c r="AX38" i="2"/>
  <c r="AX39" i="2"/>
  <c r="AX60" i="2"/>
  <c r="AX43" i="2"/>
  <c r="AX42" i="2"/>
  <c r="AY39" i="2"/>
  <c r="AY38" i="2"/>
  <c r="AY42" i="2"/>
  <c r="AY43" i="2"/>
  <c r="AY47" i="2"/>
  <c r="AY56" i="2"/>
  <c r="F56" i="22" s="1"/>
  <c r="AY55" i="2"/>
  <c r="F55" i="22" s="1"/>
  <c r="AX46" i="2"/>
  <c r="AX47" i="2"/>
  <c r="AW38" i="2"/>
  <c r="AW39" i="2"/>
  <c r="O191" i="7"/>
  <c r="Q168" i="7"/>
  <c r="N19" i="2"/>
  <c r="T173" i="7"/>
  <c r="S196" i="7"/>
  <c r="L12" i="6"/>
  <c r="L13" i="6" s="1"/>
  <c r="M15" i="6" s="1"/>
  <c r="R135" i="7"/>
  <c r="S115" i="7"/>
  <c r="P162" i="7"/>
  <c r="Q177" i="7"/>
  <c r="P200" i="7"/>
  <c r="Q170" i="7"/>
  <c r="P193" i="7"/>
  <c r="R171" i="7"/>
  <c r="Q194" i="7"/>
  <c r="P172" i="7"/>
  <c r="Q175" i="7"/>
  <c r="R175" i="7" s="1"/>
  <c r="R198" i="7" s="1"/>
  <c r="P198" i="7"/>
  <c r="AC137" i="7"/>
  <c r="AC160" i="7"/>
  <c r="AC114" i="7"/>
  <c r="AC69" i="7"/>
  <c r="AC91" i="7"/>
  <c r="AC25" i="7"/>
  <c r="AC183" i="7"/>
  <c r="AC47" i="7"/>
  <c r="P169" i="7"/>
  <c r="P192" i="7" s="1"/>
  <c r="O203" i="7" l="1"/>
  <c r="P188" i="7"/>
  <c r="O181" i="7"/>
  <c r="P176" i="7"/>
  <c r="P199" i="7" s="1"/>
  <c r="O190" i="7"/>
  <c r="Q167" i="7"/>
  <c r="Q190" i="7" s="1"/>
  <c r="Q166" i="7"/>
  <c r="Q189" i="7" s="1"/>
  <c r="G7" i="24"/>
  <c r="E17" i="23"/>
  <c r="P164" i="7"/>
  <c r="P187" i="7" s="1"/>
  <c r="O187" i="7"/>
  <c r="Q176" i="7"/>
  <c r="R176" i="7" s="1"/>
  <c r="N24" i="24"/>
  <c r="N27" i="24" s="1"/>
  <c r="V104" i="12"/>
  <c r="V127" i="12" s="1"/>
  <c r="AG96" i="26"/>
  <c r="AE3" i="27"/>
  <c r="AG2" i="5"/>
  <c r="AD6" i="18"/>
  <c r="AH3" i="26"/>
  <c r="T127" i="12"/>
  <c r="N204" i="7"/>
  <c r="O4" i="3" s="1"/>
  <c r="R15" i="24" s="1"/>
  <c r="R163" i="7"/>
  <c r="O7" i="5"/>
  <c r="F46" i="22"/>
  <c r="F47" i="22"/>
  <c r="O197" i="7"/>
  <c r="P174" i="7"/>
  <c r="K63" i="2"/>
  <c r="Q179" i="7"/>
  <c r="P202" i="7"/>
  <c r="K51" i="3"/>
  <c r="K57" i="5" s="1"/>
  <c r="K56" i="5" s="1"/>
  <c r="O139" i="12"/>
  <c r="O6" i="3" s="1"/>
  <c r="V128" i="12"/>
  <c r="W105" i="12"/>
  <c r="Q121" i="12"/>
  <c r="R98" i="12"/>
  <c r="S135" i="12"/>
  <c r="T112" i="12"/>
  <c r="R138" i="12"/>
  <c r="S115" i="12"/>
  <c r="Q123" i="12"/>
  <c r="R100" i="12"/>
  <c r="P132" i="12"/>
  <c r="Q109" i="12"/>
  <c r="Q122" i="12"/>
  <c r="R99" i="12"/>
  <c r="Q201" i="7"/>
  <c r="R178" i="7"/>
  <c r="S178" i="7" s="1"/>
  <c r="S201" i="7" s="1"/>
  <c r="R130" i="12"/>
  <c r="S107" i="12"/>
  <c r="R120" i="12"/>
  <c r="S97" i="12"/>
  <c r="Q129" i="12"/>
  <c r="R106" i="12"/>
  <c r="R125" i="12"/>
  <c r="S102" i="12"/>
  <c r="U137" i="12"/>
  <c r="V114" i="12"/>
  <c r="N60" i="5"/>
  <c r="N20" i="2"/>
  <c r="S136" i="12"/>
  <c r="T113" i="12"/>
  <c r="P133" i="12"/>
  <c r="Q110" i="12"/>
  <c r="P126" i="12"/>
  <c r="Q103" i="12"/>
  <c r="Q134" i="12"/>
  <c r="R111" i="12"/>
  <c r="S131" i="12"/>
  <c r="T108" i="12"/>
  <c r="S124" i="12"/>
  <c r="T101" i="12"/>
  <c r="P116" i="12"/>
  <c r="P61" i="5" s="1"/>
  <c r="Q188" i="7"/>
  <c r="R165" i="7"/>
  <c r="F42" i="22"/>
  <c r="F39" i="22"/>
  <c r="F43" i="22"/>
  <c r="F38" i="22"/>
  <c r="F60" i="22"/>
  <c r="AU23" i="17"/>
  <c r="AU32" i="17" s="1"/>
  <c r="O2" i="1"/>
  <c r="O15" i="1" s="1"/>
  <c r="O25" i="1" s="1"/>
  <c r="P3" i="1"/>
  <c r="P8" i="1" s="1"/>
  <c r="C16" i="21"/>
  <c r="AV21" i="17"/>
  <c r="AV31" i="17" s="1"/>
  <c r="AU70" i="1" s="1"/>
  <c r="AY60" i="2"/>
  <c r="T161" i="7"/>
  <c r="Q21" i="5"/>
  <c r="P20" i="5"/>
  <c r="AY50" i="2"/>
  <c r="AW50" i="2"/>
  <c r="AX50" i="2"/>
  <c r="R168" i="7"/>
  <c r="Q191" i="7"/>
  <c r="O18" i="2"/>
  <c r="C18" i="22" s="1"/>
  <c r="R177" i="7"/>
  <c r="Q200" i="7"/>
  <c r="Q198" i="7"/>
  <c r="S175" i="7"/>
  <c r="L14" i="6"/>
  <c r="U173" i="7"/>
  <c r="T196" i="7"/>
  <c r="P185" i="7"/>
  <c r="Q162" i="7"/>
  <c r="Q185" i="7" s="1"/>
  <c r="Q172" i="7"/>
  <c r="P195" i="7"/>
  <c r="S171" i="7"/>
  <c r="R194" i="7"/>
  <c r="R170" i="7"/>
  <c r="Q193" i="7"/>
  <c r="S135" i="7"/>
  <c r="T115" i="7"/>
  <c r="M20" i="6"/>
  <c r="L9" i="3" s="1"/>
  <c r="M21" i="6"/>
  <c r="L13" i="5" s="1"/>
  <c r="Q180" i="7"/>
  <c r="P203" i="7"/>
  <c r="AD91" i="7"/>
  <c r="AD114" i="7"/>
  <c r="AD137" i="7"/>
  <c r="AD25" i="7"/>
  <c r="AD160" i="7"/>
  <c r="AD47" i="7"/>
  <c r="AD183" i="7"/>
  <c r="AD69" i="7"/>
  <c r="Q169" i="7"/>
  <c r="Q192" i="7" s="1"/>
  <c r="P7" i="5" l="1"/>
  <c r="R167" i="7"/>
  <c r="R190" i="7" s="1"/>
  <c r="R166" i="7"/>
  <c r="R189" i="7" s="1"/>
  <c r="Q199" i="7"/>
  <c r="O26" i="24"/>
  <c r="N31" i="24"/>
  <c r="O204" i="7"/>
  <c r="P4" i="3" s="1"/>
  <c r="S15" i="24" s="1"/>
  <c r="P181" i="7"/>
  <c r="Q7" i="5" s="1"/>
  <c r="Q164" i="7"/>
  <c r="Q187" i="7" s="1"/>
  <c r="W104" i="12"/>
  <c r="W127" i="12" s="1"/>
  <c r="AH2" i="5"/>
  <c r="AE6" i="18"/>
  <c r="AI3" i="26"/>
  <c r="AH96" i="26"/>
  <c r="AF3" i="27"/>
  <c r="P139" i="12"/>
  <c r="P6" i="3" s="1"/>
  <c r="R186" i="7"/>
  <c r="S163" i="7"/>
  <c r="O19" i="2"/>
  <c r="C19" i="22" s="1"/>
  <c r="E7" i="20"/>
  <c r="Q174" i="7"/>
  <c r="Q197" i="7" s="1"/>
  <c r="P197" i="7"/>
  <c r="P204" i="7" s="1"/>
  <c r="Q4" i="3" s="1"/>
  <c r="T15" i="24" s="1"/>
  <c r="L50" i="3"/>
  <c r="R179" i="7"/>
  <c r="R202" i="7" s="1"/>
  <c r="Q202" i="7"/>
  <c r="K4" i="5"/>
  <c r="L63" i="2" s="1"/>
  <c r="W128" i="12"/>
  <c r="X105" i="12"/>
  <c r="R129" i="12"/>
  <c r="S106" i="12"/>
  <c r="S125" i="12"/>
  <c r="T102" i="12"/>
  <c r="S120" i="12"/>
  <c r="T97" i="12"/>
  <c r="R122" i="12"/>
  <c r="S99" i="12"/>
  <c r="R123" i="12"/>
  <c r="S100" i="12"/>
  <c r="T135" i="12"/>
  <c r="U112" i="12"/>
  <c r="Q132" i="12"/>
  <c r="R109" i="12"/>
  <c r="T131" i="12"/>
  <c r="U108" i="12"/>
  <c r="R134" i="12"/>
  <c r="S111" i="12"/>
  <c r="T136" i="12"/>
  <c r="U113" i="12"/>
  <c r="E61" i="20"/>
  <c r="E60" i="20" s="1"/>
  <c r="O20" i="2"/>
  <c r="C20" i="22" s="1"/>
  <c r="O60" i="5"/>
  <c r="R201" i="7"/>
  <c r="T178" i="7"/>
  <c r="V137" i="12"/>
  <c r="W114" i="12"/>
  <c r="S138" i="12"/>
  <c r="T115" i="12"/>
  <c r="R121" i="12"/>
  <c r="S98" i="12"/>
  <c r="T124" i="12"/>
  <c r="U101" i="12"/>
  <c r="Q126" i="12"/>
  <c r="R103" i="12"/>
  <c r="Q116" i="12"/>
  <c r="Q61" i="5" s="1"/>
  <c r="Q133" i="12"/>
  <c r="R110" i="12"/>
  <c r="S130" i="12"/>
  <c r="T107" i="12"/>
  <c r="L14" i="3"/>
  <c r="L49" i="3" s="1"/>
  <c r="O16" i="24"/>
  <c r="S165" i="7"/>
  <c r="R188" i="7"/>
  <c r="F50" i="22"/>
  <c r="C26" i="21"/>
  <c r="G8" i="24"/>
  <c r="AU24" i="17"/>
  <c r="AU33" i="17" s="1"/>
  <c r="AV10" i="3" s="1"/>
  <c r="AY18" i="24" s="1"/>
  <c r="AU68" i="1"/>
  <c r="P2" i="1"/>
  <c r="P15" i="1" s="1"/>
  <c r="P25" i="1" s="1"/>
  <c r="Q3" i="1"/>
  <c r="Q8" i="1" s="1"/>
  <c r="AV19" i="17"/>
  <c r="AV30" i="17" s="1"/>
  <c r="L12" i="5"/>
  <c r="L66" i="5"/>
  <c r="L65" i="5" s="1"/>
  <c r="L59" i="5" s="1"/>
  <c r="T184" i="7"/>
  <c r="U161" i="7"/>
  <c r="Q20" i="5"/>
  <c r="R21" i="5"/>
  <c r="S168" i="7"/>
  <c r="S191" i="7" s="1"/>
  <c r="R191" i="7"/>
  <c r="K23" i="2"/>
  <c r="P18" i="2"/>
  <c r="P19" i="2"/>
  <c r="R180" i="7"/>
  <c r="Q203" i="7"/>
  <c r="V173" i="7"/>
  <c r="U196" i="7"/>
  <c r="M3" i="6"/>
  <c r="S177" i="7"/>
  <c r="R200" i="7"/>
  <c r="S170" i="7"/>
  <c r="R193" i="7"/>
  <c r="R172" i="7"/>
  <c r="Q195" i="7"/>
  <c r="M12" i="6"/>
  <c r="M13" i="6" s="1"/>
  <c r="N15" i="6" s="1"/>
  <c r="T175" i="7"/>
  <c r="T198" i="7" s="1"/>
  <c r="S198" i="7"/>
  <c r="T171" i="7"/>
  <c r="S194" i="7"/>
  <c r="T135" i="7"/>
  <c r="U115" i="7"/>
  <c r="S176" i="7"/>
  <c r="R199" i="7"/>
  <c r="R162" i="7"/>
  <c r="AE160" i="7"/>
  <c r="AE47" i="7"/>
  <c r="AE69" i="7"/>
  <c r="AE137" i="7"/>
  <c r="AE91" i="7"/>
  <c r="AE25" i="7"/>
  <c r="AE183" i="7"/>
  <c r="AE114" i="7"/>
  <c r="R169" i="7"/>
  <c r="R192" i="7" s="1"/>
  <c r="S166" i="7" l="1"/>
  <c r="T166" i="7" s="1"/>
  <c r="S167" i="7"/>
  <c r="T167" i="7" s="1"/>
  <c r="T190" i="7" s="1"/>
  <c r="R164" i="7"/>
  <c r="O24" i="24"/>
  <c r="O27" i="24" s="1"/>
  <c r="X104" i="12"/>
  <c r="X127" i="12" s="1"/>
  <c r="AG3" i="27"/>
  <c r="AI96" i="26"/>
  <c r="AI2" i="5"/>
  <c r="AF6" i="18"/>
  <c r="AJ3" i="26"/>
  <c r="S186" i="7"/>
  <c r="T163" i="7"/>
  <c r="Q181" i="7"/>
  <c r="R7" i="5" s="1"/>
  <c r="L51" i="3"/>
  <c r="L57" i="5" s="1"/>
  <c r="L56" i="5" s="1"/>
  <c r="R174" i="7"/>
  <c r="S179" i="7"/>
  <c r="Y105" i="12"/>
  <c r="X128" i="12"/>
  <c r="T130" i="12"/>
  <c r="U107" i="12"/>
  <c r="S121" i="12"/>
  <c r="T98" i="12"/>
  <c r="P60" i="5"/>
  <c r="P20" i="2"/>
  <c r="T125" i="12"/>
  <c r="U102" i="12"/>
  <c r="R133" i="12"/>
  <c r="S110" i="12"/>
  <c r="Q139" i="12"/>
  <c r="Q6" i="3" s="1"/>
  <c r="T138" i="12"/>
  <c r="U115" i="12"/>
  <c r="U178" i="7"/>
  <c r="T201" i="7"/>
  <c r="U131" i="12"/>
  <c r="V108" i="12"/>
  <c r="U135" i="12"/>
  <c r="V112" i="12"/>
  <c r="S122" i="12"/>
  <c r="T99" i="12"/>
  <c r="S129" i="12"/>
  <c r="T106" i="12"/>
  <c r="W137" i="12"/>
  <c r="X114" i="12"/>
  <c r="R126" i="12"/>
  <c r="S103" i="12"/>
  <c r="U124" i="12"/>
  <c r="V101" i="12"/>
  <c r="U136" i="12"/>
  <c r="V113" i="12"/>
  <c r="S134" i="12"/>
  <c r="T111" i="12"/>
  <c r="R132" i="12"/>
  <c r="S109" i="12"/>
  <c r="S123" i="12"/>
  <c r="T100" i="12"/>
  <c r="T120" i="12"/>
  <c r="U97" i="12"/>
  <c r="R116" i="12"/>
  <c r="R61" i="5" s="1"/>
  <c r="Q204" i="7"/>
  <c r="R4" i="3" s="1"/>
  <c r="U15" i="24" s="1"/>
  <c r="S188" i="7"/>
  <c r="T165" i="7"/>
  <c r="AV20" i="17"/>
  <c r="AV22" i="17" s="1"/>
  <c r="AV23" i="17" s="1"/>
  <c r="AU10" i="18"/>
  <c r="AW6" i="2"/>
  <c r="AW27" i="2"/>
  <c r="Q2" i="1"/>
  <c r="Q15" i="1" s="1"/>
  <c r="Q25" i="1" s="1"/>
  <c r="R3" i="1"/>
  <c r="R8" i="1" s="1"/>
  <c r="U184" i="7"/>
  <c r="V161" i="7"/>
  <c r="R20" i="5"/>
  <c r="S21" i="5"/>
  <c r="T168" i="7"/>
  <c r="L23" i="2"/>
  <c r="Q18" i="2"/>
  <c r="Q19" i="2"/>
  <c r="S189" i="7"/>
  <c r="T177" i="7"/>
  <c r="T200" i="7" s="1"/>
  <c r="S200" i="7"/>
  <c r="T176" i="7"/>
  <c r="S199" i="7"/>
  <c r="M14" i="6"/>
  <c r="S172" i="7"/>
  <c r="R195" i="7"/>
  <c r="R185" i="7"/>
  <c r="S162" i="7"/>
  <c r="U135" i="7"/>
  <c r="V115" i="7"/>
  <c r="U171" i="7"/>
  <c r="T194" i="7"/>
  <c r="N20" i="6"/>
  <c r="M9" i="3" s="1"/>
  <c r="N21" i="6"/>
  <c r="M13" i="5" s="1"/>
  <c r="T170" i="7"/>
  <c r="S193" i="7"/>
  <c r="W173" i="7"/>
  <c r="V196" i="7"/>
  <c r="S180" i="7"/>
  <c r="R203" i="7"/>
  <c r="N3" i="6"/>
  <c r="U175" i="7"/>
  <c r="AF114" i="7"/>
  <c r="AF25" i="7"/>
  <c r="AF160" i="7"/>
  <c r="AF47" i="7"/>
  <c r="AF69" i="7"/>
  <c r="AF91" i="7"/>
  <c r="AF183" i="7"/>
  <c r="AF137" i="7"/>
  <c r="S169" i="7"/>
  <c r="S192" i="7" s="1"/>
  <c r="S190" i="7" l="1"/>
  <c r="U167" i="7"/>
  <c r="V167" i="7" s="1"/>
  <c r="V190" i="7" s="1"/>
  <c r="P26" i="24"/>
  <c r="O31" i="24"/>
  <c r="R187" i="7"/>
  <c r="S164" i="7"/>
  <c r="S187" i="7" s="1"/>
  <c r="R181" i="7"/>
  <c r="S7" i="5" s="1"/>
  <c r="Y104" i="12"/>
  <c r="Y127" i="12" s="1"/>
  <c r="AJ2" i="5"/>
  <c r="AG6" i="18"/>
  <c r="AK3" i="26"/>
  <c r="AH3" i="27"/>
  <c r="AJ96" i="26"/>
  <c r="T186" i="7"/>
  <c r="U163" i="7"/>
  <c r="L4" i="5"/>
  <c r="M63" i="2" s="1"/>
  <c r="M50" i="3"/>
  <c r="R197" i="7"/>
  <c r="S174" i="7"/>
  <c r="S202" i="7"/>
  <c r="T179" i="7"/>
  <c r="T202" i="7" s="1"/>
  <c r="R139" i="12"/>
  <c r="R6" i="3" s="1"/>
  <c r="Y128" i="12"/>
  <c r="Z105" i="12"/>
  <c r="V178" i="7"/>
  <c r="V201" i="7" s="1"/>
  <c r="U201" i="7"/>
  <c r="U130" i="12"/>
  <c r="V107" i="12"/>
  <c r="U177" i="7"/>
  <c r="V177" i="7" s="1"/>
  <c r="U120" i="12"/>
  <c r="V97" i="12"/>
  <c r="T121" i="12"/>
  <c r="U98" i="12"/>
  <c r="S132" i="12"/>
  <c r="T109" i="12"/>
  <c r="V136" i="12"/>
  <c r="W113" i="12"/>
  <c r="S126" i="12"/>
  <c r="T103" i="12"/>
  <c r="X137" i="12"/>
  <c r="Y114" i="12"/>
  <c r="T122" i="12"/>
  <c r="U99" i="12"/>
  <c r="V131" i="12"/>
  <c r="W108" i="12"/>
  <c r="S116" i="12"/>
  <c r="S61" i="5" s="1"/>
  <c r="S133" i="12"/>
  <c r="T110" i="12"/>
  <c r="U138" i="12"/>
  <c r="V115" i="12"/>
  <c r="T123" i="12"/>
  <c r="U100" i="12"/>
  <c r="T134" i="12"/>
  <c r="U111" i="12"/>
  <c r="V124" i="12"/>
  <c r="W101" i="12"/>
  <c r="T129" i="12"/>
  <c r="U106" i="12"/>
  <c r="V135" i="12"/>
  <c r="W112" i="12"/>
  <c r="U125" i="12"/>
  <c r="V102" i="12"/>
  <c r="Q60" i="5"/>
  <c r="Q20" i="2"/>
  <c r="T188" i="7"/>
  <c r="U165" i="7"/>
  <c r="M14" i="3"/>
  <c r="M49" i="3" s="1"/>
  <c r="P16" i="24"/>
  <c r="AW18" i="17"/>
  <c r="AW21" i="17" s="1"/>
  <c r="AW31" i="17" s="1"/>
  <c r="AV70" i="1" s="1"/>
  <c r="R2" i="1"/>
  <c r="R15" i="1" s="1"/>
  <c r="R25" i="1" s="1"/>
  <c r="S3" i="1"/>
  <c r="S8" i="1" s="1"/>
  <c r="AV32" i="17"/>
  <c r="AV24" i="17"/>
  <c r="AV33" i="17" s="1"/>
  <c r="AW10" i="3" s="1"/>
  <c r="AZ18" i="24" s="1"/>
  <c r="M12" i="5"/>
  <c r="M66" i="5"/>
  <c r="M65" i="5" s="1"/>
  <c r="M59" i="5" s="1"/>
  <c r="V184" i="7"/>
  <c r="W161" i="7"/>
  <c r="T21" i="5"/>
  <c r="S20" i="5"/>
  <c r="U168" i="7"/>
  <c r="T191" i="7"/>
  <c r="R18" i="2"/>
  <c r="R19" i="2"/>
  <c r="T180" i="7"/>
  <c r="S203" i="7"/>
  <c r="V135" i="7"/>
  <c r="W115" i="7"/>
  <c r="N12" i="6"/>
  <c r="N13" i="6" s="1"/>
  <c r="O15" i="6" s="1"/>
  <c r="V171" i="7"/>
  <c r="U194" i="7"/>
  <c r="T172" i="7"/>
  <c r="S195" i="7"/>
  <c r="U176" i="7"/>
  <c r="T199" i="7"/>
  <c r="S185" i="7"/>
  <c r="T162" i="7"/>
  <c r="T185" i="7" s="1"/>
  <c r="U198" i="7"/>
  <c r="V175" i="7"/>
  <c r="X173" i="7"/>
  <c r="W196" i="7"/>
  <c r="U170" i="7"/>
  <c r="T193" i="7"/>
  <c r="U166" i="7"/>
  <c r="T189" i="7"/>
  <c r="AG137" i="7"/>
  <c r="AG69" i="7"/>
  <c r="AG114" i="7"/>
  <c r="AG47" i="7"/>
  <c r="AG91" i="7"/>
  <c r="AG25" i="7"/>
  <c r="AG183" i="7"/>
  <c r="AG160" i="7"/>
  <c r="T169" i="7"/>
  <c r="T192" i="7" s="1"/>
  <c r="W167" i="7" l="1"/>
  <c r="W190" i="7" s="1"/>
  <c r="U190" i="7"/>
  <c r="R204" i="7"/>
  <c r="S4" i="3" s="1"/>
  <c r="V15" i="24" s="1"/>
  <c r="T164" i="7"/>
  <c r="U164" i="7" s="1"/>
  <c r="U187" i="7" s="1"/>
  <c r="P24" i="24"/>
  <c r="P27" i="24" s="1"/>
  <c r="Z104" i="12"/>
  <c r="Z127" i="12" s="1"/>
  <c r="AI3" i="27"/>
  <c r="AK96" i="26"/>
  <c r="AK2" i="5"/>
  <c r="AH6" i="18"/>
  <c r="AL3" i="26"/>
  <c r="U186" i="7"/>
  <c r="V163" i="7"/>
  <c r="U200" i="7"/>
  <c r="M51" i="3"/>
  <c r="N50" i="3" s="1"/>
  <c r="S181" i="7"/>
  <c r="T7" i="5" s="1"/>
  <c r="S197" i="7"/>
  <c r="S204" i="7" s="1"/>
  <c r="T4" i="3" s="1"/>
  <c r="W15" i="24" s="1"/>
  <c r="T174" i="7"/>
  <c r="T197" i="7" s="1"/>
  <c r="W178" i="7"/>
  <c r="X178" i="7" s="1"/>
  <c r="X201" i="7" s="1"/>
  <c r="S139" i="12"/>
  <c r="S6" i="3" s="1"/>
  <c r="U179" i="7"/>
  <c r="U202" i="7" s="1"/>
  <c r="Z128" i="12"/>
  <c r="AA105" i="12"/>
  <c r="U129" i="12"/>
  <c r="V106" i="12"/>
  <c r="Y137" i="12"/>
  <c r="Z114" i="12"/>
  <c r="R60" i="5"/>
  <c r="R20" i="2"/>
  <c r="W131" i="12"/>
  <c r="X108" i="12"/>
  <c r="W136" i="12"/>
  <c r="X113" i="12"/>
  <c r="V138" i="12"/>
  <c r="W115" i="12"/>
  <c r="T133" i="12"/>
  <c r="U110" i="12"/>
  <c r="V125" i="12"/>
  <c r="W102" i="12"/>
  <c r="U134" i="12"/>
  <c r="V111" i="12"/>
  <c r="U121" i="12"/>
  <c r="V98" i="12"/>
  <c r="W135" i="12"/>
  <c r="X112" i="12"/>
  <c r="W124" i="12"/>
  <c r="X101" i="12"/>
  <c r="U123" i="12"/>
  <c r="V100" i="12"/>
  <c r="U122" i="12"/>
  <c r="V99" i="12"/>
  <c r="T126" i="12"/>
  <c r="U103" i="12"/>
  <c r="T116" i="12"/>
  <c r="T61" i="5" s="1"/>
  <c r="T132" i="12"/>
  <c r="U109" i="12"/>
  <c r="V120" i="12"/>
  <c r="W97" i="12"/>
  <c r="V130" i="12"/>
  <c r="W107" i="12"/>
  <c r="U188" i="7"/>
  <c r="V165" i="7"/>
  <c r="AV68" i="1"/>
  <c r="S2" i="1"/>
  <c r="S15" i="1" s="1"/>
  <c r="S25" i="1" s="1"/>
  <c r="T3" i="1"/>
  <c r="T8" i="1" s="1"/>
  <c r="AW19" i="17"/>
  <c r="AW30" i="17" s="1"/>
  <c r="X161" i="7"/>
  <c r="W184" i="7"/>
  <c r="T20" i="5"/>
  <c r="U21" i="5"/>
  <c r="U191" i="7"/>
  <c r="V168" i="7"/>
  <c r="N14" i="6"/>
  <c r="O12" i="6" s="1"/>
  <c r="O13" i="6" s="1"/>
  <c r="P15" i="6" s="1"/>
  <c r="S18" i="2"/>
  <c r="S19" i="2"/>
  <c r="V166" i="7"/>
  <c r="U189" i="7"/>
  <c r="X167" i="7"/>
  <c r="W171" i="7"/>
  <c r="V194" i="7"/>
  <c r="U180" i="7"/>
  <c r="T203" i="7"/>
  <c r="W175" i="7"/>
  <c r="V198" i="7"/>
  <c r="W177" i="7"/>
  <c r="V200" i="7"/>
  <c r="U199" i="7"/>
  <c r="V176" i="7"/>
  <c r="V170" i="7"/>
  <c r="U193" i="7"/>
  <c r="O20" i="6"/>
  <c r="N9" i="3" s="1"/>
  <c r="O21" i="6"/>
  <c r="N13" i="5" s="1"/>
  <c r="Y173" i="7"/>
  <c r="X196" i="7"/>
  <c r="U172" i="7"/>
  <c r="T195" i="7"/>
  <c r="W135" i="7"/>
  <c r="X115" i="7"/>
  <c r="U162" i="7"/>
  <c r="AH91" i="7"/>
  <c r="AH47" i="7"/>
  <c r="AH137" i="7"/>
  <c r="AH114" i="7"/>
  <c r="AH160" i="7"/>
  <c r="AH25" i="7"/>
  <c r="AH183" i="7"/>
  <c r="AH69" i="7"/>
  <c r="U169" i="7"/>
  <c r="U192" i="7" s="1"/>
  <c r="Q26" i="24" l="1"/>
  <c r="P31" i="24"/>
  <c r="T187" i="7"/>
  <c r="T204" i="7" s="1"/>
  <c r="U4" i="3" s="1"/>
  <c r="X15" i="24" s="1"/>
  <c r="V164" i="7"/>
  <c r="V187" i="7" s="1"/>
  <c r="AA104" i="12"/>
  <c r="AA127" i="12" s="1"/>
  <c r="AL2" i="5"/>
  <c r="AI6" i="18"/>
  <c r="AM3" i="26"/>
  <c r="AJ3" i="27"/>
  <c r="AL96" i="26"/>
  <c r="W163" i="7"/>
  <c r="V186" i="7"/>
  <c r="Y178" i="7"/>
  <c r="Z178" i="7" s="1"/>
  <c r="W201" i="7"/>
  <c r="M4" i="5"/>
  <c r="M57" i="5"/>
  <c r="M56" i="5" s="1"/>
  <c r="T181" i="7"/>
  <c r="U7" i="5" s="1"/>
  <c r="U174" i="7"/>
  <c r="V179" i="7"/>
  <c r="T139" i="12"/>
  <c r="T6" i="3" s="1"/>
  <c r="AA128" i="12"/>
  <c r="AB105" i="12"/>
  <c r="V129" i="12"/>
  <c r="W106" i="12"/>
  <c r="W130" i="12"/>
  <c r="X107" i="12"/>
  <c r="U126" i="12"/>
  <c r="V103" i="12"/>
  <c r="V123" i="12"/>
  <c r="W100" i="12"/>
  <c r="X135" i="12"/>
  <c r="Y112" i="12"/>
  <c r="V121" i="12"/>
  <c r="W98" i="12"/>
  <c r="W125" i="12"/>
  <c r="X102" i="12"/>
  <c r="W138" i="12"/>
  <c r="X115" i="12"/>
  <c r="X131" i="12"/>
  <c r="Y108" i="12"/>
  <c r="U132" i="12"/>
  <c r="V109" i="12"/>
  <c r="Z137" i="12"/>
  <c r="AA114" i="12"/>
  <c r="U116" i="12"/>
  <c r="U61" i="5" s="1"/>
  <c r="W120" i="12"/>
  <c r="X97" i="12"/>
  <c r="V122" i="12"/>
  <c r="W99" i="12"/>
  <c r="X124" i="12"/>
  <c r="Y101" i="12"/>
  <c r="V134" i="12"/>
  <c r="W111" i="12"/>
  <c r="U133" i="12"/>
  <c r="V110" i="12"/>
  <c r="X136" i="12"/>
  <c r="Y113" i="12"/>
  <c r="S60" i="5"/>
  <c r="S20" i="2"/>
  <c r="N14" i="3"/>
  <c r="Q16" i="24"/>
  <c r="V188" i="7"/>
  <c r="W165" i="7"/>
  <c r="AW20" i="17"/>
  <c r="AW22" i="17" s="1"/>
  <c r="AW23" i="17" s="1"/>
  <c r="AV10" i="18"/>
  <c r="AX6" i="2"/>
  <c r="AX27" i="2"/>
  <c r="T2" i="1"/>
  <c r="T15" i="1" s="1"/>
  <c r="T25" i="1" s="1"/>
  <c r="U3" i="1"/>
  <c r="U8" i="1" s="1"/>
  <c r="N12" i="5"/>
  <c r="N66" i="5"/>
  <c r="N65" i="5" s="1"/>
  <c r="N59" i="5" s="1"/>
  <c r="X184" i="7"/>
  <c r="Y161" i="7"/>
  <c r="U20" i="5"/>
  <c r="V21" i="5"/>
  <c r="W168" i="7"/>
  <c r="V191" i="7"/>
  <c r="M23" i="2"/>
  <c r="T18" i="2"/>
  <c r="T19" i="2"/>
  <c r="P20" i="6"/>
  <c r="O9" i="3" s="1"/>
  <c r="P21" i="6"/>
  <c r="O13" i="5" s="1"/>
  <c r="W166" i="7"/>
  <c r="V189" i="7"/>
  <c r="U185" i="7"/>
  <c r="V162" i="7"/>
  <c r="V185" i="7" s="1"/>
  <c r="V172" i="7"/>
  <c r="U195" i="7"/>
  <c r="O14" i="6"/>
  <c r="X177" i="7"/>
  <c r="W200" i="7"/>
  <c r="V180" i="7"/>
  <c r="U203" i="7"/>
  <c r="Y167" i="7"/>
  <c r="X190" i="7"/>
  <c r="X135" i="7"/>
  <c r="Y115" i="7"/>
  <c r="W170" i="7"/>
  <c r="V193" i="7"/>
  <c r="X175" i="7"/>
  <c r="W198" i="7"/>
  <c r="W194" i="7"/>
  <c r="X171" i="7"/>
  <c r="O3" i="6"/>
  <c r="Z173" i="7"/>
  <c r="Y196" i="7"/>
  <c r="W176" i="7"/>
  <c r="V199" i="7"/>
  <c r="AI183" i="7"/>
  <c r="AI114" i="7"/>
  <c r="AI160" i="7"/>
  <c r="AI47" i="7"/>
  <c r="AI69" i="7"/>
  <c r="AI137" i="7"/>
  <c r="AI91" i="7"/>
  <c r="AI25" i="7"/>
  <c r="V169" i="7"/>
  <c r="V192" i="7" s="1"/>
  <c r="U181" i="7"/>
  <c r="W164" i="7" l="1"/>
  <c r="W187" i="7" s="1"/>
  <c r="AB104" i="12"/>
  <c r="AB127" i="12" s="1"/>
  <c r="Q24" i="24"/>
  <c r="Q27" i="24" s="1"/>
  <c r="AM2" i="5"/>
  <c r="AJ6" i="18"/>
  <c r="AN3" i="26"/>
  <c r="AM96" i="26"/>
  <c r="AK3" i="27"/>
  <c r="Y201" i="7"/>
  <c r="X163" i="7"/>
  <c r="W186" i="7"/>
  <c r="V7" i="5"/>
  <c r="N49" i="3"/>
  <c r="N51" i="3" s="1"/>
  <c r="N63" i="2"/>
  <c r="U139" i="12"/>
  <c r="U6" i="3" s="1"/>
  <c r="U197" i="7"/>
  <c r="U204" i="7" s="1"/>
  <c r="V4" i="3" s="1"/>
  <c r="Y15" i="24" s="1"/>
  <c r="V174" i="7"/>
  <c r="V202" i="7"/>
  <c r="W179" i="7"/>
  <c r="AB128" i="12"/>
  <c r="AC105" i="12"/>
  <c r="V133" i="12"/>
  <c r="W110" i="12"/>
  <c r="W122" i="12"/>
  <c r="X99" i="12"/>
  <c r="V132" i="12"/>
  <c r="W109" i="12"/>
  <c r="W129" i="12"/>
  <c r="X106" i="12"/>
  <c r="X138" i="12"/>
  <c r="Y115" i="12"/>
  <c r="W123" i="12"/>
  <c r="X100" i="12"/>
  <c r="Y136" i="12"/>
  <c r="Z113" i="12"/>
  <c r="W134" i="12"/>
  <c r="X111" i="12"/>
  <c r="Y124" i="12"/>
  <c r="Z101" i="12"/>
  <c r="X120" i="12"/>
  <c r="Y97" i="12"/>
  <c r="AA137" i="12"/>
  <c r="AB114" i="12"/>
  <c r="X130" i="12"/>
  <c r="Y107" i="12"/>
  <c r="W121" i="12"/>
  <c r="X98" i="12"/>
  <c r="T60" i="5"/>
  <c r="T20" i="2"/>
  <c r="Y131" i="12"/>
  <c r="Z108" i="12"/>
  <c r="X125" i="12"/>
  <c r="Y102" i="12"/>
  <c r="Y135" i="12"/>
  <c r="Z112" i="12"/>
  <c r="V126" i="12"/>
  <c r="W103" i="12"/>
  <c r="V116" i="12"/>
  <c r="V61" i="5" s="1"/>
  <c r="W188" i="7"/>
  <c r="X165" i="7"/>
  <c r="O14" i="3"/>
  <c r="R16" i="24"/>
  <c r="AX18" i="17"/>
  <c r="AX21" i="17" s="1"/>
  <c r="AX31" i="17" s="1"/>
  <c r="AW70" i="1" s="1"/>
  <c r="U2" i="1"/>
  <c r="U15" i="1" s="1"/>
  <c r="U25" i="1" s="1"/>
  <c r="V3" i="1"/>
  <c r="V8" i="1" s="1"/>
  <c r="AW32" i="17"/>
  <c r="AW24" i="17"/>
  <c r="AW33" i="17" s="1"/>
  <c r="AX10" i="3" s="1"/>
  <c r="BA18" i="24" s="1"/>
  <c r="O66" i="5"/>
  <c r="Z161" i="7"/>
  <c r="Z184" i="7" s="1"/>
  <c r="Y184" i="7"/>
  <c r="W21" i="5"/>
  <c r="V20" i="5"/>
  <c r="U18" i="2"/>
  <c r="W162" i="7"/>
  <c r="X168" i="7"/>
  <c r="W191" i="7"/>
  <c r="U19" i="2"/>
  <c r="P12" i="6"/>
  <c r="P13" i="6" s="1"/>
  <c r="Q15" i="6" s="1"/>
  <c r="Y135" i="7"/>
  <c r="Z115" i="7"/>
  <c r="W172" i="7"/>
  <c r="V195" i="7"/>
  <c r="AA178" i="7"/>
  <c r="Z201" i="7"/>
  <c r="Z167" i="7"/>
  <c r="Y190" i="7"/>
  <c r="X176" i="7"/>
  <c r="W199" i="7"/>
  <c r="AA173" i="7"/>
  <c r="Z196" i="7"/>
  <c r="X170" i="7"/>
  <c r="W193" i="7"/>
  <c r="Y177" i="7"/>
  <c r="X200" i="7"/>
  <c r="X166" i="7"/>
  <c r="W189" i="7"/>
  <c r="Y175" i="7"/>
  <c r="X198" i="7"/>
  <c r="Y171" i="7"/>
  <c r="X194" i="7"/>
  <c r="W180" i="7"/>
  <c r="V203" i="7"/>
  <c r="AJ160" i="7"/>
  <c r="AJ91" i="7"/>
  <c r="AJ69" i="7"/>
  <c r="AJ47" i="7"/>
  <c r="AJ183" i="7"/>
  <c r="AJ137" i="7"/>
  <c r="AJ114" i="7"/>
  <c r="AJ25" i="7"/>
  <c r="W169" i="7"/>
  <c r="W192" i="7" s="1"/>
  <c r="X164" i="7" l="1"/>
  <c r="Y164" i="7" s="1"/>
  <c r="Y187" i="7" s="1"/>
  <c r="R26" i="24"/>
  <c r="Q31" i="24"/>
  <c r="AC104" i="12"/>
  <c r="AD104" i="12" s="1"/>
  <c r="X187" i="7"/>
  <c r="R24" i="24"/>
  <c r="AN96" i="26"/>
  <c r="AL3" i="27"/>
  <c r="AK6" i="18"/>
  <c r="AO3" i="26"/>
  <c r="AN2" i="5"/>
  <c r="G2" i="20"/>
  <c r="X186" i="7"/>
  <c r="Y163" i="7"/>
  <c r="N4" i="5"/>
  <c r="N57" i="5"/>
  <c r="N56" i="5" s="1"/>
  <c r="O50" i="3"/>
  <c r="W174" i="7"/>
  <c r="W197" i="7" s="1"/>
  <c r="V197" i="7"/>
  <c r="V204" i="7" s="1"/>
  <c r="W4" i="3" s="1"/>
  <c r="Z15" i="24" s="1"/>
  <c r="V181" i="7"/>
  <c r="W7" i="5" s="1"/>
  <c r="W202" i="7"/>
  <c r="X179" i="7"/>
  <c r="AD105" i="12"/>
  <c r="AC128" i="12"/>
  <c r="V139" i="12"/>
  <c r="V6" i="3" s="1"/>
  <c r="Z135" i="12"/>
  <c r="AA112" i="12"/>
  <c r="Z131" i="12"/>
  <c r="AA108" i="12"/>
  <c r="Y130" i="12"/>
  <c r="Z107" i="12"/>
  <c r="Y120" i="12"/>
  <c r="Z97" i="12"/>
  <c r="X134" i="12"/>
  <c r="Y111" i="12"/>
  <c r="X129" i="12"/>
  <c r="Y106" i="12"/>
  <c r="W126" i="12"/>
  <c r="X103" i="12"/>
  <c r="Y125" i="12"/>
  <c r="Z102" i="12"/>
  <c r="W116" i="12"/>
  <c r="W61" i="5" s="1"/>
  <c r="X121" i="12"/>
  <c r="Y98" i="12"/>
  <c r="AB137" i="12"/>
  <c r="AC114" i="12"/>
  <c r="X122" i="12"/>
  <c r="Y99" i="12"/>
  <c r="W133" i="12"/>
  <c r="X110" i="12"/>
  <c r="U60" i="5"/>
  <c r="U20" i="2"/>
  <c r="X123" i="12"/>
  <c r="Y100" i="12"/>
  <c r="Z124" i="12"/>
  <c r="AA101" i="12"/>
  <c r="Z136" i="12"/>
  <c r="AA113" i="12"/>
  <c r="Y138" i="12"/>
  <c r="Z115" i="12"/>
  <c r="W132" i="12"/>
  <c r="X109" i="12"/>
  <c r="O65" i="5"/>
  <c r="E66" i="20"/>
  <c r="E65" i="20" s="1"/>
  <c r="Y165" i="7"/>
  <c r="X188" i="7"/>
  <c r="AA161" i="7"/>
  <c r="AA184" i="7" s="1"/>
  <c r="O12" i="5"/>
  <c r="E13" i="20"/>
  <c r="E12" i="20" s="1"/>
  <c r="F71" i="21"/>
  <c r="F69" i="21" s="1"/>
  <c r="H27" i="23" s="1"/>
  <c r="V2" i="1"/>
  <c r="V15" i="1" s="1"/>
  <c r="V25" i="1" s="1"/>
  <c r="W3" i="1"/>
  <c r="W8" i="1" s="1"/>
  <c r="AX19" i="17"/>
  <c r="AX30" i="17" s="1"/>
  <c r="X21" i="5"/>
  <c r="W20" i="5"/>
  <c r="Y168" i="7"/>
  <c r="Y191" i="7" s="1"/>
  <c r="X191" i="7"/>
  <c r="W185" i="7"/>
  <c r="X162" i="7"/>
  <c r="N23" i="2"/>
  <c r="V18" i="2"/>
  <c r="V19" i="2"/>
  <c r="P3" i="6"/>
  <c r="P14" i="6"/>
  <c r="Q21" i="6"/>
  <c r="P13" i="5" s="1"/>
  <c r="Q20" i="6"/>
  <c r="P9" i="3" s="1"/>
  <c r="Z171" i="7"/>
  <c r="Y194" i="7"/>
  <c r="Y176" i="7"/>
  <c r="X199" i="7"/>
  <c r="X180" i="7"/>
  <c r="W203" i="7"/>
  <c r="Y166" i="7"/>
  <c r="X189" i="7"/>
  <c r="AB173" i="7"/>
  <c r="AA196" i="7"/>
  <c r="AB178" i="7"/>
  <c r="AA201" i="7"/>
  <c r="Z177" i="7"/>
  <c r="Y200" i="7"/>
  <c r="Y170" i="7"/>
  <c r="X193" i="7"/>
  <c r="AA167" i="7"/>
  <c r="Z190" i="7"/>
  <c r="X172" i="7"/>
  <c r="W195" i="7"/>
  <c r="Z175" i="7"/>
  <c r="Y198" i="7"/>
  <c r="Z135" i="7"/>
  <c r="AA115" i="7"/>
  <c r="AK114" i="7"/>
  <c r="AK25" i="7"/>
  <c r="AK91" i="7"/>
  <c r="AK47" i="7"/>
  <c r="AK183" i="7"/>
  <c r="AK160" i="7"/>
  <c r="AK137" i="7"/>
  <c r="AK69" i="7"/>
  <c r="X169" i="7"/>
  <c r="X192" i="7" s="1"/>
  <c r="AC127" i="12" l="1"/>
  <c r="Z164" i="7"/>
  <c r="R27" i="24"/>
  <c r="S26" i="24" s="1"/>
  <c r="AE104" i="12"/>
  <c r="AD127" i="12"/>
  <c r="AO96" i="26"/>
  <c r="AM3" i="27"/>
  <c r="E2" i="21"/>
  <c r="I6" i="24" s="1"/>
  <c r="F2" i="25" s="1"/>
  <c r="G2" i="23"/>
  <c r="G15" i="23" s="1"/>
  <c r="E1" i="22"/>
  <c r="AO2" i="5"/>
  <c r="AL6" i="18"/>
  <c r="AP3" i="26"/>
  <c r="AB161" i="7"/>
  <c r="AC161" i="7" s="1"/>
  <c r="AC184" i="7" s="1"/>
  <c r="O63" i="2"/>
  <c r="Y186" i="7"/>
  <c r="Z163" i="7"/>
  <c r="W181" i="7"/>
  <c r="X7" i="5" s="1"/>
  <c r="X19" i="2" s="1"/>
  <c r="Z168" i="7"/>
  <c r="Z191" i="7" s="1"/>
  <c r="X174" i="7"/>
  <c r="X181" i="7" s="1"/>
  <c r="X202" i="7"/>
  <c r="Y179" i="7"/>
  <c r="Y202" i="7" s="1"/>
  <c r="AD128" i="12"/>
  <c r="AE105" i="12"/>
  <c r="Y123" i="12"/>
  <c r="Z100" i="12"/>
  <c r="Z138" i="12"/>
  <c r="AA115" i="12"/>
  <c r="AA124" i="12"/>
  <c r="AB101" i="12"/>
  <c r="AC137" i="12"/>
  <c r="AD114" i="12"/>
  <c r="W139" i="12"/>
  <c r="W6" i="3" s="1"/>
  <c r="Z130" i="12"/>
  <c r="AA107" i="12"/>
  <c r="AA135" i="12"/>
  <c r="AB112" i="12"/>
  <c r="AA136" i="12"/>
  <c r="AB113" i="12"/>
  <c r="Y122" i="12"/>
  <c r="Z99" i="12"/>
  <c r="Z125" i="12"/>
  <c r="AA102" i="12"/>
  <c r="Y129" i="12"/>
  <c r="Z106" i="12"/>
  <c r="Z120" i="12"/>
  <c r="AA97" i="12"/>
  <c r="X132" i="12"/>
  <c r="Y109" i="12"/>
  <c r="V60" i="5"/>
  <c r="V20" i="2"/>
  <c r="Y121" i="12"/>
  <c r="Z98" i="12"/>
  <c r="AA131" i="12"/>
  <c r="AB108" i="12"/>
  <c r="X133" i="12"/>
  <c r="Y110" i="12"/>
  <c r="X126" i="12"/>
  <c r="Y103" i="12"/>
  <c r="Y134" i="12"/>
  <c r="Z111" i="12"/>
  <c r="X116" i="12"/>
  <c r="X61" i="5" s="1"/>
  <c r="W204" i="7"/>
  <c r="X4" i="3" s="1"/>
  <c r="AA15" i="24" s="1"/>
  <c r="P14" i="3"/>
  <c r="S16" i="24"/>
  <c r="Y188" i="7"/>
  <c r="Z165" i="7"/>
  <c r="AX20" i="17"/>
  <c r="AX22" i="17" s="1"/>
  <c r="AY18" i="17" s="1"/>
  <c r="AW68" i="1"/>
  <c r="W2" i="1"/>
  <c r="W15" i="1" s="1"/>
  <c r="W25" i="1" s="1"/>
  <c r="X3" i="1"/>
  <c r="X8" i="1" s="1"/>
  <c r="P12" i="5"/>
  <c r="P66" i="5"/>
  <c r="P65" i="5" s="1"/>
  <c r="W18" i="2"/>
  <c r="X20" i="5"/>
  <c r="Y21" i="5"/>
  <c r="X185" i="7"/>
  <c r="Y162" i="7"/>
  <c r="W19" i="2"/>
  <c r="Q12" i="6"/>
  <c r="Q13" i="6" s="1"/>
  <c r="R15" i="6" s="1"/>
  <c r="Q3" i="6"/>
  <c r="AA175" i="7"/>
  <c r="Z198" i="7"/>
  <c r="AB167" i="7"/>
  <c r="AA190" i="7"/>
  <c r="Y180" i="7"/>
  <c r="X203" i="7"/>
  <c r="Z176" i="7"/>
  <c r="Y199" i="7"/>
  <c r="AA171" i="7"/>
  <c r="Z194" i="7"/>
  <c r="AC178" i="7"/>
  <c r="AB201" i="7"/>
  <c r="AC173" i="7"/>
  <c r="AB196" i="7"/>
  <c r="X195" i="7"/>
  <c r="Y172" i="7"/>
  <c r="AA177" i="7"/>
  <c r="Z200" i="7"/>
  <c r="AA135" i="7"/>
  <c r="AB115" i="7"/>
  <c r="Z170" i="7"/>
  <c r="Y193" i="7"/>
  <c r="Z166" i="7"/>
  <c r="Y189" i="7"/>
  <c r="AL160" i="7"/>
  <c r="AL183" i="7"/>
  <c r="AL69" i="7"/>
  <c r="AL47" i="7"/>
  <c r="AL91" i="7"/>
  <c r="AL114" i="7"/>
  <c r="AL137" i="7"/>
  <c r="AL25" i="7"/>
  <c r="Y169" i="7"/>
  <c r="Y192" i="7" s="1"/>
  <c r="Z187" i="7" l="1"/>
  <c r="AA164" i="7"/>
  <c r="R31" i="24"/>
  <c r="AE127" i="12"/>
  <c r="AF104" i="12"/>
  <c r="AP96" i="26"/>
  <c r="AN3" i="27"/>
  <c r="G39" i="23"/>
  <c r="G45" i="23"/>
  <c r="AP2" i="5"/>
  <c r="AM6" i="18"/>
  <c r="AQ3" i="26"/>
  <c r="AD161" i="7"/>
  <c r="AD184" i="7" s="1"/>
  <c r="AB184" i="7"/>
  <c r="AA163" i="7"/>
  <c r="Z186" i="7"/>
  <c r="Y7" i="5"/>
  <c r="Y19" i="2" s="1"/>
  <c r="X139" i="12"/>
  <c r="X6" i="3" s="1"/>
  <c r="AA168" i="7"/>
  <c r="AB168" i="7" s="1"/>
  <c r="AB191" i="7" s="1"/>
  <c r="Y174" i="7"/>
  <c r="Z174" i="7" s="1"/>
  <c r="X197" i="7"/>
  <c r="X204" i="7" s="1"/>
  <c r="Y4" i="3" s="1"/>
  <c r="AB15" i="24" s="1"/>
  <c r="Z179" i="7"/>
  <c r="Z202" i="7" s="1"/>
  <c r="Y116" i="12"/>
  <c r="Y61" i="5" s="1"/>
  <c r="AE128" i="12"/>
  <c r="AF105" i="12"/>
  <c r="Z134" i="12"/>
  <c r="AA111" i="12"/>
  <c r="AA125" i="12"/>
  <c r="AB102" i="12"/>
  <c r="AD137" i="12"/>
  <c r="AE114" i="12"/>
  <c r="AA138" i="12"/>
  <c r="AB115" i="12"/>
  <c r="Z121" i="12"/>
  <c r="AA98" i="12"/>
  <c r="W60" i="5"/>
  <c r="W20" i="2"/>
  <c r="AA120" i="12"/>
  <c r="AB97" i="12"/>
  <c r="AB136" i="12"/>
  <c r="AC113" i="12"/>
  <c r="AA130" i="12"/>
  <c r="AB107" i="12"/>
  <c r="Y126" i="12"/>
  <c r="Z103" i="12"/>
  <c r="AB131" i="12"/>
  <c r="AC108" i="12"/>
  <c r="Y132" i="12"/>
  <c r="Z109" i="12"/>
  <c r="Z129" i="12"/>
  <c r="AA106" i="12"/>
  <c r="Z122" i="12"/>
  <c r="AA99" i="12"/>
  <c r="AB124" i="12"/>
  <c r="AC101" i="12"/>
  <c r="Z123" i="12"/>
  <c r="AA100" i="12"/>
  <c r="Y133" i="12"/>
  <c r="Z110" i="12"/>
  <c r="AB135" i="12"/>
  <c r="AC112" i="12"/>
  <c r="AA165" i="7"/>
  <c r="Z188" i="7"/>
  <c r="AX23" i="17"/>
  <c r="AX32" i="17" s="1"/>
  <c r="AW10" i="18"/>
  <c r="AY6" i="2"/>
  <c r="F6" i="22" s="1"/>
  <c r="AY27" i="2"/>
  <c r="F27" i="22" s="1"/>
  <c r="X2" i="1"/>
  <c r="X15" i="1" s="1"/>
  <c r="X25" i="1" s="1"/>
  <c r="Y3" i="1"/>
  <c r="Y8" i="1" s="1"/>
  <c r="AY21" i="17"/>
  <c r="AY31" i="17" s="1"/>
  <c r="Y20" i="5"/>
  <c r="Z21" i="5"/>
  <c r="X18" i="2"/>
  <c r="Y185" i="7"/>
  <c r="Z162" i="7"/>
  <c r="Q14" i="6"/>
  <c r="R21" i="6"/>
  <c r="Q13" i="5" s="1"/>
  <c r="R20" i="6"/>
  <c r="Q9" i="3" s="1"/>
  <c r="R3" i="6"/>
  <c r="AD173" i="7"/>
  <c r="AC196" i="7"/>
  <c r="Z180" i="7"/>
  <c r="Y203" i="7"/>
  <c r="AC167" i="7"/>
  <c r="AB190" i="7"/>
  <c r="AB175" i="7"/>
  <c r="AA198" i="7"/>
  <c r="AB177" i="7"/>
  <c r="AA200" i="7"/>
  <c r="AB171" i="7"/>
  <c r="AA194" i="7"/>
  <c r="AA166" i="7"/>
  <c r="Z189" i="7"/>
  <c r="AA170" i="7"/>
  <c r="Z193" i="7"/>
  <c r="AB135" i="7"/>
  <c r="AC115" i="7"/>
  <c r="Z172" i="7"/>
  <c r="Y195" i="7"/>
  <c r="AD178" i="7"/>
  <c r="AC201" i="7"/>
  <c r="AA176" i="7"/>
  <c r="Z199" i="7"/>
  <c r="AM91" i="7"/>
  <c r="AM183" i="7"/>
  <c r="AM114" i="7"/>
  <c r="AM25" i="7"/>
  <c r="AM160" i="7"/>
  <c r="AM47" i="7"/>
  <c r="AM69" i="7"/>
  <c r="AM137" i="7"/>
  <c r="Z169" i="7"/>
  <c r="Z192" i="7" s="1"/>
  <c r="AB164" i="7" l="1"/>
  <c r="AB187" i="7" s="1"/>
  <c r="AA187" i="7"/>
  <c r="AF127" i="12"/>
  <c r="AG104" i="12"/>
  <c r="AX24" i="17"/>
  <c r="AX33" i="17" s="1"/>
  <c r="AY10" i="3" s="1"/>
  <c r="BB18" i="24" s="1"/>
  <c r="AO3" i="27"/>
  <c r="AQ96" i="26"/>
  <c r="AQ2" i="5"/>
  <c r="AN6" i="18"/>
  <c r="AR3" i="26"/>
  <c r="AE161" i="7"/>
  <c r="AF161" i="7" s="1"/>
  <c r="AA186" i="7"/>
  <c r="AB163" i="7"/>
  <c r="Y181" i="7"/>
  <c r="Z7" i="5" s="1"/>
  <c r="AA191" i="7"/>
  <c r="AC168" i="7"/>
  <c r="AC191" i="7" s="1"/>
  <c r="Z197" i="7"/>
  <c r="AA174" i="7"/>
  <c r="AA197" i="7" s="1"/>
  <c r="Y197" i="7"/>
  <c r="Y204" i="7" s="1"/>
  <c r="Z4" i="3" s="1"/>
  <c r="AC15" i="24" s="1"/>
  <c r="AA179" i="7"/>
  <c r="AA202" i="7" s="1"/>
  <c r="Y139" i="12"/>
  <c r="Y6" i="3" s="1"/>
  <c r="AF128" i="12"/>
  <c r="AG105" i="12"/>
  <c r="Z132" i="12"/>
  <c r="AA109" i="12"/>
  <c r="X60" i="5"/>
  <c r="X20" i="2"/>
  <c r="AB138" i="12"/>
  <c r="AC115" i="12"/>
  <c r="AB125" i="12"/>
  <c r="AC102" i="12"/>
  <c r="Z133" i="12"/>
  <c r="AA110" i="12"/>
  <c r="AC124" i="12"/>
  <c r="AD101" i="12"/>
  <c r="AA129" i="12"/>
  <c r="AB106" i="12"/>
  <c r="Z126" i="12"/>
  <c r="AA103" i="12"/>
  <c r="AC136" i="12"/>
  <c r="AD113" i="12"/>
  <c r="AA121" i="12"/>
  <c r="AB98" i="12"/>
  <c r="AE137" i="12"/>
  <c r="AF114" i="12"/>
  <c r="AA134" i="12"/>
  <c r="AB111" i="12"/>
  <c r="AC135" i="12"/>
  <c r="AD112" i="12"/>
  <c r="AA123" i="12"/>
  <c r="AB100" i="12"/>
  <c r="AA122" i="12"/>
  <c r="AB99" i="12"/>
  <c r="Z116" i="12"/>
  <c r="Z61" i="5" s="1"/>
  <c r="AC131" i="12"/>
  <c r="AD108" i="12"/>
  <c r="AB130" i="12"/>
  <c r="AC107" i="12"/>
  <c r="AB120" i="12"/>
  <c r="AC97" i="12"/>
  <c r="Q14" i="3"/>
  <c r="Q49" i="3" s="1"/>
  <c r="T16" i="24"/>
  <c r="T24" i="24" s="1"/>
  <c r="AB165" i="7"/>
  <c r="AA188" i="7"/>
  <c r="Y2" i="1"/>
  <c r="Y15" i="1" s="1"/>
  <c r="Y25" i="1" s="1"/>
  <c r="Z3" i="1"/>
  <c r="Z8" i="1" s="1"/>
  <c r="D9" i="21"/>
  <c r="AY19" i="17"/>
  <c r="AY30" i="17" s="1"/>
  <c r="Q12" i="5"/>
  <c r="Q66" i="5"/>
  <c r="Q65" i="5" s="1"/>
  <c r="AA21" i="5"/>
  <c r="F21" i="20" s="1"/>
  <c r="F20" i="20" s="1"/>
  <c r="Z20" i="5"/>
  <c r="Z185" i="7"/>
  <c r="AA162" i="7"/>
  <c r="Y18" i="2"/>
  <c r="R12" i="6"/>
  <c r="R13" i="6" s="1"/>
  <c r="S15" i="6" s="1"/>
  <c r="AE178" i="7"/>
  <c r="AD201" i="7"/>
  <c r="AC171" i="7"/>
  <c r="AB194" i="7"/>
  <c r="AC175" i="7"/>
  <c r="AB198" i="7"/>
  <c r="AA172" i="7"/>
  <c r="Z195" i="7"/>
  <c r="AC135" i="7"/>
  <c r="AD115" i="7"/>
  <c r="AD167" i="7"/>
  <c r="AC190" i="7"/>
  <c r="AB166" i="7"/>
  <c r="AA189" i="7"/>
  <c r="AE173" i="7"/>
  <c r="AD196" i="7"/>
  <c r="AA180" i="7"/>
  <c r="Z203" i="7"/>
  <c r="AB176" i="7"/>
  <c r="AA199" i="7"/>
  <c r="AB170" i="7"/>
  <c r="AA193" i="7"/>
  <c r="AC177" i="7"/>
  <c r="AB200" i="7"/>
  <c r="AN69" i="7"/>
  <c r="AN91" i="7"/>
  <c r="AN183" i="7"/>
  <c r="AN137" i="7"/>
  <c r="AN114" i="7"/>
  <c r="AN47" i="7"/>
  <c r="AN160" i="7"/>
  <c r="AN25" i="7"/>
  <c r="AA169" i="7"/>
  <c r="AA192" i="7" s="1"/>
  <c r="Z181" i="7"/>
  <c r="AE184" i="7" l="1"/>
  <c r="AC164" i="7"/>
  <c r="AC187" i="7" s="1"/>
  <c r="AD168" i="7"/>
  <c r="AE168" i="7" s="1"/>
  <c r="AG127" i="12"/>
  <c r="AH104" i="12"/>
  <c r="AR2" i="5"/>
  <c r="AO6" i="18"/>
  <c r="AS3" i="26"/>
  <c r="AP3" i="27"/>
  <c r="AR96" i="26"/>
  <c r="AB186" i="7"/>
  <c r="AC163" i="7"/>
  <c r="AA7" i="5"/>
  <c r="Z19" i="2"/>
  <c r="Z139" i="12"/>
  <c r="Z6" i="3" s="1"/>
  <c r="AB174" i="7"/>
  <c r="AB197" i="7" s="1"/>
  <c r="AB179" i="7"/>
  <c r="Z204" i="7"/>
  <c r="AA4" i="3" s="1"/>
  <c r="AD15" i="24" s="1"/>
  <c r="AH105" i="12"/>
  <c r="AG128" i="12"/>
  <c r="AB122" i="12"/>
  <c r="AC99" i="12"/>
  <c r="AD135" i="12"/>
  <c r="AE112" i="12"/>
  <c r="AF137" i="12"/>
  <c r="AG114" i="12"/>
  <c r="AB129" i="12"/>
  <c r="AC106" i="12"/>
  <c r="AA133" i="12"/>
  <c r="AB110" i="12"/>
  <c r="AC138" i="12"/>
  <c r="AD115" i="12"/>
  <c r="Y60" i="5"/>
  <c r="Y20" i="2"/>
  <c r="AC130" i="12"/>
  <c r="AD107" i="12"/>
  <c r="AD131" i="12"/>
  <c r="AE108" i="12"/>
  <c r="AA132" i="12"/>
  <c r="AB109" i="12"/>
  <c r="AC120" i="12"/>
  <c r="AD97" i="12"/>
  <c r="AB123" i="12"/>
  <c r="AC100" i="12"/>
  <c r="AB134" i="12"/>
  <c r="AC111" i="12"/>
  <c r="AD136" i="12"/>
  <c r="AE113" i="12"/>
  <c r="AA126" i="12"/>
  <c r="AB103" i="12"/>
  <c r="AD124" i="12"/>
  <c r="AE101" i="12"/>
  <c r="AC125" i="12"/>
  <c r="AD102" i="12"/>
  <c r="AB121" i="12"/>
  <c r="AC98" i="12"/>
  <c r="AA116" i="12"/>
  <c r="AA61" i="5" s="1"/>
  <c r="AC165" i="7"/>
  <c r="AB188" i="7"/>
  <c r="E4" i="21"/>
  <c r="D3" i="21"/>
  <c r="H7" i="24" s="1"/>
  <c r="Z2" i="1"/>
  <c r="Z15" i="1" s="1"/>
  <c r="Z25" i="1" s="1"/>
  <c r="AA3" i="1"/>
  <c r="AA8" i="1" s="1"/>
  <c r="AY20" i="17"/>
  <c r="AY22" i="17" s="1"/>
  <c r="AY23" i="17" s="1"/>
  <c r="AF184" i="7"/>
  <c r="AG161" i="7"/>
  <c r="AB21" i="5"/>
  <c r="AA20" i="5"/>
  <c r="Z18" i="2"/>
  <c r="AA185" i="7"/>
  <c r="AB162" i="7"/>
  <c r="R14" i="6"/>
  <c r="S12" i="6" s="1"/>
  <c r="S13" i="6" s="1"/>
  <c r="T15" i="6" s="1"/>
  <c r="S3" i="6"/>
  <c r="S20" i="6"/>
  <c r="R9" i="3" s="1"/>
  <c r="S21" i="6"/>
  <c r="R13" i="5" s="1"/>
  <c r="AC170" i="7"/>
  <c r="AB193" i="7"/>
  <c r="AB172" i="7"/>
  <c r="AA195" i="7"/>
  <c r="AD135" i="7"/>
  <c r="AE115" i="7"/>
  <c r="AC176" i="7"/>
  <c r="AB199" i="7"/>
  <c r="AC166" i="7"/>
  <c r="AB189" i="7"/>
  <c r="AD177" i="7"/>
  <c r="AC200" i="7"/>
  <c r="AB180" i="7"/>
  <c r="AA203" i="7"/>
  <c r="AD175" i="7"/>
  <c r="AC198" i="7"/>
  <c r="AE167" i="7"/>
  <c r="AD190" i="7"/>
  <c r="AD171" i="7"/>
  <c r="AC194" i="7"/>
  <c r="AF173" i="7"/>
  <c r="AE196" i="7"/>
  <c r="AF178" i="7"/>
  <c r="AE201" i="7"/>
  <c r="AO183" i="7"/>
  <c r="AO91" i="7"/>
  <c r="AO25" i="7"/>
  <c r="AO69" i="7"/>
  <c r="AO137" i="7"/>
  <c r="AO160" i="7"/>
  <c r="AO114" i="7"/>
  <c r="AO47" i="7"/>
  <c r="AB169" i="7"/>
  <c r="AB192" i="7" s="1"/>
  <c r="AA181" i="7"/>
  <c r="AD164" i="7" l="1"/>
  <c r="AD187" i="7" s="1"/>
  <c r="AD191" i="7"/>
  <c r="AH127" i="12"/>
  <c r="AI104" i="12"/>
  <c r="AQ3" i="27"/>
  <c r="AS96" i="26"/>
  <c r="AS2" i="5"/>
  <c r="AP6" i="18"/>
  <c r="AT3" i="26"/>
  <c r="AB7" i="5"/>
  <c r="AB19" i="2" s="1"/>
  <c r="AC174" i="7"/>
  <c r="AC197" i="7" s="1"/>
  <c r="AC186" i="7"/>
  <c r="AD163" i="7"/>
  <c r="AB202" i="7"/>
  <c r="AC179" i="7"/>
  <c r="AA139" i="12"/>
  <c r="AA6" i="3" s="1"/>
  <c r="AH128" i="12"/>
  <c r="AI105" i="12"/>
  <c r="AD125" i="12"/>
  <c r="AE102" i="12"/>
  <c r="AB126" i="12"/>
  <c r="AC103" i="12"/>
  <c r="AC134" i="12"/>
  <c r="AD111" i="12"/>
  <c r="AD120" i="12"/>
  <c r="AE97" i="12"/>
  <c r="AD138" i="12"/>
  <c r="AE115" i="12"/>
  <c r="AC129" i="12"/>
  <c r="AD106" i="12"/>
  <c r="AG137" i="12"/>
  <c r="AH114" i="12"/>
  <c r="AC122" i="12"/>
  <c r="AD99" i="12"/>
  <c r="AE131" i="12"/>
  <c r="AF108" i="12"/>
  <c r="AE124" i="12"/>
  <c r="AF101" i="12"/>
  <c r="AE136" i="12"/>
  <c r="AF113" i="12"/>
  <c r="AC123" i="12"/>
  <c r="AD100" i="12"/>
  <c r="AB133" i="12"/>
  <c r="AC110" i="12"/>
  <c r="AE135" i="12"/>
  <c r="AF112" i="12"/>
  <c r="AC121" i="12"/>
  <c r="AD98" i="12"/>
  <c r="AB116" i="12"/>
  <c r="AB61" i="5" s="1"/>
  <c r="AB132" i="12"/>
  <c r="AC109" i="12"/>
  <c r="AD130" i="12"/>
  <c r="AE107" i="12"/>
  <c r="Z60" i="5"/>
  <c r="Z20" i="2"/>
  <c r="AA204" i="7"/>
  <c r="AB4" i="3" s="1"/>
  <c r="AE15" i="24" s="1"/>
  <c r="R14" i="3"/>
  <c r="R49" i="3" s="1"/>
  <c r="U16" i="24"/>
  <c r="U24" i="24" s="1"/>
  <c r="AD165" i="7"/>
  <c r="AC188" i="7"/>
  <c r="AA19" i="2"/>
  <c r="D19" i="22" s="1"/>
  <c r="F7" i="20"/>
  <c r="D16" i="21"/>
  <c r="F17" i="23"/>
  <c r="AA2" i="1"/>
  <c r="AA15" i="1" s="1"/>
  <c r="AA25" i="1" s="1"/>
  <c r="AB3" i="1"/>
  <c r="AB8" i="1" s="1"/>
  <c r="AZ18" i="17"/>
  <c r="AZ21" i="17" s="1"/>
  <c r="AZ31" i="17" s="1"/>
  <c r="AY32" i="17"/>
  <c r="AY24" i="17"/>
  <c r="AY33" i="17" s="1"/>
  <c r="R12" i="5"/>
  <c r="R66" i="5"/>
  <c r="R65" i="5" s="1"/>
  <c r="AG184" i="7"/>
  <c r="AH161" i="7"/>
  <c r="AA18" i="2"/>
  <c r="D18" i="22" s="1"/>
  <c r="AB20" i="5"/>
  <c r="AC21" i="5"/>
  <c r="AB185" i="7"/>
  <c r="AC162" i="7"/>
  <c r="S14" i="6"/>
  <c r="T20" i="6"/>
  <c r="S9" i="3" s="1"/>
  <c r="T21" i="6"/>
  <c r="S13" i="5" s="1"/>
  <c r="AD166" i="7"/>
  <c r="AC189" i="7"/>
  <c r="AF168" i="7"/>
  <c r="AE191" i="7"/>
  <c r="AC180" i="7"/>
  <c r="AB203" i="7"/>
  <c r="AE171" i="7"/>
  <c r="AD194" i="7"/>
  <c r="AE175" i="7"/>
  <c r="AD198" i="7"/>
  <c r="AE177" i="7"/>
  <c r="AD200" i="7"/>
  <c r="AG178" i="7"/>
  <c r="AF201" i="7"/>
  <c r="AG173" i="7"/>
  <c r="AF196" i="7"/>
  <c r="AF167" i="7"/>
  <c r="AE190" i="7"/>
  <c r="AE135" i="7"/>
  <c r="AF115" i="7"/>
  <c r="AD176" i="7"/>
  <c r="AC199" i="7"/>
  <c r="AC172" i="7"/>
  <c r="AB195" i="7"/>
  <c r="AD170" i="7"/>
  <c r="AC193" i="7"/>
  <c r="AP160" i="7"/>
  <c r="AP114" i="7"/>
  <c r="AP69" i="7"/>
  <c r="AP91" i="7"/>
  <c r="AP47" i="7"/>
  <c r="AP25" i="7"/>
  <c r="AP183" i="7"/>
  <c r="AP137" i="7"/>
  <c r="AC169" i="7"/>
  <c r="AC192" i="7" s="1"/>
  <c r="AB181" i="7"/>
  <c r="AE164" i="7" l="1"/>
  <c r="AF164" i="7" s="1"/>
  <c r="AF187" i="7" s="1"/>
  <c r="AD174" i="7"/>
  <c r="AD197" i="7" s="1"/>
  <c r="AJ104" i="12"/>
  <c r="AI127" i="12"/>
  <c r="AT2" i="5"/>
  <c r="AQ6" i="18"/>
  <c r="AU3" i="26"/>
  <c r="AR3" i="27"/>
  <c r="AT96" i="26"/>
  <c r="AC7" i="5"/>
  <c r="AC19" i="2" s="1"/>
  <c r="AE163" i="7"/>
  <c r="AD186" i="7"/>
  <c r="AD179" i="7"/>
  <c r="AC202" i="7"/>
  <c r="AI128" i="12"/>
  <c r="AJ105" i="12"/>
  <c r="AB139" i="12"/>
  <c r="AB6" i="3" s="1"/>
  <c r="F61" i="20"/>
  <c r="F60" i="20" s="1"/>
  <c r="AA60" i="5"/>
  <c r="AA20" i="2"/>
  <c r="D20" i="22" s="1"/>
  <c r="AF135" i="12"/>
  <c r="AG112" i="12"/>
  <c r="AC133" i="12"/>
  <c r="AD110" i="12"/>
  <c r="AD134" i="12"/>
  <c r="AE111" i="12"/>
  <c r="AE125" i="12"/>
  <c r="AF102" i="12"/>
  <c r="AE130" i="12"/>
  <c r="AF107" i="12"/>
  <c r="AF136" i="12"/>
  <c r="AG113" i="12"/>
  <c r="AF131" i="12"/>
  <c r="AG108" i="12"/>
  <c r="AD122" i="12"/>
  <c r="AE99" i="12"/>
  <c r="AD129" i="12"/>
  <c r="AE106" i="12"/>
  <c r="AE120" i="12"/>
  <c r="AF97" i="12"/>
  <c r="AD121" i="12"/>
  <c r="AE98" i="12"/>
  <c r="AC126" i="12"/>
  <c r="AD103" i="12"/>
  <c r="AC116" i="12"/>
  <c r="AC61" i="5" s="1"/>
  <c r="AB204" i="7"/>
  <c r="AC4" i="3" s="1"/>
  <c r="AF15" i="24" s="1"/>
  <c r="AC132" i="12"/>
  <c r="AD109" i="12"/>
  <c r="AD123" i="12"/>
  <c r="AE100" i="12"/>
  <c r="AF124" i="12"/>
  <c r="AG101" i="12"/>
  <c r="AH137" i="12"/>
  <c r="AI114" i="12"/>
  <c r="AE138" i="12"/>
  <c r="AF115" i="12"/>
  <c r="AE165" i="7"/>
  <c r="AD188" i="7"/>
  <c r="S14" i="3"/>
  <c r="S49" i="3" s="1"/>
  <c r="V16" i="24"/>
  <c r="V24" i="24" s="1"/>
  <c r="D26" i="21"/>
  <c r="H8" i="24"/>
  <c r="AB2" i="1"/>
  <c r="AB15" i="1" s="1"/>
  <c r="AB25" i="1" s="1"/>
  <c r="AC3" i="1"/>
  <c r="AC8" i="1" s="1"/>
  <c r="AZ19" i="17"/>
  <c r="AZ30" i="17" s="1"/>
  <c r="S12" i="5"/>
  <c r="S66" i="5"/>
  <c r="S65" i="5" s="1"/>
  <c r="AI161" i="7"/>
  <c r="AH184" i="7"/>
  <c r="AC20" i="5"/>
  <c r="AD21" i="5"/>
  <c r="AB18" i="2"/>
  <c r="AC185" i="7"/>
  <c r="AD162" i="7"/>
  <c r="T3" i="6"/>
  <c r="T12" i="6"/>
  <c r="T13" i="6" s="1"/>
  <c r="U15" i="6" s="1"/>
  <c r="AF135" i="7"/>
  <c r="AG115" i="7"/>
  <c r="AF177" i="7"/>
  <c r="AE200" i="7"/>
  <c r="AD180" i="7"/>
  <c r="AC203" i="7"/>
  <c r="AH178" i="7"/>
  <c r="AG201" i="7"/>
  <c r="AF175" i="7"/>
  <c r="AE198" i="7"/>
  <c r="AG168" i="7"/>
  <c r="AF191" i="7"/>
  <c r="AF171" i="7"/>
  <c r="AE194" i="7"/>
  <c r="AE170" i="7"/>
  <c r="AD193" i="7"/>
  <c r="AG167" i="7"/>
  <c r="AF190" i="7"/>
  <c r="AD172" i="7"/>
  <c r="AC195" i="7"/>
  <c r="AE176" i="7"/>
  <c r="AD199" i="7"/>
  <c r="AH173" i="7"/>
  <c r="AG196" i="7"/>
  <c r="AE166" i="7"/>
  <c r="AD189" i="7"/>
  <c r="AQ91" i="7"/>
  <c r="AQ25" i="7"/>
  <c r="AQ114" i="7"/>
  <c r="AQ160" i="7"/>
  <c r="AQ47" i="7"/>
  <c r="AQ69" i="7"/>
  <c r="AQ183" i="7"/>
  <c r="AQ137" i="7"/>
  <c r="AD169" i="7"/>
  <c r="AD192" i="7" s="1"/>
  <c r="AC181" i="7"/>
  <c r="AG164" i="7" l="1"/>
  <c r="AE187" i="7"/>
  <c r="AE174" i="7"/>
  <c r="AE197" i="7" s="1"/>
  <c r="AJ127" i="12"/>
  <c r="AK104" i="12"/>
  <c r="AU96" i="26"/>
  <c r="AS3" i="27"/>
  <c r="AU2" i="5"/>
  <c r="AR6" i="18"/>
  <c r="AV3" i="26"/>
  <c r="AD7" i="5"/>
  <c r="AD19" i="2" s="1"/>
  <c r="AE186" i="7"/>
  <c r="AF163" i="7"/>
  <c r="AE179" i="7"/>
  <c r="AD202" i="7"/>
  <c r="AD116" i="12"/>
  <c r="AD61" i="5" s="1"/>
  <c r="AC139" i="12"/>
  <c r="AC6" i="3" s="1"/>
  <c r="AK105" i="12"/>
  <c r="AJ128" i="12"/>
  <c r="AE134" i="12"/>
  <c r="AF111" i="12"/>
  <c r="AE121" i="12"/>
  <c r="AF98" i="12"/>
  <c r="AE129" i="12"/>
  <c r="AF106" i="12"/>
  <c r="AF130" i="12"/>
  <c r="AG107" i="12"/>
  <c r="AG135" i="12"/>
  <c r="AH112" i="12"/>
  <c r="AF120" i="12"/>
  <c r="AG97" i="12"/>
  <c r="AB60" i="5"/>
  <c r="AB20" i="2"/>
  <c r="AF138" i="12"/>
  <c r="AG115" i="12"/>
  <c r="AE123" i="12"/>
  <c r="AF100" i="12"/>
  <c r="AG131" i="12"/>
  <c r="AH108" i="12"/>
  <c r="AC204" i="7"/>
  <c r="AD4" i="3" s="1"/>
  <c r="AG15" i="24" s="1"/>
  <c r="AI137" i="12"/>
  <c r="AJ114" i="12"/>
  <c r="AG124" i="12"/>
  <c r="AH101" i="12"/>
  <c r="AD132" i="12"/>
  <c r="AE109" i="12"/>
  <c r="AD126" i="12"/>
  <c r="AE103" i="12"/>
  <c r="AE122" i="12"/>
  <c r="AF99" i="12"/>
  <c r="AG136" i="12"/>
  <c r="AH113" i="12"/>
  <c r="AF125" i="12"/>
  <c r="AG102" i="12"/>
  <c r="AD133" i="12"/>
  <c r="AE110" i="12"/>
  <c r="AF165" i="7"/>
  <c r="AE188" i="7"/>
  <c r="AC2" i="1"/>
  <c r="AC15" i="1" s="1"/>
  <c r="AC25" i="1" s="1"/>
  <c r="AD3" i="1"/>
  <c r="AD8" i="1" s="1"/>
  <c r="AZ20" i="17"/>
  <c r="AZ22" i="17" s="1"/>
  <c r="AZ23" i="17" s="1"/>
  <c r="AI184" i="7"/>
  <c r="AJ161" i="7"/>
  <c r="AD20" i="5"/>
  <c r="AE21" i="5"/>
  <c r="AC18" i="2"/>
  <c r="AD185" i="7"/>
  <c r="AE162" i="7"/>
  <c r="T14" i="6"/>
  <c r="U20" i="6"/>
  <c r="T9" i="3" s="1"/>
  <c r="U21" i="6"/>
  <c r="T13" i="5" s="1"/>
  <c r="U3" i="6"/>
  <c r="AF176" i="7"/>
  <c r="AE199" i="7"/>
  <c r="AF170" i="7"/>
  <c r="AE193" i="7"/>
  <c r="AH168" i="7"/>
  <c r="AG191" i="7"/>
  <c r="AI178" i="7"/>
  <c r="AH201" i="7"/>
  <c r="AG135" i="7"/>
  <c r="AH115" i="7"/>
  <c r="AF166" i="7"/>
  <c r="AE189" i="7"/>
  <c r="AH164" i="7"/>
  <c r="AG187" i="7"/>
  <c r="AH167" i="7"/>
  <c r="AG190" i="7"/>
  <c r="AG175" i="7"/>
  <c r="AF198" i="7"/>
  <c r="AG177" i="7"/>
  <c r="AF200" i="7"/>
  <c r="AI173" i="7"/>
  <c r="AH196" i="7"/>
  <c r="AE172" i="7"/>
  <c r="AD195" i="7"/>
  <c r="AG171" i="7"/>
  <c r="AF194" i="7"/>
  <c r="AE180" i="7"/>
  <c r="AD203" i="7"/>
  <c r="AR69" i="7"/>
  <c r="AR47" i="7"/>
  <c r="AR137" i="7"/>
  <c r="AR91" i="7"/>
  <c r="AR160" i="7"/>
  <c r="AR25" i="7"/>
  <c r="AR183" i="7"/>
  <c r="AR114" i="7"/>
  <c r="AE169" i="7"/>
  <c r="AE192" i="7" s="1"/>
  <c r="AD181" i="7"/>
  <c r="AF174" i="7" l="1"/>
  <c r="AF197" i="7" s="1"/>
  <c r="AL104" i="12"/>
  <c r="AK127" i="12"/>
  <c r="AE7" i="5"/>
  <c r="AE19" i="2" s="1"/>
  <c r="AV2" i="5"/>
  <c r="AS6" i="18"/>
  <c r="AW3" i="26"/>
  <c r="AV96" i="26"/>
  <c r="AT3" i="27"/>
  <c r="AG163" i="7"/>
  <c r="AF186" i="7"/>
  <c r="AD139" i="12"/>
  <c r="AD6" i="3" s="1"/>
  <c r="AG174" i="7"/>
  <c r="AF179" i="7"/>
  <c r="AE202" i="7"/>
  <c r="AK128" i="12"/>
  <c r="AL105" i="12"/>
  <c r="AG125" i="12"/>
  <c r="AH102" i="12"/>
  <c r="AF122" i="12"/>
  <c r="AG99" i="12"/>
  <c r="AH131" i="12"/>
  <c r="AI108" i="12"/>
  <c r="AG138" i="12"/>
  <c r="AH115" i="12"/>
  <c r="AC60" i="5"/>
  <c r="AC20" i="2"/>
  <c r="AG130" i="12"/>
  <c r="AH107" i="12"/>
  <c r="AD204" i="7"/>
  <c r="AE4" i="3" s="1"/>
  <c r="AH15" i="24" s="1"/>
  <c r="AE132" i="12"/>
  <c r="AF109" i="12"/>
  <c r="AJ137" i="12"/>
  <c r="AK114" i="12"/>
  <c r="AG120" i="12"/>
  <c r="AH97" i="12"/>
  <c r="AF134" i="12"/>
  <c r="AG111" i="12"/>
  <c r="AF123" i="12"/>
  <c r="AG100" i="12"/>
  <c r="AH135" i="12"/>
  <c r="AI112" i="12"/>
  <c r="AF129" i="12"/>
  <c r="AG106" i="12"/>
  <c r="AE133" i="12"/>
  <c r="AF110" i="12"/>
  <c r="AH136" i="12"/>
  <c r="AI113" i="12"/>
  <c r="AE116" i="12"/>
  <c r="AE61" i="5" s="1"/>
  <c r="AE126" i="12"/>
  <c r="AF103" i="12"/>
  <c r="AH124" i="12"/>
  <c r="AI101" i="12"/>
  <c r="AF121" i="12"/>
  <c r="AG98" i="12"/>
  <c r="AG165" i="7"/>
  <c r="AF188" i="7"/>
  <c r="T14" i="3"/>
  <c r="T49" i="3" s="1"/>
  <c r="W16" i="24"/>
  <c r="W24" i="24" s="1"/>
  <c r="AD2" i="1"/>
  <c r="AD15" i="1" s="1"/>
  <c r="AD25" i="1" s="1"/>
  <c r="AE3" i="1"/>
  <c r="AE8" i="1" s="1"/>
  <c r="BA18" i="17"/>
  <c r="BA21" i="17" s="1"/>
  <c r="BA31" i="17" s="1"/>
  <c r="AZ32" i="17"/>
  <c r="AZ24" i="17"/>
  <c r="AZ33" i="17" s="1"/>
  <c r="T12" i="5"/>
  <c r="T66" i="5"/>
  <c r="T65" i="5" s="1"/>
  <c r="AJ184" i="7"/>
  <c r="AK161" i="7"/>
  <c r="AD18" i="2"/>
  <c r="AF21" i="5"/>
  <c r="AE20" i="5"/>
  <c r="AE185" i="7"/>
  <c r="AF162" i="7"/>
  <c r="U12" i="6"/>
  <c r="U13" i="6" s="1"/>
  <c r="V15" i="6" s="1"/>
  <c r="AF180" i="7"/>
  <c r="AE203" i="7"/>
  <c r="AF172" i="7"/>
  <c r="AE195" i="7"/>
  <c r="AH175" i="7"/>
  <c r="AG198" i="7"/>
  <c r="AI168" i="7"/>
  <c r="AH191" i="7"/>
  <c r="AG176" i="7"/>
  <c r="AF199" i="7"/>
  <c r="AI167" i="7"/>
  <c r="AH190" i="7"/>
  <c r="AI164" i="7"/>
  <c r="AH187" i="7"/>
  <c r="AG166" i="7"/>
  <c r="AF189" i="7"/>
  <c r="AH171" i="7"/>
  <c r="AG194" i="7"/>
  <c r="AJ173" i="7"/>
  <c r="AI196" i="7"/>
  <c r="AH177" i="7"/>
  <c r="AG200" i="7"/>
  <c r="AH135" i="7"/>
  <c r="AI115" i="7"/>
  <c r="AJ178" i="7"/>
  <c r="AI201" i="7"/>
  <c r="AG170" i="7"/>
  <c r="AF193" i="7"/>
  <c r="AS91" i="7"/>
  <c r="AS25" i="7"/>
  <c r="AS47" i="7"/>
  <c r="AS137" i="7"/>
  <c r="AS160" i="7"/>
  <c r="AS69" i="7"/>
  <c r="AS183" i="7"/>
  <c r="AS114" i="7"/>
  <c r="AF169" i="7"/>
  <c r="AF192" i="7" s="1"/>
  <c r="AE181" i="7"/>
  <c r="AF7" i="5" l="1"/>
  <c r="AF19" i="2" s="1"/>
  <c r="AL127" i="12"/>
  <c r="AM104" i="12"/>
  <c r="AW96" i="26"/>
  <c r="AU3" i="27"/>
  <c r="AW2" i="5"/>
  <c r="AT6" i="18"/>
  <c r="AX3" i="26"/>
  <c r="AG186" i="7"/>
  <c r="AH163" i="7"/>
  <c r="AG197" i="7"/>
  <c r="AH174" i="7"/>
  <c r="AG179" i="7"/>
  <c r="AF202" i="7"/>
  <c r="AE204" i="7"/>
  <c r="AF4" i="3" s="1"/>
  <c r="AI15" i="24" s="1"/>
  <c r="AE139" i="12"/>
  <c r="AE6" i="3" s="1"/>
  <c r="AM105" i="12"/>
  <c r="AL128" i="12"/>
  <c r="AF116" i="12"/>
  <c r="AF61" i="5" s="1"/>
  <c r="AG121" i="12"/>
  <c r="AH98" i="12"/>
  <c r="AI136" i="12"/>
  <c r="AJ113" i="12"/>
  <c r="AG129" i="12"/>
  <c r="AH106" i="12"/>
  <c r="AG134" i="12"/>
  <c r="AH111" i="12"/>
  <c r="AH130" i="12"/>
  <c r="AI107" i="12"/>
  <c r="AF126" i="12"/>
  <c r="AG103" i="12"/>
  <c r="AK137" i="12"/>
  <c r="AL114" i="12"/>
  <c r="AI131" i="12"/>
  <c r="AJ108" i="12"/>
  <c r="AH125" i="12"/>
  <c r="AI102" i="12"/>
  <c r="AF133" i="12"/>
  <c r="AG110" i="12"/>
  <c r="AI135" i="12"/>
  <c r="AJ112" i="12"/>
  <c r="AG123" i="12"/>
  <c r="AH100" i="12"/>
  <c r="AH120" i="12"/>
  <c r="AI97" i="12"/>
  <c r="AD60" i="5"/>
  <c r="AD20" i="2"/>
  <c r="AI124" i="12"/>
  <c r="AJ101" i="12"/>
  <c r="AF132" i="12"/>
  <c r="AG109" i="12"/>
  <c r="AH138" i="12"/>
  <c r="AI115" i="12"/>
  <c r="AG122" i="12"/>
  <c r="AH99" i="12"/>
  <c r="AH165" i="7"/>
  <c r="AG188" i="7"/>
  <c r="AE2" i="1"/>
  <c r="AE15" i="1" s="1"/>
  <c r="AE25" i="1" s="1"/>
  <c r="AF3" i="1"/>
  <c r="AF8" i="1" s="1"/>
  <c r="BA19" i="17"/>
  <c r="BA30" i="17" s="1"/>
  <c r="AL161" i="7"/>
  <c r="AL184" i="7" s="1"/>
  <c r="AK184" i="7"/>
  <c r="AE18" i="2"/>
  <c r="AG21" i="5"/>
  <c r="AF20" i="5"/>
  <c r="AF185" i="7"/>
  <c r="AG162" i="7"/>
  <c r="V20" i="6"/>
  <c r="U9" i="3" s="1"/>
  <c r="X16" i="24" s="1"/>
  <c r="V21" i="6"/>
  <c r="U13" i="5" s="1"/>
  <c r="V3" i="6"/>
  <c r="U14" i="6"/>
  <c r="AI177" i="7"/>
  <c r="AH200" i="7"/>
  <c r="AH166" i="7"/>
  <c r="AG189" i="7"/>
  <c r="AG172" i="7"/>
  <c r="AF195" i="7"/>
  <c r="AI135" i="7"/>
  <c r="AJ115" i="7"/>
  <c r="AH170" i="7"/>
  <c r="AG193" i="7"/>
  <c r="AJ167" i="7"/>
  <c r="AI190" i="7"/>
  <c r="AJ168" i="7"/>
  <c r="AI191" i="7"/>
  <c r="AK178" i="7"/>
  <c r="AJ201" i="7"/>
  <c r="AI171" i="7"/>
  <c r="AH194" i="7"/>
  <c r="AJ164" i="7"/>
  <c r="AI187" i="7"/>
  <c r="AH176" i="7"/>
  <c r="AG199" i="7"/>
  <c r="AK173" i="7"/>
  <c r="AJ196" i="7"/>
  <c r="AI175" i="7"/>
  <c r="AH198" i="7"/>
  <c r="AG180" i="7"/>
  <c r="AF203" i="7"/>
  <c r="AT69" i="7"/>
  <c r="AT114" i="7"/>
  <c r="AT137" i="7"/>
  <c r="AT25" i="7"/>
  <c r="AT160" i="7"/>
  <c r="AT47" i="7"/>
  <c r="AT183" i="7"/>
  <c r="AT91" i="7"/>
  <c r="AG169" i="7"/>
  <c r="AG192" i="7" s="1"/>
  <c r="AF181" i="7"/>
  <c r="AG7" i="5" l="1"/>
  <c r="AM127" i="12"/>
  <c r="AN104" i="12"/>
  <c r="AX2" i="5"/>
  <c r="AU6" i="18"/>
  <c r="AY3" i="26"/>
  <c r="AX96" i="26"/>
  <c r="AV3" i="27"/>
  <c r="AH186" i="7"/>
  <c r="AI163" i="7"/>
  <c r="AI174" i="7"/>
  <c r="AH197" i="7"/>
  <c r="AG116" i="12"/>
  <c r="AG61" i="5" s="1"/>
  <c r="AH179" i="7"/>
  <c r="AG202" i="7"/>
  <c r="AM128" i="12"/>
  <c r="AN105" i="12"/>
  <c r="AJ135" i="12"/>
  <c r="AK112" i="12"/>
  <c r="AM161" i="7"/>
  <c r="AN161" i="7" s="1"/>
  <c r="AO161" i="7" s="1"/>
  <c r="AH122" i="12"/>
  <c r="AI99" i="12"/>
  <c r="AG132" i="12"/>
  <c r="AH109" i="12"/>
  <c r="AI120" i="12"/>
  <c r="AJ97" i="12"/>
  <c r="AF139" i="12"/>
  <c r="AF6" i="3" s="1"/>
  <c r="AH134" i="12"/>
  <c r="AI111" i="12"/>
  <c r="AJ136" i="12"/>
  <c r="AK113" i="12"/>
  <c r="AI125" i="12"/>
  <c r="AJ102" i="12"/>
  <c r="AL137" i="12"/>
  <c r="AM114" i="12"/>
  <c r="AI130" i="12"/>
  <c r="AJ107" i="12"/>
  <c r="AI138" i="12"/>
  <c r="AJ115" i="12"/>
  <c r="AH129" i="12"/>
  <c r="AI106" i="12"/>
  <c r="AH121" i="12"/>
  <c r="AI98" i="12"/>
  <c r="AJ124" i="12"/>
  <c r="AK101" i="12"/>
  <c r="AE60" i="5"/>
  <c r="AE20" i="2"/>
  <c r="AH123" i="12"/>
  <c r="AI100" i="12"/>
  <c r="AG133" i="12"/>
  <c r="AH110" i="12"/>
  <c r="AJ131" i="12"/>
  <c r="AK108" i="12"/>
  <c r="AG126" i="12"/>
  <c r="AH103" i="12"/>
  <c r="AF204" i="7"/>
  <c r="AG4" i="3" s="1"/>
  <c r="AJ15" i="24" s="1"/>
  <c r="AH188" i="7"/>
  <c r="AI165" i="7"/>
  <c r="AF2" i="1"/>
  <c r="AF15" i="1" s="1"/>
  <c r="AF25" i="1" s="1"/>
  <c r="AG3" i="1"/>
  <c r="AG8" i="1" s="1"/>
  <c r="BA20" i="17"/>
  <c r="BA22" i="17" s="1"/>
  <c r="BB18" i="17" s="1"/>
  <c r="U12" i="5"/>
  <c r="U66" i="5"/>
  <c r="U65" i="5" s="1"/>
  <c r="AG20" i="5"/>
  <c r="AH21" i="5"/>
  <c r="AG185" i="7"/>
  <c r="AH162" i="7"/>
  <c r="AF18" i="2"/>
  <c r="V12" i="6"/>
  <c r="V13" i="6" s="1"/>
  <c r="W15" i="6" s="1"/>
  <c r="AK168" i="7"/>
  <c r="AJ191" i="7"/>
  <c r="AK164" i="7"/>
  <c r="AJ187" i="7"/>
  <c r="AH172" i="7"/>
  <c r="AG195" i="7"/>
  <c r="AJ177" i="7"/>
  <c r="AI200" i="7"/>
  <c r="AL178" i="7"/>
  <c r="AK201" i="7"/>
  <c r="AK167" i="7"/>
  <c r="AJ190" i="7"/>
  <c r="AJ135" i="7"/>
  <c r="AK115" i="7"/>
  <c r="AJ171" i="7"/>
  <c r="AI194" i="7"/>
  <c r="AH180" i="7"/>
  <c r="AG203" i="7"/>
  <c r="AL173" i="7"/>
  <c r="AK196" i="7"/>
  <c r="AJ175" i="7"/>
  <c r="AI198" i="7"/>
  <c r="AI176" i="7"/>
  <c r="AH199" i="7"/>
  <c r="AI170" i="7"/>
  <c r="AH193" i="7"/>
  <c r="AI166" i="7"/>
  <c r="AH189" i="7"/>
  <c r="AU91" i="7"/>
  <c r="AU25" i="7"/>
  <c r="AU160" i="7"/>
  <c r="AU137" i="7"/>
  <c r="AU183" i="7"/>
  <c r="AU114" i="7"/>
  <c r="AU47" i="7"/>
  <c r="AU69" i="7"/>
  <c r="AH169" i="7"/>
  <c r="AH192" i="7" s="1"/>
  <c r="AG181" i="7"/>
  <c r="AH7" i="5" l="1"/>
  <c r="AH19" i="2" s="1"/>
  <c r="AN127" i="12"/>
  <c r="AO104" i="12"/>
  <c r="AW3" i="27"/>
  <c r="AY96" i="26"/>
  <c r="AY2" i="5"/>
  <c r="AV6" i="18"/>
  <c r="AZ3" i="26"/>
  <c r="AJ163" i="7"/>
  <c r="AI186" i="7"/>
  <c r="AI197" i="7"/>
  <c r="AJ174" i="7"/>
  <c r="AN184" i="7"/>
  <c r="AM184" i="7"/>
  <c r="AI179" i="7"/>
  <c r="AH202" i="7"/>
  <c r="AG139" i="12"/>
  <c r="AG6" i="3" s="1"/>
  <c r="AG204" i="7"/>
  <c r="AH4" i="3" s="1"/>
  <c r="AK15" i="24" s="1"/>
  <c r="AN128" i="12"/>
  <c r="AO105" i="12"/>
  <c r="AH126" i="12"/>
  <c r="AI103" i="12"/>
  <c r="AH116" i="12"/>
  <c r="AH61" i="5" s="1"/>
  <c r="AM137" i="12"/>
  <c r="AN114" i="12"/>
  <c r="AI121" i="12"/>
  <c r="AJ98" i="12"/>
  <c r="AK124" i="12"/>
  <c r="AL101" i="12"/>
  <c r="AI129" i="12"/>
  <c r="AJ106" i="12"/>
  <c r="AI134" i="12"/>
  <c r="AJ111" i="12"/>
  <c r="AH132" i="12"/>
  <c r="AI109" i="12"/>
  <c r="AH133" i="12"/>
  <c r="AI110" i="12"/>
  <c r="AJ138" i="12"/>
  <c r="AK115" i="12"/>
  <c r="AK135" i="12"/>
  <c r="AL112" i="12"/>
  <c r="AK136" i="12"/>
  <c r="AL113" i="12"/>
  <c r="AI122" i="12"/>
  <c r="AJ99" i="12"/>
  <c r="AK131" i="12"/>
  <c r="AL108" i="12"/>
  <c r="AI123" i="12"/>
  <c r="AJ100" i="12"/>
  <c r="AF60" i="5"/>
  <c r="AF20" i="2"/>
  <c r="AJ130" i="12"/>
  <c r="AK107" i="12"/>
  <c r="AJ125" i="12"/>
  <c r="AK102" i="12"/>
  <c r="AJ120" i="12"/>
  <c r="AK97" i="12"/>
  <c r="AJ165" i="7"/>
  <c r="AI188" i="7"/>
  <c r="AG2" i="1"/>
  <c r="AG15" i="1" s="1"/>
  <c r="AG25" i="1" s="1"/>
  <c r="AH3" i="1"/>
  <c r="AH8" i="1" s="1"/>
  <c r="BA23" i="17"/>
  <c r="BA32" i="17" s="1"/>
  <c r="BB21" i="17"/>
  <c r="BB31" i="17" s="1"/>
  <c r="AG19" i="2"/>
  <c r="AH20" i="5"/>
  <c r="AI21" i="5"/>
  <c r="AH185" i="7"/>
  <c r="AI162" i="7"/>
  <c r="V14" i="6"/>
  <c r="W12" i="6" s="1"/>
  <c r="W13" i="6" s="1"/>
  <c r="X15" i="6" s="1"/>
  <c r="AG18" i="2"/>
  <c r="W20" i="6"/>
  <c r="V9" i="3" s="1"/>
  <c r="W21" i="6"/>
  <c r="V13" i="5" s="1"/>
  <c r="W3" i="6"/>
  <c r="AJ170" i="7"/>
  <c r="AI193" i="7"/>
  <c r="AK177" i="7"/>
  <c r="AJ200" i="7"/>
  <c r="AM173" i="7"/>
  <c r="AL196" i="7"/>
  <c r="AK135" i="7"/>
  <c r="AL115" i="7"/>
  <c r="AL168" i="7"/>
  <c r="AK191" i="7"/>
  <c r="AJ176" i="7"/>
  <c r="AI199" i="7"/>
  <c r="AM178" i="7"/>
  <c r="AL201" i="7"/>
  <c r="AI172" i="7"/>
  <c r="AH195" i="7"/>
  <c r="AL164" i="7"/>
  <c r="AK187" i="7"/>
  <c r="AO184" i="7"/>
  <c r="AP161" i="7"/>
  <c r="AL167" i="7"/>
  <c r="AK190" i="7"/>
  <c r="AJ166" i="7"/>
  <c r="AI189" i="7"/>
  <c r="AK175" i="7"/>
  <c r="AJ198" i="7"/>
  <c r="AI180" i="7"/>
  <c r="AH203" i="7"/>
  <c r="AK171" i="7"/>
  <c r="AJ194" i="7"/>
  <c r="AV183" i="7"/>
  <c r="AV137" i="7"/>
  <c r="AV25" i="7"/>
  <c r="AV114" i="7"/>
  <c r="AV91" i="7"/>
  <c r="AV160" i="7"/>
  <c r="AV69" i="7"/>
  <c r="AV47" i="7"/>
  <c r="AI169" i="7"/>
  <c r="AI192" i="7" s="1"/>
  <c r="AH181" i="7"/>
  <c r="AI7" i="5" l="1"/>
  <c r="AO127" i="12"/>
  <c r="AP104" i="12"/>
  <c r="H2" i="20"/>
  <c r="AW6" i="18"/>
  <c r="BA3" i="26"/>
  <c r="AX3" i="27"/>
  <c r="AZ96" i="26"/>
  <c r="AJ186" i="7"/>
  <c r="AK163" i="7"/>
  <c r="AJ197" i="7"/>
  <c r="AK174" i="7"/>
  <c r="AJ179" i="7"/>
  <c r="AI202" i="7"/>
  <c r="AI116" i="12"/>
  <c r="AI61" i="5" s="1"/>
  <c r="AO128" i="12"/>
  <c r="AP105" i="12"/>
  <c r="AL131" i="12"/>
  <c r="AM108" i="12"/>
  <c r="AK138" i="12"/>
  <c r="AL115" i="12"/>
  <c r="AK125" i="12"/>
  <c r="AL102" i="12"/>
  <c r="AG60" i="5"/>
  <c r="AG20" i="2"/>
  <c r="AK120" i="12"/>
  <c r="AL97" i="12"/>
  <c r="AJ123" i="12"/>
  <c r="AK100" i="12"/>
  <c r="AJ122" i="12"/>
  <c r="AK99" i="12"/>
  <c r="AL135" i="12"/>
  <c r="AM112" i="12"/>
  <c r="AI133" i="12"/>
  <c r="AJ110" i="12"/>
  <c r="AN137" i="12"/>
  <c r="AO114" i="12"/>
  <c r="AH139" i="12"/>
  <c r="AH6" i="3" s="1"/>
  <c r="AL136" i="12"/>
  <c r="AM113" i="12"/>
  <c r="AI132" i="12"/>
  <c r="AJ109" i="12"/>
  <c r="AJ129" i="12"/>
  <c r="AK106" i="12"/>
  <c r="AI126" i="12"/>
  <c r="AJ103" i="12"/>
  <c r="AK130" i="12"/>
  <c r="AL107" i="12"/>
  <c r="AJ134" i="12"/>
  <c r="AK111" i="12"/>
  <c r="AL124" i="12"/>
  <c r="AM101" i="12"/>
  <c r="AJ121" i="12"/>
  <c r="AK98" i="12"/>
  <c r="V14" i="3"/>
  <c r="V49" i="3" s="1"/>
  <c r="Y16" i="24"/>
  <c r="Y24" i="24" s="1"/>
  <c r="AH204" i="7"/>
  <c r="AI4" i="3" s="1"/>
  <c r="AL15" i="24" s="1"/>
  <c r="AK165" i="7"/>
  <c r="AJ188" i="7"/>
  <c r="AH2" i="1"/>
  <c r="AH15" i="1" s="1"/>
  <c r="AH25" i="1" s="1"/>
  <c r="AI3" i="1"/>
  <c r="AI8" i="1" s="1"/>
  <c r="BB19" i="17"/>
  <c r="BB30" i="17" s="1"/>
  <c r="BA24" i="17"/>
  <c r="BA33" i="17" s="1"/>
  <c r="V12" i="5"/>
  <c r="V66" i="5"/>
  <c r="V65" i="5" s="1"/>
  <c r="AH18" i="2"/>
  <c r="AI20" i="5"/>
  <c r="AJ21" i="5"/>
  <c r="AI185" i="7"/>
  <c r="AJ162" i="7"/>
  <c r="W14" i="6"/>
  <c r="X20" i="6"/>
  <c r="W9" i="3" s="1"/>
  <c r="X21" i="6"/>
  <c r="W13" i="5" s="1"/>
  <c r="AL177" i="7"/>
  <c r="AK200" i="7"/>
  <c r="AL171" i="7"/>
  <c r="AK194" i="7"/>
  <c r="AM164" i="7"/>
  <c r="AL187" i="7"/>
  <c r="AN178" i="7"/>
  <c r="AM201" i="7"/>
  <c r="AM168" i="7"/>
  <c r="AL191" i="7"/>
  <c r="AN173" i="7"/>
  <c r="AM196" i="7"/>
  <c r="AP184" i="7"/>
  <c r="AQ161" i="7"/>
  <c r="AL135" i="7"/>
  <c r="AM115" i="7"/>
  <c r="AK170" i="7"/>
  <c r="AJ193" i="7"/>
  <c r="AL175" i="7"/>
  <c r="AK198" i="7"/>
  <c r="AM167" i="7"/>
  <c r="AL190" i="7"/>
  <c r="AJ180" i="7"/>
  <c r="AI203" i="7"/>
  <c r="AK166" i="7"/>
  <c r="AJ189" i="7"/>
  <c r="AJ172" i="7"/>
  <c r="AI195" i="7"/>
  <c r="AK176" i="7"/>
  <c r="AJ199" i="7"/>
  <c r="AW183" i="7"/>
  <c r="AW160" i="7"/>
  <c r="AW25" i="7"/>
  <c r="AW137" i="7"/>
  <c r="AW69" i="7"/>
  <c r="AW114" i="7"/>
  <c r="AW91" i="7"/>
  <c r="AW47" i="7"/>
  <c r="AJ169" i="7"/>
  <c r="AJ192" i="7" s="1"/>
  <c r="AI181" i="7"/>
  <c r="AJ7" i="5" s="1"/>
  <c r="AP127" i="12" l="1"/>
  <c r="AQ104" i="12"/>
  <c r="AY3" i="27"/>
  <c r="BA96" i="26"/>
  <c r="H2" i="23"/>
  <c r="H15" i="23" s="1"/>
  <c r="F2" i="21"/>
  <c r="J6" i="24" s="1"/>
  <c r="G2" i="25" s="1"/>
  <c r="F1" i="22"/>
  <c r="AK186" i="7"/>
  <c r="AL163" i="7"/>
  <c r="AL174" i="7"/>
  <c r="AK197" i="7"/>
  <c r="AK179" i="7"/>
  <c r="AJ202" i="7"/>
  <c r="AI139" i="12"/>
  <c r="AI6" i="3" s="1"/>
  <c r="AP128" i="12"/>
  <c r="AQ105" i="12"/>
  <c r="AM124" i="12"/>
  <c r="AN101" i="12"/>
  <c r="AK122" i="12"/>
  <c r="AL99" i="12"/>
  <c r="AL125" i="12"/>
  <c r="AM102" i="12"/>
  <c r="AM131" i="12"/>
  <c r="AN108" i="12"/>
  <c r="AL130" i="12"/>
  <c r="AM107" i="12"/>
  <c r="AJ133" i="12"/>
  <c r="AK110" i="12"/>
  <c r="AL120" i="12"/>
  <c r="AM97" i="12"/>
  <c r="AK129" i="12"/>
  <c r="AL106" i="12"/>
  <c r="AJ132" i="12"/>
  <c r="AK109" i="12"/>
  <c r="AK121" i="12"/>
  <c r="AL98" i="12"/>
  <c r="AK134" i="12"/>
  <c r="AL111" i="12"/>
  <c r="AJ116" i="12"/>
  <c r="AJ61" i="5" s="1"/>
  <c r="AO137" i="12"/>
  <c r="AP114" i="12"/>
  <c r="AM135" i="12"/>
  <c r="AN112" i="12"/>
  <c r="AK123" i="12"/>
  <c r="AL100" i="12"/>
  <c r="AL138" i="12"/>
  <c r="AM115" i="12"/>
  <c r="AJ126" i="12"/>
  <c r="AK103" i="12"/>
  <c r="AM136" i="12"/>
  <c r="AN113" i="12"/>
  <c r="AH60" i="5"/>
  <c r="AH20" i="2"/>
  <c r="AI204" i="7"/>
  <c r="AJ4" i="3" s="1"/>
  <c r="AM15" i="24" s="1"/>
  <c r="AL165" i="7"/>
  <c r="AK188" i="7"/>
  <c r="W14" i="3"/>
  <c r="W49" i="3" s="1"/>
  <c r="Z16" i="24"/>
  <c r="Z24" i="24" s="1"/>
  <c r="AI2" i="1"/>
  <c r="AI15" i="1" s="1"/>
  <c r="AI25" i="1" s="1"/>
  <c r="AJ3" i="1"/>
  <c r="AJ8" i="1" s="1"/>
  <c r="BB20" i="17"/>
  <c r="BB22" i="17" s="1"/>
  <c r="BC18" i="17" s="1"/>
  <c r="W12" i="5"/>
  <c r="W66" i="5"/>
  <c r="W65" i="5" s="1"/>
  <c r="AJ19" i="2"/>
  <c r="AI19" i="2"/>
  <c r="AJ20" i="5"/>
  <c r="AK21" i="5"/>
  <c r="AJ185" i="7"/>
  <c r="AK162" i="7"/>
  <c r="AI18" i="2"/>
  <c r="X3" i="6"/>
  <c r="X12" i="6"/>
  <c r="X13" i="6" s="1"/>
  <c r="Y15" i="6" s="1"/>
  <c r="AN167" i="7"/>
  <c r="AM190" i="7"/>
  <c r="AO178" i="7"/>
  <c r="AN201" i="7"/>
  <c r="AM171" i="7"/>
  <c r="AL194" i="7"/>
  <c r="AK172" i="7"/>
  <c r="AJ195" i="7"/>
  <c r="AQ184" i="7"/>
  <c r="AR161" i="7"/>
  <c r="AL176" i="7"/>
  <c r="AK199" i="7"/>
  <c r="AL166" i="7"/>
  <c r="AK189" i="7"/>
  <c r="AL170" i="7"/>
  <c r="AK193" i="7"/>
  <c r="AO173" i="7"/>
  <c r="AN196" i="7"/>
  <c r="AM135" i="7"/>
  <c r="AN115" i="7"/>
  <c r="AK180" i="7"/>
  <c r="AJ203" i="7"/>
  <c r="AM175" i="7"/>
  <c r="AL198" i="7"/>
  <c r="AN168" i="7"/>
  <c r="AM191" i="7"/>
  <c r="AN164" i="7"/>
  <c r="AM187" i="7"/>
  <c r="AM177" i="7"/>
  <c r="AL200" i="7"/>
  <c r="AX183" i="7"/>
  <c r="AX69" i="7"/>
  <c r="AX137" i="7"/>
  <c r="AX160" i="7"/>
  <c r="AX91" i="7"/>
  <c r="AX47" i="7"/>
  <c r="AX25" i="7"/>
  <c r="AX114" i="7"/>
  <c r="AK169" i="7"/>
  <c r="AK192" i="7" s="1"/>
  <c r="AJ181" i="7"/>
  <c r="AK7" i="5" s="1"/>
  <c r="AQ127" i="12" l="1"/>
  <c r="AR104" i="12"/>
  <c r="H45" i="23"/>
  <c r="H39" i="23"/>
  <c r="AM163" i="7"/>
  <c r="AL186" i="7"/>
  <c r="AL197" i="7"/>
  <c r="AM174" i="7"/>
  <c r="AK202" i="7"/>
  <c r="AL179" i="7"/>
  <c r="AJ139" i="12"/>
  <c r="AJ6" i="3" s="1"/>
  <c r="AQ128" i="12"/>
  <c r="AR105" i="12"/>
  <c r="AM138" i="12"/>
  <c r="AN115" i="12"/>
  <c r="AI60" i="5"/>
  <c r="AI20" i="2"/>
  <c r="AL123" i="12"/>
  <c r="AM100" i="12"/>
  <c r="AP137" i="12"/>
  <c r="AQ114" i="12"/>
  <c r="AM130" i="12"/>
  <c r="AN107" i="12"/>
  <c r="AM125" i="12"/>
  <c r="AN102" i="12"/>
  <c r="AN124" i="12"/>
  <c r="AO101" i="12"/>
  <c r="AL129" i="12"/>
  <c r="AM106" i="12"/>
  <c r="AN135" i="12"/>
  <c r="AO112" i="12"/>
  <c r="AK133" i="12"/>
  <c r="AL110" i="12"/>
  <c r="AN131" i="12"/>
  <c r="AO108" i="12"/>
  <c r="AL122" i="12"/>
  <c r="AM99" i="12"/>
  <c r="AL121" i="12"/>
  <c r="AM98" i="12"/>
  <c r="AN136" i="12"/>
  <c r="AO113" i="12"/>
  <c r="AK126" i="12"/>
  <c r="AL103" i="12"/>
  <c r="AL134" i="12"/>
  <c r="AM111" i="12"/>
  <c r="AK132" i="12"/>
  <c r="AL109" i="12"/>
  <c r="AM120" i="12"/>
  <c r="AN97" i="12"/>
  <c r="AK116" i="12"/>
  <c r="AK61" i="5" s="1"/>
  <c r="AJ204" i="7"/>
  <c r="AK4" i="3" s="1"/>
  <c r="AN15" i="24" s="1"/>
  <c r="AM165" i="7"/>
  <c r="AL188" i="7"/>
  <c r="BB23" i="17"/>
  <c r="BB24" i="17" s="1"/>
  <c r="BB33" i="17" s="1"/>
  <c r="AJ2" i="1"/>
  <c r="AJ15" i="1" s="1"/>
  <c r="AJ25" i="1" s="1"/>
  <c r="AK3" i="1"/>
  <c r="AK8" i="1" s="1"/>
  <c r="BC21" i="17"/>
  <c r="BC31" i="17" s="1"/>
  <c r="AJ18" i="2"/>
  <c r="AK20" i="5"/>
  <c r="AL21" i="5"/>
  <c r="AK185" i="7"/>
  <c r="AL162" i="7"/>
  <c r="X14" i="6"/>
  <c r="Y12" i="6" s="1"/>
  <c r="Y13" i="6" s="1"/>
  <c r="Z15" i="6" s="1"/>
  <c r="Y3" i="6"/>
  <c r="Y21" i="6"/>
  <c r="X13" i="5" s="1"/>
  <c r="Y20" i="6"/>
  <c r="X9" i="3" s="1"/>
  <c r="AO164" i="7"/>
  <c r="AN187" i="7"/>
  <c r="AM170" i="7"/>
  <c r="AL193" i="7"/>
  <c r="AN171" i="7"/>
  <c r="AM194" i="7"/>
  <c r="AO167" i="7"/>
  <c r="AN190" i="7"/>
  <c r="AN135" i="7"/>
  <c r="AO115" i="7"/>
  <c r="AL172" i="7"/>
  <c r="AK195" i="7"/>
  <c r="AN177" i="7"/>
  <c r="AM200" i="7"/>
  <c r="AN175" i="7"/>
  <c r="AM198" i="7"/>
  <c r="AM176" i="7"/>
  <c r="AL199" i="7"/>
  <c r="AR184" i="7"/>
  <c r="AS161" i="7"/>
  <c r="AO168" i="7"/>
  <c r="AN191" i="7"/>
  <c r="AL180" i="7"/>
  <c r="AK203" i="7"/>
  <c r="AP173" i="7"/>
  <c r="AO196" i="7"/>
  <c r="AM166" i="7"/>
  <c r="AL189" i="7"/>
  <c r="AP178" i="7"/>
  <c r="AO201" i="7"/>
  <c r="AL169" i="7"/>
  <c r="AL192" i="7" s="1"/>
  <c r="AK181" i="7"/>
  <c r="AL7" i="5" s="1"/>
  <c r="AR127" i="12" l="1"/>
  <c r="AS104" i="12"/>
  <c r="BB32" i="17"/>
  <c r="AN163" i="7"/>
  <c r="AN186" i="7" s="1"/>
  <c r="AM186" i="7"/>
  <c r="AM197" i="7"/>
  <c r="AN174" i="7"/>
  <c r="AM179" i="7"/>
  <c r="AL202" i="7"/>
  <c r="AR128" i="12"/>
  <c r="AS105" i="12"/>
  <c r="AK139" i="12"/>
  <c r="AK6" i="3" s="1"/>
  <c r="AM134" i="12"/>
  <c r="AN111" i="12"/>
  <c r="AO131" i="12"/>
  <c r="AP108" i="12"/>
  <c r="AO135" i="12"/>
  <c r="AP112" i="12"/>
  <c r="AN125" i="12"/>
  <c r="AO102" i="12"/>
  <c r="AQ137" i="12"/>
  <c r="AR114" i="12"/>
  <c r="AO136" i="12"/>
  <c r="AP113" i="12"/>
  <c r="AN138" i="12"/>
  <c r="AO115" i="12"/>
  <c r="AL132" i="12"/>
  <c r="AM109" i="12"/>
  <c r="AL126" i="12"/>
  <c r="AM103" i="12"/>
  <c r="AN120" i="12"/>
  <c r="AO97" i="12"/>
  <c r="AM121" i="12"/>
  <c r="AN98" i="12"/>
  <c r="AM122" i="12"/>
  <c r="AN99" i="12"/>
  <c r="AL133" i="12"/>
  <c r="AM110" i="12"/>
  <c r="AM129" i="12"/>
  <c r="AN106" i="12"/>
  <c r="AO124" i="12"/>
  <c r="AP101" i="12"/>
  <c r="AN130" i="12"/>
  <c r="AO107" i="12"/>
  <c r="AM123" i="12"/>
  <c r="AN100" i="12"/>
  <c r="AJ60" i="5"/>
  <c r="AJ20" i="2"/>
  <c r="AL116" i="12"/>
  <c r="AL61" i="5" s="1"/>
  <c r="X14" i="3"/>
  <c r="X49" i="3" s="1"/>
  <c r="AA16" i="24"/>
  <c r="AA24" i="24" s="1"/>
  <c r="AN165" i="7"/>
  <c r="AM188" i="7"/>
  <c r="AK204" i="7"/>
  <c r="AL4" i="3" s="1"/>
  <c r="AO15" i="24" s="1"/>
  <c r="AK2" i="1"/>
  <c r="AK15" i="1" s="1"/>
  <c r="AK25" i="1" s="1"/>
  <c r="AL3" i="1"/>
  <c r="AL8" i="1" s="1"/>
  <c r="E9" i="21"/>
  <c r="BC19" i="17"/>
  <c r="BC30" i="17" s="1"/>
  <c r="X12" i="5"/>
  <c r="X66" i="5"/>
  <c r="X65" i="5" s="1"/>
  <c r="AL19" i="2"/>
  <c r="AM21" i="5"/>
  <c r="G21" i="20" s="1"/>
  <c r="G20" i="20" s="1"/>
  <c r="AL20" i="5"/>
  <c r="AL185" i="7"/>
  <c r="AM162" i="7"/>
  <c r="AK18" i="2"/>
  <c r="AK19" i="2"/>
  <c r="Y14" i="6"/>
  <c r="Z21" i="6"/>
  <c r="Y13" i="5" s="1"/>
  <c r="Z20" i="6"/>
  <c r="Y9" i="3" s="1"/>
  <c r="AO175" i="7"/>
  <c r="AN198" i="7"/>
  <c r="AO135" i="7"/>
  <c r="AP115" i="7"/>
  <c r="AN166" i="7"/>
  <c r="AM189" i="7"/>
  <c r="AQ178" i="7"/>
  <c r="AP201" i="7"/>
  <c r="AO177" i="7"/>
  <c r="AN200" i="7"/>
  <c r="AM172" i="7"/>
  <c r="AL195" i="7"/>
  <c r="AN176" i="7"/>
  <c r="AM199" i="7"/>
  <c r="AM180" i="7"/>
  <c r="AL203" i="7"/>
  <c r="AS184" i="7"/>
  <c r="AT161" i="7"/>
  <c r="AO171" i="7"/>
  <c r="AN194" i="7"/>
  <c r="AQ173" i="7"/>
  <c r="AP196" i="7"/>
  <c r="AP168" i="7"/>
  <c r="AO191" i="7"/>
  <c r="AP167" i="7"/>
  <c r="AO190" i="7"/>
  <c r="AN170" i="7"/>
  <c r="AM193" i="7"/>
  <c r="AP164" i="7"/>
  <c r="AO187" i="7"/>
  <c r="AM169" i="7"/>
  <c r="AM192" i="7" s="1"/>
  <c r="AL181" i="7"/>
  <c r="AM7" i="5" s="1"/>
  <c r="AS127" i="12" l="1"/>
  <c r="AT104" i="12"/>
  <c r="AO163" i="7"/>
  <c r="AO174" i="7"/>
  <c r="AN197" i="7"/>
  <c r="AL139" i="12"/>
  <c r="AL6" i="3" s="1"/>
  <c r="AM202" i="7"/>
  <c r="AN179" i="7"/>
  <c r="AL204" i="7"/>
  <c r="AM4" i="3" s="1"/>
  <c r="AP15" i="24" s="1"/>
  <c r="AS128" i="12"/>
  <c r="AT105" i="12"/>
  <c r="AM126" i="12"/>
  <c r="AN103" i="12"/>
  <c r="AM116" i="12"/>
  <c r="AM61" i="5" s="1"/>
  <c r="AO130" i="12"/>
  <c r="AP107" i="12"/>
  <c r="AN129" i="12"/>
  <c r="AO106" i="12"/>
  <c r="AN122" i="12"/>
  <c r="AO99" i="12"/>
  <c r="AO120" i="12"/>
  <c r="AP97" i="12"/>
  <c r="AN134" i="12"/>
  <c r="AO111" i="12"/>
  <c r="AO138" i="12"/>
  <c r="AP115" i="12"/>
  <c r="AP131" i="12"/>
  <c r="AQ108" i="12"/>
  <c r="AK60" i="5"/>
  <c r="AK20" i="2"/>
  <c r="AM132" i="12"/>
  <c r="AN109" i="12"/>
  <c r="AP136" i="12"/>
  <c r="AQ113" i="12"/>
  <c r="AO125" i="12"/>
  <c r="AP102" i="12"/>
  <c r="AP135" i="12"/>
  <c r="AQ112" i="12"/>
  <c r="AR137" i="12"/>
  <c r="AS114" i="12"/>
  <c r="AN123" i="12"/>
  <c r="AO100" i="12"/>
  <c r="AP124" i="12"/>
  <c r="AQ101" i="12"/>
  <c r="AM133" i="12"/>
  <c r="AN110" i="12"/>
  <c r="AN121" i="12"/>
  <c r="AO98" i="12"/>
  <c r="AN188" i="7"/>
  <c r="AO165" i="7"/>
  <c r="Y14" i="3"/>
  <c r="Y49" i="3" s="1"/>
  <c r="AB16" i="24"/>
  <c r="AB24" i="24" s="1"/>
  <c r="F4" i="21"/>
  <c r="E3" i="21"/>
  <c r="I7" i="24" s="1"/>
  <c r="AL2" i="1"/>
  <c r="AL15" i="1" s="1"/>
  <c r="AL25" i="1" s="1"/>
  <c r="AM3" i="1"/>
  <c r="AM8" i="1" s="1"/>
  <c r="BC20" i="17"/>
  <c r="BC22" i="17" s="1"/>
  <c r="BC23" i="17" s="1"/>
  <c r="Y12" i="5"/>
  <c r="Y66" i="5"/>
  <c r="Y65" i="5" s="1"/>
  <c r="G7" i="20"/>
  <c r="AN21" i="5"/>
  <c r="AM20" i="5"/>
  <c r="AM185" i="7"/>
  <c r="AN162" i="7"/>
  <c r="AL18" i="2"/>
  <c r="Z12" i="6"/>
  <c r="Z13" i="6" s="1"/>
  <c r="AA15" i="6" s="1"/>
  <c r="AT184" i="7"/>
  <c r="AU161" i="7"/>
  <c r="AQ167" i="7"/>
  <c r="AP190" i="7"/>
  <c r="AR173" i="7"/>
  <c r="AQ196" i="7"/>
  <c r="AP177" i="7"/>
  <c r="AO200" i="7"/>
  <c r="AR178" i="7"/>
  <c r="AQ201" i="7"/>
  <c r="AO166" i="7"/>
  <c r="AN189" i="7"/>
  <c r="AP175" i="7"/>
  <c r="AO198" i="7"/>
  <c r="AP135" i="7"/>
  <c r="AQ115" i="7"/>
  <c r="AQ164" i="7"/>
  <c r="AP187" i="7"/>
  <c r="AO170" i="7"/>
  <c r="AN193" i="7"/>
  <c r="AQ168" i="7"/>
  <c r="AP191" i="7"/>
  <c r="AP171" i="7"/>
  <c r="AO194" i="7"/>
  <c r="AN180" i="7"/>
  <c r="AM203" i="7"/>
  <c r="AO176" i="7"/>
  <c r="AN199" i="7"/>
  <c r="AN172" i="7"/>
  <c r="AM195" i="7"/>
  <c r="AN169" i="7"/>
  <c r="AN192" i="7" s="1"/>
  <c r="AM181" i="7"/>
  <c r="AN7" i="5" s="1"/>
  <c r="AT127" i="12" l="1"/>
  <c r="AU104" i="12"/>
  <c r="AM139" i="12"/>
  <c r="AM6" i="3" s="1"/>
  <c r="AP163" i="7"/>
  <c r="AO186" i="7"/>
  <c r="AP174" i="7"/>
  <c r="AO197" i="7"/>
  <c r="AO179" i="7"/>
  <c r="AN202" i="7"/>
  <c r="AU105" i="12"/>
  <c r="AT128" i="12"/>
  <c r="AQ131" i="12"/>
  <c r="AR108" i="12"/>
  <c r="AP138" i="12"/>
  <c r="AQ115" i="12"/>
  <c r="AP120" i="12"/>
  <c r="AQ97" i="12"/>
  <c r="AN126" i="12"/>
  <c r="AO103" i="12"/>
  <c r="AN133" i="12"/>
  <c r="AO110" i="12"/>
  <c r="AO123" i="12"/>
  <c r="AP100" i="12"/>
  <c r="AP125" i="12"/>
  <c r="AQ102" i="12"/>
  <c r="AN132" i="12"/>
  <c r="AO109" i="12"/>
  <c r="AL60" i="5"/>
  <c r="AL20" i="2"/>
  <c r="AO129" i="12"/>
  <c r="AP106" i="12"/>
  <c r="AO134" i="12"/>
  <c r="AP111" i="12"/>
  <c r="AM204" i="7"/>
  <c r="AN4" i="3" s="1"/>
  <c r="AQ15" i="24" s="1"/>
  <c r="AO121" i="12"/>
  <c r="AP98" i="12"/>
  <c r="AQ124" i="12"/>
  <c r="AR101" i="12"/>
  <c r="AS137" i="12"/>
  <c r="AT114" i="12"/>
  <c r="AQ135" i="12"/>
  <c r="AR112" i="12"/>
  <c r="AQ136" i="12"/>
  <c r="AR113" i="12"/>
  <c r="AO122" i="12"/>
  <c r="AP99" i="12"/>
  <c r="AP130" i="12"/>
  <c r="AQ107" i="12"/>
  <c r="AN116" i="12"/>
  <c r="AN61" i="5" s="1"/>
  <c r="AP165" i="7"/>
  <c r="AO188" i="7"/>
  <c r="G17" i="23"/>
  <c r="E16" i="21"/>
  <c r="AM2" i="1"/>
  <c r="AM15" i="1" s="1"/>
  <c r="AM25" i="1" s="1"/>
  <c r="AN3" i="1"/>
  <c r="AN8" i="1" s="1"/>
  <c r="BD18" i="17"/>
  <c r="BD21" i="17" s="1"/>
  <c r="BD31" i="17" s="1"/>
  <c r="BC32" i="17"/>
  <c r="BC24" i="17"/>
  <c r="BC33" i="17" s="1"/>
  <c r="AM19" i="2"/>
  <c r="E19" i="22" s="1"/>
  <c r="AO21" i="5"/>
  <c r="AN20" i="5"/>
  <c r="AN185" i="7"/>
  <c r="AO162" i="7"/>
  <c r="Z3" i="6"/>
  <c r="AA3" i="6"/>
  <c r="Z14" i="6"/>
  <c r="AA12" i="6" s="1"/>
  <c r="AA13" i="6" s="1"/>
  <c r="AB15" i="6" s="1"/>
  <c r="AM18" i="2"/>
  <c r="E18" i="22" s="1"/>
  <c r="AA20" i="6"/>
  <c r="Z9" i="3" s="1"/>
  <c r="AC16" i="24" s="1"/>
  <c r="AA21" i="6"/>
  <c r="Z13" i="5" s="1"/>
  <c r="AQ135" i="7"/>
  <c r="AR115" i="7"/>
  <c r="AS178" i="7"/>
  <c r="AR201" i="7"/>
  <c r="AR167" i="7"/>
  <c r="AQ190" i="7"/>
  <c r="AP176" i="7"/>
  <c r="AO199" i="7"/>
  <c r="AQ171" i="7"/>
  <c r="AP194" i="7"/>
  <c r="AP170" i="7"/>
  <c r="AO193" i="7"/>
  <c r="AP166" i="7"/>
  <c r="AO189" i="7"/>
  <c r="AQ177" i="7"/>
  <c r="AP200" i="7"/>
  <c r="AS173" i="7"/>
  <c r="AR196" i="7"/>
  <c r="AU184" i="7"/>
  <c r="AV161" i="7"/>
  <c r="AQ175" i="7"/>
  <c r="AP198" i="7"/>
  <c r="AO172" i="7"/>
  <c r="AN195" i="7"/>
  <c r="AO180" i="7"/>
  <c r="AN203" i="7"/>
  <c r="AR168" i="7"/>
  <c r="AQ191" i="7"/>
  <c r="AR164" i="7"/>
  <c r="AQ187" i="7"/>
  <c r="AO169" i="7"/>
  <c r="AO192" i="7" s="1"/>
  <c r="AN181" i="7"/>
  <c r="AO7" i="5" s="1"/>
  <c r="AU127" i="12" l="1"/>
  <c r="AV104" i="12"/>
  <c r="AP186" i="7"/>
  <c r="AQ163" i="7"/>
  <c r="AP197" i="7"/>
  <c r="AQ174" i="7"/>
  <c r="AO202" i="7"/>
  <c r="AP179" i="7"/>
  <c r="AU128" i="12"/>
  <c r="AV105" i="12"/>
  <c r="AQ120" i="12"/>
  <c r="AR97" i="12"/>
  <c r="AN204" i="7"/>
  <c r="AO4" i="3" s="1"/>
  <c r="AR15" i="24" s="1"/>
  <c r="AP122" i="12"/>
  <c r="AQ99" i="12"/>
  <c r="AR135" i="12"/>
  <c r="AS112" i="12"/>
  <c r="AR124" i="12"/>
  <c r="AS101" i="12"/>
  <c r="AR131" i="12"/>
  <c r="AS108" i="12"/>
  <c r="AO132" i="12"/>
  <c r="AP109" i="12"/>
  <c r="AO133" i="12"/>
  <c r="AP110" i="12"/>
  <c r="AQ125" i="12"/>
  <c r="AR102" i="12"/>
  <c r="AP123" i="12"/>
  <c r="AQ100" i="12"/>
  <c r="AO126" i="12"/>
  <c r="AP103" i="12"/>
  <c r="AQ130" i="12"/>
  <c r="AR107" i="12"/>
  <c r="AR136" i="12"/>
  <c r="AS113" i="12"/>
  <c r="AT137" i="12"/>
  <c r="AU114" i="12"/>
  <c r="AP121" i="12"/>
  <c r="AQ98" i="12"/>
  <c r="AP134" i="12"/>
  <c r="AQ111" i="12"/>
  <c r="AP129" i="12"/>
  <c r="AQ106" i="12"/>
  <c r="G61" i="20"/>
  <c r="G60" i="20" s="1"/>
  <c r="AM60" i="5"/>
  <c r="AM20" i="2"/>
  <c r="E20" i="22" s="1"/>
  <c r="AN139" i="12"/>
  <c r="AN6" i="3" s="1"/>
  <c r="AQ138" i="12"/>
  <c r="AR115" i="12"/>
  <c r="AO116" i="12"/>
  <c r="AO61" i="5" s="1"/>
  <c r="AP188" i="7"/>
  <c r="AQ165" i="7"/>
  <c r="E26" i="21"/>
  <c r="I8" i="24"/>
  <c r="AN2" i="1"/>
  <c r="AN15" i="1" s="1"/>
  <c r="AN25" i="1" s="1"/>
  <c r="AO3" i="1"/>
  <c r="AO8" i="1" s="1"/>
  <c r="BD19" i="17"/>
  <c r="BD30" i="17" s="1"/>
  <c r="Z12" i="5"/>
  <c r="Z66" i="5"/>
  <c r="Z65" i="5" s="1"/>
  <c r="AN18" i="2"/>
  <c r="AP21" i="5"/>
  <c r="AO20" i="5"/>
  <c r="AO185" i="7"/>
  <c r="AP162" i="7"/>
  <c r="AN19" i="2"/>
  <c r="AA14" i="6"/>
  <c r="AB21" i="6"/>
  <c r="AA13" i="5" s="1"/>
  <c r="AB20" i="6"/>
  <c r="AA9" i="3" s="1"/>
  <c r="AV184" i="7"/>
  <c r="AW161" i="7"/>
  <c r="AS164" i="7"/>
  <c r="AR187" i="7"/>
  <c r="AP180" i="7"/>
  <c r="AO203" i="7"/>
  <c r="AR177" i="7"/>
  <c r="AQ200" i="7"/>
  <c r="AR171" i="7"/>
  <c r="AQ194" i="7"/>
  <c r="AT178" i="7"/>
  <c r="AS201" i="7"/>
  <c r="AR135" i="7"/>
  <c r="AS115" i="7"/>
  <c r="AS168" i="7"/>
  <c r="AR191" i="7"/>
  <c r="AP172" i="7"/>
  <c r="AO195" i="7"/>
  <c r="AR175" i="7"/>
  <c r="AQ198" i="7"/>
  <c r="AT173" i="7"/>
  <c r="AS196" i="7"/>
  <c r="AQ166" i="7"/>
  <c r="AP189" i="7"/>
  <c r="AQ170" i="7"/>
  <c r="AP193" i="7"/>
  <c r="AQ176" i="7"/>
  <c r="AP199" i="7"/>
  <c r="AS167" i="7"/>
  <c r="AR190" i="7"/>
  <c r="AP169" i="7"/>
  <c r="AP192" i="7" s="1"/>
  <c r="AO181" i="7"/>
  <c r="AP7" i="5" s="1"/>
  <c r="AW104" i="12" l="1"/>
  <c r="AV127" i="12"/>
  <c r="AQ186" i="7"/>
  <c r="AR163" i="7"/>
  <c r="AR174" i="7"/>
  <c r="AQ197" i="7"/>
  <c r="AQ179" i="7"/>
  <c r="AQ202" i="7" s="1"/>
  <c r="AP202" i="7"/>
  <c r="AO139" i="12"/>
  <c r="AO6" i="3" s="1"/>
  <c r="AV128" i="12"/>
  <c r="AW105" i="12"/>
  <c r="AR130" i="12"/>
  <c r="AS107" i="12"/>
  <c r="AR138" i="12"/>
  <c r="AS115" i="12"/>
  <c r="AP126" i="12"/>
  <c r="AQ103" i="12"/>
  <c r="AR125" i="12"/>
  <c r="AS102" i="12"/>
  <c r="AP132" i="12"/>
  <c r="AQ109" i="12"/>
  <c r="AS135" i="12"/>
  <c r="AT112" i="12"/>
  <c r="AU137" i="12"/>
  <c r="AV114" i="12"/>
  <c r="AR120" i="12"/>
  <c r="AS97" i="12"/>
  <c r="AO204" i="7"/>
  <c r="AP4" i="3" s="1"/>
  <c r="AS15" i="24" s="1"/>
  <c r="AN60" i="5"/>
  <c r="AN20" i="2"/>
  <c r="AQ123" i="12"/>
  <c r="AR100" i="12"/>
  <c r="AP133" i="12"/>
  <c r="AQ110" i="12"/>
  <c r="AS131" i="12"/>
  <c r="AT108" i="12"/>
  <c r="AS124" i="12"/>
  <c r="AT101" i="12"/>
  <c r="AQ122" i="12"/>
  <c r="AR99" i="12"/>
  <c r="AQ134" i="12"/>
  <c r="AR111" i="12"/>
  <c r="AQ129" i="12"/>
  <c r="AR106" i="12"/>
  <c r="AQ121" i="12"/>
  <c r="AR98" i="12"/>
  <c r="AS136" i="12"/>
  <c r="AT113" i="12"/>
  <c r="AP116" i="12"/>
  <c r="AP61" i="5" s="1"/>
  <c r="AA14" i="3"/>
  <c r="AA49" i="3" s="1"/>
  <c r="AD16" i="24"/>
  <c r="AD24" i="24" s="1"/>
  <c r="AQ188" i="7"/>
  <c r="AR165" i="7"/>
  <c r="BD20" i="17"/>
  <c r="BD22" i="17" s="1"/>
  <c r="BD23" i="17" s="1"/>
  <c r="AO2" i="1"/>
  <c r="AO15" i="1" s="1"/>
  <c r="AO25" i="1" s="1"/>
  <c r="AP3" i="1"/>
  <c r="AP8" i="1" s="1"/>
  <c r="AA66" i="5"/>
  <c r="AO19" i="2"/>
  <c r="AP20" i="5"/>
  <c r="AQ21" i="5"/>
  <c r="AP185" i="7"/>
  <c r="AQ162" i="7"/>
  <c r="AB3" i="6"/>
  <c r="AO18" i="2"/>
  <c r="AB12" i="6"/>
  <c r="AB13" i="6" s="1"/>
  <c r="AC15" i="6" s="1"/>
  <c r="AR170" i="7"/>
  <c r="AQ193" i="7"/>
  <c r="AS177" i="7"/>
  <c r="AR200" i="7"/>
  <c r="AT164" i="7"/>
  <c r="AS187" i="7"/>
  <c r="AR176" i="7"/>
  <c r="AQ199" i="7"/>
  <c r="AS175" i="7"/>
  <c r="AR198" i="7"/>
  <c r="AQ172" i="7"/>
  <c r="AP195" i="7"/>
  <c r="AS135" i="7"/>
  <c r="AT115" i="7"/>
  <c r="AU178" i="7"/>
  <c r="AT201" i="7"/>
  <c r="AS171" i="7"/>
  <c r="AR194" i="7"/>
  <c r="AW184" i="7"/>
  <c r="AX161" i="7"/>
  <c r="AX184" i="7" s="1"/>
  <c r="AT167" i="7"/>
  <c r="AS190" i="7"/>
  <c r="AU173" i="7"/>
  <c r="AT196" i="7"/>
  <c r="AT168" i="7"/>
  <c r="AS191" i="7"/>
  <c r="AR166" i="7"/>
  <c r="AQ189" i="7"/>
  <c r="AQ180" i="7"/>
  <c r="AP203" i="7"/>
  <c r="AQ169" i="7"/>
  <c r="AQ192" i="7" s="1"/>
  <c r="AP181" i="7"/>
  <c r="AQ7" i="5" s="1"/>
  <c r="AW127" i="12" l="1"/>
  <c r="AX104" i="12"/>
  <c r="AS163" i="7"/>
  <c r="AR186" i="7"/>
  <c r="AP139" i="12"/>
  <c r="AP6" i="3" s="1"/>
  <c r="AS174" i="7"/>
  <c r="AR197" i="7"/>
  <c r="AP204" i="7"/>
  <c r="AQ4" i="3" s="1"/>
  <c r="AT15" i="24" s="1"/>
  <c r="AR179" i="7"/>
  <c r="AW128" i="12"/>
  <c r="AX105" i="12"/>
  <c r="AT135" i="12"/>
  <c r="AU112" i="12"/>
  <c r="AQ132" i="12"/>
  <c r="AR109" i="12"/>
  <c r="AQ126" i="12"/>
  <c r="AR103" i="12"/>
  <c r="AS130" i="12"/>
  <c r="AT107" i="12"/>
  <c r="AR121" i="12"/>
  <c r="AS98" i="12"/>
  <c r="AR134" i="12"/>
  <c r="AS111" i="12"/>
  <c r="AT124" i="12"/>
  <c r="AU101" i="12"/>
  <c r="AQ133" i="12"/>
  <c r="AR110" i="12"/>
  <c r="AS120" i="12"/>
  <c r="AT97" i="12"/>
  <c r="AV137" i="12"/>
  <c r="AW114" i="12"/>
  <c r="AS125" i="12"/>
  <c r="AT102" i="12"/>
  <c r="AS138" i="12"/>
  <c r="AT115" i="12"/>
  <c r="AQ116" i="12"/>
  <c r="AQ61" i="5" s="1"/>
  <c r="AT136" i="12"/>
  <c r="AU113" i="12"/>
  <c r="AR129" i="12"/>
  <c r="AS106" i="12"/>
  <c r="AR122" i="12"/>
  <c r="AS99" i="12"/>
  <c r="AT131" i="12"/>
  <c r="AU108" i="12"/>
  <c r="AR123" i="12"/>
  <c r="AS100" i="12"/>
  <c r="AO60" i="5"/>
  <c r="AO20" i="2"/>
  <c r="AA65" i="5"/>
  <c r="F66" i="20"/>
  <c r="F65" i="20" s="1"/>
  <c r="AS165" i="7"/>
  <c r="AR188" i="7"/>
  <c r="BE18" i="17"/>
  <c r="BE21" i="17" s="1"/>
  <c r="BE31" i="17" s="1"/>
  <c r="AA12" i="5"/>
  <c r="F13" i="20"/>
  <c r="F12" i="20" s="1"/>
  <c r="AP2" i="1"/>
  <c r="AP15" i="1" s="1"/>
  <c r="AP25" i="1" s="1"/>
  <c r="AQ3" i="1"/>
  <c r="AQ8" i="1" s="1"/>
  <c r="BD32" i="17"/>
  <c r="BD24" i="17"/>
  <c r="BD33" i="17" s="1"/>
  <c r="AP19" i="2"/>
  <c r="AP18" i="2"/>
  <c r="AR21" i="5"/>
  <c r="AQ20" i="5"/>
  <c r="AQ185" i="7"/>
  <c r="AR162" i="7"/>
  <c r="AB14" i="6"/>
  <c r="AC12" i="6" s="1"/>
  <c r="AC13" i="6" s="1"/>
  <c r="AD15" i="6" s="1"/>
  <c r="AC21" i="6"/>
  <c r="AB13" i="5" s="1"/>
  <c r="AC20" i="6"/>
  <c r="AB9" i="3" s="1"/>
  <c r="AS166" i="7"/>
  <c r="AR189" i="7"/>
  <c r="AT175" i="7"/>
  <c r="AS198" i="7"/>
  <c r="AU164" i="7"/>
  <c r="AT187" i="7"/>
  <c r="AT177" i="7"/>
  <c r="AS200" i="7"/>
  <c r="AS170" i="7"/>
  <c r="AR193" i="7"/>
  <c r="AT135" i="7"/>
  <c r="AU115" i="7"/>
  <c r="AR180" i="7"/>
  <c r="AQ203" i="7"/>
  <c r="AU168" i="7"/>
  <c r="AT191" i="7"/>
  <c r="AU167" i="7"/>
  <c r="AT190" i="7"/>
  <c r="AT171" i="7"/>
  <c r="AS194" i="7"/>
  <c r="AV173" i="7"/>
  <c r="AU196" i="7"/>
  <c r="AV178" i="7"/>
  <c r="AU201" i="7"/>
  <c r="AR172" i="7"/>
  <c r="AQ195" i="7"/>
  <c r="AS176" i="7"/>
  <c r="AR199" i="7"/>
  <c r="AR169" i="7"/>
  <c r="AR192" i="7" s="1"/>
  <c r="AQ181" i="7"/>
  <c r="AR7" i="5" s="1"/>
  <c r="AY104" i="12" l="1"/>
  <c r="AY127" i="12" s="1"/>
  <c r="AX127" i="12"/>
  <c r="AT163" i="7"/>
  <c r="AS186" i="7"/>
  <c r="AQ139" i="12"/>
  <c r="AQ6" i="3" s="1"/>
  <c r="AT174" i="7"/>
  <c r="AS197" i="7"/>
  <c r="AR202" i="7"/>
  <c r="AS179" i="7"/>
  <c r="AR116" i="12"/>
  <c r="AR61" i="5" s="1"/>
  <c r="AX128" i="12"/>
  <c r="AY105" i="12"/>
  <c r="AY128" i="12" s="1"/>
  <c r="AC3" i="6"/>
  <c r="AU131" i="12"/>
  <c r="AV108" i="12"/>
  <c r="AS129" i="12"/>
  <c r="AT106" i="12"/>
  <c r="AT120" i="12"/>
  <c r="AU97" i="12"/>
  <c r="AP60" i="5"/>
  <c r="AP20" i="2"/>
  <c r="AT138" i="12"/>
  <c r="AU115" i="12"/>
  <c r="AU124" i="12"/>
  <c r="AV101" i="12"/>
  <c r="AS121" i="12"/>
  <c r="AT98" i="12"/>
  <c r="AR126" i="12"/>
  <c r="AS103" i="12"/>
  <c r="AU135" i="12"/>
  <c r="AV112" i="12"/>
  <c r="AS123" i="12"/>
  <c r="AT100" i="12"/>
  <c r="AS122" i="12"/>
  <c r="AT99" i="12"/>
  <c r="AU136" i="12"/>
  <c r="AV113" i="12"/>
  <c r="AW137" i="12"/>
  <c r="AX114" i="12"/>
  <c r="AT125" i="12"/>
  <c r="AU102" i="12"/>
  <c r="AR133" i="12"/>
  <c r="AS110" i="12"/>
  <c r="AS134" i="12"/>
  <c r="AT111" i="12"/>
  <c r="AT130" i="12"/>
  <c r="AU107" i="12"/>
  <c r="AR132" i="12"/>
  <c r="AS109" i="12"/>
  <c r="AQ204" i="7"/>
  <c r="AR4" i="3" s="1"/>
  <c r="AU15" i="24" s="1"/>
  <c r="AB14" i="3"/>
  <c r="AE16" i="24"/>
  <c r="AT165" i="7"/>
  <c r="AS188" i="7"/>
  <c r="AQ2" i="1"/>
  <c r="AQ15" i="1" s="1"/>
  <c r="AQ25" i="1" s="1"/>
  <c r="AR3" i="1"/>
  <c r="AR8" i="1" s="1"/>
  <c r="BE19" i="17"/>
  <c r="BE20" i="17" s="1"/>
  <c r="BE22" i="17" s="1"/>
  <c r="AB12" i="5"/>
  <c r="AB66" i="5"/>
  <c r="AB65" i="5" s="1"/>
  <c r="AR19" i="2"/>
  <c r="AQ18" i="2"/>
  <c r="AR20" i="5"/>
  <c r="AS21" i="5"/>
  <c r="AR185" i="7"/>
  <c r="AS162" i="7"/>
  <c r="AC14" i="6"/>
  <c r="AD12" i="6" s="1"/>
  <c r="AD13" i="6" s="1"/>
  <c r="AE15" i="6" s="1"/>
  <c r="AQ19" i="2"/>
  <c r="AD21" i="6"/>
  <c r="AC13" i="5" s="1"/>
  <c r="AD20" i="6"/>
  <c r="AC9" i="3" s="1"/>
  <c r="AV164" i="7"/>
  <c r="AU187" i="7"/>
  <c r="AT166" i="7"/>
  <c r="AS189" i="7"/>
  <c r="AW178" i="7"/>
  <c r="AV201" i="7"/>
  <c r="AU171" i="7"/>
  <c r="AT194" i="7"/>
  <c r="AV168" i="7"/>
  <c r="AU191" i="7"/>
  <c r="AU177" i="7"/>
  <c r="AT200" i="7"/>
  <c r="AU175" i="7"/>
  <c r="AT198" i="7"/>
  <c r="AU135" i="7"/>
  <c r="AV115" i="7"/>
  <c r="AT176" i="7"/>
  <c r="AS199" i="7"/>
  <c r="AS172" i="7"/>
  <c r="AR195" i="7"/>
  <c r="AW173" i="7"/>
  <c r="AV196" i="7"/>
  <c r="AV167" i="7"/>
  <c r="AU190" i="7"/>
  <c r="AS180" i="7"/>
  <c r="AR203" i="7"/>
  <c r="AT170" i="7"/>
  <c r="AS193" i="7"/>
  <c r="AS169" i="7"/>
  <c r="AS192" i="7" s="1"/>
  <c r="AR181" i="7"/>
  <c r="AS7" i="5" s="1"/>
  <c r="AT186" i="7" l="1"/>
  <c r="AU163" i="7"/>
  <c r="AU174" i="7"/>
  <c r="AT197" i="7"/>
  <c r="AS202" i="7"/>
  <c r="AT179" i="7"/>
  <c r="AR204" i="7"/>
  <c r="AS4" i="3" s="1"/>
  <c r="AV15" i="24" s="1"/>
  <c r="AS132" i="12"/>
  <c r="AT109" i="12"/>
  <c r="AU125" i="12"/>
  <c r="AV102" i="12"/>
  <c r="AV136" i="12"/>
  <c r="AW113" i="12"/>
  <c r="AT123" i="12"/>
  <c r="AU100" i="12"/>
  <c r="AS126" i="12"/>
  <c r="AT103" i="12"/>
  <c r="AV124" i="12"/>
  <c r="AW101" i="12"/>
  <c r="AV131" i="12"/>
  <c r="AW108" i="12"/>
  <c r="AT134" i="12"/>
  <c r="AU111" i="12"/>
  <c r="AU120" i="12"/>
  <c r="AV97" i="12"/>
  <c r="AU130" i="12"/>
  <c r="AV107" i="12"/>
  <c r="AS133" i="12"/>
  <c r="AS139" i="12" s="1"/>
  <c r="AS6" i="3" s="1"/>
  <c r="AT110" i="12"/>
  <c r="AR139" i="12"/>
  <c r="AR6" i="3" s="1"/>
  <c r="AX137" i="12"/>
  <c r="AY114" i="12"/>
  <c r="AY137" i="12" s="1"/>
  <c r="AT122" i="12"/>
  <c r="AU99" i="12"/>
  <c r="AV135" i="12"/>
  <c r="AW112" i="12"/>
  <c r="AT121" i="12"/>
  <c r="AU98" i="12"/>
  <c r="AU138" i="12"/>
  <c r="AV115" i="12"/>
  <c r="AQ60" i="5"/>
  <c r="AQ20" i="2"/>
  <c r="AT129" i="12"/>
  <c r="AU106" i="12"/>
  <c r="AS116" i="12"/>
  <c r="AS61" i="5" s="1"/>
  <c r="AC14" i="3"/>
  <c r="AC49" i="3" s="1"/>
  <c r="AF16" i="24"/>
  <c r="AF24" i="24" s="1"/>
  <c r="AT188" i="7"/>
  <c r="AU165" i="7"/>
  <c r="AR2" i="1"/>
  <c r="AR15" i="1" s="1"/>
  <c r="AR25" i="1" s="1"/>
  <c r="AS3" i="1"/>
  <c r="AS8" i="1" s="1"/>
  <c r="BE30" i="17"/>
  <c r="BE23" i="17"/>
  <c r="BF18" i="17"/>
  <c r="AC12" i="5"/>
  <c r="AC66" i="5"/>
  <c r="AC65" i="5" s="1"/>
  <c r="AR18" i="2"/>
  <c r="AT21" i="5"/>
  <c r="AS20" i="5"/>
  <c r="AS185" i="7"/>
  <c r="AT162" i="7"/>
  <c r="AD3" i="6"/>
  <c r="AE20" i="6"/>
  <c r="AD9" i="3" s="1"/>
  <c r="AE21" i="6"/>
  <c r="AD13" i="5" s="1"/>
  <c r="AD14" i="6"/>
  <c r="AW167" i="7"/>
  <c r="AV190" i="7"/>
  <c r="AV171" i="7"/>
  <c r="AU194" i="7"/>
  <c r="AV135" i="7"/>
  <c r="AW115" i="7"/>
  <c r="AT180" i="7"/>
  <c r="AS203" i="7"/>
  <c r="AT172" i="7"/>
  <c r="AS195" i="7"/>
  <c r="AU170" i="7"/>
  <c r="AT193" i="7"/>
  <c r="AX173" i="7"/>
  <c r="AX196" i="7" s="1"/>
  <c r="AW196" i="7"/>
  <c r="AU176" i="7"/>
  <c r="AT199" i="7"/>
  <c r="AV177" i="7"/>
  <c r="AU200" i="7"/>
  <c r="AU166" i="7"/>
  <c r="AT189" i="7"/>
  <c r="AV175" i="7"/>
  <c r="AU198" i="7"/>
  <c r="AW168" i="7"/>
  <c r="AV191" i="7"/>
  <c r="AX178" i="7"/>
  <c r="AX201" i="7" s="1"/>
  <c r="AW201" i="7"/>
  <c r="AW164" i="7"/>
  <c r="AV187" i="7"/>
  <c r="AT169" i="7"/>
  <c r="AT192" i="7" s="1"/>
  <c r="AS181" i="7"/>
  <c r="AT7" i="5" s="1"/>
  <c r="AV163" i="7" l="1"/>
  <c r="AU186" i="7"/>
  <c r="AU197" i="7"/>
  <c r="AV174" i="7"/>
  <c r="AT202" i="7"/>
  <c r="AU179" i="7"/>
  <c r="AU202" i="7" s="1"/>
  <c r="AV120" i="12"/>
  <c r="AW97" i="12"/>
  <c r="AT126" i="12"/>
  <c r="AU103" i="12"/>
  <c r="AT132" i="12"/>
  <c r="AU109" i="12"/>
  <c r="AU121" i="12"/>
  <c r="AV98" i="12"/>
  <c r="AU122" i="12"/>
  <c r="AV99" i="12"/>
  <c r="AV130" i="12"/>
  <c r="AW107" i="12"/>
  <c r="AW131" i="12"/>
  <c r="AX108" i="12"/>
  <c r="AW136" i="12"/>
  <c r="AX113" i="12"/>
  <c r="AS204" i="7"/>
  <c r="AT4" i="3" s="1"/>
  <c r="AW15" i="24" s="1"/>
  <c r="AU129" i="12"/>
  <c r="AV106" i="12"/>
  <c r="AR60" i="5"/>
  <c r="AR20" i="2"/>
  <c r="AU134" i="12"/>
  <c r="AV111" i="12"/>
  <c r="AW124" i="12"/>
  <c r="AX101" i="12"/>
  <c r="AU123" i="12"/>
  <c r="AV100" i="12"/>
  <c r="AV125" i="12"/>
  <c r="AW102" i="12"/>
  <c r="AV138" i="12"/>
  <c r="AW115" i="12"/>
  <c r="AW135" i="12"/>
  <c r="AX112" i="12"/>
  <c r="AT133" i="12"/>
  <c r="AU110" i="12"/>
  <c r="AT116" i="12"/>
  <c r="AT61" i="5" s="1"/>
  <c r="AD14" i="3"/>
  <c r="AD49" i="3" s="1"/>
  <c r="AG16" i="24"/>
  <c r="AG24" i="24" s="1"/>
  <c r="AV165" i="7"/>
  <c r="AU188" i="7"/>
  <c r="AS2" i="1"/>
  <c r="AS15" i="1" s="1"/>
  <c r="AS25" i="1" s="1"/>
  <c r="AT3" i="1"/>
  <c r="AT8" i="1" s="1"/>
  <c r="BF21" i="17"/>
  <c r="BF31" i="17" s="1"/>
  <c r="BE32" i="17"/>
  <c r="BE24" i="17"/>
  <c r="BE33" i="17" s="1"/>
  <c r="AD12" i="5"/>
  <c r="AD66" i="5"/>
  <c r="AD65" i="5" s="1"/>
  <c r="AT20" i="5"/>
  <c r="AU21" i="5"/>
  <c r="AT185" i="7"/>
  <c r="AU162" i="7"/>
  <c r="AE3" i="6"/>
  <c r="AS18" i="2"/>
  <c r="AS19" i="2"/>
  <c r="AE12" i="6"/>
  <c r="AE13" i="6" s="1"/>
  <c r="AF15" i="6" s="1"/>
  <c r="AW171" i="7"/>
  <c r="AV194" i="7"/>
  <c r="AW175" i="7"/>
  <c r="AV198" i="7"/>
  <c r="AV176" i="7"/>
  <c r="AU199" i="7"/>
  <c r="AW135" i="7"/>
  <c r="AX115" i="7"/>
  <c r="AX135" i="7" s="1"/>
  <c r="AU172" i="7"/>
  <c r="AT195" i="7"/>
  <c r="AX167" i="7"/>
  <c r="AX190" i="7" s="1"/>
  <c r="AW190" i="7"/>
  <c r="AU180" i="7"/>
  <c r="AT203" i="7"/>
  <c r="AV166" i="7"/>
  <c r="AU189" i="7"/>
  <c r="AV170" i="7"/>
  <c r="AU193" i="7"/>
  <c r="AX164" i="7"/>
  <c r="AX187" i="7" s="1"/>
  <c r="AW187" i="7"/>
  <c r="AX168" i="7"/>
  <c r="AX191" i="7" s="1"/>
  <c r="AW191" i="7"/>
  <c r="AW177" i="7"/>
  <c r="AV200" i="7"/>
  <c r="AU169" i="7"/>
  <c r="AU192" i="7" s="1"/>
  <c r="AT181" i="7"/>
  <c r="AU7" i="5" s="1"/>
  <c r="AW163" i="7" l="1"/>
  <c r="AV186" i="7"/>
  <c r="AT139" i="12"/>
  <c r="AT6" i="3" s="1"/>
  <c r="AV197" i="7"/>
  <c r="AW174" i="7"/>
  <c r="AV179" i="7"/>
  <c r="AV202" i="7" s="1"/>
  <c r="AU133" i="12"/>
  <c r="AV110" i="12"/>
  <c r="AV134" i="12"/>
  <c r="AW111" i="12"/>
  <c r="AW120" i="12"/>
  <c r="AX97" i="12"/>
  <c r="AU116" i="12"/>
  <c r="AU61" i="5" s="1"/>
  <c r="AV122" i="12"/>
  <c r="AW99" i="12"/>
  <c r="AU132" i="12"/>
  <c r="AV109" i="12"/>
  <c r="AV123" i="12"/>
  <c r="AW100" i="12"/>
  <c r="AS60" i="5"/>
  <c r="AS20" i="2"/>
  <c r="AV129" i="12"/>
  <c r="AW106" i="12"/>
  <c r="AW130" i="12"/>
  <c r="AX107" i="12"/>
  <c r="AV121" i="12"/>
  <c r="AW98" i="12"/>
  <c r="AU126" i="12"/>
  <c r="AV103" i="12"/>
  <c r="AW138" i="12"/>
  <c r="AX115" i="12"/>
  <c r="AX136" i="12"/>
  <c r="AY113" i="12"/>
  <c r="AY136" i="12" s="1"/>
  <c r="AX135" i="12"/>
  <c r="AY112" i="12"/>
  <c r="AY135" i="12" s="1"/>
  <c r="AW125" i="12"/>
  <c r="AX102" i="12"/>
  <c r="AX124" i="12"/>
  <c r="AY101" i="12"/>
  <c r="AY124" i="12" s="1"/>
  <c r="AX131" i="12"/>
  <c r="AY108" i="12"/>
  <c r="AY131" i="12" s="1"/>
  <c r="AW165" i="7"/>
  <c r="AV188" i="7"/>
  <c r="AT2" i="1"/>
  <c r="AT15" i="1" s="1"/>
  <c r="AT25" i="1" s="1"/>
  <c r="AU3" i="1"/>
  <c r="AU8" i="1" s="1"/>
  <c r="BF19" i="17"/>
  <c r="BF30" i="17" s="1"/>
  <c r="AU19" i="2"/>
  <c r="AT19" i="2"/>
  <c r="AU20" i="5"/>
  <c r="AV21" i="5"/>
  <c r="AT18" i="2"/>
  <c r="AU185" i="7"/>
  <c r="AV162" i="7"/>
  <c r="AV185" i="7" s="1"/>
  <c r="AT204" i="7"/>
  <c r="AU4" i="3" s="1"/>
  <c r="AX15" i="24" s="1"/>
  <c r="AF3" i="6"/>
  <c r="AF20" i="6"/>
  <c r="AE9" i="3" s="1"/>
  <c r="AF21" i="6"/>
  <c r="AE13" i="5" s="1"/>
  <c r="AE14" i="6"/>
  <c r="AV172" i="7"/>
  <c r="AU195" i="7"/>
  <c r="AW176" i="7"/>
  <c r="AV199" i="7"/>
  <c r="AX171" i="7"/>
  <c r="AX194" i="7" s="1"/>
  <c r="AW194" i="7"/>
  <c r="AW166" i="7"/>
  <c r="AV189" i="7"/>
  <c r="AV180" i="7"/>
  <c r="AU203" i="7"/>
  <c r="AW170" i="7"/>
  <c r="AV193" i="7"/>
  <c r="AX177" i="7"/>
  <c r="AX200" i="7" s="1"/>
  <c r="AW200" i="7"/>
  <c r="AX175" i="7"/>
  <c r="AX198" i="7" s="1"/>
  <c r="AW198" i="7"/>
  <c r="AV169" i="7"/>
  <c r="AV192" i="7" s="1"/>
  <c r="AU181" i="7"/>
  <c r="AV7" i="5" s="1"/>
  <c r="AW186" i="7" l="1"/>
  <c r="AX163" i="7"/>
  <c r="AX186" i="7" s="1"/>
  <c r="AX174" i="7"/>
  <c r="AX197" i="7" s="1"/>
  <c r="AW197" i="7"/>
  <c r="AW162" i="7"/>
  <c r="AW185" i="7" s="1"/>
  <c r="AW179" i="7"/>
  <c r="AW202" i="7" s="1"/>
  <c r="AW121" i="12"/>
  <c r="AX98" i="12"/>
  <c r="AT60" i="5"/>
  <c r="AT20" i="2"/>
  <c r="AX125" i="12"/>
  <c r="AY102" i="12"/>
  <c r="AY125" i="12" s="1"/>
  <c r="AW123" i="12"/>
  <c r="AX100" i="12"/>
  <c r="AW122" i="12"/>
  <c r="AX99" i="12"/>
  <c r="AX120" i="12"/>
  <c r="AY97" i="12"/>
  <c r="AV133" i="12"/>
  <c r="AW110" i="12"/>
  <c r="AW129" i="12"/>
  <c r="AX106" i="12"/>
  <c r="AV126" i="12"/>
  <c r="AW103" i="12"/>
  <c r="AX130" i="12"/>
  <c r="AY107" i="12"/>
  <c r="AY130" i="12" s="1"/>
  <c r="AU204" i="7"/>
  <c r="AV4" i="3" s="1"/>
  <c r="AY15" i="24" s="1"/>
  <c r="AX138" i="12"/>
  <c r="AY115" i="12"/>
  <c r="AY138" i="12" s="1"/>
  <c r="AU139" i="12"/>
  <c r="AU6" i="3" s="1"/>
  <c r="AV132" i="12"/>
  <c r="AW109" i="12"/>
  <c r="AW134" i="12"/>
  <c r="AX111" i="12"/>
  <c r="AV116" i="12"/>
  <c r="AV61" i="5" s="1"/>
  <c r="AE14" i="3"/>
  <c r="AE49" i="3" s="1"/>
  <c r="AH16" i="24"/>
  <c r="AH24" i="24" s="1"/>
  <c r="AX165" i="7"/>
  <c r="AX188" i="7" s="1"/>
  <c r="AW188" i="7"/>
  <c r="AU2" i="1"/>
  <c r="AU15" i="1" s="1"/>
  <c r="AU25" i="1" s="1"/>
  <c r="AV3" i="1"/>
  <c r="AV8" i="1" s="1"/>
  <c r="BF20" i="17"/>
  <c r="BF22" i="17" s="1"/>
  <c r="BF23" i="17" s="1"/>
  <c r="AE12" i="5"/>
  <c r="AE66" i="5"/>
  <c r="AE65" i="5" s="1"/>
  <c r="AV19" i="2"/>
  <c r="AV20" i="5"/>
  <c r="AW21" i="5"/>
  <c r="AU18" i="2"/>
  <c r="AF12" i="6"/>
  <c r="AF13" i="6" s="1"/>
  <c r="AG15" i="6" s="1"/>
  <c r="AW180" i="7"/>
  <c r="AV203" i="7"/>
  <c r="AW172" i="7"/>
  <c r="AV195" i="7"/>
  <c r="AX170" i="7"/>
  <c r="AX193" i="7" s="1"/>
  <c r="AW193" i="7"/>
  <c r="AX166" i="7"/>
  <c r="AX189" i="7" s="1"/>
  <c r="AW189" i="7"/>
  <c r="AX176" i="7"/>
  <c r="AX199" i="7" s="1"/>
  <c r="AW199" i="7"/>
  <c r="AW169" i="7"/>
  <c r="AW192" i="7" s="1"/>
  <c r="AV181" i="7"/>
  <c r="AW7" i="5" s="1"/>
  <c r="AX162" i="7" l="1"/>
  <c r="AX185" i="7" s="1"/>
  <c r="AX179" i="7"/>
  <c r="AX202" i="7" s="1"/>
  <c r="AW116" i="12"/>
  <c r="AW61" i="5" s="1"/>
  <c r="AX122" i="12"/>
  <c r="AY99" i="12"/>
  <c r="AY122" i="12" s="1"/>
  <c r="AX134" i="12"/>
  <c r="AY111" i="12"/>
  <c r="AY134" i="12" s="1"/>
  <c r="AV139" i="12"/>
  <c r="AV6" i="3" s="1"/>
  <c r="AW133" i="12"/>
  <c r="AX110" i="12"/>
  <c r="AW132" i="12"/>
  <c r="AX109" i="12"/>
  <c r="AX129" i="12"/>
  <c r="AY106" i="12"/>
  <c r="AY129" i="12" s="1"/>
  <c r="AX121" i="12"/>
  <c r="AY98" i="12"/>
  <c r="AY121" i="12" s="1"/>
  <c r="AU60" i="5"/>
  <c r="AU20" i="2"/>
  <c r="AW126" i="12"/>
  <c r="AX103" i="12"/>
  <c r="AY120" i="12"/>
  <c r="AX123" i="12"/>
  <c r="AY100" i="12"/>
  <c r="AY123" i="12" s="1"/>
  <c r="AV204" i="7"/>
  <c r="AW4" i="3" s="1"/>
  <c r="AZ15" i="24" s="1"/>
  <c r="AV2" i="1"/>
  <c r="AV15" i="1" s="1"/>
  <c r="AV25" i="1" s="1"/>
  <c r="AW3" i="1"/>
  <c r="AW8" i="1" s="1"/>
  <c r="BG18" i="17"/>
  <c r="BG21" i="17" s="1"/>
  <c r="BG31" i="17" s="1"/>
  <c r="BF32" i="17"/>
  <c r="BF24" i="17"/>
  <c r="BF33" i="17" s="1"/>
  <c r="AW19" i="2"/>
  <c r="AW20" i="5"/>
  <c r="AX21" i="5"/>
  <c r="AG3" i="6"/>
  <c r="AV18" i="2"/>
  <c r="AG20" i="6"/>
  <c r="AF9" i="3" s="1"/>
  <c r="AG21" i="6"/>
  <c r="AF13" i="5" s="1"/>
  <c r="AF14" i="6"/>
  <c r="AX180" i="7"/>
  <c r="AX203" i="7" s="1"/>
  <c r="AW203" i="7"/>
  <c r="AX172" i="7"/>
  <c r="AX195" i="7" s="1"/>
  <c r="AW195" i="7"/>
  <c r="AX169" i="7"/>
  <c r="AX192" i="7" s="1"/>
  <c r="AW181" i="7"/>
  <c r="AX7" i="5" s="1"/>
  <c r="AW139" i="12" l="1"/>
  <c r="AW6" i="3" s="1"/>
  <c r="AX126" i="12"/>
  <c r="AY103" i="12"/>
  <c r="AY126" i="12" s="1"/>
  <c r="AV60" i="5"/>
  <c r="AV20" i="2"/>
  <c r="AX133" i="12"/>
  <c r="AY110" i="12"/>
  <c r="AY133" i="12" s="1"/>
  <c r="AW204" i="7"/>
  <c r="AX4" i="3" s="1"/>
  <c r="BA15" i="24" s="1"/>
  <c r="AX132" i="12"/>
  <c r="AY109" i="12"/>
  <c r="AY132" i="12" s="1"/>
  <c r="AX116" i="12"/>
  <c r="AX61" i="5" s="1"/>
  <c r="AF14" i="3"/>
  <c r="AF49" i="3" s="1"/>
  <c r="AI16" i="24"/>
  <c r="AI24" i="24" s="1"/>
  <c r="AW2" i="1"/>
  <c r="AW15" i="1" s="1"/>
  <c r="AW25" i="1" s="1"/>
  <c r="F9" i="21"/>
  <c r="F3" i="21" s="1"/>
  <c r="J7" i="24" s="1"/>
  <c r="BG19" i="17"/>
  <c r="BG30" i="17" s="1"/>
  <c r="AF12" i="5"/>
  <c r="AF66" i="5"/>
  <c r="AF65" i="5" s="1"/>
  <c r="AW18" i="2"/>
  <c r="AY21" i="5"/>
  <c r="AX20" i="5"/>
  <c r="AX204" i="7"/>
  <c r="AY4" i="3" s="1"/>
  <c r="BB15" i="24" s="1"/>
  <c r="AG12" i="6"/>
  <c r="AG13" i="6" s="1"/>
  <c r="AH15" i="6" s="1"/>
  <c r="AX181" i="7"/>
  <c r="AY7" i="5" s="1"/>
  <c r="AY139" i="12" l="1"/>
  <c r="AY6" i="3" s="1"/>
  <c r="AX139" i="12"/>
  <c r="AX6" i="3" s="1"/>
  <c r="AW60" i="5"/>
  <c r="AW20" i="2"/>
  <c r="AY116" i="12"/>
  <c r="AY61" i="5" s="1"/>
  <c r="AY20" i="5"/>
  <c r="AY18" i="2" s="1"/>
  <c r="H21" i="20"/>
  <c r="H20" i="20" s="1"/>
  <c r="H17" i="23"/>
  <c r="F16" i="21"/>
  <c r="BG20" i="17"/>
  <c r="BG22" i="17" s="1"/>
  <c r="BG23" i="17" s="1"/>
  <c r="AH3" i="6"/>
  <c r="AX18" i="2"/>
  <c r="AX19" i="2"/>
  <c r="AH20" i="6"/>
  <c r="AG9" i="3" s="1"/>
  <c r="AJ16" i="24" s="1"/>
  <c r="AH21" i="6"/>
  <c r="AG13" i="5" s="1"/>
  <c r="AG14" i="6"/>
  <c r="F18" i="22" l="1"/>
  <c r="AX60" i="5"/>
  <c r="AX20" i="2"/>
  <c r="F26" i="21"/>
  <c r="J8" i="24"/>
  <c r="AY19" i="2"/>
  <c r="F19" i="22" s="1"/>
  <c r="H7" i="20"/>
  <c r="BH18" i="17"/>
  <c r="BH21" i="17" s="1"/>
  <c r="BH31" i="17" s="1"/>
  <c r="BG32" i="17"/>
  <c r="BG24" i="17"/>
  <c r="BG33" i="17" s="1"/>
  <c r="AG12" i="5"/>
  <c r="AG66" i="5"/>
  <c r="AG65" i="5" s="1"/>
  <c r="AH12" i="6"/>
  <c r="AH13" i="6" s="1"/>
  <c r="AI15" i="6" s="1"/>
  <c r="H61" i="20" l="1"/>
  <c r="H60" i="20" s="1"/>
  <c r="AY60" i="5"/>
  <c r="AY20" i="2"/>
  <c r="F20" i="22" s="1"/>
  <c r="BH19" i="17"/>
  <c r="BH30" i="17" s="1"/>
  <c r="AH14" i="6"/>
  <c r="AI12" i="6" s="1"/>
  <c r="AI13" i="6" s="1"/>
  <c r="AJ15" i="6" s="1"/>
  <c r="AI3" i="6"/>
  <c r="AI21" i="6"/>
  <c r="AH13" i="5" s="1"/>
  <c r="AI20" i="6"/>
  <c r="AH9" i="3" s="1"/>
  <c r="AH14" i="3" l="1"/>
  <c r="AH49" i="3" s="1"/>
  <c r="AK16" i="24"/>
  <c r="AK24" i="24" s="1"/>
  <c r="BH20" i="17"/>
  <c r="BH22" i="17" s="1"/>
  <c r="BH23" i="17" s="1"/>
  <c r="AH12" i="5"/>
  <c r="AH66" i="5"/>
  <c r="AH65" i="5" s="1"/>
  <c r="AI14" i="6"/>
  <c r="AJ12" i="6" s="1"/>
  <c r="AJ13" i="6" s="1"/>
  <c r="AK15" i="6" s="1"/>
  <c r="AJ21" i="6"/>
  <c r="AI13" i="5" s="1"/>
  <c r="AJ20" i="6"/>
  <c r="AI9" i="3" s="1"/>
  <c r="AI14" i="3" l="1"/>
  <c r="AI49" i="3" s="1"/>
  <c r="AL16" i="24"/>
  <c r="AL24" i="24" s="1"/>
  <c r="BI18" i="17"/>
  <c r="BI21" i="17" s="1"/>
  <c r="BH32" i="17"/>
  <c r="BH24" i="17"/>
  <c r="BH33" i="17" s="1"/>
  <c r="AI12" i="5"/>
  <c r="AI66" i="5"/>
  <c r="AI65" i="5" s="1"/>
  <c r="AJ14" i="6"/>
  <c r="AK12" i="6" s="1"/>
  <c r="AK13" i="6" s="1"/>
  <c r="AL15" i="6" s="1"/>
  <c r="AJ3" i="6"/>
  <c r="AK20" i="6"/>
  <c r="AJ9" i="3" s="1"/>
  <c r="AK21" i="6"/>
  <c r="AJ13" i="5" s="1"/>
  <c r="AJ14" i="3" l="1"/>
  <c r="AJ49" i="3" s="1"/>
  <c r="AM16" i="24"/>
  <c r="AM24" i="24" s="1"/>
  <c r="BI31" i="17"/>
  <c r="BI19" i="17"/>
  <c r="BI30" i="17" s="1"/>
  <c r="AJ12" i="5"/>
  <c r="AJ66" i="5"/>
  <c r="AJ65" i="5" s="1"/>
  <c r="AK3" i="6"/>
  <c r="AL20" i="6"/>
  <c r="AK9" i="3" s="1"/>
  <c r="AL21" i="6"/>
  <c r="AK13" i="5" s="1"/>
  <c r="AK14" i="6"/>
  <c r="AK14" i="3" l="1"/>
  <c r="AK49" i="3" s="1"/>
  <c r="AN16" i="24"/>
  <c r="AN24" i="24" s="1"/>
  <c r="BI20" i="17"/>
  <c r="BI22" i="17" s="1"/>
  <c r="BJ18" i="17" s="1"/>
  <c r="AK12" i="5"/>
  <c r="AK66" i="5"/>
  <c r="AK65" i="5" s="1"/>
  <c r="AL3" i="6"/>
  <c r="AL12" i="6"/>
  <c r="AL13" i="6" s="1"/>
  <c r="AM15" i="6" s="1"/>
  <c r="BI23" i="17" l="1"/>
  <c r="BI32" i="17" s="1"/>
  <c r="BJ21" i="17"/>
  <c r="BJ31" i="17" s="1"/>
  <c r="AL14" i="6"/>
  <c r="AM12" i="6" s="1"/>
  <c r="AM13" i="6" s="1"/>
  <c r="AN15" i="6" s="1"/>
  <c r="AM3" i="6"/>
  <c r="AM20" i="6"/>
  <c r="AL9" i="3" s="1"/>
  <c r="AO16" i="24" s="1"/>
  <c r="AM21" i="6"/>
  <c r="AL13" i="5" s="1"/>
  <c r="BI24" i="17" l="1"/>
  <c r="BI33" i="17" s="1"/>
  <c r="BJ19" i="17"/>
  <c r="BJ20" i="17" s="1"/>
  <c r="BJ22" i="17" s="1"/>
  <c r="BJ23" i="17" s="1"/>
  <c r="AL12" i="5"/>
  <c r="AL66" i="5"/>
  <c r="AL65" i="5" s="1"/>
  <c r="AM14" i="6"/>
  <c r="AN12" i="6" s="1"/>
  <c r="AN13" i="6" s="1"/>
  <c r="AO15" i="6" s="1"/>
  <c r="AN20" i="6"/>
  <c r="AM9" i="3" s="1"/>
  <c r="AN21" i="6"/>
  <c r="AM13" i="5" s="1"/>
  <c r="AM14" i="3" l="1"/>
  <c r="AM49" i="3" s="1"/>
  <c r="AP16" i="24"/>
  <c r="AP24" i="24" s="1"/>
  <c r="BJ30" i="17"/>
  <c r="BJ32" i="17"/>
  <c r="BJ24" i="17"/>
  <c r="BJ33" i="17" s="1"/>
  <c r="AM66" i="5"/>
  <c r="AN14" i="6"/>
  <c r="AO12" i="6" s="1"/>
  <c r="AO13" i="6" s="1"/>
  <c r="AP15" i="6" s="1"/>
  <c r="AN3" i="6"/>
  <c r="AO20" i="6"/>
  <c r="AN9" i="3" s="1"/>
  <c r="AO21" i="6"/>
  <c r="AN13" i="5" s="1"/>
  <c r="AM65" i="5" l="1"/>
  <c r="G66" i="20"/>
  <c r="G65" i="20" s="1"/>
  <c r="AN14" i="3"/>
  <c r="AQ16" i="24"/>
  <c r="AM12" i="5"/>
  <c r="G13" i="20"/>
  <c r="G12" i="20" s="1"/>
  <c r="AN12" i="5"/>
  <c r="AN66" i="5"/>
  <c r="AN65" i="5" s="1"/>
  <c r="AP20" i="6"/>
  <c r="AO9" i="3" s="1"/>
  <c r="AP21" i="6"/>
  <c r="AO13" i="5" s="1"/>
  <c r="AO14" i="6"/>
  <c r="AO3" i="6" l="1"/>
  <c r="AO14" i="3"/>
  <c r="AO49" i="3" s="1"/>
  <c r="AR16" i="24"/>
  <c r="AR24" i="24" s="1"/>
  <c r="AO12" i="5"/>
  <c r="AO66" i="5"/>
  <c r="AO65" i="5" s="1"/>
  <c r="AP3" i="6"/>
  <c r="AP12" i="6"/>
  <c r="AP13" i="6" s="1"/>
  <c r="AQ15" i="6" s="1"/>
  <c r="AP14" i="6" l="1"/>
  <c r="AQ12" i="6" s="1"/>
  <c r="AQ13" i="6" s="1"/>
  <c r="AR15" i="6" s="1"/>
  <c r="AQ3" i="6"/>
  <c r="AQ20" i="6"/>
  <c r="AP9" i="3" s="1"/>
  <c r="AQ21" i="6"/>
  <c r="AP13" i="5" s="1"/>
  <c r="AP14" i="3" l="1"/>
  <c r="AP49" i="3" s="1"/>
  <c r="AS16" i="24"/>
  <c r="AS24" i="24" s="1"/>
  <c r="AP12" i="5"/>
  <c r="AP66" i="5"/>
  <c r="AP65" i="5" s="1"/>
  <c r="AQ14" i="6"/>
  <c r="AR20" i="6"/>
  <c r="AQ9" i="3" s="1"/>
  <c r="AR21" i="6"/>
  <c r="AQ13" i="5" s="1"/>
  <c r="AQ14" i="3" l="1"/>
  <c r="AQ49" i="3" s="1"/>
  <c r="AT16" i="24"/>
  <c r="AT24" i="24" s="1"/>
  <c r="AR12" i="6"/>
  <c r="AR13" i="6" s="1"/>
  <c r="AS15" i="6" s="1"/>
  <c r="AS21" i="6" s="1"/>
  <c r="AR13" i="5" s="1"/>
  <c r="AQ12" i="5"/>
  <c r="AQ66" i="5"/>
  <c r="AQ65" i="5" s="1"/>
  <c r="AR3" i="6"/>
  <c r="AS20" i="6" l="1"/>
  <c r="AR9" i="3" s="1"/>
  <c r="AR14" i="6"/>
  <c r="AR12" i="5"/>
  <c r="AR66" i="5"/>
  <c r="AR65" i="5" s="1"/>
  <c r="AR14" i="3" l="1"/>
  <c r="AR49" i="3" s="1"/>
  <c r="AU16" i="24"/>
  <c r="AU24" i="24" s="1"/>
  <c r="AS12" i="6"/>
  <c r="AS13" i="6" s="1"/>
  <c r="AT15" i="6" s="1"/>
  <c r="AS3" i="6"/>
  <c r="AT3" i="6"/>
  <c r="AS14" i="6" l="1"/>
  <c r="AT12" i="6" s="1"/>
  <c r="AT13" i="6" s="1"/>
  <c r="AU15" i="6" s="1"/>
  <c r="AU21" i="6" s="1"/>
  <c r="AT20" i="6"/>
  <c r="AS9" i="3" s="1"/>
  <c r="AV16" i="24" s="1"/>
  <c r="AT21" i="6"/>
  <c r="AS13" i="5" s="1"/>
  <c r="AT13" i="5" l="1"/>
  <c r="AT14" i="6"/>
  <c r="AU12" i="6" s="1"/>
  <c r="AU13" i="6" s="1"/>
  <c r="AV15" i="6" s="1"/>
  <c r="AV21" i="6" s="1"/>
  <c r="AU20" i="6"/>
  <c r="AT9" i="3" s="1"/>
  <c r="AS66" i="5"/>
  <c r="AU13" i="5" l="1"/>
  <c r="AT14" i="3"/>
  <c r="AT49" i="3" s="1"/>
  <c r="AW16" i="24"/>
  <c r="AW24" i="24" s="1"/>
  <c r="AU14" i="6"/>
  <c r="AV12" i="6" s="1"/>
  <c r="AV13" i="6" s="1"/>
  <c r="AW15" i="6" s="1"/>
  <c r="AV20" i="6"/>
  <c r="AU9" i="3" s="1"/>
  <c r="AS65" i="5"/>
  <c r="AT66" i="5"/>
  <c r="AT65" i="5" s="1"/>
  <c r="AS12" i="5"/>
  <c r="AT12" i="5"/>
  <c r="AU14" i="3" l="1"/>
  <c r="AU49" i="3" s="1"/>
  <c r="AX16" i="24"/>
  <c r="AX24" i="24" s="1"/>
  <c r="AU66" i="5"/>
  <c r="AU65" i="5" s="1"/>
  <c r="AV3" i="6"/>
  <c r="AU3" i="6"/>
  <c r="AU12" i="5"/>
  <c r="AV14" i="6"/>
  <c r="AW12" i="6" s="1"/>
  <c r="AW13" i="6" s="1"/>
  <c r="AX15" i="6" s="1"/>
  <c r="AW21" i="6"/>
  <c r="AV13" i="5" s="1"/>
  <c r="AW20" i="6"/>
  <c r="AV9" i="3" s="1"/>
  <c r="AV14" i="3" l="1"/>
  <c r="AV49" i="3" s="1"/>
  <c r="AY16" i="24"/>
  <c r="AY24" i="24" s="1"/>
  <c r="AW3" i="6"/>
  <c r="AV12" i="5"/>
  <c r="AV66" i="5"/>
  <c r="AV65" i="5" s="1"/>
  <c r="AW14" i="6"/>
  <c r="AX12" i="6" s="1"/>
  <c r="AX13" i="6" s="1"/>
  <c r="AY15" i="6" s="1"/>
  <c r="AX21" i="6"/>
  <c r="AW13" i="5" s="1"/>
  <c r="AX20" i="6"/>
  <c r="AW9" i="3" s="1"/>
  <c r="AW14" i="3" l="1"/>
  <c r="AW49" i="3" s="1"/>
  <c r="AZ16" i="24"/>
  <c r="AZ24" i="24" s="1"/>
  <c r="AX14" i="6"/>
  <c r="AY12" i="6" s="1"/>
  <c r="AY13" i="6" s="1"/>
  <c r="AZ15" i="6" s="1"/>
  <c r="AW12" i="5"/>
  <c r="AW66" i="5"/>
  <c r="AW65" i="5" s="1"/>
  <c r="AX3" i="6"/>
  <c r="AY20" i="6"/>
  <c r="AX9" i="3" s="1"/>
  <c r="BA16" i="24" s="1"/>
  <c r="AY21" i="6"/>
  <c r="AX13" i="5" s="1"/>
  <c r="AX12" i="5" l="1"/>
  <c r="AX66" i="5"/>
  <c r="AX65" i="5" s="1"/>
  <c r="AY3" i="6"/>
  <c r="AZ20" i="6"/>
  <c r="AY9" i="3" s="1"/>
  <c r="AZ21" i="6"/>
  <c r="AY13" i="5" s="1"/>
  <c r="AY14" i="6"/>
  <c r="AY14" i="3" l="1"/>
  <c r="AY49" i="3" s="1"/>
  <c r="BB16" i="24"/>
  <c r="BB24" i="24" s="1"/>
  <c r="AY66" i="5"/>
  <c r="AZ3" i="6"/>
  <c r="AZ12" i="6"/>
  <c r="AZ13" i="6" s="1"/>
  <c r="AY65" i="5" l="1"/>
  <c r="H66" i="20"/>
  <c r="H65" i="20" s="1"/>
  <c r="AY12" i="5"/>
  <c r="H13" i="20"/>
  <c r="H12" i="20" s="1"/>
  <c r="AZ14" i="6"/>
  <c r="D15" i="5" l="1"/>
  <c r="D29" i="17"/>
  <c r="B28" i="1"/>
  <c r="B27" i="1" s="1"/>
  <c r="B61" i="1" s="1"/>
  <c r="B73" i="1" s="1"/>
  <c r="D28" i="17" l="1"/>
  <c r="E17" i="5" s="1"/>
  <c r="C37" i="1"/>
  <c r="C28" i="1" s="1"/>
  <c r="C27" i="1" s="1"/>
  <c r="C61" i="1" s="1"/>
  <c r="C73" i="1" s="1"/>
  <c r="B77" i="1"/>
  <c r="D4" i="2" s="1"/>
  <c r="B8" i="19"/>
  <c r="B12" i="19" s="1"/>
  <c r="E15" i="5"/>
  <c r="E21" i="2" s="1"/>
  <c r="E24" i="2" s="1"/>
  <c r="D21" i="2"/>
  <c r="D6" i="5"/>
  <c r="D52" i="5" s="1"/>
  <c r="E29" i="17" l="1"/>
  <c r="D37" i="1" s="1"/>
  <c r="D24" i="2"/>
  <c r="C77" i="1"/>
  <c r="E4" i="2" s="1"/>
  <c r="E9" i="2" s="1"/>
  <c r="C8" i="19"/>
  <c r="C12" i="19" s="1"/>
  <c r="C7" i="18" s="1"/>
  <c r="C12" i="18" s="1"/>
  <c r="D9" i="2"/>
  <c r="D86" i="5"/>
  <c r="E85" i="5" s="1"/>
  <c r="B7" i="18"/>
  <c r="B12" i="18" s="1"/>
  <c r="D28" i="1"/>
  <c r="D27" i="1" s="1"/>
  <c r="D61" i="1" s="1"/>
  <c r="D73" i="1" s="1"/>
  <c r="E6" i="5"/>
  <c r="E52" i="5" s="1"/>
  <c r="D78" i="5"/>
  <c r="D88" i="5" s="1"/>
  <c r="D90" i="5" s="1"/>
  <c r="E28" i="17" l="1"/>
  <c r="F17" i="5" s="1"/>
  <c r="F15" i="5" s="1"/>
  <c r="D33" i="2"/>
  <c r="D62" i="2" s="1"/>
  <c r="D64" i="2" s="1"/>
  <c r="D77" i="1"/>
  <c r="F86" i="5" s="1"/>
  <c r="D8" i="19"/>
  <c r="D12" i="19" s="1"/>
  <c r="D7" i="18" s="1"/>
  <c r="D12" i="18" s="1"/>
  <c r="E86" i="5"/>
  <c r="F85" i="5" s="1"/>
  <c r="E29" i="2"/>
  <c r="F29" i="17" l="1"/>
  <c r="F28" i="17" s="1"/>
  <c r="G17" i="5" s="1"/>
  <c r="F4" i="2"/>
  <c r="F9" i="2" s="1"/>
  <c r="E78" i="5"/>
  <c r="E88" i="5" s="1"/>
  <c r="E90" i="5" s="1"/>
  <c r="E91" i="5" s="1"/>
  <c r="E31" i="2"/>
  <c r="E33" i="2" s="1"/>
  <c r="E62" i="2" s="1"/>
  <c r="E64" i="2" s="1"/>
  <c r="F6" i="5"/>
  <c r="F52" i="5" s="1"/>
  <c r="F21" i="2"/>
  <c r="F29" i="2"/>
  <c r="F31" i="2" s="1"/>
  <c r="G85" i="5"/>
  <c r="F78" i="5"/>
  <c r="F88" i="5" s="1"/>
  <c r="E37" i="1" l="1"/>
  <c r="E28" i="1" s="1"/>
  <c r="E27" i="1" s="1"/>
  <c r="E61" i="1" s="1"/>
  <c r="E73" i="1" s="1"/>
  <c r="E77" i="1" s="1"/>
  <c r="G86" i="5" s="1"/>
  <c r="G78" i="5" s="1"/>
  <c r="G88" i="5" s="1"/>
  <c r="F24" i="2"/>
  <c r="F33" i="2" s="1"/>
  <c r="F62" i="2" s="1"/>
  <c r="F64" i="2" s="1"/>
  <c r="F90" i="5"/>
  <c r="F91" i="5" s="1"/>
  <c r="G29" i="17"/>
  <c r="G15" i="5"/>
  <c r="G29" i="2"/>
  <c r="G31" i="2" s="1"/>
  <c r="E8" i="19" l="1"/>
  <c r="E12" i="19" s="1"/>
  <c r="E7" i="18" s="1"/>
  <c r="E12" i="18" s="1"/>
  <c r="G4" i="2"/>
  <c r="G9" i="2" s="1"/>
  <c r="G28" i="17"/>
  <c r="H17" i="5" s="1"/>
  <c r="F37" i="1"/>
  <c r="F28" i="1" s="1"/>
  <c r="F27" i="1" s="1"/>
  <c r="F61" i="1" s="1"/>
  <c r="F73" i="1" s="1"/>
  <c r="H85" i="5"/>
  <c r="G6" i="5"/>
  <c r="G52" i="5" s="1"/>
  <c r="G90" i="5" s="1"/>
  <c r="G21" i="2"/>
  <c r="G24" i="2" l="1"/>
  <c r="G33" i="2" s="1"/>
  <c r="G62" i="2" s="1"/>
  <c r="G64" i="2" s="1"/>
  <c r="H29" i="17"/>
  <c r="F77" i="1"/>
  <c r="H4" i="2" s="1"/>
  <c r="H9" i="2" s="1"/>
  <c r="F8" i="19"/>
  <c r="F12" i="19" s="1"/>
  <c r="H29" i="2"/>
  <c r="H15" i="5"/>
  <c r="H86" i="5" l="1"/>
  <c r="H78" i="5" s="1"/>
  <c r="H88" i="5" s="1"/>
  <c r="G37" i="1"/>
  <c r="G28" i="1" s="1"/>
  <c r="G27" i="1" s="1"/>
  <c r="G61" i="1" s="1"/>
  <c r="G73" i="1" s="1"/>
  <c r="H28" i="17"/>
  <c r="I17" i="5" s="1"/>
  <c r="F7" i="18"/>
  <c r="F12" i="18" s="1"/>
  <c r="H31" i="2"/>
  <c r="H6" i="5"/>
  <c r="H52" i="5" s="1"/>
  <c r="H21" i="2"/>
  <c r="I85" i="5" l="1"/>
  <c r="I29" i="2" s="1"/>
  <c r="H90" i="5"/>
  <c r="H91" i="5" s="1"/>
  <c r="H24" i="2"/>
  <c r="H33" i="2" s="1"/>
  <c r="H62" i="2" s="1"/>
  <c r="H64" i="2" s="1"/>
  <c r="I15" i="5"/>
  <c r="I21" i="2" s="1"/>
  <c r="I24" i="2" s="1"/>
  <c r="I29" i="17"/>
  <c r="I28" i="17" s="1"/>
  <c r="J17" i="5" s="1"/>
  <c r="G77" i="1"/>
  <c r="G8" i="19"/>
  <c r="G12" i="19" s="1"/>
  <c r="G7" i="18" s="1"/>
  <c r="G12" i="18" s="1"/>
  <c r="I6" i="5" l="1"/>
  <c r="I52" i="5" s="1"/>
  <c r="J15" i="5"/>
  <c r="J21" i="2" s="1"/>
  <c r="J24" i="2" s="1"/>
  <c r="J29" i="17"/>
  <c r="J28" i="17" s="1"/>
  <c r="K17" i="5" s="1"/>
  <c r="I4" i="2"/>
  <c r="I9" i="2" s="1"/>
  <c r="I86" i="5"/>
  <c r="H37" i="1"/>
  <c r="H28" i="1" s="1"/>
  <c r="H27" i="1" s="1"/>
  <c r="H61" i="1" s="1"/>
  <c r="H73" i="1" s="1"/>
  <c r="I31" i="2"/>
  <c r="J6" i="5" l="1"/>
  <c r="J52" i="5" s="1"/>
  <c r="I33" i="2"/>
  <c r="I62" i="2" s="1"/>
  <c r="I64" i="2" s="1"/>
  <c r="H77" i="1"/>
  <c r="H8" i="19"/>
  <c r="H12" i="19" s="1"/>
  <c r="H7" i="18" s="1"/>
  <c r="H12" i="18" s="1"/>
  <c r="K15" i="5"/>
  <c r="K21" i="2" s="1"/>
  <c r="K24" i="2" s="1"/>
  <c r="K29" i="17"/>
  <c r="I37" i="1"/>
  <c r="I28" i="1" s="1"/>
  <c r="I27" i="1" s="1"/>
  <c r="I61" i="1" s="1"/>
  <c r="I73" i="1" s="1"/>
  <c r="I78" i="5"/>
  <c r="I88" i="5" s="1"/>
  <c r="I90" i="5" s="1"/>
  <c r="I91" i="5" s="1"/>
  <c r="J85" i="5"/>
  <c r="K6" i="5" l="1"/>
  <c r="K52" i="5" s="1"/>
  <c r="I77" i="1"/>
  <c r="I8" i="19"/>
  <c r="I12" i="19" s="1"/>
  <c r="I7" i="18" s="1"/>
  <c r="I12" i="18" s="1"/>
  <c r="J37" i="1"/>
  <c r="J28" i="1" s="1"/>
  <c r="J27" i="1" s="1"/>
  <c r="J61" i="1" s="1"/>
  <c r="J73" i="1" s="1"/>
  <c r="J29" i="2"/>
  <c r="J31" i="2" s="1"/>
  <c r="K28" i="17"/>
  <c r="L17" i="5" s="1"/>
  <c r="J86" i="5"/>
  <c r="K85" i="5" s="1"/>
  <c r="J4" i="2"/>
  <c r="J9" i="2" s="1"/>
  <c r="J77" i="1" l="1"/>
  <c r="J8" i="19"/>
  <c r="J12" i="19" s="1"/>
  <c r="J7" i="18" s="1"/>
  <c r="J12" i="18" s="1"/>
  <c r="K29" i="2"/>
  <c r="K31" i="2" s="1"/>
  <c r="J78" i="5"/>
  <c r="J88" i="5" s="1"/>
  <c r="J90" i="5" s="1"/>
  <c r="J91" i="5" s="1"/>
  <c r="J33" i="2"/>
  <c r="J62" i="2" s="1"/>
  <c r="J64" i="2" s="1"/>
  <c r="L15" i="5"/>
  <c r="L29" i="17"/>
  <c r="K86" i="5"/>
  <c r="L85" i="5" s="1"/>
  <c r="K4" i="2"/>
  <c r="K9" i="2" s="1"/>
  <c r="L29" i="2" l="1"/>
  <c r="L31" i="2" s="1"/>
  <c r="L6" i="5"/>
  <c r="L52" i="5" s="1"/>
  <c r="L21" i="2"/>
  <c r="L24" i="2" s="1"/>
  <c r="K33" i="2"/>
  <c r="K62" i="2" s="1"/>
  <c r="K64" i="2" s="1"/>
  <c r="K78" i="5"/>
  <c r="K88" i="5" s="1"/>
  <c r="K90" i="5" s="1"/>
  <c r="K91" i="5" s="1"/>
  <c r="K37" i="1"/>
  <c r="K28" i="1" s="1"/>
  <c r="K27" i="1" s="1"/>
  <c r="K61" i="1" s="1"/>
  <c r="K73" i="1" s="1"/>
  <c r="L28" i="17"/>
  <c r="M17" i="5" s="1"/>
  <c r="L86" i="5"/>
  <c r="L78" i="5" s="1"/>
  <c r="L88" i="5" s="1"/>
  <c r="L4" i="2"/>
  <c r="L9" i="2" s="1"/>
  <c r="L33" i="2" l="1"/>
  <c r="L62" i="2" s="1"/>
  <c r="L64" i="2" s="1"/>
  <c r="K77" i="1"/>
  <c r="K8" i="19"/>
  <c r="K12" i="19" s="1"/>
  <c r="L90" i="5"/>
  <c r="L91" i="5" s="1"/>
  <c r="M15" i="5"/>
  <c r="M29" i="17"/>
  <c r="M28" i="17" s="1"/>
  <c r="N17" i="5" s="1"/>
  <c r="M85" i="5"/>
  <c r="M21" i="2" l="1"/>
  <c r="M24" i="2" s="1"/>
  <c r="M6" i="5"/>
  <c r="M52" i="5" s="1"/>
  <c r="M29" i="2"/>
  <c r="M31" i="2" s="1"/>
  <c r="N15" i="5"/>
  <c r="N29" i="17"/>
  <c r="N28" i="17" s="1"/>
  <c r="O17" i="5" s="1"/>
  <c r="K7" i="18"/>
  <c r="K12" i="18" s="1"/>
  <c r="L37" i="1"/>
  <c r="L28" i="1" s="1"/>
  <c r="L27" i="1" s="1"/>
  <c r="L61" i="1" s="1"/>
  <c r="L73" i="1" s="1"/>
  <c r="M4" i="2"/>
  <c r="M9" i="2" s="1"/>
  <c r="M86" i="5"/>
  <c r="M78" i="5" s="1"/>
  <c r="M88" i="5" s="1"/>
  <c r="O29" i="17" l="1"/>
  <c r="N85" i="5"/>
  <c r="L8" i="19"/>
  <c r="L12" i="19" s="1"/>
  <c r="L77" i="1"/>
  <c r="M37" i="1"/>
  <c r="C38" i="21" s="1"/>
  <c r="C29" i="21" s="1"/>
  <c r="C28" i="21" s="1"/>
  <c r="E18" i="23" s="1"/>
  <c r="N21" i="2"/>
  <c r="N24" i="2" s="1"/>
  <c r="N6" i="5"/>
  <c r="N52" i="5" s="1"/>
  <c r="M90" i="5"/>
  <c r="M91" i="5" s="1"/>
  <c r="M33" i="2"/>
  <c r="M62" i="2" s="1"/>
  <c r="M64" i="2" s="1"/>
  <c r="E19" i="23" l="1"/>
  <c r="E22" i="23" s="1"/>
  <c r="E25" i="23" s="1"/>
  <c r="C62" i="21"/>
  <c r="N29" i="2"/>
  <c r="M28" i="1"/>
  <c r="M27" i="1" s="1"/>
  <c r="M61" i="1" s="1"/>
  <c r="M73" i="1" s="1"/>
  <c r="N37" i="1"/>
  <c r="N28" i="1" s="1"/>
  <c r="N27" i="1" s="1"/>
  <c r="N61" i="1" s="1"/>
  <c r="N73" i="1" s="1"/>
  <c r="N86" i="5"/>
  <c r="O85" i="5" s="1"/>
  <c r="N4" i="2"/>
  <c r="N9" i="2" s="1"/>
  <c r="O28" i="17"/>
  <c r="P17" i="5" s="1"/>
  <c r="L7" i="18"/>
  <c r="L12" i="18" s="1"/>
  <c r="E17" i="20"/>
  <c r="E15" i="20" s="1"/>
  <c r="O15" i="5"/>
  <c r="E28" i="23" l="1"/>
  <c r="E31" i="23" s="1"/>
  <c r="O29" i="2"/>
  <c r="C29" i="22" s="1"/>
  <c r="C74" i="21"/>
  <c r="G9" i="24"/>
  <c r="N78" i="5"/>
  <c r="N88" i="5" s="1"/>
  <c r="N90" i="5" s="1"/>
  <c r="N91" i="5" s="1"/>
  <c r="O21" i="2"/>
  <c r="P15" i="5"/>
  <c r="P29" i="17"/>
  <c r="N77" i="1"/>
  <c r="N8" i="19"/>
  <c r="N12" i="19" s="1"/>
  <c r="N7" i="18" s="1"/>
  <c r="N12" i="18" s="1"/>
  <c r="N31" i="2"/>
  <c r="N33" i="2" s="1"/>
  <c r="N62" i="2" s="1"/>
  <c r="N64" i="2" s="1"/>
  <c r="M8" i="19"/>
  <c r="M12" i="19" s="1"/>
  <c r="M7" i="18" l="1"/>
  <c r="M12" i="18" s="1"/>
  <c r="M14" i="19"/>
  <c r="P86" i="5"/>
  <c r="P4" i="2"/>
  <c r="P9" i="2" s="1"/>
  <c r="O37" i="1"/>
  <c r="P21" i="2"/>
  <c r="P28" i="17"/>
  <c r="Q17" i="5" s="1"/>
  <c r="C21" i="22"/>
  <c r="P24" i="19" l="1"/>
  <c r="Q24" i="19"/>
  <c r="Q25" i="19"/>
  <c r="S18" i="19"/>
  <c r="S19" i="19"/>
  <c r="O25" i="19"/>
  <c r="R25" i="19"/>
  <c r="M25" i="19"/>
  <c r="N25" i="19"/>
  <c r="R24" i="19"/>
  <c r="P25" i="19"/>
  <c r="M24" i="19"/>
  <c r="O24" i="19"/>
  <c r="X20" i="19"/>
  <c r="X21" i="19" s="1"/>
  <c r="N24" i="19"/>
  <c r="Q15" i="5"/>
  <c r="Q29" i="17"/>
  <c r="O28" i="1"/>
  <c r="O27" i="1" s="1"/>
  <c r="O61" i="1" s="1"/>
  <c r="O73" i="1" s="1"/>
  <c r="M14" i="18"/>
  <c r="M16" i="18" s="1"/>
  <c r="S21" i="19" l="1"/>
  <c r="U24" i="19" s="1"/>
  <c r="P37" i="1"/>
  <c r="M15" i="18"/>
  <c r="Q28" i="17"/>
  <c r="R17" i="5" s="1"/>
  <c r="S19" i="18"/>
  <c r="P25" i="18"/>
  <c r="R67" i="5" s="1"/>
  <c r="N24" i="18"/>
  <c r="P11" i="5" s="1"/>
  <c r="M25" i="18"/>
  <c r="O67" i="5" s="1"/>
  <c r="Q24" i="18"/>
  <c r="S11" i="5" s="1"/>
  <c r="Q25" i="18"/>
  <c r="S67" i="5" s="1"/>
  <c r="X20" i="18"/>
  <c r="X21" i="18" s="1"/>
  <c r="Z11" i="3" s="1"/>
  <c r="N25" i="18"/>
  <c r="P67" i="5" s="1"/>
  <c r="O24" i="18"/>
  <c r="Q11" i="5" s="1"/>
  <c r="S18" i="18"/>
  <c r="O25" i="18"/>
  <c r="Q67" i="5" s="1"/>
  <c r="P24" i="18"/>
  <c r="R11" i="5" s="1"/>
  <c r="R25" i="18"/>
  <c r="T67" i="5" s="1"/>
  <c r="R24" i="18"/>
  <c r="T11" i="5" s="1"/>
  <c r="M24" i="18"/>
  <c r="O11" i="5" s="1"/>
  <c r="Q21" i="2"/>
  <c r="O77" i="1"/>
  <c r="O8" i="19"/>
  <c r="O12" i="19" s="1"/>
  <c r="O7" i="18" s="1"/>
  <c r="O12" i="18" s="1"/>
  <c r="W25" i="19" l="1"/>
  <c r="T24" i="19"/>
  <c r="Z14" i="3"/>
  <c r="Z49" i="3" s="1"/>
  <c r="AC21" i="24"/>
  <c r="AC24" i="24" s="1"/>
  <c r="X24" i="19"/>
  <c r="S25" i="19"/>
  <c r="S24" i="19"/>
  <c r="X25" i="19"/>
  <c r="T25" i="19"/>
  <c r="V24" i="19"/>
  <c r="U25" i="19"/>
  <c r="W24" i="19"/>
  <c r="V25" i="19"/>
  <c r="S21" i="18"/>
  <c r="O28" i="2"/>
  <c r="O5" i="2"/>
  <c r="C5" i="22" s="1"/>
  <c r="C76" i="21"/>
  <c r="M77" i="1"/>
  <c r="S23" i="2"/>
  <c r="P59" i="5"/>
  <c r="P28" i="2"/>
  <c r="E67" i="20"/>
  <c r="E59" i="20" s="1"/>
  <c r="O59" i="5"/>
  <c r="R15" i="5"/>
  <c r="R29" i="17"/>
  <c r="R28" i="17" s="1"/>
  <c r="S17" i="5" s="1"/>
  <c r="Q4" i="2"/>
  <c r="Q9" i="2" s="1"/>
  <c r="Q86" i="5"/>
  <c r="E11" i="20"/>
  <c r="E6" i="20" s="1"/>
  <c r="P23" i="2"/>
  <c r="P24" i="2" s="1"/>
  <c r="O23" i="2"/>
  <c r="O6" i="5"/>
  <c r="Q59" i="5"/>
  <c r="Q28" i="2"/>
  <c r="P6" i="5"/>
  <c r="Q23" i="2"/>
  <c r="Q24" i="2" s="1"/>
  <c r="S28" i="2"/>
  <c r="S59" i="5"/>
  <c r="R59" i="5"/>
  <c r="R28" i="2"/>
  <c r="T59" i="5"/>
  <c r="T28" i="2"/>
  <c r="Q6" i="5"/>
  <c r="R23" i="2"/>
  <c r="T23" i="2"/>
  <c r="P28" i="1"/>
  <c r="P27" i="1" s="1"/>
  <c r="P61" i="1" s="1"/>
  <c r="P73" i="1" s="1"/>
  <c r="M80" i="1" l="1"/>
  <c r="C81" i="21" s="1"/>
  <c r="X25" i="18"/>
  <c r="T25" i="18"/>
  <c r="U24" i="18"/>
  <c r="W11" i="5" s="1"/>
  <c r="W25" i="18"/>
  <c r="V24" i="18"/>
  <c r="X11" i="5" s="1"/>
  <c r="V25" i="18"/>
  <c r="U25" i="18"/>
  <c r="W67" i="5" s="1"/>
  <c r="X24" i="18"/>
  <c r="Z11" i="5" s="1"/>
  <c r="W24" i="18"/>
  <c r="Y11" i="5" s="1"/>
  <c r="T24" i="18"/>
  <c r="V11" i="5" s="1"/>
  <c r="U11" i="3"/>
  <c r="S25" i="18"/>
  <c r="S24" i="18"/>
  <c r="U11" i="5" s="1"/>
  <c r="Q37" i="1"/>
  <c r="Q28" i="1" s="1"/>
  <c r="Q27" i="1" s="1"/>
  <c r="Q61" i="1" s="1"/>
  <c r="Q73" i="1" s="1"/>
  <c r="O4" i="2"/>
  <c r="O86" i="5"/>
  <c r="P77" i="1"/>
  <c r="P8" i="19"/>
  <c r="P12" i="19" s="1"/>
  <c r="P7" i="18" s="1"/>
  <c r="P12" i="18" s="1"/>
  <c r="R21" i="2"/>
  <c r="E33" i="23"/>
  <c r="E34" i="23" s="1"/>
  <c r="C78" i="21"/>
  <c r="G10" i="24" s="1"/>
  <c r="D3" i="25" s="1"/>
  <c r="D7" i="25" s="1"/>
  <c r="C23" i="22"/>
  <c r="C24" i="22" s="1"/>
  <c r="O24" i="2"/>
  <c r="R6" i="5"/>
  <c r="S15" i="5"/>
  <c r="S21" i="2" s="1"/>
  <c r="S24" i="2" s="1"/>
  <c r="S29" i="17"/>
  <c r="S28" i="17" s="1"/>
  <c r="T17" i="5" s="1"/>
  <c r="C28" i="22"/>
  <c r="C31" i="22" s="1"/>
  <c r="O31" i="2"/>
  <c r="M82" i="1" l="1"/>
  <c r="C83" i="21" s="1"/>
  <c r="G11" i="24" s="1"/>
  <c r="U67" i="5"/>
  <c r="U59" i="5" s="1"/>
  <c r="Y67" i="5"/>
  <c r="X67" i="5"/>
  <c r="X59" i="5" s="1"/>
  <c r="V67" i="5"/>
  <c r="W28" i="2" s="1"/>
  <c r="Z67" i="5"/>
  <c r="Z59" i="5" s="1"/>
  <c r="U23" i="2"/>
  <c r="W23" i="2"/>
  <c r="X23" i="2"/>
  <c r="O42" i="3"/>
  <c r="P40" i="3"/>
  <c r="P85" i="5"/>
  <c r="U14" i="3"/>
  <c r="U49" i="3" s="1"/>
  <c r="X21" i="24"/>
  <c r="X24" i="24" s="1"/>
  <c r="Z23" i="2"/>
  <c r="W59" i="5"/>
  <c r="V23" i="2"/>
  <c r="Y23" i="2"/>
  <c r="Q8" i="19"/>
  <c r="Q12" i="19" s="1"/>
  <c r="Q7" i="18" s="1"/>
  <c r="Q12" i="18" s="1"/>
  <c r="Q77" i="1"/>
  <c r="R24" i="2"/>
  <c r="R4" i="2"/>
  <c r="R9" i="2" s="1"/>
  <c r="R86" i="5"/>
  <c r="T15" i="5"/>
  <c r="T21" i="2" s="1"/>
  <c r="T24" i="2" s="1"/>
  <c r="T29" i="17"/>
  <c r="E86" i="20"/>
  <c r="F85" i="20" s="1"/>
  <c r="O78" i="5"/>
  <c r="R37" i="1"/>
  <c r="R28" i="1" s="1"/>
  <c r="R27" i="1" s="1"/>
  <c r="R61" i="1" s="1"/>
  <c r="R73" i="1" s="1"/>
  <c r="C4" i="22"/>
  <c r="C9" i="22" s="1"/>
  <c r="C33" i="22" s="1"/>
  <c r="C62" i="22" s="1"/>
  <c r="C64" i="22" s="1"/>
  <c r="D63" i="22" s="1"/>
  <c r="O9" i="2"/>
  <c r="O33" i="2" s="1"/>
  <c r="O62" i="2" s="1"/>
  <c r="O64" i="2" s="1"/>
  <c r="S6" i="5"/>
  <c r="O49" i="3" l="1"/>
  <c r="O51" i="3" s="1"/>
  <c r="U28" i="2"/>
  <c r="V28" i="2"/>
  <c r="X28" i="2"/>
  <c r="Z28" i="2"/>
  <c r="Y28" i="2"/>
  <c r="V59" i="5"/>
  <c r="Y59" i="5"/>
  <c r="P42" i="3"/>
  <c r="P49" i="3" s="1"/>
  <c r="S20" i="24"/>
  <c r="R77" i="1"/>
  <c r="R8" i="19"/>
  <c r="R12" i="19" s="1"/>
  <c r="R7" i="18" s="1"/>
  <c r="R12" i="18" s="1"/>
  <c r="S37" i="1"/>
  <c r="S28" i="1" s="1"/>
  <c r="S27" i="1" s="1"/>
  <c r="S61" i="1" s="1"/>
  <c r="S73" i="1" s="1"/>
  <c r="P78" i="5"/>
  <c r="P29" i="2"/>
  <c r="P31" i="2" s="1"/>
  <c r="P33" i="2" s="1"/>
  <c r="P62" i="2" s="1"/>
  <c r="Q85" i="5"/>
  <c r="T28" i="17"/>
  <c r="U17" i="5" s="1"/>
  <c r="T6" i="5"/>
  <c r="S86" i="5"/>
  <c r="S4" i="2"/>
  <c r="S9" i="2" s="1"/>
  <c r="E78" i="20"/>
  <c r="S24" i="24" l="1"/>
  <c r="S27" i="24" s="1"/>
  <c r="O4" i="5"/>
  <c r="O57" i="5"/>
  <c r="P50" i="3"/>
  <c r="P51" i="3" s="1"/>
  <c r="P4" i="5" s="1"/>
  <c r="S77" i="1"/>
  <c r="S8" i="19"/>
  <c r="S12" i="19" s="1"/>
  <c r="Q78" i="5"/>
  <c r="R85" i="5"/>
  <c r="Q29" i="2"/>
  <c r="Q31" i="2" s="1"/>
  <c r="Q33" i="2" s="1"/>
  <c r="Q62" i="2" s="1"/>
  <c r="E8" i="23"/>
  <c r="U15" i="5"/>
  <c r="U29" i="17"/>
  <c r="U28" i="17" s="1"/>
  <c r="V17" i="5" s="1"/>
  <c r="T4" i="2"/>
  <c r="T9" i="2" s="1"/>
  <c r="T86" i="5"/>
  <c r="T26" i="24" l="1"/>
  <c r="T27" i="24" s="1"/>
  <c r="S31" i="24"/>
  <c r="P63" i="2"/>
  <c r="P64" i="2" s="1"/>
  <c r="O56" i="5"/>
  <c r="O88" i="5" s="1"/>
  <c r="E57" i="20"/>
  <c r="E56" i="20" s="1"/>
  <c r="E10" i="23" s="1"/>
  <c r="E11" i="23" s="1"/>
  <c r="E4" i="20"/>
  <c r="O52" i="5"/>
  <c r="P52" i="5"/>
  <c r="Q50" i="3"/>
  <c r="Q51" i="3" s="1"/>
  <c r="P57" i="5"/>
  <c r="P56" i="5" s="1"/>
  <c r="P88" i="5" s="1"/>
  <c r="U6" i="5"/>
  <c r="U21" i="2"/>
  <c r="U24" i="2" s="1"/>
  <c r="R29" i="2"/>
  <c r="R31" i="2" s="1"/>
  <c r="R33" i="2" s="1"/>
  <c r="R62" i="2" s="1"/>
  <c r="R78" i="5"/>
  <c r="S85" i="5"/>
  <c r="V15" i="5"/>
  <c r="V29" i="17"/>
  <c r="S7" i="18"/>
  <c r="S12" i="18" s="1"/>
  <c r="T37" i="1"/>
  <c r="T28" i="1" s="1"/>
  <c r="T27" i="1" s="1"/>
  <c r="T61" i="1" s="1"/>
  <c r="T73" i="1" s="1"/>
  <c r="E40" i="23"/>
  <c r="E41" i="23"/>
  <c r="U86" i="5"/>
  <c r="U4" i="2"/>
  <c r="U9" i="2" s="1"/>
  <c r="U26" i="24" l="1"/>
  <c r="U27" i="24" s="1"/>
  <c r="T31" i="24"/>
  <c r="E88" i="20"/>
  <c r="E52" i="20"/>
  <c r="E5" i="23"/>
  <c r="O90" i="5"/>
  <c r="O91" i="5" s="1"/>
  <c r="P90" i="5"/>
  <c r="Q4" i="5"/>
  <c r="Q57" i="5"/>
  <c r="Q56" i="5" s="1"/>
  <c r="Q88" i="5" s="1"/>
  <c r="R50" i="3"/>
  <c r="R51" i="3" s="1"/>
  <c r="Q63" i="2"/>
  <c r="Q64" i="2" s="1"/>
  <c r="T77" i="1"/>
  <c r="T8" i="19"/>
  <c r="T12" i="19" s="1"/>
  <c r="U37" i="1"/>
  <c r="U28" i="1" s="1"/>
  <c r="U27" i="1" s="1"/>
  <c r="U61" i="1" s="1"/>
  <c r="U73" i="1" s="1"/>
  <c r="V6" i="5"/>
  <c r="S29" i="2"/>
  <c r="S31" i="2" s="1"/>
  <c r="S33" i="2" s="1"/>
  <c r="S62" i="2" s="1"/>
  <c r="S78" i="5"/>
  <c r="T85" i="5"/>
  <c r="V21" i="2"/>
  <c r="V24" i="2" s="1"/>
  <c r="V28" i="17"/>
  <c r="W17" i="5" s="1"/>
  <c r="V26" i="24" l="1"/>
  <c r="V27" i="24" s="1"/>
  <c r="U31" i="24"/>
  <c r="P91" i="5"/>
  <c r="E47" i="23"/>
  <c r="E50" i="23"/>
  <c r="E49" i="23"/>
  <c r="E48" i="23"/>
  <c r="E6" i="23"/>
  <c r="E42" i="23" s="1"/>
  <c r="R57" i="5"/>
  <c r="R56" i="5" s="1"/>
  <c r="R88" i="5" s="1"/>
  <c r="S50" i="3"/>
  <c r="S51" i="3" s="1"/>
  <c r="R4" i="5"/>
  <c r="Q52" i="5"/>
  <c r="Q90" i="5" s="1"/>
  <c r="Q91" i="5" s="1"/>
  <c r="R63" i="2"/>
  <c r="R64" i="2" s="1"/>
  <c r="U8" i="19"/>
  <c r="U12" i="19" s="1"/>
  <c r="U7" i="18" s="1"/>
  <c r="U12" i="18" s="1"/>
  <c r="U77" i="1"/>
  <c r="W15" i="5"/>
  <c r="W29" i="17"/>
  <c r="W28" i="17" s="1"/>
  <c r="X17" i="5" s="1"/>
  <c r="T7" i="18"/>
  <c r="T12" i="18" s="1"/>
  <c r="T29" i="2"/>
  <c r="T31" i="2" s="1"/>
  <c r="T33" i="2" s="1"/>
  <c r="T62" i="2" s="1"/>
  <c r="T78" i="5"/>
  <c r="U85" i="5"/>
  <c r="V86" i="5"/>
  <c r="V4" i="2"/>
  <c r="V9" i="2" s="1"/>
  <c r="W26" i="24" l="1"/>
  <c r="W27" i="24" s="1"/>
  <c r="V31" i="24"/>
  <c r="S63" i="2"/>
  <c r="S64" i="2" s="1"/>
  <c r="R52" i="5"/>
  <c r="R90" i="5" s="1"/>
  <c r="R91" i="5" s="1"/>
  <c r="S57" i="5"/>
  <c r="S56" i="5" s="1"/>
  <c r="S88" i="5" s="1"/>
  <c r="T50" i="3"/>
  <c r="T51" i="3" s="1"/>
  <c r="S4" i="5"/>
  <c r="V37" i="1"/>
  <c r="V28" i="1" s="1"/>
  <c r="V27" i="1" s="1"/>
  <c r="V61" i="1" s="1"/>
  <c r="V73" i="1" s="1"/>
  <c r="W6" i="5"/>
  <c r="W21" i="2"/>
  <c r="W24" i="2" s="1"/>
  <c r="W4" i="2"/>
  <c r="W9" i="2" s="1"/>
  <c r="W86" i="5"/>
  <c r="U29" i="2"/>
  <c r="U31" i="2" s="1"/>
  <c r="U33" i="2" s="1"/>
  <c r="U62" i="2" s="1"/>
  <c r="U78" i="5"/>
  <c r="V85" i="5"/>
  <c r="X15" i="5"/>
  <c r="X29" i="17"/>
  <c r="X28" i="17" s="1"/>
  <c r="Y17" i="5" s="1"/>
  <c r="X26" i="24" l="1"/>
  <c r="X27" i="24" s="1"/>
  <c r="W31" i="24"/>
  <c r="T57" i="5"/>
  <c r="T56" i="5" s="1"/>
  <c r="T88" i="5" s="1"/>
  <c r="U50" i="3"/>
  <c r="U51" i="3" s="1"/>
  <c r="T4" i="5"/>
  <c r="T63" i="2"/>
  <c r="T64" i="2" s="1"/>
  <c r="S52" i="5"/>
  <c r="S90" i="5" s="1"/>
  <c r="S91" i="5" s="1"/>
  <c r="V77" i="1"/>
  <c r="V8" i="19"/>
  <c r="V12" i="19" s="1"/>
  <c r="Y15" i="5"/>
  <c r="Y21" i="2" s="1"/>
  <c r="Y24" i="2" s="1"/>
  <c r="Y29" i="17"/>
  <c r="X6" i="5"/>
  <c r="W37" i="1"/>
  <c r="W28" i="1" s="1"/>
  <c r="W27" i="1" s="1"/>
  <c r="W61" i="1" s="1"/>
  <c r="W73" i="1" s="1"/>
  <c r="V78" i="5"/>
  <c r="V29" i="2"/>
  <c r="V31" i="2" s="1"/>
  <c r="V33" i="2" s="1"/>
  <c r="V62" i="2" s="1"/>
  <c r="W85" i="5"/>
  <c r="X21" i="2"/>
  <c r="X24" i="2" s="1"/>
  <c r="Y26" i="24" l="1"/>
  <c r="Y27" i="24" s="1"/>
  <c r="X31" i="24"/>
  <c r="U63" i="2"/>
  <c r="U64" i="2" s="1"/>
  <c r="T52" i="5"/>
  <c r="T90" i="5" s="1"/>
  <c r="T91" i="5" s="1"/>
  <c r="U57" i="5"/>
  <c r="U56" i="5" s="1"/>
  <c r="U88" i="5" s="1"/>
  <c r="U4" i="5"/>
  <c r="V50" i="3"/>
  <c r="V51" i="3" s="1"/>
  <c r="W77" i="1"/>
  <c r="W8" i="19"/>
  <c r="W12" i="19" s="1"/>
  <c r="W7" i="18" s="1"/>
  <c r="W12" i="18" s="1"/>
  <c r="X37" i="1"/>
  <c r="X28" i="1" s="1"/>
  <c r="X27" i="1" s="1"/>
  <c r="X61" i="1" s="1"/>
  <c r="X73" i="1" s="1"/>
  <c r="Y6" i="5"/>
  <c r="V7" i="18"/>
  <c r="V12" i="18" s="1"/>
  <c r="X85" i="5"/>
  <c r="W78" i="5"/>
  <c r="W29" i="2"/>
  <c r="Y28" i="17"/>
  <c r="Z17" i="5" s="1"/>
  <c r="X4" i="2"/>
  <c r="X86" i="5"/>
  <c r="Z26" i="24" l="1"/>
  <c r="Z27" i="24" s="1"/>
  <c r="Y31" i="24"/>
  <c r="U52" i="5"/>
  <c r="U90" i="5" s="1"/>
  <c r="U91" i="5" s="1"/>
  <c r="V63" i="2"/>
  <c r="V64" i="2" s="1"/>
  <c r="V4" i="5"/>
  <c r="V57" i="5"/>
  <c r="V56" i="5" s="1"/>
  <c r="V88" i="5" s="1"/>
  <c r="W50" i="3"/>
  <c r="W51" i="3" s="1"/>
  <c r="X8" i="19"/>
  <c r="X12" i="19" s="1"/>
  <c r="X77" i="1"/>
  <c r="X9" i="2"/>
  <c r="X29" i="2"/>
  <c r="X31" i="2" s="1"/>
  <c r="X78" i="5"/>
  <c r="Y85" i="5"/>
  <c r="Z15" i="5"/>
  <c r="Z29" i="17"/>
  <c r="Z28" i="17" s="1"/>
  <c r="AA17" i="5" s="1"/>
  <c r="W31" i="2"/>
  <c r="W33" i="2" s="1"/>
  <c r="W62" i="2" s="1"/>
  <c r="Y86" i="5"/>
  <c r="Y4" i="2"/>
  <c r="Y9" i="2" s="1"/>
  <c r="AA26" i="24" l="1"/>
  <c r="AA27" i="24" s="1"/>
  <c r="Z31" i="24"/>
  <c r="W63" i="2"/>
  <c r="W64" i="2" s="1"/>
  <c r="V52" i="5"/>
  <c r="V90" i="5" s="1"/>
  <c r="V91" i="5" s="1"/>
  <c r="X50" i="3"/>
  <c r="X51" i="3" s="1"/>
  <c r="W4" i="5"/>
  <c r="W57" i="5"/>
  <c r="W56" i="5" s="1"/>
  <c r="W88" i="5" s="1"/>
  <c r="X33" i="2"/>
  <c r="X62" i="2" s="1"/>
  <c r="AA29" i="17"/>
  <c r="AA28" i="17" s="1"/>
  <c r="AB17" i="5" s="1"/>
  <c r="Z6" i="5"/>
  <c r="Z21" i="2"/>
  <c r="Z24" i="2" s="1"/>
  <c r="Y29" i="2"/>
  <c r="Z85" i="5"/>
  <c r="Y78" i="5"/>
  <c r="Z86" i="5"/>
  <c r="Z4" i="2"/>
  <c r="Z9" i="2" s="1"/>
  <c r="Y37" i="1"/>
  <c r="D38" i="21" s="1"/>
  <c r="D29" i="21" s="1"/>
  <c r="D28" i="21" s="1"/>
  <c r="F18" i="23" s="1"/>
  <c r="X7" i="18"/>
  <c r="X12" i="18" s="1"/>
  <c r="AB26" i="24" l="1"/>
  <c r="AB27" i="24" s="1"/>
  <c r="AA31" i="24"/>
  <c r="X57" i="5"/>
  <c r="X56" i="5" s="1"/>
  <c r="X88" i="5" s="1"/>
  <c r="X4" i="5"/>
  <c r="Y50" i="3"/>
  <c r="Y51" i="3" s="1"/>
  <c r="W52" i="5"/>
  <c r="W90" i="5" s="1"/>
  <c r="W91" i="5" s="1"/>
  <c r="X63" i="2"/>
  <c r="X64" i="2" s="1"/>
  <c r="Y28" i="1"/>
  <c r="Y27" i="1" s="1"/>
  <c r="Y61" i="1" s="1"/>
  <c r="Y73" i="1" s="1"/>
  <c r="Z29" i="2"/>
  <c r="Z31" i="2" s="1"/>
  <c r="Z33" i="2" s="1"/>
  <c r="Z62" i="2" s="1"/>
  <c r="AA85" i="5"/>
  <c r="Z78" i="5"/>
  <c r="Y31" i="2"/>
  <c r="Y33" i="2" s="1"/>
  <c r="Y62" i="2" s="1"/>
  <c r="AB15" i="5"/>
  <c r="AB29" i="17"/>
  <c r="AB28" i="17" s="1"/>
  <c r="AC17" i="5" s="1"/>
  <c r="Z37" i="1"/>
  <c r="F19" i="23"/>
  <c r="F22" i="23" s="1"/>
  <c r="F25" i="23" s="1"/>
  <c r="F28" i="23" s="1"/>
  <c r="D62" i="21"/>
  <c r="F17" i="20"/>
  <c r="F15" i="20" s="1"/>
  <c r="AA15" i="5"/>
  <c r="AC26" i="24" l="1"/>
  <c r="AC27" i="24" s="1"/>
  <c r="AB31" i="24"/>
  <c r="Y57" i="5"/>
  <c r="Y56" i="5" s="1"/>
  <c r="Y88" i="5" s="1"/>
  <c r="Y4" i="5"/>
  <c r="Z50" i="3"/>
  <c r="Z51" i="3" s="1"/>
  <c r="Y63" i="2"/>
  <c r="Y64" i="2" s="1"/>
  <c r="X52" i="5"/>
  <c r="X90" i="5" s="1"/>
  <c r="X91" i="5" s="1"/>
  <c r="D74" i="21"/>
  <c r="H9" i="24"/>
  <c r="AC15" i="5"/>
  <c r="AC21" i="2" s="1"/>
  <c r="AC29" i="17"/>
  <c r="AB21" i="2"/>
  <c r="AA21" i="2"/>
  <c r="F31" i="23"/>
  <c r="AA29" i="2"/>
  <c r="Z28" i="1"/>
  <c r="Z27" i="1" s="1"/>
  <c r="Z61" i="1" s="1"/>
  <c r="Z73" i="1" s="1"/>
  <c r="AA37" i="1"/>
  <c r="Y8" i="19"/>
  <c r="Y12" i="19" s="1"/>
  <c r="AD26" i="24" l="1"/>
  <c r="AD27" i="24" s="1"/>
  <c r="AC31" i="24"/>
  <c r="Z4" i="5"/>
  <c r="AA50" i="3"/>
  <c r="AA51" i="3" s="1"/>
  <c r="Z57" i="5"/>
  <c r="Z56" i="5" s="1"/>
  <c r="Z88" i="5" s="1"/>
  <c r="Y52" i="5"/>
  <c r="Y90" i="5" s="1"/>
  <c r="Y91" i="5" s="1"/>
  <c r="Z63" i="2"/>
  <c r="Z64" i="2" s="1"/>
  <c r="AA28" i="1"/>
  <c r="AA27" i="1" s="1"/>
  <c r="AA61" i="1" s="1"/>
  <c r="AA73" i="1" s="1"/>
  <c r="AB37" i="1"/>
  <c r="Z77" i="1"/>
  <c r="Z8" i="19"/>
  <c r="Z12" i="19" s="1"/>
  <c r="Z7" i="18" s="1"/>
  <c r="Z12" i="18" s="1"/>
  <c r="D29" i="22"/>
  <c r="D21" i="22"/>
  <c r="AC28" i="17"/>
  <c r="AD17" i="5" s="1"/>
  <c r="Y7" i="18"/>
  <c r="Y12" i="18" s="1"/>
  <c r="Y14" i="19"/>
  <c r="AE26" i="24" l="1"/>
  <c r="AD31" i="24"/>
  <c r="AB50" i="3"/>
  <c r="AA4" i="5"/>
  <c r="AA57" i="5"/>
  <c r="Z52" i="5"/>
  <c r="Z90" i="5" s="1"/>
  <c r="Z91" i="5" s="1"/>
  <c r="AA63" i="2"/>
  <c r="Y14" i="18"/>
  <c r="Y16" i="18" s="1"/>
  <c r="AD15" i="5"/>
  <c r="AD29" i="17"/>
  <c r="AD28" i="17" s="1"/>
  <c r="AE17" i="5" s="1"/>
  <c r="AB28" i="1"/>
  <c r="AB27" i="1" s="1"/>
  <c r="AB61" i="1" s="1"/>
  <c r="AB73" i="1" s="1"/>
  <c r="AA8" i="19"/>
  <c r="AA12" i="19" s="1"/>
  <c r="AA7" i="18" s="1"/>
  <c r="AA12" i="18" s="1"/>
  <c r="AA77" i="1"/>
  <c r="AE18" i="19"/>
  <c r="Y25" i="19"/>
  <c r="Z25" i="19"/>
  <c r="AA25" i="19"/>
  <c r="AB25" i="19"/>
  <c r="AB24" i="19"/>
  <c r="AA24" i="19"/>
  <c r="AE19" i="19"/>
  <c r="Z24" i="19"/>
  <c r="AD24" i="19"/>
  <c r="Y24" i="19"/>
  <c r="AJ20" i="19"/>
  <c r="AJ21" i="19" s="1"/>
  <c r="AC25" i="19"/>
  <c r="AC24" i="19"/>
  <c r="AD25" i="19"/>
  <c r="AB4" i="2"/>
  <c r="AB9" i="2" s="1"/>
  <c r="AB86" i="5"/>
  <c r="Y15" i="18" l="1"/>
  <c r="AA56" i="5"/>
  <c r="F57" i="20"/>
  <c r="F56" i="20" s="1"/>
  <c r="AB63" i="2"/>
  <c r="F4" i="20"/>
  <c r="AB8" i="19"/>
  <c r="AB12" i="19" s="1"/>
  <c r="AB7" i="18" s="1"/>
  <c r="AB12" i="18" s="1"/>
  <c r="AB77" i="1"/>
  <c r="AE21" i="19"/>
  <c r="AE15" i="5"/>
  <c r="AE21" i="2" s="1"/>
  <c r="AE29" i="17"/>
  <c r="AE28" i="17" s="1"/>
  <c r="AF17" i="5" s="1"/>
  <c r="AC86" i="5"/>
  <c r="AC4" i="2"/>
  <c r="AC9" i="2" s="1"/>
  <c r="AC37" i="1"/>
  <c r="AC28" i="1" s="1"/>
  <c r="AC27" i="1" s="1"/>
  <c r="AC61" i="1" s="1"/>
  <c r="AC73" i="1" s="1"/>
  <c r="AJ20" i="18"/>
  <c r="AJ21" i="18" s="1"/>
  <c r="AL11" i="3" s="1"/>
  <c r="Y24" i="18"/>
  <c r="AA11" i="5" s="1"/>
  <c r="Z25" i="18"/>
  <c r="AB67" i="5" s="1"/>
  <c r="AC24" i="18"/>
  <c r="AE11" i="5" s="1"/>
  <c r="AA25" i="18"/>
  <c r="AC67" i="5" s="1"/>
  <c r="AB25" i="18"/>
  <c r="AD67" i="5" s="1"/>
  <c r="AB24" i="18"/>
  <c r="AD11" i="5" s="1"/>
  <c r="Y25" i="18"/>
  <c r="AA67" i="5" s="1"/>
  <c r="AE19" i="18"/>
  <c r="AD25" i="18"/>
  <c r="AF67" i="5" s="1"/>
  <c r="AE18" i="18"/>
  <c r="AC25" i="18"/>
  <c r="AE67" i="5" s="1"/>
  <c r="AD24" i="18"/>
  <c r="AF11" i="5" s="1"/>
  <c r="Z24" i="18"/>
  <c r="AB11" i="5" s="1"/>
  <c r="AA24" i="18"/>
  <c r="AC11" i="5" s="1"/>
  <c r="AD21" i="2"/>
  <c r="AL14" i="3" l="1"/>
  <c r="AL49" i="3" s="1"/>
  <c r="AO21" i="24"/>
  <c r="AO24" i="24" s="1"/>
  <c r="AE21" i="18"/>
  <c r="AF15" i="5"/>
  <c r="AF6" i="5" s="1"/>
  <c r="AF29" i="17"/>
  <c r="AF28" i="17" s="1"/>
  <c r="AG17" i="5" s="1"/>
  <c r="D76" i="21"/>
  <c r="AA5" i="2"/>
  <c r="D5" i="22" s="1"/>
  <c r="AA28" i="2"/>
  <c r="Y77" i="1"/>
  <c r="AF28" i="2"/>
  <c r="AF59" i="5"/>
  <c r="AD28" i="2"/>
  <c r="AD59" i="5"/>
  <c r="AA6" i="5"/>
  <c r="AA52" i="5" s="1"/>
  <c r="F11" i="20"/>
  <c r="F6" i="20" s="1"/>
  <c r="AB23" i="2"/>
  <c r="AB24" i="2" s="1"/>
  <c r="AA23" i="2"/>
  <c r="AE6" i="5"/>
  <c r="AC28" i="2"/>
  <c r="AC59" i="5"/>
  <c r="AJ24" i="19"/>
  <c r="AI24" i="19"/>
  <c r="AG24" i="19"/>
  <c r="AJ25" i="19"/>
  <c r="AF24" i="19"/>
  <c r="AH25" i="19"/>
  <c r="AE25" i="19"/>
  <c r="AI25" i="19"/>
  <c r="AG25" i="19"/>
  <c r="AH24" i="19"/>
  <c r="AF25" i="19"/>
  <c r="AE24" i="19"/>
  <c r="AC6" i="5"/>
  <c r="AD23" i="2"/>
  <c r="AD24" i="2" s="1"/>
  <c r="AE28" i="2"/>
  <c r="AE59" i="5"/>
  <c r="F67" i="20"/>
  <c r="F59" i="20" s="1"/>
  <c r="F10" i="23" s="1"/>
  <c r="AA59" i="5"/>
  <c r="AF23" i="2"/>
  <c r="AD86" i="5"/>
  <c r="AD4" i="2"/>
  <c r="AD9" i="2" s="1"/>
  <c r="AB6" i="5"/>
  <c r="AC23" i="2"/>
  <c r="AC24" i="2" s="1"/>
  <c r="AE23" i="2"/>
  <c r="AE24" i="2" s="1"/>
  <c r="AD6" i="5"/>
  <c r="AB28" i="2"/>
  <c r="AB59" i="5"/>
  <c r="AC77" i="1"/>
  <c r="AC8" i="19"/>
  <c r="AC12" i="19" s="1"/>
  <c r="AD37" i="1"/>
  <c r="AD28" i="1" s="1"/>
  <c r="AD27" i="1" s="1"/>
  <c r="AD61" i="1" s="1"/>
  <c r="AD73" i="1" s="1"/>
  <c r="Y80" i="1" l="1"/>
  <c r="D81" i="21" s="1"/>
  <c r="AG25" i="18"/>
  <c r="AH25" i="18"/>
  <c r="AF25" i="18"/>
  <c r="AH67" i="5" s="1"/>
  <c r="AF24" i="18"/>
  <c r="AH11" i="5" s="1"/>
  <c r="AI25" i="18"/>
  <c r="AK67" i="5" s="1"/>
  <c r="AI24" i="18"/>
  <c r="AK11" i="5" s="1"/>
  <c r="AJ25" i="18"/>
  <c r="AG11" i="3"/>
  <c r="AG24" i="18"/>
  <c r="AI11" i="5" s="1"/>
  <c r="AJ24" i="18"/>
  <c r="AL11" i="5" s="1"/>
  <c r="AE25" i="18"/>
  <c r="AE24" i="18"/>
  <c r="AG11" i="5" s="1"/>
  <c r="AH24" i="18"/>
  <c r="AJ11" i="5" s="1"/>
  <c r="AF21" i="2"/>
  <c r="AF24" i="2" s="1"/>
  <c r="AD77" i="1"/>
  <c r="AD8" i="19"/>
  <c r="AD12" i="19" s="1"/>
  <c r="AD7" i="18" s="1"/>
  <c r="AD12" i="18" s="1"/>
  <c r="AE86" i="5"/>
  <c r="AE4" i="2"/>
  <c r="AE9" i="2" s="1"/>
  <c r="D28" i="22"/>
  <c r="D31" i="22" s="1"/>
  <c r="AA31" i="2"/>
  <c r="F52" i="20"/>
  <c r="F5" i="23"/>
  <c r="AG15" i="5"/>
  <c r="AG29" i="17"/>
  <c r="AG28" i="17" s="1"/>
  <c r="AH17" i="5" s="1"/>
  <c r="F33" i="23"/>
  <c r="F34" i="23" s="1"/>
  <c r="D78" i="21"/>
  <c r="AE37" i="1"/>
  <c r="AE28" i="1" s="1"/>
  <c r="AE27" i="1" s="1"/>
  <c r="AE61" i="1" s="1"/>
  <c r="AE73" i="1" s="1"/>
  <c r="AC7" i="18"/>
  <c r="AC12" i="18" s="1"/>
  <c r="D23" i="22"/>
  <c r="D24" i="22" s="1"/>
  <c r="AA24" i="2"/>
  <c r="AA86" i="5"/>
  <c r="AA4" i="2"/>
  <c r="Y82" i="1" l="1"/>
  <c r="D83" i="21" s="1"/>
  <c r="H11" i="24" s="1"/>
  <c r="AI67" i="5"/>
  <c r="AI59" i="5" s="1"/>
  <c r="AG67" i="5"/>
  <c r="AG59" i="5" s="1"/>
  <c r="AL67" i="5"/>
  <c r="AL59" i="5" s="1"/>
  <c r="AJ67" i="5"/>
  <c r="AJ59" i="5" s="1"/>
  <c r="AG23" i="2"/>
  <c r="AL23" i="2"/>
  <c r="AG14" i="3"/>
  <c r="AG49" i="3" s="1"/>
  <c r="AJ21" i="24"/>
  <c r="AJ24" i="24" s="1"/>
  <c r="AI23" i="2"/>
  <c r="AK59" i="5"/>
  <c r="AK23" i="2"/>
  <c r="AK28" i="2"/>
  <c r="AI28" i="2"/>
  <c r="AH59" i="5"/>
  <c r="AJ23" i="2"/>
  <c r="AG21" i="2"/>
  <c r="F86" i="20"/>
  <c r="H10" i="24"/>
  <c r="E3" i="25" s="1"/>
  <c r="E7" i="25" s="1"/>
  <c r="AB40" i="3" s="1"/>
  <c r="AE77" i="1"/>
  <c r="AE8" i="19"/>
  <c r="AE12" i="19" s="1"/>
  <c r="AA78" i="5"/>
  <c r="AA88" i="5" s="1"/>
  <c r="AA90" i="5" s="1"/>
  <c r="AA91" i="5" s="1"/>
  <c r="AH15" i="5"/>
  <c r="AH21" i="2" s="1"/>
  <c r="AH29" i="17"/>
  <c r="AF37" i="1"/>
  <c r="AF28" i="1" s="1"/>
  <c r="AF27" i="1" s="1"/>
  <c r="AF61" i="1" s="1"/>
  <c r="AF73" i="1" s="1"/>
  <c r="AA9" i="2"/>
  <c r="AA33" i="2" s="1"/>
  <c r="AA62" i="2" s="1"/>
  <c r="AA64" i="2" s="1"/>
  <c r="D4" i="22"/>
  <c r="D9" i="22" s="1"/>
  <c r="D33" i="22" s="1"/>
  <c r="D62" i="22" s="1"/>
  <c r="D64" i="22" s="1"/>
  <c r="E63" i="22" s="1"/>
  <c r="F48" i="23"/>
  <c r="F49" i="23"/>
  <c r="F50" i="23"/>
  <c r="F47" i="23"/>
  <c r="F6" i="23"/>
  <c r="F42" i="23" s="1"/>
  <c r="AF4" i="2"/>
  <c r="AF9" i="2" s="1"/>
  <c r="AF86" i="5"/>
  <c r="AL28" i="2" l="1"/>
  <c r="AG28" i="2"/>
  <c r="AH28" i="2"/>
  <c r="AJ28" i="2"/>
  <c r="AG24" i="2"/>
  <c r="AG6" i="5"/>
  <c r="AH23" i="2"/>
  <c r="AH24" i="2" s="1"/>
  <c r="AB42" i="3"/>
  <c r="AE20" i="24"/>
  <c r="G85" i="20"/>
  <c r="AB85" i="5"/>
  <c r="AB29" i="2" s="1"/>
  <c r="AB31" i="2" s="1"/>
  <c r="AB33" i="2" s="1"/>
  <c r="AB62" i="2" s="1"/>
  <c r="AB64" i="2" s="1"/>
  <c r="F78" i="20"/>
  <c r="F8" i="23" s="1"/>
  <c r="AF77" i="1"/>
  <c r="AF8" i="19"/>
  <c r="AF12" i="19" s="1"/>
  <c r="AF7" i="18" s="1"/>
  <c r="AF12" i="18" s="1"/>
  <c r="AG37" i="1"/>
  <c r="AG28" i="1" s="1"/>
  <c r="AG27" i="1" s="1"/>
  <c r="AG61" i="1" s="1"/>
  <c r="AG73" i="1" s="1"/>
  <c r="AH28" i="17"/>
  <c r="AI17" i="5" s="1"/>
  <c r="AE7" i="18"/>
  <c r="AE12" i="18" s="1"/>
  <c r="AH6" i="5"/>
  <c r="AG86" i="5"/>
  <c r="AG4" i="2"/>
  <c r="AG9" i="2" s="1"/>
  <c r="AE24" i="24" l="1"/>
  <c r="AE27" i="24" s="1"/>
  <c r="AB49" i="3"/>
  <c r="AB51" i="3" s="1"/>
  <c r="AB4" i="5" s="1"/>
  <c r="AB52" i="5" s="1"/>
  <c r="AB78" i="5"/>
  <c r="AC85" i="5"/>
  <c r="AC78" i="5" s="1"/>
  <c r="F88" i="20"/>
  <c r="AG77" i="1"/>
  <c r="AG8" i="19"/>
  <c r="AG12" i="19" s="1"/>
  <c r="AI15" i="5"/>
  <c r="AI29" i="17"/>
  <c r="AI28" i="17" s="1"/>
  <c r="AJ17" i="5" s="1"/>
  <c r="AH4" i="2"/>
  <c r="AH9" i="2" s="1"/>
  <c r="AH86" i="5"/>
  <c r="F11" i="23"/>
  <c r="F40" i="23"/>
  <c r="F41" i="23"/>
  <c r="AF26" i="24" l="1"/>
  <c r="AF27" i="24" s="1"/>
  <c r="AE31" i="24"/>
  <c r="AB57" i="5"/>
  <c r="AB56" i="5" s="1"/>
  <c r="AB88" i="5" s="1"/>
  <c r="AB90" i="5" s="1"/>
  <c r="AB91" i="5" s="1"/>
  <c r="AC50" i="3"/>
  <c r="AC51" i="3" s="1"/>
  <c r="AC4" i="5" s="1"/>
  <c r="AC52" i="5" s="1"/>
  <c r="AC29" i="2"/>
  <c r="AC31" i="2" s="1"/>
  <c r="AC33" i="2" s="1"/>
  <c r="AC62" i="2" s="1"/>
  <c r="AD85" i="5"/>
  <c r="AE85" i="5" s="1"/>
  <c r="AI6" i="5"/>
  <c r="AI21" i="2"/>
  <c r="AI24" i="2" s="1"/>
  <c r="AH37" i="1"/>
  <c r="AH28" i="1" s="1"/>
  <c r="AH27" i="1" s="1"/>
  <c r="AH61" i="1" s="1"/>
  <c r="AH73" i="1" s="1"/>
  <c r="AG7" i="18"/>
  <c r="AG12" i="18" s="1"/>
  <c r="AJ15" i="5"/>
  <c r="AJ29" i="17"/>
  <c r="AJ28" i="17" s="1"/>
  <c r="AK17" i="5" s="1"/>
  <c r="AI86" i="5"/>
  <c r="AI4" i="2"/>
  <c r="AG26" i="24" l="1"/>
  <c r="AG27" i="24" s="1"/>
  <c r="AF31" i="24"/>
  <c r="AC57" i="5"/>
  <c r="AC56" i="5" s="1"/>
  <c r="AC88" i="5" s="1"/>
  <c r="AC90" i="5" s="1"/>
  <c r="AC91" i="5" s="1"/>
  <c r="AD50" i="3"/>
  <c r="AD51" i="3" s="1"/>
  <c r="AD4" i="5" s="1"/>
  <c r="AD52" i="5" s="1"/>
  <c r="AC63" i="2"/>
  <c r="AC64" i="2" s="1"/>
  <c r="AD29" i="2"/>
  <c r="AD31" i="2" s="1"/>
  <c r="AD33" i="2" s="1"/>
  <c r="AD62" i="2" s="1"/>
  <c r="AD78" i="5"/>
  <c r="AK15" i="5"/>
  <c r="AK21" i="2" s="1"/>
  <c r="AK24" i="2" s="1"/>
  <c r="AK29" i="17"/>
  <c r="AK28" i="17" s="1"/>
  <c r="AL17" i="5" s="1"/>
  <c r="AH8" i="19"/>
  <c r="AH12" i="19" s="1"/>
  <c r="AH77" i="1"/>
  <c r="AE78" i="5"/>
  <c r="AF85" i="5"/>
  <c r="AE29" i="2"/>
  <c r="AE31" i="2" s="1"/>
  <c r="AE33" i="2" s="1"/>
  <c r="AE62" i="2" s="1"/>
  <c r="AI37" i="1"/>
  <c r="AI28" i="1" s="1"/>
  <c r="AI27" i="1" s="1"/>
  <c r="AI61" i="1" s="1"/>
  <c r="AI73" i="1" s="1"/>
  <c r="AI9" i="2"/>
  <c r="AJ6" i="5"/>
  <c r="AJ21" i="2"/>
  <c r="AJ24" i="2" s="1"/>
  <c r="AH26" i="24" l="1"/>
  <c r="AH27" i="24" s="1"/>
  <c r="AG31" i="24"/>
  <c r="AD63" i="2"/>
  <c r="AD64" i="2" s="1"/>
  <c r="AE50" i="3"/>
  <c r="AE51" i="3" s="1"/>
  <c r="AE4" i="5" s="1"/>
  <c r="AE52" i="5" s="1"/>
  <c r="AD57" i="5"/>
  <c r="AD56" i="5" s="1"/>
  <c r="AD88" i="5" s="1"/>
  <c r="AD90" i="5" s="1"/>
  <c r="AD91" i="5" s="1"/>
  <c r="AI77" i="1"/>
  <c r="AI8" i="19"/>
  <c r="AI12" i="19" s="1"/>
  <c r="AI7" i="18" s="1"/>
  <c r="AI12" i="18" s="1"/>
  <c r="AF78" i="5"/>
  <c r="AF29" i="2"/>
  <c r="AF31" i="2" s="1"/>
  <c r="AF33" i="2" s="1"/>
  <c r="AF62" i="2" s="1"/>
  <c r="AG85" i="5"/>
  <c r="AH7" i="18"/>
  <c r="AH12" i="18" s="1"/>
  <c r="AL15" i="5"/>
  <c r="AL6" i="5" s="1"/>
  <c r="AL29" i="17"/>
  <c r="AL28" i="17" s="1"/>
  <c r="AM17" i="5" s="1"/>
  <c r="AJ37" i="1"/>
  <c r="AJ28" i="1" s="1"/>
  <c r="AJ27" i="1" s="1"/>
  <c r="AJ61" i="1" s="1"/>
  <c r="AJ73" i="1" s="1"/>
  <c r="AJ4" i="2"/>
  <c r="AJ86" i="5"/>
  <c r="AK6" i="5"/>
  <c r="AI26" i="24" l="1"/>
  <c r="AI27" i="24" s="1"/>
  <c r="AH31" i="24"/>
  <c r="AE63" i="2"/>
  <c r="AE64" i="2" s="1"/>
  <c r="AE57" i="5"/>
  <c r="AE56" i="5" s="1"/>
  <c r="AE88" i="5" s="1"/>
  <c r="AE90" i="5" s="1"/>
  <c r="AE91" i="5" s="1"/>
  <c r="AF50" i="3"/>
  <c r="AF51" i="3" s="1"/>
  <c r="AF57" i="5" s="1"/>
  <c r="AF56" i="5" s="1"/>
  <c r="AF88" i="5" s="1"/>
  <c r="AL21" i="2"/>
  <c r="AL24" i="2" s="1"/>
  <c r="AJ77" i="1"/>
  <c r="AJ8" i="19"/>
  <c r="AJ12" i="19" s="1"/>
  <c r="AJ9" i="2"/>
  <c r="AM29" i="17"/>
  <c r="AM28" i="17" s="1"/>
  <c r="AN17" i="5" s="1"/>
  <c r="AK37" i="1"/>
  <c r="E38" i="21" s="1"/>
  <c r="E29" i="21" s="1"/>
  <c r="E28" i="21" s="1"/>
  <c r="AH85" i="5"/>
  <c r="AG29" i="2"/>
  <c r="AG31" i="2" s="1"/>
  <c r="AG33" i="2" s="1"/>
  <c r="AG62" i="2" s="1"/>
  <c r="AG78" i="5"/>
  <c r="AK4" i="2"/>
  <c r="AK9" i="2" s="1"/>
  <c r="AK86" i="5"/>
  <c r="AJ26" i="24" l="1"/>
  <c r="AJ27" i="24" s="1"/>
  <c r="AI31" i="24"/>
  <c r="E62" i="21"/>
  <c r="G18" i="23"/>
  <c r="G19" i="23" s="1"/>
  <c r="G22" i="23" s="1"/>
  <c r="G25" i="23" s="1"/>
  <c r="G28" i="23" s="1"/>
  <c r="AF63" i="2"/>
  <c r="AF64" i="2" s="1"/>
  <c r="AF4" i="5"/>
  <c r="AG63" i="2" s="1"/>
  <c r="AG64" i="2" s="1"/>
  <c r="AG50" i="3"/>
  <c r="AG51" i="3" s="1"/>
  <c r="AG57" i="5" s="1"/>
  <c r="AG56" i="5" s="1"/>
  <c r="AG88" i="5" s="1"/>
  <c r="AK28" i="1"/>
  <c r="AK27" i="1" s="1"/>
  <c r="AK61" i="1" s="1"/>
  <c r="AK73" i="1" s="1"/>
  <c r="AK8" i="19" s="1"/>
  <c r="AK12" i="19" s="1"/>
  <c r="AK7" i="18" s="1"/>
  <c r="AK12" i="18" s="1"/>
  <c r="AI85" i="5"/>
  <c r="AH78" i="5"/>
  <c r="AH29" i="2"/>
  <c r="AH31" i="2" s="1"/>
  <c r="AH33" i="2" s="1"/>
  <c r="AH62" i="2" s="1"/>
  <c r="AN15" i="5"/>
  <c r="AN29" i="17"/>
  <c r="AN28" i="17" s="1"/>
  <c r="AO17" i="5" s="1"/>
  <c r="AL37" i="1"/>
  <c r="AJ7" i="18"/>
  <c r="AJ12" i="18" s="1"/>
  <c r="G17" i="20"/>
  <c r="G15" i="20" s="1"/>
  <c r="AM15" i="5"/>
  <c r="AL86" i="5"/>
  <c r="AL4" i="2"/>
  <c r="AL9" i="2" s="1"/>
  <c r="AK26" i="24" l="1"/>
  <c r="AK27" i="24" s="1"/>
  <c r="AJ31" i="24"/>
  <c r="AH50" i="3"/>
  <c r="AH51" i="3" s="1"/>
  <c r="AH4" i="5" s="1"/>
  <c r="AH52" i="5" s="1"/>
  <c r="AG4" i="5"/>
  <c r="AG52" i="5" s="1"/>
  <c r="AG90" i="5" s="1"/>
  <c r="AF52" i="5"/>
  <c r="AF90" i="5" s="1"/>
  <c r="AF91" i="5" s="1"/>
  <c r="E74" i="21"/>
  <c r="I9" i="24"/>
  <c r="AK14" i="19"/>
  <c r="AK25" i="19" s="1"/>
  <c r="G31" i="23"/>
  <c r="AO15" i="5"/>
  <c r="AO21" i="2" s="1"/>
  <c r="AO29" i="17"/>
  <c r="AO28" i="17" s="1"/>
  <c r="AP17" i="5" s="1"/>
  <c r="AK14" i="18"/>
  <c r="AK16" i="18" s="1"/>
  <c r="AK24" i="18" s="1"/>
  <c r="AL28" i="1"/>
  <c r="AL27" i="1" s="1"/>
  <c r="AL61" i="1" s="1"/>
  <c r="AL73" i="1" s="1"/>
  <c r="AM37" i="1"/>
  <c r="AM28" i="1" s="1"/>
  <c r="AM27" i="1" s="1"/>
  <c r="AM61" i="1" s="1"/>
  <c r="AM73" i="1" s="1"/>
  <c r="AJ85" i="5"/>
  <c r="AI78" i="5"/>
  <c r="AI29" i="2"/>
  <c r="AI31" i="2" s="1"/>
  <c r="AI33" i="2" s="1"/>
  <c r="AI62" i="2" s="1"/>
  <c r="AM21" i="2"/>
  <c r="AN21" i="2"/>
  <c r="AP24" i="19"/>
  <c r="AL26" i="24" l="1"/>
  <c r="AL27" i="24" s="1"/>
  <c r="AK31" i="24"/>
  <c r="AG91" i="5"/>
  <c r="AH57" i="5"/>
  <c r="AH56" i="5" s="1"/>
  <c r="AH88" i="5" s="1"/>
  <c r="AH90" i="5" s="1"/>
  <c r="AH91" i="5" s="1"/>
  <c r="AI50" i="3"/>
  <c r="AI51" i="3" s="1"/>
  <c r="AI4" i="5" s="1"/>
  <c r="AI52" i="5" s="1"/>
  <c r="AH63" i="2"/>
  <c r="AH64" i="2" s="1"/>
  <c r="AP25" i="19"/>
  <c r="AN25" i="19"/>
  <c r="AL24" i="19"/>
  <c r="AQ18" i="19"/>
  <c r="AL25" i="19"/>
  <c r="AM24" i="19"/>
  <c r="AN24" i="19"/>
  <c r="AV20" i="19"/>
  <c r="AV21" i="19" s="1"/>
  <c r="AM25" i="19"/>
  <c r="AO24" i="19"/>
  <c r="AK24" i="19"/>
  <c r="AM11" i="5" s="1"/>
  <c r="AQ19" i="19"/>
  <c r="AQ21" i="19" s="1"/>
  <c r="AO25" i="19"/>
  <c r="AP15" i="5"/>
  <c r="AP29" i="17"/>
  <c r="AP28" i="17" s="1"/>
  <c r="AQ17" i="5" s="1"/>
  <c r="AM77" i="1"/>
  <c r="AM8" i="19"/>
  <c r="AM12" i="19" s="1"/>
  <c r="AM7" i="18" s="1"/>
  <c r="AM12" i="18" s="1"/>
  <c r="AL8" i="19"/>
  <c r="AL12" i="19" s="1"/>
  <c r="AL7" i="18" s="1"/>
  <c r="AL12" i="18" s="1"/>
  <c r="AL77" i="1"/>
  <c r="AJ29" i="2"/>
  <c r="AJ31" i="2" s="1"/>
  <c r="AJ33" i="2" s="1"/>
  <c r="AJ62" i="2" s="1"/>
  <c r="AK85" i="5"/>
  <c r="AJ78" i="5"/>
  <c r="AQ19" i="18"/>
  <c r="AM25" i="18"/>
  <c r="AK25" i="18"/>
  <c r="AM67" i="5" s="1"/>
  <c r="AN24" i="18"/>
  <c r="AV20" i="18"/>
  <c r="AV21" i="18" s="1"/>
  <c r="AP24" i="18"/>
  <c r="AR11" i="5" s="1"/>
  <c r="AO25" i="18"/>
  <c r="AQ18" i="18"/>
  <c r="AM24" i="18"/>
  <c r="AL25" i="18"/>
  <c r="AP25" i="18"/>
  <c r="AR67" i="5" s="1"/>
  <c r="AL24" i="18"/>
  <c r="AN25" i="18"/>
  <c r="AO24" i="18"/>
  <c r="E21" i="22"/>
  <c r="AK15" i="18"/>
  <c r="AN37" i="1"/>
  <c r="AN28" i="1" s="1"/>
  <c r="AN27" i="1" s="1"/>
  <c r="AN61" i="1" s="1"/>
  <c r="AN73" i="1" s="1"/>
  <c r="AN11" i="5" l="1"/>
  <c r="AQ67" i="5"/>
  <c r="AM26" i="24"/>
  <c r="AM27" i="24" s="1"/>
  <c r="AL31" i="24"/>
  <c r="AP67" i="5"/>
  <c r="AP59" i="5" s="1"/>
  <c r="AN67" i="5"/>
  <c r="AN59" i="5" s="1"/>
  <c r="AO67" i="5"/>
  <c r="AI63" i="2"/>
  <c r="AI64" i="2" s="1"/>
  <c r="AI57" i="5"/>
  <c r="AI56" i="5" s="1"/>
  <c r="AI88" i="5" s="1"/>
  <c r="AI90" i="5" s="1"/>
  <c r="AI91" i="5" s="1"/>
  <c r="AJ50" i="3"/>
  <c r="AJ51" i="3" s="1"/>
  <c r="AK50" i="3" s="1"/>
  <c r="AK51" i="3" s="1"/>
  <c r="AK57" i="5" s="1"/>
  <c r="AK56" i="5" s="1"/>
  <c r="AP11" i="5"/>
  <c r="AQ11" i="5"/>
  <c r="AO11" i="5"/>
  <c r="AQ21" i="18"/>
  <c r="AR25" i="18" s="1"/>
  <c r="AR59" i="5"/>
  <c r="AN6" i="5"/>
  <c r="AX11" i="3"/>
  <c r="G67" i="20"/>
  <c r="G59" i="20" s="1"/>
  <c r="AM59" i="5"/>
  <c r="AK78" i="5"/>
  <c r="AL85" i="5"/>
  <c r="AK29" i="2"/>
  <c r="AK31" i="2" s="1"/>
  <c r="AK33" i="2" s="1"/>
  <c r="AK62" i="2" s="1"/>
  <c r="AN86" i="5"/>
  <c r="AN4" i="2"/>
  <c r="AN9" i="2" s="1"/>
  <c r="AO4" i="2"/>
  <c r="AO9" i="2" s="1"/>
  <c r="AO86" i="5"/>
  <c r="AQ15" i="5"/>
  <c r="AQ21" i="2" s="1"/>
  <c r="AQ29" i="17"/>
  <c r="AQ28" i="17" s="1"/>
  <c r="AR17" i="5" s="1"/>
  <c r="AN8" i="19"/>
  <c r="AN12" i="19" s="1"/>
  <c r="AN7" i="18" s="1"/>
  <c r="AN12" i="18" s="1"/>
  <c r="AN77" i="1"/>
  <c r="AM28" i="2"/>
  <c r="E76" i="21"/>
  <c r="AM5" i="2"/>
  <c r="E5" i="22" s="1"/>
  <c r="AK77" i="1"/>
  <c r="AS25" i="19"/>
  <c r="AU24" i="19"/>
  <c r="AQ24" i="19"/>
  <c r="AR25" i="19"/>
  <c r="AV24" i="19"/>
  <c r="AT25" i="19"/>
  <c r="AV25" i="19"/>
  <c r="AR24" i="19"/>
  <c r="AQ25" i="19"/>
  <c r="AU25" i="19"/>
  <c r="AT24" i="19"/>
  <c r="AS24" i="19"/>
  <c r="AO37" i="1"/>
  <c r="AO28" i="1" s="1"/>
  <c r="AO27" i="1" s="1"/>
  <c r="AO61" i="1" s="1"/>
  <c r="AO73" i="1" s="1"/>
  <c r="AP21" i="2"/>
  <c r="AK80" i="1" l="1"/>
  <c r="E81" i="21" s="1"/>
  <c r="AN26" i="24"/>
  <c r="AN27" i="24" s="1"/>
  <c r="AM31" i="24"/>
  <c r="AJ63" i="2"/>
  <c r="AJ64" i="2" s="1"/>
  <c r="AT67" i="5"/>
  <c r="AS11" i="3"/>
  <c r="AV21" i="24" s="1"/>
  <c r="AV24" i="24" s="1"/>
  <c r="AK4" i="5"/>
  <c r="AL63" i="2" s="1"/>
  <c r="AJ4" i="5"/>
  <c r="AJ52" i="5" s="1"/>
  <c r="AL50" i="3"/>
  <c r="AL51" i="3" s="1"/>
  <c r="AL4" i="5" s="1"/>
  <c r="AJ57" i="5"/>
  <c r="AJ56" i="5" s="1"/>
  <c r="AJ88" i="5" s="1"/>
  <c r="AV25" i="18"/>
  <c r="AX67" i="5" s="1"/>
  <c r="AV24" i="18"/>
  <c r="AX11" i="5" s="1"/>
  <c r="AT24" i="18"/>
  <c r="AV11" i="5" s="1"/>
  <c r="AQ24" i="18"/>
  <c r="AS11" i="5" s="1"/>
  <c r="AS25" i="18"/>
  <c r="AU67" i="5" s="1"/>
  <c r="AR24" i="18"/>
  <c r="AT11" i="5" s="1"/>
  <c r="AU24" i="18"/>
  <c r="AW11" i="5" s="1"/>
  <c r="AQ25" i="18"/>
  <c r="AS67" i="5" s="1"/>
  <c r="AT25" i="18"/>
  <c r="AV67" i="5" s="1"/>
  <c r="AU25" i="18"/>
  <c r="AW67" i="5" s="1"/>
  <c r="AS24" i="18"/>
  <c r="AU11" i="5" s="1"/>
  <c r="AQ23" i="2"/>
  <c r="AQ24" i="2" s="1"/>
  <c r="AR23" i="2"/>
  <c r="AN28" i="2"/>
  <c r="AR28" i="2"/>
  <c r="AP28" i="2"/>
  <c r="AN23" i="2"/>
  <c r="AN24" i="2" s="1"/>
  <c r="AO23" i="2"/>
  <c r="AO24" i="2" s="1"/>
  <c r="AK88" i="5"/>
  <c r="AQ59" i="5"/>
  <c r="AO59" i="5"/>
  <c r="AQ6" i="5"/>
  <c r="AQ28" i="2"/>
  <c r="AO6" i="5"/>
  <c r="AP6" i="5"/>
  <c r="AM23" i="2"/>
  <c r="AM24" i="2" s="1"/>
  <c r="AP23" i="2"/>
  <c r="AP24" i="2" s="1"/>
  <c r="G11" i="20"/>
  <c r="G6" i="20" s="1"/>
  <c r="AM6" i="5"/>
  <c r="AO28" i="2"/>
  <c r="AX14" i="3"/>
  <c r="AX49" i="3" s="1"/>
  <c r="BA21" i="24"/>
  <c r="BA24" i="24" s="1"/>
  <c r="AP86" i="5"/>
  <c r="AP4" i="2"/>
  <c r="AP9" i="2" s="1"/>
  <c r="AL29" i="2"/>
  <c r="AL31" i="2" s="1"/>
  <c r="AL33" i="2" s="1"/>
  <c r="AL62" i="2" s="1"/>
  <c r="AL78" i="5"/>
  <c r="AM85" i="5"/>
  <c r="AO77" i="1"/>
  <c r="AO8" i="19"/>
  <c r="AO12" i="19" s="1"/>
  <c r="AO7" i="18" s="1"/>
  <c r="AO12" i="18" s="1"/>
  <c r="G33" i="23"/>
  <c r="G34" i="23" s="1"/>
  <c r="E78" i="21"/>
  <c r="E28" i="22"/>
  <c r="AP37" i="1"/>
  <c r="AP28" i="1" s="1"/>
  <c r="AP27" i="1" s="1"/>
  <c r="AP61" i="1" s="1"/>
  <c r="AP73" i="1" s="1"/>
  <c r="AM4" i="2"/>
  <c r="AM86" i="5"/>
  <c r="AR15" i="5"/>
  <c r="AR29" i="17"/>
  <c r="AR28" i="17" s="1"/>
  <c r="AS17" i="5" s="1"/>
  <c r="AK82" i="1" l="1"/>
  <c r="E83" i="21" s="1"/>
  <c r="I11" i="24" s="1"/>
  <c r="AO26" i="24"/>
  <c r="AO27" i="24" s="1"/>
  <c r="AN31" i="24"/>
  <c r="AK52" i="5"/>
  <c r="AK90" i="5" s="1"/>
  <c r="AS14" i="3"/>
  <c r="AS49" i="3" s="1"/>
  <c r="AJ90" i="5"/>
  <c r="AJ91" i="5" s="1"/>
  <c r="AL57" i="5"/>
  <c r="AL56" i="5" s="1"/>
  <c r="AL88" i="5" s="1"/>
  <c r="AM50" i="3"/>
  <c r="AM51" i="3" s="1"/>
  <c r="AM4" i="5" s="1"/>
  <c r="AM52" i="5" s="1"/>
  <c r="AK63" i="2"/>
  <c r="AK64" i="2" s="1"/>
  <c r="AL64" i="2"/>
  <c r="E23" i="22"/>
  <c r="E24" i="22" s="1"/>
  <c r="AL52" i="5"/>
  <c r="G86" i="20"/>
  <c r="I10" i="24"/>
  <c r="F3" i="25" s="1"/>
  <c r="F7" i="25" s="1"/>
  <c r="AN40" i="3" s="1"/>
  <c r="AS15" i="5"/>
  <c r="AS6" i="5" s="1"/>
  <c r="AS29" i="17"/>
  <c r="AS28" i="17" s="1"/>
  <c r="AT17" i="5" s="1"/>
  <c r="AX23" i="2"/>
  <c r="AM29" i="2"/>
  <c r="AM78" i="5"/>
  <c r="AV23" i="2"/>
  <c r="AP8" i="19"/>
  <c r="AP12" i="19" s="1"/>
  <c r="AP7" i="18" s="1"/>
  <c r="AP12" i="18" s="1"/>
  <c r="AP77" i="1"/>
  <c r="AX59" i="5"/>
  <c r="AX28" i="2"/>
  <c r="AM9" i="2"/>
  <c r="E4" i="22"/>
  <c r="E9" i="22" s="1"/>
  <c r="AU59" i="5"/>
  <c r="AU28" i="2"/>
  <c r="AW23" i="2"/>
  <c r="AQ86" i="5"/>
  <c r="AQ4" i="2"/>
  <c r="AQ9" i="2" s="1"/>
  <c r="AW59" i="5"/>
  <c r="AW28" i="2"/>
  <c r="AV59" i="5"/>
  <c r="AV28" i="2"/>
  <c r="AT23" i="2"/>
  <c r="AS23" i="2"/>
  <c r="AQ37" i="1"/>
  <c r="AQ28" i="1" s="1"/>
  <c r="AQ27" i="1" s="1"/>
  <c r="AQ61" i="1" s="1"/>
  <c r="AQ73" i="1" s="1"/>
  <c r="AR6" i="5"/>
  <c r="AS59" i="5"/>
  <c r="AS28" i="2"/>
  <c r="AU23" i="2"/>
  <c r="AR21" i="2"/>
  <c r="AT59" i="5"/>
  <c r="AT28" i="2"/>
  <c r="AP26" i="24" l="1"/>
  <c r="AP27" i="24" s="1"/>
  <c r="AO31" i="24"/>
  <c r="AK91" i="5"/>
  <c r="AN50" i="3"/>
  <c r="AM57" i="5"/>
  <c r="G57" i="20" s="1"/>
  <c r="G56" i="20" s="1"/>
  <c r="G10" i="23" s="1"/>
  <c r="AM63" i="2"/>
  <c r="AL90" i="5"/>
  <c r="AL91" i="5" s="1"/>
  <c r="AN42" i="3"/>
  <c r="AN49" i="3" s="1"/>
  <c r="AN51" i="3" s="1"/>
  <c r="AQ20" i="24"/>
  <c r="AS21" i="2"/>
  <c r="AS24" i="2" s="1"/>
  <c r="G78" i="20"/>
  <c r="G8" i="23" s="1"/>
  <c r="H85" i="20"/>
  <c r="G4" i="20"/>
  <c r="AN85" i="5"/>
  <c r="AN29" i="2" s="1"/>
  <c r="AN31" i="2" s="1"/>
  <c r="AN33" i="2" s="1"/>
  <c r="AN62" i="2" s="1"/>
  <c r="AQ77" i="1"/>
  <c r="AQ8" i="19"/>
  <c r="AQ12" i="19" s="1"/>
  <c r="AR4" i="2"/>
  <c r="AR9" i="2" s="1"/>
  <c r="AR86" i="5"/>
  <c r="AT15" i="5"/>
  <c r="AT21" i="2" s="1"/>
  <c r="AT24" i="2" s="1"/>
  <c r="AT29" i="17"/>
  <c r="AT28" i="17" s="1"/>
  <c r="AU17" i="5" s="1"/>
  <c r="AR24" i="2"/>
  <c r="E29" i="22"/>
  <c r="E31" i="22" s="1"/>
  <c r="E33" i="22" s="1"/>
  <c r="E62" i="22" s="1"/>
  <c r="E64" i="22" s="1"/>
  <c r="F63" i="22" s="1"/>
  <c r="AM31" i="2"/>
  <c r="AM33" i="2" s="1"/>
  <c r="AM62" i="2" s="1"/>
  <c r="AR37" i="1"/>
  <c r="AR28" i="1" s="1"/>
  <c r="AR27" i="1" s="1"/>
  <c r="AR61" i="1" s="1"/>
  <c r="AR73" i="1" s="1"/>
  <c r="AQ26" i="24" l="1"/>
  <c r="AP31" i="24"/>
  <c r="AQ24" i="24"/>
  <c r="AM56" i="5"/>
  <c r="AM88" i="5" s="1"/>
  <c r="AM90" i="5" s="1"/>
  <c r="AM91" i="5" s="1"/>
  <c r="AN63" i="2"/>
  <c r="AN64" i="2" s="1"/>
  <c r="AM64" i="2"/>
  <c r="G88" i="20"/>
  <c r="AO85" i="5"/>
  <c r="AO29" i="2" s="1"/>
  <c r="AO31" i="2" s="1"/>
  <c r="AO33" i="2" s="1"/>
  <c r="AO62" i="2" s="1"/>
  <c r="AN78" i="5"/>
  <c r="AO50" i="3"/>
  <c r="AO51" i="3" s="1"/>
  <c r="AN4" i="5"/>
  <c r="AN57" i="5"/>
  <c r="AN56" i="5" s="1"/>
  <c r="G52" i="20"/>
  <c r="G5" i="23"/>
  <c r="AR77" i="1"/>
  <c r="AR8" i="19"/>
  <c r="AR12" i="19" s="1"/>
  <c r="AR7" i="18" s="1"/>
  <c r="AR12" i="18" s="1"/>
  <c r="AU15" i="5"/>
  <c r="AU21" i="2" s="1"/>
  <c r="AU24" i="2" s="1"/>
  <c r="AU29" i="17"/>
  <c r="AU28" i="17" s="1"/>
  <c r="AV17" i="5" s="1"/>
  <c r="AS37" i="1"/>
  <c r="AS28" i="1" s="1"/>
  <c r="AS27" i="1" s="1"/>
  <c r="AS61" i="1" s="1"/>
  <c r="AS73" i="1" s="1"/>
  <c r="AQ7" i="18"/>
  <c r="AQ12" i="18" s="1"/>
  <c r="AT6" i="5"/>
  <c r="AS4" i="2"/>
  <c r="AS9" i="2" s="1"/>
  <c r="AS86" i="5"/>
  <c r="AO78" i="5"/>
  <c r="G11" i="23"/>
  <c r="G40" i="23"/>
  <c r="G41" i="23"/>
  <c r="AQ27" i="24" l="1"/>
  <c r="AR26" i="24" s="1"/>
  <c r="AR27" i="24" s="1"/>
  <c r="AP85" i="5"/>
  <c r="AP78" i="5" s="1"/>
  <c r="AN88" i="5"/>
  <c r="AO63" i="2"/>
  <c r="AO64" i="2" s="1"/>
  <c r="AN52" i="5"/>
  <c r="G47" i="23"/>
  <c r="G50" i="23"/>
  <c r="G48" i="23"/>
  <c r="G49" i="23"/>
  <c r="G6" i="23"/>
  <c r="G42" i="23" s="1"/>
  <c r="AO57" i="5"/>
  <c r="AO56" i="5" s="1"/>
  <c r="AO88" i="5" s="1"/>
  <c r="AP50" i="3"/>
  <c r="AP51" i="3" s="1"/>
  <c r="AO4" i="5"/>
  <c r="AS77" i="1"/>
  <c r="AS8" i="19"/>
  <c r="AS12" i="19" s="1"/>
  <c r="AV15" i="5"/>
  <c r="AV21" i="2" s="1"/>
  <c r="AV24" i="2" s="1"/>
  <c r="AV29" i="17"/>
  <c r="AU6" i="5"/>
  <c r="AT37" i="1"/>
  <c r="AT28" i="1" s="1"/>
  <c r="AT27" i="1" s="1"/>
  <c r="AT61" i="1" s="1"/>
  <c r="AT73" i="1" s="1"/>
  <c r="AT4" i="2"/>
  <c r="AT9" i="2" s="1"/>
  <c r="AT86" i="5"/>
  <c r="AQ31" i="24" l="1"/>
  <c r="AS26" i="24"/>
  <c r="AS27" i="24" s="1"/>
  <c r="AR31" i="24"/>
  <c r="AQ85" i="5"/>
  <c r="AR85" i="5" s="1"/>
  <c r="AP29" i="2"/>
  <c r="AP31" i="2" s="1"/>
  <c r="AP33" i="2" s="1"/>
  <c r="AP62" i="2" s="1"/>
  <c r="AN90" i="5"/>
  <c r="AN91" i="5" s="1"/>
  <c r="AP63" i="2"/>
  <c r="AO52" i="5"/>
  <c r="AO90" i="5" s="1"/>
  <c r="AP4" i="5"/>
  <c r="AQ50" i="3"/>
  <c r="AQ51" i="3" s="1"/>
  <c r="AP57" i="5"/>
  <c r="AP56" i="5" s="1"/>
  <c r="AP88" i="5" s="1"/>
  <c r="AT8" i="19"/>
  <c r="AT12" i="19" s="1"/>
  <c r="AT7" i="18" s="1"/>
  <c r="AT12" i="18" s="1"/>
  <c r="AT77" i="1"/>
  <c r="AU37" i="1"/>
  <c r="AU28" i="1" s="1"/>
  <c r="AU27" i="1" s="1"/>
  <c r="AU61" i="1" s="1"/>
  <c r="AU73" i="1" s="1"/>
  <c r="AV6" i="5"/>
  <c r="AS7" i="18"/>
  <c r="AS12" i="18" s="1"/>
  <c r="AV28" i="17"/>
  <c r="AW17" i="5" s="1"/>
  <c r="AU86" i="5"/>
  <c r="AU4" i="2"/>
  <c r="AU9" i="2" s="1"/>
  <c r="AT26" i="24" l="1"/>
  <c r="AT27" i="24" s="1"/>
  <c r="AS31" i="24"/>
  <c r="AO91" i="5"/>
  <c r="AQ78" i="5"/>
  <c r="AQ29" i="2"/>
  <c r="AQ31" i="2" s="1"/>
  <c r="AQ33" i="2" s="1"/>
  <c r="AQ62" i="2" s="1"/>
  <c r="AP64" i="2"/>
  <c r="AQ57" i="5"/>
  <c r="AQ56" i="5" s="1"/>
  <c r="AR50" i="3"/>
  <c r="AR51" i="3" s="1"/>
  <c r="AQ4" i="5"/>
  <c r="AQ63" i="2"/>
  <c r="AP52" i="5"/>
  <c r="AP90" i="5" s="1"/>
  <c r="AP91" i="5" s="1"/>
  <c r="AU77" i="1"/>
  <c r="AU8" i="19"/>
  <c r="AU12" i="19" s="1"/>
  <c r="AW15" i="5"/>
  <c r="AW29" i="17"/>
  <c r="AW28" i="17" s="1"/>
  <c r="AX17" i="5" s="1"/>
  <c r="AV4" i="2"/>
  <c r="AV9" i="2" s="1"/>
  <c r="AV86" i="5"/>
  <c r="AS85" i="5"/>
  <c r="AR78" i="5"/>
  <c r="AR29" i="2"/>
  <c r="AR31" i="2" s="1"/>
  <c r="AR33" i="2" s="1"/>
  <c r="AR62" i="2" s="1"/>
  <c r="AU26" i="24" l="1"/>
  <c r="AU27" i="24" s="1"/>
  <c r="AT31" i="24"/>
  <c r="AQ88" i="5"/>
  <c r="AQ64" i="2"/>
  <c r="AR4" i="5"/>
  <c r="AR57" i="5"/>
  <c r="AR56" i="5" s="1"/>
  <c r="AR88" i="5" s="1"/>
  <c r="AS50" i="3"/>
  <c r="AS51" i="3" s="1"/>
  <c r="AQ52" i="5"/>
  <c r="AR63" i="2"/>
  <c r="AR64" i="2" s="1"/>
  <c r="AW6" i="5"/>
  <c r="AW21" i="2"/>
  <c r="AW24" i="2" s="1"/>
  <c r="AS29" i="2"/>
  <c r="AS31" i="2" s="1"/>
  <c r="AS33" i="2" s="1"/>
  <c r="AS62" i="2" s="1"/>
  <c r="AT85" i="5"/>
  <c r="AS78" i="5"/>
  <c r="AX15" i="5"/>
  <c r="AX29" i="17"/>
  <c r="AX28" i="17" s="1"/>
  <c r="AY17" i="5" s="1"/>
  <c r="AU7" i="18"/>
  <c r="AU12" i="18" s="1"/>
  <c r="AV37" i="1"/>
  <c r="AV28" i="1" s="1"/>
  <c r="AV27" i="1" s="1"/>
  <c r="AV61" i="1" s="1"/>
  <c r="AV73" i="1" s="1"/>
  <c r="AW4" i="2"/>
  <c r="AW86" i="5"/>
  <c r="AV26" i="24" l="1"/>
  <c r="AV27" i="24" s="1"/>
  <c r="AU31" i="24"/>
  <c r="AQ90" i="5"/>
  <c r="AQ91" i="5" s="1"/>
  <c r="AT50" i="3"/>
  <c r="AT51" i="3" s="1"/>
  <c r="AS57" i="5"/>
  <c r="AS56" i="5" s="1"/>
  <c r="AS88" i="5" s="1"/>
  <c r="AS4" i="5"/>
  <c r="AS63" i="2"/>
  <c r="AS64" i="2" s="1"/>
  <c r="AR52" i="5"/>
  <c r="AR90" i="5" s="1"/>
  <c r="AV8" i="19"/>
  <c r="AV12" i="19" s="1"/>
  <c r="AV77" i="1"/>
  <c r="AW9" i="2"/>
  <c r="AY29" i="17"/>
  <c r="AY28" i="17" s="1"/>
  <c r="AX21" i="2"/>
  <c r="AX24" i="2" s="1"/>
  <c r="AX6" i="5"/>
  <c r="AW37" i="1"/>
  <c r="F38" i="21" s="1"/>
  <c r="F29" i="21" s="1"/>
  <c r="F28" i="21" s="1"/>
  <c r="H18" i="23" s="1"/>
  <c r="AT29" i="2"/>
  <c r="AT31" i="2" s="1"/>
  <c r="AT33" i="2" s="1"/>
  <c r="AT62" i="2" s="1"/>
  <c r="AU85" i="5"/>
  <c r="AT78" i="5"/>
  <c r="AW26" i="24" l="1"/>
  <c r="AW27" i="24" s="1"/>
  <c r="AV31" i="24"/>
  <c r="AR91" i="5"/>
  <c r="AT4" i="5"/>
  <c r="AT57" i="5"/>
  <c r="AT56" i="5" s="1"/>
  <c r="AT88" i="5" s="1"/>
  <c r="AU50" i="3"/>
  <c r="AU51" i="3" s="1"/>
  <c r="AS52" i="5"/>
  <c r="AS90" i="5" s="1"/>
  <c r="AS91" i="5" s="1"/>
  <c r="AT63" i="2"/>
  <c r="AT64" i="2" s="1"/>
  <c r="AZ29" i="17"/>
  <c r="AZ28" i="17" s="1"/>
  <c r="H19" i="23"/>
  <c r="H22" i="23" s="1"/>
  <c r="H25" i="23" s="1"/>
  <c r="H28" i="23" s="1"/>
  <c r="F62" i="21"/>
  <c r="AW28" i="1"/>
  <c r="AW27" i="1" s="1"/>
  <c r="AW61" i="1" s="1"/>
  <c r="AW73" i="1" s="1"/>
  <c r="AX86" i="5"/>
  <c r="AX4" i="2"/>
  <c r="AU78" i="5"/>
  <c r="AU29" i="2"/>
  <c r="AU31" i="2" s="1"/>
  <c r="AU33" i="2" s="1"/>
  <c r="AU62" i="2" s="1"/>
  <c r="AV85" i="5"/>
  <c r="H17" i="20"/>
  <c r="H15" i="20" s="1"/>
  <c r="AY15" i="5"/>
  <c r="AY21" i="2" s="1"/>
  <c r="AV7" i="18"/>
  <c r="AV12" i="18" s="1"/>
  <c r="AX26" i="24" l="1"/>
  <c r="AX27" i="24" s="1"/>
  <c r="AW31" i="24"/>
  <c r="AU63" i="2"/>
  <c r="AU64" i="2" s="1"/>
  <c r="AT52" i="5"/>
  <c r="AT90" i="5" s="1"/>
  <c r="AT91" i="5" s="1"/>
  <c r="AV50" i="3"/>
  <c r="AV51" i="3" s="1"/>
  <c r="AU4" i="5"/>
  <c r="AU57" i="5"/>
  <c r="AU56" i="5" s="1"/>
  <c r="AU88" i="5" s="1"/>
  <c r="F74" i="21"/>
  <c r="J9" i="24"/>
  <c r="F21" i="22"/>
  <c r="H31" i="23"/>
  <c r="AX9" i="2"/>
  <c r="AW85" i="5"/>
  <c r="AV78" i="5"/>
  <c r="AV29" i="2"/>
  <c r="AV31" i="2" s="1"/>
  <c r="AV33" i="2" s="1"/>
  <c r="AV62" i="2" s="1"/>
  <c r="BA29" i="17"/>
  <c r="BA28" i="17" s="1"/>
  <c r="AW8" i="19"/>
  <c r="AW12" i="19" s="1"/>
  <c r="AY26" i="24" l="1"/>
  <c r="AY27" i="24" s="1"/>
  <c r="AX31" i="24"/>
  <c r="AV63" i="2"/>
  <c r="AV64" i="2" s="1"/>
  <c r="AU52" i="5"/>
  <c r="AU90" i="5" s="1"/>
  <c r="AU91" i="5" s="1"/>
  <c r="AW50" i="3"/>
  <c r="AW51" i="3" s="1"/>
  <c r="AV57" i="5"/>
  <c r="AV56" i="5" s="1"/>
  <c r="AV88" i="5" s="1"/>
  <c r="AV4" i="5"/>
  <c r="AW7" i="18"/>
  <c r="AW12" i="18" s="1"/>
  <c r="AW14" i="19"/>
  <c r="BB29" i="17"/>
  <c r="BB28" i="17" s="1"/>
  <c r="AX85" i="5"/>
  <c r="AW78" i="5"/>
  <c r="AW29" i="2"/>
  <c r="AW31" i="2" s="1"/>
  <c r="AW33" i="2" s="1"/>
  <c r="AW62" i="2" s="1"/>
  <c r="AZ26" i="24" l="1"/>
  <c r="AZ27" i="24" s="1"/>
  <c r="AY31" i="24"/>
  <c r="AW63" i="2"/>
  <c r="AW64" i="2" s="1"/>
  <c r="AV52" i="5"/>
  <c r="AV90" i="5" s="1"/>
  <c r="AV91" i="5" s="1"/>
  <c r="AW4" i="5"/>
  <c r="AX50" i="3"/>
  <c r="AX51" i="3" s="1"/>
  <c r="AW57" i="5"/>
  <c r="AW56" i="5" s="1"/>
  <c r="AW88" i="5" s="1"/>
  <c r="BC29" i="17"/>
  <c r="BC28" i="17" s="1"/>
  <c r="AW24" i="19"/>
  <c r="AW25" i="19"/>
  <c r="AX78" i="5"/>
  <c r="AY85" i="5"/>
  <c r="AX29" i="2"/>
  <c r="AX31" i="2" s="1"/>
  <c r="AX33" i="2" s="1"/>
  <c r="AX62" i="2" s="1"/>
  <c r="AW14" i="18"/>
  <c r="AW16" i="18" s="1"/>
  <c r="BA26" i="24" l="1"/>
  <c r="BA27" i="24" s="1"/>
  <c r="AZ31" i="24"/>
  <c r="AX57" i="5"/>
  <c r="AX56" i="5" s="1"/>
  <c r="AX88" i="5" s="1"/>
  <c r="AX4" i="5"/>
  <c r="AY50" i="3"/>
  <c r="AY51" i="3" s="1"/>
  <c r="AX63" i="2"/>
  <c r="AX64" i="2" s="1"/>
  <c r="AW52" i="5"/>
  <c r="AW90" i="5" s="1"/>
  <c r="AW91" i="5" s="1"/>
  <c r="BI15" i="18"/>
  <c r="AW15" i="18"/>
  <c r="AY29" i="2"/>
  <c r="F29" i="22" s="1"/>
  <c r="BD29" i="17"/>
  <c r="BD28" i="17" s="1"/>
  <c r="BC18" i="18"/>
  <c r="BF24" i="18"/>
  <c r="BF25" i="18"/>
  <c r="BA25" i="18"/>
  <c r="AZ25" i="18"/>
  <c r="BI24" i="18"/>
  <c r="AZ24" i="18"/>
  <c r="BC24" i="18"/>
  <c r="BH25" i="18"/>
  <c r="AW25" i="18"/>
  <c r="AY67" i="5" s="1"/>
  <c r="AW24" i="18"/>
  <c r="AY11" i="5" s="1"/>
  <c r="AY24" i="18"/>
  <c r="BD25" i="18"/>
  <c r="BE24" i="18"/>
  <c r="BH20" i="18"/>
  <c r="BA24" i="18"/>
  <c r="BG24" i="18"/>
  <c r="BE25" i="18"/>
  <c r="AX24" i="18"/>
  <c r="BI25" i="18"/>
  <c r="BH24" i="18"/>
  <c r="AY25" i="18"/>
  <c r="BC19" i="18"/>
  <c r="BC25" i="18"/>
  <c r="AX25" i="18"/>
  <c r="BD24" i="18"/>
  <c r="BG25" i="18"/>
  <c r="BB24" i="18"/>
  <c r="BB25" i="18"/>
  <c r="BB26" i="24" l="1"/>
  <c r="BB27" i="24" s="1"/>
  <c r="BB31" i="24" s="1"/>
  <c r="BA31" i="24"/>
  <c r="AY63" i="2"/>
  <c r="AX52" i="5"/>
  <c r="AX90" i="5" s="1"/>
  <c r="AX91" i="5" s="1"/>
  <c r="AY4" i="5"/>
  <c r="H4" i="20" s="1"/>
  <c r="AY57" i="5"/>
  <c r="BE29" i="17"/>
  <c r="BE28" i="17" s="1"/>
  <c r="AY6" i="5"/>
  <c r="H11" i="20"/>
  <c r="H6" i="20" s="1"/>
  <c r="AY23" i="2"/>
  <c r="AY5" i="2"/>
  <c r="F5" i="22" s="1"/>
  <c r="AY28" i="2"/>
  <c r="F76" i="21"/>
  <c r="AW77" i="1"/>
  <c r="AY59" i="5"/>
  <c r="H67" i="20"/>
  <c r="H59" i="20" s="1"/>
  <c r="AW80" i="1" l="1"/>
  <c r="F81" i="21" s="1"/>
  <c r="AY52" i="5"/>
  <c r="AY56" i="5"/>
  <c r="H57" i="20"/>
  <c r="H56" i="20" s="1"/>
  <c r="H10" i="23" s="1"/>
  <c r="BF29" i="17"/>
  <c r="BF28" i="17" s="1"/>
  <c r="H33" i="23"/>
  <c r="H34" i="23" s="1"/>
  <c r="F78" i="21"/>
  <c r="H52" i="20"/>
  <c r="H5" i="23"/>
  <c r="F28" i="22"/>
  <c r="F31" i="22" s="1"/>
  <c r="AY31" i="2"/>
  <c r="AY4" i="2"/>
  <c r="AY86" i="5"/>
  <c r="AY78" i="5" s="1"/>
  <c r="F23" i="22"/>
  <c r="F24" i="22" s="1"/>
  <c r="AY24" i="2"/>
  <c r="AW82" i="1" l="1"/>
  <c r="F83" i="21" s="1"/>
  <c r="J11" i="24" s="1"/>
  <c r="AY88" i="5"/>
  <c r="AY90" i="5" s="1"/>
  <c r="AY91" i="5" s="1"/>
  <c r="H86" i="20"/>
  <c r="H78" i="20" s="1"/>
  <c r="H88" i="20" s="1"/>
  <c r="J10" i="24"/>
  <c r="G3" i="25" s="1"/>
  <c r="G7" i="25" s="1"/>
  <c r="BG29" i="17"/>
  <c r="BG28" i="17" s="1"/>
  <c r="H50" i="23"/>
  <c r="H6" i="23"/>
  <c r="H42" i="23" s="1"/>
  <c r="H47" i="23"/>
  <c r="H48" i="23"/>
  <c r="H49" i="23"/>
  <c r="AY9" i="2"/>
  <c r="AY33" i="2" s="1"/>
  <c r="AY62" i="2" s="1"/>
  <c r="AY64" i="2" s="1"/>
  <c r="F4" i="22"/>
  <c r="F9" i="22" s="1"/>
  <c r="F33" i="22" s="1"/>
  <c r="F62" i="22" s="1"/>
  <c r="F64" i="22" s="1"/>
  <c r="H8" i="23" l="1"/>
  <c r="H40" i="23" s="1"/>
  <c r="BH29" i="17"/>
  <c r="BH28" i="17" s="1"/>
  <c r="H41" i="23" l="1"/>
  <c r="H11" i="23"/>
  <c r="BI29" i="17"/>
  <c r="BI28" i="17" s="1"/>
  <c r="BJ29" i="17" l="1"/>
  <c r="BJ28" i="17" s="1"/>
</calcChain>
</file>

<file path=xl/sharedStrings.xml><?xml version="1.0" encoding="utf-8"?>
<sst xmlns="http://schemas.openxmlformats.org/spreadsheetml/2006/main" count="6914" uniqueCount="515">
  <si>
    <t>Produzione</t>
  </si>
  <si>
    <t xml:space="preserve">    - Rimanenze iniziali prodotti in corso di lavorazione, semilavorati e finiti</t>
  </si>
  <si>
    <t xml:space="preserve">    - Vendite prodotti finiti</t>
  </si>
  <si>
    <t xml:space="preserve">    - Vendite merci</t>
  </si>
  <si>
    <t xml:space="preserve">    - Prestazioni di servizi</t>
  </si>
  <si>
    <t xml:space="preserve">    - Altri ricavi</t>
  </si>
  <si>
    <t xml:space="preserve">    - Rimanenze finali prodotti in corso di lavorazione, semilavorati e finiti</t>
  </si>
  <si>
    <t>Consumo merci</t>
  </si>
  <si>
    <t xml:space="preserve">    - Rimanenze iniziali materie prime, sussidiare di consumo e merci</t>
  </si>
  <si>
    <t xml:space="preserve">    - Acquisti</t>
  </si>
  <si>
    <t xml:space="preserve">    - Rimanenze finali materie prime, sussidiarie di consumo e merci</t>
  </si>
  <si>
    <t>MARGINE LORDO INDUSTRIALE (fatturato netto-consumo di merci)</t>
  </si>
  <si>
    <t>Costi variabili totali</t>
  </si>
  <si>
    <t xml:space="preserve">    - Costi variabili di produzione</t>
  </si>
  <si>
    <t xml:space="preserve">          1) spese energia elettrica, gas, acqua</t>
  </si>
  <si>
    <t xml:space="preserve">    - Costi variabili commerciali</t>
  </si>
  <si>
    <t xml:space="preserve">          1) spese di rappresentanza</t>
  </si>
  <si>
    <t xml:space="preserve">          2) spese di pubblicità e promozioni</t>
  </si>
  <si>
    <t xml:space="preserve">    - Altri costi variabili</t>
  </si>
  <si>
    <t>MARGINE LORDO DI CONTRIBUZIONE</t>
  </si>
  <si>
    <t>Costi fissi totali</t>
  </si>
  <si>
    <t xml:space="preserve">    - Costi fissi di produzione</t>
  </si>
  <si>
    <t xml:space="preserve">         1) ammortamenti materiali</t>
  </si>
  <si>
    <t xml:space="preserve">         3) beni strumentali inf. al milione</t>
  </si>
  <si>
    <t xml:space="preserve">         4) spese di trasporto</t>
  </si>
  <si>
    <t xml:space="preserve">         5) lavorazioni presso terzi</t>
  </si>
  <si>
    <t xml:space="preserve">         6) consulenze tecnico-produttive</t>
  </si>
  <si>
    <t xml:space="preserve">         7) manutenzioni industriali</t>
  </si>
  <si>
    <t xml:space="preserve">         8) servizi vari</t>
  </si>
  <si>
    <t xml:space="preserve">         9) provvigioni</t>
  </si>
  <si>
    <t xml:space="preserve">    - Costi fissi commerciali</t>
  </si>
  <si>
    <t xml:space="preserve">         1) canoni per affitto d'azienda</t>
  </si>
  <si>
    <t xml:space="preserve">         2) canoni beni mobili</t>
  </si>
  <si>
    <t xml:space="preserve">         3) spese di trasporto</t>
  </si>
  <si>
    <t xml:space="preserve">         4) spese varie</t>
  </si>
  <si>
    <t xml:space="preserve">         5) royalties</t>
  </si>
  <si>
    <t>Consulenza commerciali</t>
  </si>
  <si>
    <t xml:space="preserve">    - Costi fissi amministrativi</t>
  </si>
  <si>
    <t xml:space="preserve">         1) consulenze legali, fiscali, notarili, ecc…</t>
  </si>
  <si>
    <t xml:space="preserve">         2) compensi amministratori</t>
  </si>
  <si>
    <t xml:space="preserve">         3) spese postali</t>
  </si>
  <si>
    <t xml:space="preserve">         4) utenze</t>
  </si>
  <si>
    <t xml:space="preserve">         5) affitti e locazioni passive</t>
  </si>
  <si>
    <t xml:space="preserve">         6) altri costi amministrativi</t>
  </si>
  <si>
    <t xml:space="preserve">     - Altri costi fissi</t>
  </si>
  <si>
    <t xml:space="preserve">         1) costi diversi</t>
  </si>
  <si>
    <t xml:space="preserve">         2) ammortamenti immateriali</t>
  </si>
  <si>
    <t xml:space="preserve">         3) premi assicurativi</t>
  </si>
  <si>
    <t xml:space="preserve">         4) costi del personale dipendente</t>
  </si>
  <si>
    <t xml:space="preserve">         5) accantonamento al TFR</t>
  </si>
  <si>
    <t>REDDITO OPERATIVO</t>
  </si>
  <si>
    <t>Gestione straordinaria</t>
  </si>
  <si>
    <t xml:space="preserve">    - Plusvalenze/Minusvalenze Materiali</t>
  </si>
  <si>
    <t xml:space="preserve">    - Plusvalenze/Minusvalenze Immateriali</t>
  </si>
  <si>
    <t>Gestione finaziaria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</si>
  <si>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</si>
  <si>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</si>
  <si>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</si>
  <si>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>REDDITO ANTEIMPOSTE</t>
  </si>
  <si>
    <t>imposte sul reddito</t>
  </si>
  <si>
    <t>REDDITO NETTO</t>
  </si>
  <si>
    <t>Attivo</t>
  </si>
  <si>
    <t>Cassa e Banca</t>
  </si>
  <si>
    <t xml:space="preserve">       - Crediti v/clienti</t>
  </si>
  <si>
    <t xml:space="preserve">      -  Enti Previd. ed Assistenziali</t>
  </si>
  <si>
    <t xml:space="preserve">               1) Credito v/INPS e INAIL</t>
  </si>
  <si>
    <t xml:space="preserve">      - Erario c/acc. Imposte e Ritenute</t>
  </si>
  <si>
    <t xml:space="preserve">      - Erario Iva</t>
  </si>
  <si>
    <t xml:space="preserve">              1) Riporto Iva a Credito</t>
  </si>
  <si>
    <t xml:space="preserve">              2) IVA a credito acquisti</t>
  </si>
  <si>
    <t xml:space="preserve">      - Ratei e Risconti Attivi</t>
  </si>
  <si>
    <t xml:space="preserve">              1) Ratei attivi</t>
  </si>
  <si>
    <t xml:space="preserve">              2) Risconti attivi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</si>
  <si>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</si>
  <si>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</si>
  <si>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</si>
  <si>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</si>
  <si>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</si>
  <si>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</si>
  <si>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</si>
  <si>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       1) F.do amm.to fabbricati industriali</t>
  </si>
  <si>
    <t xml:space="preserve">    - Impianti  Macchinari e Attrezzature</t>
  </si>
  <si>
    <t xml:space="preserve">           1) Impianti e macchinari</t>
  </si>
  <si>
    <t xml:space="preserve">    - F.di Amm. Impianti Macch. Attrezzature</t>
  </si>
  <si>
    <t xml:space="preserve">           1)  F.do amm.to Impianti e macchinari</t>
  </si>
  <si>
    <t xml:space="preserve">           2) F.do amm.to Attrezzature ind.li e com.li</t>
  </si>
  <si>
    <t xml:space="preserve">           3) F.do amm.to altri beni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</si>
  <si>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</si>
  <si>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</si>
  <si>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</si>
  <si>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</si>
  <si>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- F.di Amm. Imm.ni immateriali</t>
  </si>
  <si>
    <t xml:space="preserve">           1) F.do amm.to Costi d'impianto e ampliamento</t>
  </si>
  <si>
    <t xml:space="preserve">           2) F.do amm.to Ricerca&amp; Sviluppo</t>
  </si>
  <si>
    <t xml:space="preserve">           3) F.do amm.to   Altre immobilizzazioni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</si>
  <si>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</si>
  <si>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</si>
  <si>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</si>
  <si>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</si>
  <si>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</si>
  <si>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</si>
  <si>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</si>
  <si>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- Impiegati c/stipendi</t>
  </si>
  <si>
    <t xml:space="preserve">    - Enti Previd., Assistenziali, Ritenute personale</t>
  </si>
  <si>
    <t xml:space="preserve">          1)  Debito v/INPS ed INAIL</t>
  </si>
  <si>
    <t xml:space="preserve">    - Erario Iva</t>
  </si>
  <si>
    <t xml:space="preserve">    - Debiti tributari</t>
  </si>
  <si>
    <t xml:space="preserve">    - Altri debiti</t>
  </si>
  <si>
    <t xml:space="preserve">    - Ratei e Risconti Passivi</t>
  </si>
  <si>
    <t xml:space="preserve">         1)  Ratei passivi</t>
  </si>
  <si>
    <t xml:space="preserve">         2) Risconti passivi</t>
  </si>
  <si>
    <t>Debito a m/lungo termine</t>
  </si>
  <si>
    <t xml:space="preserve"> '  - Mutui e Finanziamenti</t>
  </si>
  <si>
    <t xml:space="preserve">    - Fondo TFR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</si>
  <si>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</si>
  <si>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</si>
  <si>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</si>
  <si>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</si>
  <si>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</si>
  <si>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</si>
  <si>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</si>
  <si>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</si>
  <si>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</si>
  <si>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</si>
  <si>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</si>
  <si>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>Crediti esegibili nell'esercizio</t>
  </si>
  <si>
    <t>A. Flussi finanziari derivanti dalla gestione reddituale (metodo indiretto)</t>
  </si>
  <si>
    <t>Utile (perdita) dell’esercizio</t>
  </si>
  <si>
    <t>Imposte sul reddito</t>
  </si>
  <si>
    <t>Interessi passivi/(interessi attivi)</t>
  </si>
  <si>
    <t>(Dividendi)</t>
  </si>
  <si>
    <t>(Plusvalenze)/minusvalenze derivanti dalla cessione di attività</t>
  </si>
  <si>
    <t>1. Utile (perdita) dell’esercizio prima d’imposte sul reddito, interessi, dividendi e plus/minusvalenze da cessione</t>
  </si>
  <si>
    <t>Rettifiche per elementi non monetari che non hanno avuto contropartita nel capitale circolante netto</t>
  </si>
  <si>
    <t>Accantonamenti ai fondi</t>
  </si>
  <si>
    <t>Ammortamenti delle immobilizzazioni</t>
  </si>
  <si>
    <t>2. Flusso finanziario prima delle variazioni del ccn</t>
  </si>
  <si>
    <t>Variazioni del capitale circolante netto</t>
  </si>
  <si>
    <t>Decremento/(incremento) delle rimanenze</t>
  </si>
  <si>
    <t>Decremento/(incremento) dei crediti vs clienti</t>
  </si>
  <si>
    <t>Incremento/(decremento) dei debiti verso fornitori</t>
  </si>
  <si>
    <t>Decremento/(incremento) ratei e risconti attivi</t>
  </si>
  <si>
    <t>Incremento/(decremento) ratei e risconti passivi</t>
  </si>
  <si>
    <t>Altre variazioni del capitale circolante netto</t>
  </si>
  <si>
    <t>3. Flusso finanziario dopo le variazioni del ccn</t>
  </si>
  <si>
    <t>Altre rettifiche</t>
  </si>
  <si>
    <t>Interessi incassati/(pagati)</t>
  </si>
  <si>
    <t>(Imposte sul reddito pagate)</t>
  </si>
  <si>
    <t>Dividendi incassati</t>
  </si>
  <si>
    <t>Utilizzo dei fondi</t>
  </si>
  <si>
    <t>4. Flusso finanziario dopo le altre rettifiche</t>
  </si>
  <si>
    <t>Flusso finanziario della gestione reddituale (A)</t>
  </si>
  <si>
    <t>B. Flussi finanziari derivanti dall’attività d’investimento</t>
  </si>
  <si>
    <t>Immobilizzazioni materiali</t>
  </si>
  <si>
    <t>(Investimenti)</t>
  </si>
  <si>
    <t>Prezzo di realizzo disinvestimenti</t>
  </si>
  <si>
    <t>Immobilizzazioni finanziarie</t>
  </si>
  <si>
    <t>Flusso finanziario dell’attività di investimento (B)</t>
  </si>
  <si>
    <t>C. Flussi finanziari derivanti dall’attività di finanziamento</t>
  </si>
  <si>
    <t>Mezzi di terzi</t>
  </si>
  <si>
    <t>Accensione finanziamenti</t>
  </si>
  <si>
    <t>Rimborso finanziamenti</t>
  </si>
  <si>
    <t>Mezzi propri</t>
  </si>
  <si>
    <t>Aumento di capitale a pagamento</t>
  </si>
  <si>
    <t>Flusso finanziario dell’attività di finanziamento (C)</t>
  </si>
  <si>
    <t>Incremento (decremento) delle disponibilità liquide (a ± b ± c)</t>
  </si>
  <si>
    <t>Disponibilità liquide al 1 gennaio 200X</t>
  </si>
  <si>
    <t>Flusso della gestione reddituale determinato con il metodo indiretto</t>
  </si>
  <si>
    <t xml:space="preserve">      - Impiegati c/stipendi</t>
  </si>
  <si>
    <t xml:space="preserve">      - Altri Crediti, fatture da emettere,crediti v. banca, ecc</t>
  </si>
  <si>
    <t xml:space="preserve">           2) Attrezzature industriali e commerciali</t>
  </si>
  <si>
    <t xml:space="preserve">           3)  Altri beni</t>
  </si>
  <si>
    <t xml:space="preserve">           3) Altre immobilizzazioni immateriali</t>
  </si>
  <si>
    <t>Immobilizzazioni Finanziarie</t>
  </si>
  <si>
    <t xml:space="preserve">   -Altre Immobilizzazioni Finanziarie</t>
  </si>
  <si>
    <t xml:space="preserve">         6)  altri accantonamenti</t>
  </si>
  <si>
    <t xml:space="preserve">    - Dividendi per Partecipazioni</t>
  </si>
  <si>
    <t>Disponibilità liquide al 31 gennaio 200X+1</t>
  </si>
  <si>
    <t>A. Flussi finanziari derivanti dalla gestione reddituale</t>
  </si>
  <si>
    <t>Incassi da clienti</t>
  </si>
  <si>
    <t>Altri incassi</t>
  </si>
  <si>
    <t>(Pagamenti a fornitori per acquisti)</t>
  </si>
  <si>
    <t>(Pagamenti a fornitori per servizi)</t>
  </si>
  <si>
    <t>(Pagamenti al personale)</t>
  </si>
  <si>
    <t>(Altri pagamenti)</t>
  </si>
  <si>
    <t>(Imposte pagate sul reddito)</t>
  </si>
  <si>
    <t>Interessi incassati/( pagati)</t>
  </si>
  <si>
    <t xml:space="preserve">                 Flusso finanziario dalla gestione reddituale (A)</t>
  </si>
  <si>
    <t>Flusso finanziario dall’attività di investimento (B)</t>
  </si>
  <si>
    <t>Cessione (acquisto) di azioni proprie</t>
  </si>
  <si>
    <t>Dividendi (e acconti su dividendi) pagati</t>
  </si>
  <si>
    <t>Erario c/Iva</t>
  </si>
  <si>
    <t>Iva a Credito Acquisti</t>
  </si>
  <si>
    <t>Iva a Credito Investimenti</t>
  </si>
  <si>
    <t>Iva a Credito altri costi</t>
  </si>
  <si>
    <t>Liquidazione mensile</t>
  </si>
  <si>
    <t xml:space="preserve">Erario c/iva </t>
  </si>
  <si>
    <t>Utilizzo Iva a credito</t>
  </si>
  <si>
    <t>Liquidazione Iva</t>
  </si>
  <si>
    <t>Riporto Iva a Credito</t>
  </si>
  <si>
    <t>Pagamento Iva</t>
  </si>
  <si>
    <t>Variazione Finanziaria</t>
  </si>
  <si>
    <t>Variazione Patrimoniale</t>
  </si>
  <si>
    <t>Iva a Debito Ricavi</t>
  </si>
  <si>
    <t>gg giacenza media</t>
  </si>
  <si>
    <t>TOTALE</t>
  </si>
  <si>
    <t>Aliquota Iva</t>
  </si>
  <si>
    <t>gg dilazione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</si>
  <si>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</si>
  <si>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</si>
  <si>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</si>
  <si>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</si>
  <si>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</si>
  <si>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</si>
  <si>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</si>
  <si>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</si>
  <si>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</si>
  <si>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</si>
  <si>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</si>
  <si>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</si>
  <si>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</si>
  <si>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</si>
  <si>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</si>
  <si>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</si>
  <si>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</si>
  <si>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</si>
  <si>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</si>
  <si>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</si>
  <si>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Disponibilità liquide Iniziali</t>
  </si>
  <si>
    <t>Disponibilità liquide Finali</t>
  </si>
  <si>
    <t>SALDO IVA</t>
  </si>
  <si>
    <t xml:space="preserve">          1)  IVA a debito </t>
  </si>
  <si>
    <t>Acquisti</t>
  </si>
  <si>
    <t>Debito Iva</t>
  </si>
  <si>
    <t>Pagamenti</t>
  </si>
  <si>
    <t>Variazione Debiti Commerciali</t>
  </si>
  <si>
    <t>www.bpexcel.it</t>
  </si>
  <si>
    <t>Costo Mensile</t>
  </si>
  <si>
    <t>Credito Iva</t>
  </si>
  <si>
    <t>spese di pubblicità e promozioni</t>
  </si>
  <si>
    <t>beni strumentali inf. al milione</t>
  </si>
  <si>
    <t>spese di trasporto</t>
  </si>
  <si>
    <t>spese energia elettrica, gas, acqua</t>
  </si>
  <si>
    <t>spese di rappresentanza</t>
  </si>
  <si>
    <t>lavorazioni presso terzi</t>
  </si>
  <si>
    <t>consulenze tecnico-produttive</t>
  </si>
  <si>
    <t>manutenzioni industriali</t>
  </si>
  <si>
    <t>servizi vari</t>
  </si>
  <si>
    <t>provvigioni</t>
  </si>
  <si>
    <t>canoni per affitto d'azienda</t>
  </si>
  <si>
    <t>canoni beni mobili</t>
  </si>
  <si>
    <t>spese varie</t>
  </si>
  <si>
    <t>royalties</t>
  </si>
  <si>
    <t>consulenze legali, fiscali, notarili, ecc…</t>
  </si>
  <si>
    <t>compensi amministratori</t>
  </si>
  <si>
    <t>spese postali</t>
  </si>
  <si>
    <t>utenze</t>
  </si>
  <si>
    <t>affitti e locazioni passive</t>
  </si>
  <si>
    <t>altri costi amministrativi</t>
  </si>
  <si>
    <t>costi diversi</t>
  </si>
  <si>
    <t>premi assicurativi</t>
  </si>
  <si>
    <t>Altri costi variabili</t>
  </si>
  <si>
    <t>Acquisto</t>
  </si>
  <si>
    <t>FABBRICATI</t>
  </si>
  <si>
    <t>IMPIANTI E MACCHINARI</t>
  </si>
  <si>
    <t>ATTREZZATURE IND.LI E COMM.LI</t>
  </si>
  <si>
    <t>COSTI D'IMPIANTO E AMPLIAMENTO</t>
  </si>
  <si>
    <t>ALTRE IMM.NI IMMATERIALI</t>
  </si>
  <si>
    <t>CREDITO IVA</t>
  </si>
  <si>
    <t>Giorni Dilazione</t>
  </si>
  <si>
    <t>Debiti Fornitori Imm.ni</t>
  </si>
  <si>
    <t>DEBITO FORNITORI</t>
  </si>
  <si>
    <t>Uscite</t>
  </si>
  <si>
    <t>USCITE IMMOBILIZZAZIONI</t>
  </si>
  <si>
    <t>Aliquota Amm.to</t>
  </si>
  <si>
    <t>AMMORTAMENTO</t>
  </si>
  <si>
    <t>F.DO AMM.TO</t>
  </si>
  <si>
    <t>ALTRI BENI</t>
  </si>
  <si>
    <t>Ricerca &amp; Sviluppo</t>
  </si>
  <si>
    <t>Variazione Debiti Fornitori</t>
  </si>
  <si>
    <t xml:space="preserve">Figura Professionale </t>
  </si>
  <si>
    <t>Retribuzione lorda media  mensile</t>
  </si>
  <si>
    <t>INPS (in % retr.ne lorda media)</t>
  </si>
  <si>
    <t>INAIL (in % retr.ne lorda media)</t>
  </si>
  <si>
    <t>TFR/Fondo  (in % retr.ne lorda media)</t>
  </si>
  <si>
    <t>Numero mensilita</t>
  </si>
  <si>
    <t>giugno</t>
  </si>
  <si>
    <t>dicembre</t>
  </si>
  <si>
    <t>Incremento annuo stipendi</t>
  </si>
  <si>
    <t>Organico</t>
  </si>
  <si>
    <t xml:space="preserve">Numero Dipendenti </t>
  </si>
  <si>
    <t>Conto Economico</t>
  </si>
  <si>
    <t>Costo Manodopera</t>
  </si>
  <si>
    <t>Retribuzione</t>
  </si>
  <si>
    <t>INPS</t>
  </si>
  <si>
    <t>INAIL</t>
  </si>
  <si>
    <t>TFR</t>
  </si>
  <si>
    <t>Totale</t>
  </si>
  <si>
    <t>gennaio</t>
  </si>
  <si>
    <t>febbraio</t>
  </si>
  <si>
    <t>marzo</t>
  </si>
  <si>
    <t>aprile</t>
  </si>
  <si>
    <t>maggio</t>
  </si>
  <si>
    <t>luglio</t>
  </si>
  <si>
    <t>agosto</t>
  </si>
  <si>
    <t>settembre</t>
  </si>
  <si>
    <t>ottobre</t>
  </si>
  <si>
    <t>novembre</t>
  </si>
  <si>
    <t>Uscite Manodopera</t>
  </si>
  <si>
    <t>Stato Patrimoniale</t>
  </si>
  <si>
    <t>Debito v/Dipendenti</t>
  </si>
  <si>
    <t>Variazione Debito Dipendenti</t>
  </si>
  <si>
    <t>Variazione Debito Erario Dipendenti</t>
  </si>
  <si>
    <t>PARAMETRI</t>
  </si>
  <si>
    <t>Periodo Stipula</t>
  </si>
  <si>
    <t>Tasso di interesse annuale</t>
  </si>
  <si>
    <t>Finanziamento</t>
  </si>
  <si>
    <t>Durata (numero rate totali)</t>
  </si>
  <si>
    <t>Tasso di interesse effettivo</t>
  </si>
  <si>
    <t>mensile</t>
  </si>
  <si>
    <t>Rata (quota capitale + oneri finanziari)</t>
  </si>
  <si>
    <t>Rata</t>
  </si>
  <si>
    <t>Quota Capitale Rata</t>
  </si>
  <si>
    <t>Quota Capitale Cumulata</t>
  </si>
  <si>
    <t>Oneri Finanziari Rata</t>
  </si>
  <si>
    <t>Debito Residuo</t>
  </si>
  <si>
    <t>Oneri Finanziari</t>
  </si>
  <si>
    <t>Entrata Finanziamento</t>
  </si>
  <si>
    <t>Rimborso Rata</t>
  </si>
  <si>
    <t>Debito per Finanziamento</t>
  </si>
  <si>
    <t>Data Stipula Contratto (mmm-aa)</t>
  </si>
  <si>
    <t>A1 m1</t>
  </si>
  <si>
    <t>Valore del Bene</t>
  </si>
  <si>
    <t>A1 m2</t>
  </si>
  <si>
    <t>A1 m3</t>
  </si>
  <si>
    <t>MaxiCanone Iniziale (% Valore del Bene)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</si>
  <si>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</si>
  <si>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</si>
  <si>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</si>
  <si>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</si>
  <si>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</si>
  <si>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</si>
  <si>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</si>
  <si>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</si>
  <si>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Costo Leasing</t>
  </si>
  <si>
    <t>A1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</si>
  <si>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</si>
  <si>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</si>
  <si>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</si>
  <si>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</si>
  <si>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</si>
  <si>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</si>
  <si>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</si>
  <si>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</si>
  <si>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</si>
  <si>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</si>
  <si>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</si>
  <si>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</si>
  <si>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</si>
  <si>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</si>
  <si>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</si>
  <si>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</si>
  <si>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</si>
  <si>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</si>
  <si>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</si>
  <si>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</si>
  <si>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</si>
  <si>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</si>
  <si>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</si>
  <si>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</si>
  <si>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MaxiCanone Iniziale</t>
  </si>
  <si>
    <t>Valore di riscatto</t>
  </si>
  <si>
    <t>Totale Rata di Leasing</t>
  </si>
  <si>
    <t>RATA</t>
  </si>
  <si>
    <t>SP</t>
  </si>
  <si>
    <t>Risconto attivo Canone Iniziale</t>
  </si>
  <si>
    <t>CE</t>
  </si>
  <si>
    <t>Quota Canone Iniziale</t>
  </si>
  <si>
    <t>Quota Leasing</t>
  </si>
  <si>
    <t>Oneri Finanziari Leasing</t>
  </si>
  <si>
    <t>VALORE DI RISCATTO</t>
  </si>
  <si>
    <t>Pagamento Rata</t>
  </si>
  <si>
    <t xml:space="preserve">         10) canoni leasing</t>
  </si>
  <si>
    <t>Canoni Leasing</t>
  </si>
  <si>
    <t>Valore di Riscatto (% Valore del Bene)</t>
  </si>
  <si>
    <t>RF</t>
  </si>
  <si>
    <t>Aliquota Ires</t>
  </si>
  <si>
    <t>Reddito Ante Imposte</t>
  </si>
  <si>
    <t>Ripresa Fiscale</t>
  </si>
  <si>
    <t>Reddito Imponibile</t>
  </si>
  <si>
    <t>Imponibile annuo</t>
  </si>
  <si>
    <t>Imposta Ires</t>
  </si>
  <si>
    <t>Saldo</t>
  </si>
  <si>
    <t>1° Acconto</t>
  </si>
  <si>
    <t>2° Acconto</t>
  </si>
  <si>
    <t>VERSAMENTO</t>
  </si>
  <si>
    <t>Crediti Tributati</t>
  </si>
  <si>
    <t>Debiti Tributari</t>
  </si>
  <si>
    <t>Reddito Imponibile Ires</t>
  </si>
  <si>
    <t>+ Costo del lavoro</t>
  </si>
  <si>
    <t>+ Oneri Finanziari</t>
  </si>
  <si>
    <t>Imposta Irap</t>
  </si>
  <si>
    <t>RICLASSIFICAZION SP</t>
  </si>
  <si>
    <t>ATTIVITA</t>
  </si>
  <si>
    <t>Blocco 1 :  Attività Fisse</t>
  </si>
  <si>
    <t>Blocco 2 :  Attività Correnti</t>
  </si>
  <si>
    <t>PASSIVITA'</t>
  </si>
  <si>
    <t>Blocco 3 :  Capitale Proprio</t>
  </si>
  <si>
    <t>Blocco 4 :  Debiti a medio lungo termine</t>
  </si>
  <si>
    <t>RICLASSIFICAZIONE CE</t>
  </si>
  <si>
    <t>Blocco 1 Valore della Produzione</t>
  </si>
  <si>
    <t>Blocco 2 Costi della Produzione</t>
  </si>
  <si>
    <t xml:space="preserve">1° Margine -&gt;Valore aggiunto (Blocco 1 – Blocco 2): </t>
  </si>
  <si>
    <t>Blocco 3 Costo del Lavoro</t>
  </si>
  <si>
    <t xml:space="preserve">2° Margine -&gt; Margine Operativo Lordo  </t>
  </si>
  <si>
    <t>Blocco 4 Ammortamenti e accantonamenti</t>
  </si>
  <si>
    <t>3° Margine -&gt; Reddito Operativo (Ebit)</t>
  </si>
  <si>
    <t>Blocco 5 Saldo gestione finanziaria</t>
  </si>
  <si>
    <t>4° Margine -&gt; Reddito Corrente</t>
  </si>
  <si>
    <t>Blocco 6 Saldo gestione straordinaria</t>
  </si>
  <si>
    <t>5° Margine -&gt; Reddito prima delle imposte</t>
  </si>
  <si>
    <t>Blocco 7 Imposte ed onere tributari</t>
  </si>
  <si>
    <t>6° Margine -&gt; Risultato netto</t>
  </si>
  <si>
    <t>Indicatori di Redditività</t>
  </si>
  <si>
    <t>ROI</t>
  </si>
  <si>
    <t>ROE</t>
  </si>
  <si>
    <t>ROTA</t>
  </si>
  <si>
    <t>Indicatori di Liquidità</t>
  </si>
  <si>
    <t>Capitale circolante netto</t>
  </si>
  <si>
    <t>Margine di tesoreria</t>
  </si>
  <si>
    <t>Current ratio</t>
  </si>
  <si>
    <t>Quick Ratio</t>
  </si>
  <si>
    <t>Blocco 5 :  Passività correnti</t>
  </si>
  <si>
    <t>Step 1</t>
  </si>
  <si>
    <t>INDICE</t>
  </si>
  <si>
    <t>Step 2</t>
  </si>
  <si>
    <t>Budget Acquisti</t>
  </si>
  <si>
    <t>Step 3</t>
  </si>
  <si>
    <t>Step 4</t>
  </si>
  <si>
    <t>Leasing</t>
  </si>
  <si>
    <t>Step 5</t>
  </si>
  <si>
    <t>Step 6</t>
  </si>
  <si>
    <t>Step 7</t>
  </si>
  <si>
    <t>Reddito Netto</t>
  </si>
  <si>
    <t>Step 8</t>
  </si>
  <si>
    <t>% Distribuzione Utile</t>
  </si>
  <si>
    <t>Utile Distribuito</t>
  </si>
  <si>
    <t>Aumento capitale Sociale</t>
  </si>
  <si>
    <t>Report</t>
  </si>
  <si>
    <t>Saldo Finanziario Crediti/Debiti Iniziali</t>
  </si>
  <si>
    <t>Anni residui Amm.to</t>
  </si>
  <si>
    <t>l'importo è riportato nel saldo Banche</t>
  </si>
  <si>
    <t>l'importo è riportato nel saldo Iva</t>
  </si>
  <si>
    <t>Inserire i valori residui crediti per ogni mese</t>
  </si>
  <si>
    <t>Inserire il valore delle Rimanenze come Rimanenze Iniziali nel 1° mese di Pianificazione del Conto Economico</t>
  </si>
  <si>
    <t>Il valore dei Fabbricati và riportato nella rispettiva voce dello Stato Patrimoniale</t>
  </si>
  <si>
    <t>Il valore del f.do amm.to  và riportato nella rispettiva voce dello Stato Patrimoniale</t>
  </si>
  <si>
    <t>Il valore degli Impianti e Macchinari và riportato nella rispettiva voce dello Stato Patrimoniale</t>
  </si>
  <si>
    <t>Il valore delle Attrezzature Industriali e Commerciali và riportato nella rispettiva voce dello Stato Patrimoniale</t>
  </si>
  <si>
    <t>Il valore degli Altri Benii và riportato nella rispettiva voce dello Stato Patrimoniale</t>
  </si>
  <si>
    <t>Il valore dei Costi Ricerca &amp; Sviluppo và riportato nella rispettiva voce dello Stato Patrimoniale</t>
  </si>
  <si>
    <t>Il valore delle Altre Immobilizzazioni Immateriali và riportato nella rispettiva voce dello Stato Patrimoniale</t>
  </si>
  <si>
    <t>Il valore dei Costi Impianto e ampliamento và riportato nella rispettiva voce dello Stato Patrimoniale</t>
  </si>
  <si>
    <t>Ammortamenti</t>
  </si>
  <si>
    <t>calcolato su prospetto gestione finanziamenti accesi</t>
  </si>
  <si>
    <t>riportato sugli anni succesivi a cui si aggiunge le modifiche riportate nel modulo "Mezzi Propri";</t>
  </si>
  <si>
    <t>riportate negli anni successivi</t>
  </si>
  <si>
    <t>Finanziamenti Residui</t>
  </si>
  <si>
    <t>Rimborso quota capitale</t>
  </si>
  <si>
    <t>Rimborso oneri finanziari</t>
  </si>
  <si>
    <t>Incasso  Crediti v/clienti</t>
  </si>
  <si>
    <t>Incasso Crediti  Impiegati c/stipendi</t>
  </si>
  <si>
    <t>Incasso Credito v/INPS e INAIL</t>
  </si>
  <si>
    <t>Incasso Erario c/acc. Imposte e Ritenute</t>
  </si>
  <si>
    <t>Incasso Ratei attivi</t>
  </si>
  <si>
    <t>Incasso Risconti attivi</t>
  </si>
  <si>
    <t>Incasso Altri Crediti, fatture da emettere,crediti v. banca, ecc</t>
  </si>
  <si>
    <t>Rimoborso Altre Immobilizzazioni Finanziarie</t>
  </si>
  <si>
    <t>Totale Incassi</t>
  </si>
  <si>
    <t>Pagamento Debiti   Commerciali</t>
  </si>
  <si>
    <t>Pagamento Debiti Impiegati c/stipendi</t>
  </si>
  <si>
    <t>Pagamento Debito v/INPS ed INAIL</t>
  </si>
  <si>
    <t>Pagamento Debiti tributari</t>
  </si>
  <si>
    <t>Pagamento Altri debiti</t>
  </si>
  <si>
    <t>Pagamento Ratei passivi</t>
  </si>
  <si>
    <t>Pagamento Risconti passivi</t>
  </si>
  <si>
    <t>Utilizzo Fondo TFR</t>
  </si>
  <si>
    <t>Utilizzo altri Fondi</t>
  </si>
  <si>
    <t>Rimborso Finanziamento</t>
  </si>
  <si>
    <t>Totale Pagamenti</t>
  </si>
  <si>
    <t>Saldo Finanziario</t>
  </si>
  <si>
    <t>Immobilizzazioni Immateriali</t>
  </si>
  <si>
    <t>INPUT PREGRESSO</t>
  </si>
  <si>
    <t>Step 9</t>
  </si>
  <si>
    <t>CELLE INPUT</t>
  </si>
  <si>
    <t>INGLESE</t>
  </si>
  <si>
    <t>ITALIANO</t>
  </si>
  <si>
    <t>KPI</t>
  </si>
  <si>
    <t>SOCIETA' DI PERSONE</t>
  </si>
  <si>
    <t>SOCIETA' DI CAPITALE</t>
  </si>
  <si>
    <t>Quota socio</t>
  </si>
  <si>
    <t>Altri Redditi Socio</t>
  </si>
  <si>
    <t>Redditi Fondiari</t>
  </si>
  <si>
    <t>Redditi da Capitale</t>
  </si>
  <si>
    <t>Redditi da Lavoro Dipendente</t>
  </si>
  <si>
    <t>Redditi da Lavoro Autonomo</t>
  </si>
  <si>
    <t>Redditi diversi</t>
  </si>
  <si>
    <t>INPUT</t>
  </si>
  <si>
    <t>ELABORATI</t>
  </si>
  <si>
    <t>Reddito</t>
  </si>
  <si>
    <t>Redditi di Impresa</t>
  </si>
  <si>
    <t>&lt;</t>
  </si>
  <si>
    <t>&gt;</t>
  </si>
  <si>
    <t>Aliquote</t>
  </si>
  <si>
    <t>SCAGLIONI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</si>
</sst>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€&quot;\ * #,##0_-;\-&quot;€&quot;\ * #,##0_-;_-&quot;€&quot;\ * &quot;-&quot;_-;_-@_-"/>
    <numFmt numFmtId="43" formatCode="_-* #,##0.00_-;\-* #,##0.00_-;_-* &quot;-&quot;??_-;_-@_-"/>
    <numFmt numFmtId="164" formatCode="&quot;€&quot;\ #,##0"/>
    <numFmt numFmtId="165" formatCode="&quot;€&quot;\ #,##0.00"/>
    <numFmt numFmtId="166" formatCode="_-* #,##0_-;\-* #,##0_-;_-* &quot;-&quot;??_-;_-@_-"/>
    <numFmt numFmtId="167" formatCode="[$-410]mmm\-yy;@"/>
    <numFmt numFmtId="168" formatCode="0.000%"/>
    <numFmt numFmtId="169" formatCode="0.0%"/>
    <numFmt numFmtId="170" formatCode="dd/mm/yyyy;@"/>
    <numFmt numFmtId="171" formatCode="[$-410]d\-mmm\-yy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9"/>
      <color theme="0"/>
      <name val="Calibri"/>
      <family val="2"/>
    </font>
    <font>
      <sz val="9"/>
      <color indexed="8"/>
      <name val="Calibri"/>
      <family val="2"/>
    </font>
    <font>
      <sz val="9"/>
      <color indexed="27"/>
      <name val="Calibri"/>
      <family val="2"/>
    </font>
    <font>
      <sz val="9"/>
      <name val="Calibri"/>
      <family val="2"/>
    </font>
    <font>
      <b/>
      <sz val="9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Book Antiqua"/>
      <family val="1"/>
    </font>
    <font>
      <b/>
      <sz val="8"/>
      <name val="Book Antiqua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8" tint="0.59999389629810485"/>
        </stop>
      </gradientFill>
    </fill>
    <fill>
      <gradientFill degree="90">
        <stop position="0">
          <color theme="0"/>
        </stop>
        <stop position="1">
          <color rgb="FF92D050"/>
        </stop>
      </gradientFill>
    </fill>
    <fill>
      <gradientFill degree="90">
        <stop position="0">
          <color theme="0"/>
        </stop>
        <stop position="1">
          <color rgb="FFFFC000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82">
    <xf numFmtId="0" fontId="0" fillId="0" borderId="0" xfId="0"/>
    <xf numFmtId="0" fontId="0" fillId="2" borderId="0" xfId="0" applyFill="1"/>
    <xf numFmtId="14" fontId="1" fillId="2" borderId="0" xfId="0" quotePrefix="1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4" borderId="0" xfId="0" applyFont="1" applyFill="1"/>
    <xf numFmtId="3" fontId="1" fillId="4" borderId="0" xfId="0" applyNumberFormat="1" applyFont="1" applyFill="1" applyAlignment="1">
      <alignment horizontal="center"/>
    </xf>
    <xf numFmtId="0" fontId="0" fillId="4" borderId="0" xfId="0" applyFill="1"/>
    <xf numFmtId="164" fontId="1" fillId="4" borderId="0" xfId="0" applyNumberFormat="1" applyFont="1" applyFill="1"/>
    <xf numFmtId="0" fontId="0" fillId="4" borderId="0" xfId="0" quotePrefix="1" applyFill="1"/>
    <xf numFmtId="165" fontId="1" fillId="4" borderId="0" xfId="0" applyNumberFormat="1" applyFont="1" applyFill="1"/>
    <xf numFmtId="164" fontId="0" fillId="4" borderId="0" xfId="0" applyNumberFormat="1" applyFill="1"/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0" fillId="0" borderId="0" xfId="0" applyFill="1"/>
    <xf numFmtId="164" fontId="0" fillId="2" borderId="0" xfId="0" applyNumberFormat="1" applyFont="1" applyFill="1"/>
    <xf numFmtId="165" fontId="0" fillId="3" borderId="0" xfId="0" applyNumberFormat="1" applyFill="1"/>
    <xf numFmtId="17" fontId="0" fillId="2" borderId="0" xfId="0" applyNumberFormat="1" applyFill="1"/>
    <xf numFmtId="17" fontId="0" fillId="0" borderId="0" xfId="0" applyNumberFormat="1"/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0" fillId="0" borderId="0" xfId="0" applyNumberFormat="1" applyFill="1" applyAlignment="1">
      <alignment horizontal="center"/>
    </xf>
    <xf numFmtId="165" fontId="3" fillId="5" borderId="0" xfId="0" applyNumberFormat="1" applyFont="1" applyFill="1"/>
    <xf numFmtId="164" fontId="3" fillId="5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5" fontId="3" fillId="6" borderId="0" xfId="0" applyNumberFormat="1" applyFont="1" applyFill="1"/>
    <xf numFmtId="164" fontId="3" fillId="6" borderId="0" xfId="0" applyNumberFormat="1" applyFont="1" applyFill="1"/>
    <xf numFmtId="167" fontId="1" fillId="0" borderId="0" xfId="0" applyNumberFormat="1" applyFont="1" applyAlignment="1">
      <alignment horizontal="center"/>
    </xf>
    <xf numFmtId="0" fontId="4" fillId="7" borderId="0" xfId="0" applyFont="1" applyFill="1"/>
    <xf numFmtId="165" fontId="4" fillId="7" borderId="0" xfId="0" applyNumberFormat="1" applyFont="1" applyFill="1"/>
    <xf numFmtId="0" fontId="0" fillId="0" borderId="0" xfId="0" applyAlignment="1"/>
    <xf numFmtId="17" fontId="1" fillId="0" borderId="0" xfId="0" applyNumberFormat="1" applyFont="1" applyAlignment="1">
      <alignment horizontal="center"/>
    </xf>
    <xf numFmtId="0" fontId="0" fillId="3" borderId="0" xfId="0" applyFill="1"/>
    <xf numFmtId="165" fontId="0" fillId="0" borderId="0" xfId="0" applyNumberFormat="1"/>
    <xf numFmtId="165" fontId="0" fillId="8" borderId="0" xfId="0" applyNumberFormat="1" applyFill="1"/>
    <xf numFmtId="3" fontId="0" fillId="3" borderId="0" xfId="0" applyNumberFormat="1" applyFill="1"/>
    <xf numFmtId="166" fontId="0" fillId="8" borderId="0" xfId="1" applyNumberFormat="1" applyFont="1" applyFill="1" applyAlignment="1">
      <alignment horizontal="center"/>
    </xf>
    <xf numFmtId="9" fontId="0" fillId="3" borderId="0" xfId="2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164" fontId="1" fillId="9" borderId="0" xfId="0" applyNumberFormat="1" applyFont="1" applyFill="1"/>
    <xf numFmtId="164" fontId="0" fillId="9" borderId="0" xfId="0" applyNumberFormat="1" applyFont="1" applyFill="1"/>
    <xf numFmtId="164" fontId="1" fillId="9" borderId="0" xfId="0" applyNumberFormat="1" applyFont="1" applyFill="1" applyAlignment="1">
      <alignment horizontal="right"/>
    </xf>
    <xf numFmtId="17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3" fontId="0" fillId="8" borderId="0" xfId="0" applyNumberFormat="1" applyFill="1"/>
    <xf numFmtId="164" fontId="3" fillId="8" borderId="0" xfId="0" applyNumberFormat="1" applyFont="1" applyFill="1" applyAlignment="1">
      <alignment horizontal="center"/>
    </xf>
    <xf numFmtId="0" fontId="1" fillId="8" borderId="0" xfId="0" applyFont="1" applyFill="1"/>
    <xf numFmtId="0" fontId="5" fillId="0" borderId="0" xfId="3"/>
    <xf numFmtId="165" fontId="0" fillId="9" borderId="0" xfId="0" applyNumberFormat="1" applyFill="1"/>
    <xf numFmtId="0" fontId="4" fillId="5" borderId="0" xfId="0" applyFont="1" applyFill="1"/>
    <xf numFmtId="0" fontId="3" fillId="6" borderId="0" xfId="0" applyFont="1" applyFill="1"/>
    <xf numFmtId="167" fontId="6" fillId="4" borderId="0" xfId="0" quotePrefix="1" applyNumberFormat="1" applyFont="1" applyFill="1" applyAlignment="1">
      <alignment horizontal="center"/>
    </xf>
    <xf numFmtId="0" fontId="7" fillId="4" borderId="0" xfId="0" applyFont="1" applyFill="1"/>
    <xf numFmtId="0" fontId="1" fillId="5" borderId="0" xfId="0" applyFont="1" applyFill="1"/>
    <xf numFmtId="164" fontId="1" fillId="5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10" borderId="0" xfId="0" applyFont="1" applyFill="1"/>
    <xf numFmtId="164" fontId="1" fillId="10" borderId="0" xfId="0" applyNumberFormat="1" applyFont="1" applyFill="1" applyAlignment="1">
      <alignment horizontal="center"/>
    </xf>
    <xf numFmtId="0" fontId="1" fillId="7" borderId="0" xfId="0" applyFont="1" applyFill="1"/>
    <xf numFmtId="164" fontId="1" fillId="7" borderId="0" xfId="0" applyNumberFormat="1" applyFont="1" applyFill="1" applyAlignment="1">
      <alignment horizontal="center"/>
    </xf>
    <xf numFmtId="0" fontId="7" fillId="3" borderId="0" xfId="0" applyFont="1" applyFill="1"/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/>
    <xf numFmtId="164" fontId="0" fillId="6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6" borderId="0" xfId="0" applyFont="1" applyFill="1"/>
    <xf numFmtId="164" fontId="1" fillId="6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7" borderId="0" xfId="0" applyFill="1"/>
    <xf numFmtId="9" fontId="0" fillId="0" borderId="0" xfId="2" applyFont="1" applyAlignment="1">
      <alignment horizontal="center"/>
    </xf>
    <xf numFmtId="0" fontId="0" fillId="5" borderId="0" xfId="0" applyFill="1"/>
    <xf numFmtId="9" fontId="0" fillId="5" borderId="0" xfId="2" applyFont="1" applyFill="1" applyAlignment="1">
      <alignment horizontal="center"/>
    </xf>
    <xf numFmtId="164" fontId="0" fillId="5" borderId="0" xfId="0" applyNumberFormat="1" applyFill="1" applyAlignment="1">
      <alignment horizontal="center"/>
    </xf>
    <xf numFmtId="9" fontId="0" fillId="6" borderId="0" xfId="2" applyFont="1" applyFill="1" applyAlignment="1">
      <alignment horizontal="center"/>
    </xf>
    <xf numFmtId="9" fontId="0" fillId="3" borderId="0" xfId="2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8" fillId="0" borderId="0" xfId="0" applyNumberFormat="1" applyFont="1" applyFill="1" applyAlignment="1" applyProtection="1">
      <alignment horizontal="center"/>
      <protection hidden="1"/>
    </xf>
    <xf numFmtId="164" fontId="0" fillId="3" borderId="0" xfId="0" applyNumberFormat="1" applyFill="1"/>
    <xf numFmtId="9" fontId="0" fillId="3" borderId="0" xfId="2" applyFont="1" applyFill="1"/>
    <xf numFmtId="164" fontId="8" fillId="0" borderId="0" xfId="0" applyNumberFormat="1" applyFont="1" applyFill="1" applyAlignment="1" applyProtection="1">
      <alignment horizontal="left"/>
      <protection hidden="1"/>
    </xf>
    <xf numFmtId="49" fontId="8" fillId="0" borderId="0" xfId="0" applyNumberFormat="1" applyFont="1" applyFill="1" applyAlignment="1" applyProtection="1">
      <alignment horizontal="center"/>
      <protection hidden="1"/>
    </xf>
    <xf numFmtId="0" fontId="9" fillId="0" borderId="1" xfId="0" applyFont="1" applyFill="1" applyBorder="1" applyAlignment="1">
      <alignment horizontal="center" wrapText="1"/>
    </xf>
    <xf numFmtId="3" fontId="8" fillId="3" borderId="0" xfId="0" applyNumberFormat="1" applyFont="1" applyFill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9" fontId="8" fillId="0" borderId="0" xfId="2" applyFont="1" applyFill="1" applyAlignment="1" applyProtection="1">
      <alignment horizontal="center"/>
      <protection hidden="1"/>
    </xf>
    <xf numFmtId="1" fontId="8" fillId="0" borderId="0" xfId="0" applyNumberFormat="1" applyFont="1" applyFill="1" applyAlignment="1" applyProtection="1">
      <alignment horizontal="center"/>
      <protection hidden="1"/>
    </xf>
    <xf numFmtId="167" fontId="8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 applyProtection="1">
      <alignment horizontal="center"/>
      <protection hidden="1"/>
    </xf>
    <xf numFmtId="164" fontId="11" fillId="0" borderId="0" xfId="0" applyNumberFormat="1" applyFont="1" applyFill="1" applyAlignment="1" applyProtection="1">
      <alignment horizontal="center"/>
      <protection hidden="1"/>
    </xf>
    <xf numFmtId="164" fontId="11" fillId="0" borderId="0" xfId="0" applyNumberFormat="1" applyFont="1" applyFill="1" applyAlignment="1" applyProtection="1">
      <alignment horizontal="left"/>
      <protection hidden="1"/>
    </xf>
    <xf numFmtId="164" fontId="12" fillId="0" borderId="0" xfId="0" applyNumberFormat="1" applyFont="1" applyFill="1" applyAlignment="1" applyProtection="1">
      <alignment horizontal="left"/>
      <protection hidden="1"/>
    </xf>
    <xf numFmtId="164" fontId="12" fillId="0" borderId="0" xfId="0" applyNumberFormat="1" applyFont="1" applyFill="1" applyAlignment="1" applyProtection="1">
      <alignment horizontal="center"/>
      <protection hidden="1"/>
    </xf>
    <xf numFmtId="167" fontId="13" fillId="0" borderId="0" xfId="0" applyNumberFormat="1" applyFont="1" applyFill="1" applyAlignment="1" applyProtection="1">
      <alignment horizontal="center"/>
      <protection hidden="1"/>
    </xf>
    <xf numFmtId="0" fontId="13" fillId="0" borderId="0" xfId="0" applyNumberFormat="1" applyFont="1" applyFill="1" applyAlignment="1" applyProtection="1">
      <alignment horizontal="center"/>
      <protection hidden="1"/>
    </xf>
    <xf numFmtId="164" fontId="11" fillId="0" borderId="0" xfId="0" quotePrefix="1" applyNumberFormat="1" applyFont="1" applyFill="1" applyAlignment="1" applyProtection="1">
      <alignment horizontal="center"/>
      <protection hidden="1"/>
    </xf>
    <xf numFmtId="0" fontId="14" fillId="0" borderId="0" xfId="0" applyFont="1" applyFill="1" applyProtection="1">
      <protection locked="0" hidden="1"/>
    </xf>
    <xf numFmtId="167" fontId="6" fillId="0" borderId="0" xfId="0" quotePrefix="1" applyNumberFormat="1" applyFont="1" applyFill="1" applyAlignment="1">
      <alignment horizontal="center"/>
    </xf>
    <xf numFmtId="164" fontId="11" fillId="6" borderId="0" xfId="0" applyNumberFormat="1" applyFont="1" applyFill="1" applyAlignment="1" applyProtection="1">
      <alignment horizontal="left"/>
      <protection hidden="1"/>
    </xf>
    <xf numFmtId="164" fontId="11" fillId="6" borderId="0" xfId="0" applyNumberFormat="1" applyFont="1" applyFill="1" applyAlignment="1" applyProtection="1">
      <alignment horizontal="center"/>
      <protection hidden="1"/>
    </xf>
    <xf numFmtId="0" fontId="17" fillId="0" borderId="2" xfId="0" applyFont="1" applyFill="1" applyBorder="1" applyAlignment="1" applyProtection="1">
      <alignment vertical="center"/>
      <protection hidden="1"/>
    </xf>
    <xf numFmtId="0" fontId="17" fillId="0" borderId="3" xfId="0" applyFont="1" applyFill="1" applyBorder="1" applyAlignment="1" applyProtection="1">
      <alignment vertical="center"/>
      <protection hidden="1"/>
    </xf>
    <xf numFmtId="17" fontId="17" fillId="0" borderId="4" xfId="0" quotePrefix="1" applyNumberFormat="1" applyFont="1" applyFill="1" applyBorder="1" applyAlignment="1" applyProtection="1">
      <alignment horizontal="center" vertical="center" wrapText="1"/>
      <protection hidden="1"/>
    </xf>
    <xf numFmtId="166" fontId="0" fillId="0" borderId="0" xfId="1" applyNumberFormat="1" applyFont="1" applyFill="1" applyAlignment="1"/>
    <xf numFmtId="164" fontId="0" fillId="0" borderId="2" xfId="0" applyNumberFormat="1" applyFill="1" applyBorder="1" applyAlignment="1">
      <alignment horizontal="center"/>
    </xf>
    <xf numFmtId="0" fontId="17" fillId="0" borderId="5" xfId="0" applyFont="1" applyFill="1" applyBorder="1" applyAlignment="1" applyProtection="1">
      <alignment vertical="center"/>
      <protection hidden="1"/>
    </xf>
    <xf numFmtId="168" fontId="0" fillId="0" borderId="0" xfId="2" applyNumberFormat="1" applyFont="1" applyFill="1" applyAlignment="1">
      <alignment horizontal="center"/>
    </xf>
    <xf numFmtId="164" fontId="0" fillId="9" borderId="0" xfId="0" applyNumberFormat="1" applyFill="1" applyAlignment="1">
      <alignment horizontal="center"/>
    </xf>
    <xf numFmtId="1" fontId="17" fillId="0" borderId="2" xfId="0" quotePrefix="1" applyNumberFormat="1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3" xfId="0" applyFont="1" applyFill="1" applyBorder="1" applyAlignment="1" applyProtection="1">
      <alignment vertical="center"/>
      <protection hidden="1"/>
    </xf>
    <xf numFmtId="0" fontId="18" fillId="0" borderId="5" xfId="0" applyFont="1" applyFill="1" applyBorder="1" applyAlignment="1" applyProtection="1">
      <alignment vertical="center"/>
      <protection hidden="1"/>
    </xf>
    <xf numFmtId="0" fontId="15" fillId="5" borderId="0" xfId="0" applyFont="1" applyFill="1"/>
    <xf numFmtId="164" fontId="15" fillId="5" borderId="0" xfId="0" applyNumberFormat="1" applyFont="1" applyFill="1" applyAlignment="1">
      <alignment horizontal="center"/>
    </xf>
    <xf numFmtId="0" fontId="19" fillId="7" borderId="0" xfId="0" applyFont="1" applyFill="1"/>
    <xf numFmtId="164" fontId="19" fillId="7" borderId="0" xfId="0" applyNumberFormat="1" applyFont="1" applyFill="1" applyAlignment="1">
      <alignment horizontal="center"/>
    </xf>
    <xf numFmtId="0" fontId="0" fillId="11" borderId="0" xfId="0" applyFill="1"/>
    <xf numFmtId="164" fontId="0" fillId="11" borderId="0" xfId="0" applyNumberFormat="1" applyFill="1"/>
    <xf numFmtId="167" fontId="17" fillId="0" borderId="4" xfId="0" quotePrefix="1" applyNumberFormat="1" applyFont="1" applyFill="1" applyBorder="1" applyAlignment="1" applyProtection="1">
      <alignment horizontal="center" vertical="center" wrapText="1"/>
      <protection hidden="1"/>
    </xf>
    <xf numFmtId="10" fontId="17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18" fillId="0" borderId="5" xfId="0" applyFont="1" applyFill="1" applyBorder="1" applyAlignment="1" applyProtection="1">
      <alignment vertical="center" wrapText="1"/>
      <protection hidden="1"/>
    </xf>
    <xf numFmtId="10" fontId="17" fillId="0" borderId="2" xfId="2" applyNumberFormat="1" applyFont="1" applyFill="1" applyBorder="1" applyAlignment="1" applyProtection="1">
      <alignment horizontal="center" vertical="center"/>
      <protection hidden="1"/>
    </xf>
    <xf numFmtId="1" fontId="17" fillId="0" borderId="0" xfId="0" quotePrefix="1" applyNumberFormat="1" applyFont="1" applyFill="1" applyBorder="1" applyAlignment="1" applyProtection="1">
      <alignment horizontal="center" vertical="center" wrapText="1"/>
      <protection hidden="1"/>
    </xf>
    <xf numFmtId="17" fontId="17" fillId="0" borderId="0" xfId="0" quotePrefix="1" applyNumberFormat="1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16" fillId="5" borderId="0" xfId="0" applyFont="1" applyFill="1"/>
    <xf numFmtId="164" fontId="16" fillId="5" borderId="0" xfId="0" applyNumberFormat="1" applyFont="1" applyFill="1" applyAlignment="1">
      <alignment horizontal="center"/>
    </xf>
    <xf numFmtId="164" fontId="16" fillId="5" borderId="2" xfId="0" applyNumberFormat="1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164" fontId="0" fillId="7" borderId="0" xfId="0" applyNumberFormat="1" applyFill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9" fontId="0" fillId="9" borderId="0" xfId="2" applyFont="1" applyFill="1" applyAlignment="1">
      <alignment horizontal="center"/>
    </xf>
    <xf numFmtId="164" fontId="7" fillId="4" borderId="0" xfId="0" applyNumberFormat="1" applyFont="1" applyFill="1"/>
    <xf numFmtId="165" fontId="6" fillId="0" borderId="0" xfId="0" applyNumberFormat="1" applyFont="1" applyFill="1"/>
    <xf numFmtId="164" fontId="16" fillId="5" borderId="0" xfId="0" applyNumberFormat="1" applyFont="1" applyFill="1"/>
    <xf numFmtId="165" fontId="16" fillId="5" borderId="0" xfId="0" applyNumberFormat="1" applyFont="1" applyFill="1"/>
    <xf numFmtId="0" fontId="6" fillId="0" borderId="0" xfId="0" applyFont="1" applyFill="1"/>
    <xf numFmtId="164" fontId="7" fillId="0" borderId="0" xfId="0" applyNumberFormat="1" applyFont="1" applyFill="1"/>
    <xf numFmtId="165" fontId="7" fillId="0" borderId="0" xfId="0" applyNumberFormat="1" applyFont="1" applyFill="1"/>
    <xf numFmtId="0" fontId="6" fillId="7" borderId="0" xfId="0" applyFont="1" applyFill="1"/>
    <xf numFmtId="165" fontId="0" fillId="7" borderId="0" xfId="0" applyNumberFormat="1" applyFill="1"/>
    <xf numFmtId="169" fontId="0" fillId="9" borderId="0" xfId="2" applyNumberFormat="1" applyFont="1" applyFill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wrapText="1"/>
    </xf>
    <xf numFmtId="14" fontId="0" fillId="0" borderId="0" xfId="0" applyNumberFormat="1"/>
    <xf numFmtId="16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164" fontId="0" fillId="0" borderId="0" xfId="0" applyNumberFormat="1" applyFont="1" applyAlignment="1">
      <alignment horizontal="right"/>
    </xf>
    <xf numFmtId="164" fontId="1" fillId="0" borderId="0" xfId="0" applyNumberFormat="1" applyFont="1"/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9" fontId="2" fillId="0" borderId="0" xfId="2" applyFont="1" applyAlignment="1">
      <alignment horizontal="center"/>
    </xf>
    <xf numFmtId="169" fontId="2" fillId="0" borderId="0" xfId="2" applyNumberFormat="1" applyFont="1" applyAlignment="1">
      <alignment horizontal="center"/>
    </xf>
    <xf numFmtId="9" fontId="0" fillId="13" borderId="6" xfId="2" applyFont="1" applyFill="1" applyBorder="1" applyAlignment="1">
      <alignment horizontal="center" wrapText="1"/>
    </xf>
    <xf numFmtId="9" fontId="0" fillId="13" borderId="8" xfId="2" applyFont="1" applyFill="1" applyBorder="1" applyAlignment="1">
      <alignment horizontal="center" wrapText="1"/>
    </xf>
    <xf numFmtId="42" fontId="1" fillId="14" borderId="12" xfId="0" applyNumberFormat="1" applyFont="1" applyFill="1" applyBorder="1"/>
    <xf numFmtId="1" fontId="23" fillId="15" borderId="13" xfId="0" applyNumberFormat="1" applyFont="1" applyFill="1" applyBorder="1" applyAlignment="1">
      <alignment horizontal="center"/>
    </xf>
    <xf numFmtId="0" fontId="1" fillId="0" borderId="12" xfId="0" applyFont="1" applyBorder="1"/>
    <xf numFmtId="167" fontId="1" fillId="2" borderId="0" xfId="0" quotePrefix="1" applyNumberFormat="1" applyFont="1" applyFill="1" applyAlignment="1">
      <alignment horizontal="center"/>
    </xf>
    <xf numFmtId="167" fontId="23" fillId="15" borderId="13" xfId="0" applyNumberFormat="1" applyFont="1" applyFill="1" applyBorder="1" applyAlignment="1">
      <alignment horizontal="center"/>
    </xf>
    <xf numFmtId="0" fontId="0" fillId="12" borderId="14" xfId="0" applyFill="1" applyBorder="1" applyAlignment="1"/>
    <xf numFmtId="0" fontId="0" fillId="12" borderId="15" xfId="0" applyFill="1" applyBorder="1" applyAlignment="1"/>
    <xf numFmtId="0" fontId="22" fillId="13" borderId="16" xfId="0" applyFont="1" applyFill="1" applyBorder="1" applyAlignment="1">
      <alignment horizontal="center" wrapText="1"/>
    </xf>
    <xf numFmtId="0" fontId="0" fillId="12" borderId="17" xfId="0" applyFill="1" applyBorder="1" applyAlignment="1"/>
    <xf numFmtId="0" fontId="0" fillId="0" borderId="19" xfId="0" applyFill="1" applyBorder="1" applyAlignment="1"/>
    <xf numFmtId="0" fontId="22" fillId="0" borderId="20" xfId="0" applyFont="1" applyFill="1" applyBorder="1" applyAlignment="1">
      <alignment horizontal="center" wrapText="1"/>
    </xf>
    <xf numFmtId="0" fontId="0" fillId="0" borderId="21" xfId="0" applyBorder="1"/>
    <xf numFmtId="0" fontId="0" fillId="0" borderId="22" xfId="0" applyBorder="1"/>
    <xf numFmtId="164" fontId="0" fillId="3" borderId="2" xfId="0" applyNumberFormat="1" applyFill="1" applyBorder="1" applyAlignment="1">
      <alignment horizontal="center"/>
    </xf>
    <xf numFmtId="17" fontId="17" fillId="3" borderId="4" xfId="0" quotePrefix="1" applyNumberFormat="1" applyFont="1" applyFill="1" applyBorder="1" applyAlignment="1" applyProtection="1">
      <alignment horizontal="center" vertical="center" wrapText="1"/>
      <protection hidden="1"/>
    </xf>
    <xf numFmtId="9" fontId="17" fillId="3" borderId="4" xfId="0" quotePrefix="1" applyNumberFormat="1" applyFont="1" applyFill="1" applyBorder="1" applyAlignment="1" applyProtection="1">
      <alignment horizontal="center" vertical="center" wrapText="1"/>
      <protection hidden="1"/>
    </xf>
    <xf numFmtId="2" fontId="17" fillId="3" borderId="4" xfId="0" quotePrefix="1" applyNumberFormat="1" applyFont="1" applyFill="1" applyBorder="1" applyAlignment="1" applyProtection="1">
      <alignment horizontal="center" vertical="center" wrapText="1"/>
      <protection hidden="1"/>
    </xf>
    <xf numFmtId="9" fontId="17" fillId="3" borderId="2" xfId="0" quotePrefix="1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Border="1"/>
    <xf numFmtId="0" fontId="0" fillId="0" borderId="23" xfId="0" applyBorder="1"/>
    <xf numFmtId="0" fontId="0" fillId="0" borderId="0" xfId="0" applyBorder="1"/>
    <xf numFmtId="0" fontId="0" fillId="0" borderId="0" xfId="0" applyAlignment="1"/>
    <xf numFmtId="0" fontId="1" fillId="0" borderId="0" xfId="0" applyFont="1" applyAlignment="1">
      <alignment wrapText="1"/>
    </xf>
    <xf numFmtId="164" fontId="0" fillId="17" borderId="0" xfId="0" applyNumberFormat="1" applyFont="1" applyFill="1"/>
    <xf numFmtId="164" fontId="0" fillId="18" borderId="0" xfId="0" applyNumberFormat="1" applyFont="1" applyFill="1"/>
    <xf numFmtId="0" fontId="1" fillId="4" borderId="11" xfId="0" applyFont="1" applyFill="1" applyBorder="1"/>
    <xf numFmtId="0" fontId="1" fillId="4" borderId="7" xfId="0" applyFont="1" applyFill="1" applyBorder="1"/>
    <xf numFmtId="164" fontId="0" fillId="3" borderId="7" xfId="0" applyNumberFormat="1" applyFill="1" applyBorder="1"/>
    <xf numFmtId="0" fontId="0" fillId="0" borderId="7" xfId="0" applyBorder="1"/>
    <xf numFmtId="0" fontId="0" fillId="0" borderId="24" xfId="0" applyBorder="1"/>
    <xf numFmtId="0" fontId="1" fillId="4" borderId="9" xfId="0" applyFont="1" applyFill="1" applyBorder="1"/>
    <xf numFmtId="0" fontId="1" fillId="4" borderId="13" xfId="0" applyFont="1" applyFill="1" applyBorder="1"/>
    <xf numFmtId="164" fontId="1" fillId="4" borderId="13" xfId="0" applyNumberFormat="1" applyFont="1" applyFill="1" applyBorder="1"/>
    <xf numFmtId="0" fontId="0" fillId="0" borderId="13" xfId="0" applyBorder="1"/>
    <xf numFmtId="0" fontId="0" fillId="0" borderId="25" xfId="0" applyBorder="1"/>
    <xf numFmtId="0" fontId="0" fillId="4" borderId="21" xfId="0" applyFill="1" applyBorder="1"/>
    <xf numFmtId="0" fontId="0" fillId="4" borderId="0" xfId="0" applyFill="1" applyBorder="1"/>
    <xf numFmtId="164" fontId="0" fillId="3" borderId="0" xfId="0" applyNumberFormat="1" applyFill="1" applyBorder="1"/>
    <xf numFmtId="164" fontId="0" fillId="3" borderId="22" xfId="0" applyNumberFormat="1" applyFill="1" applyBorder="1"/>
    <xf numFmtId="0" fontId="0" fillId="4" borderId="21" xfId="0" quotePrefix="1" applyFill="1" applyBorder="1"/>
    <xf numFmtId="0" fontId="0" fillId="4" borderId="0" xfId="0" quotePrefix="1" applyFill="1" applyBorder="1"/>
    <xf numFmtId="165" fontId="1" fillId="4" borderId="0" xfId="0" applyNumberFormat="1" applyFont="1" applyFill="1" applyBorder="1"/>
    <xf numFmtId="0" fontId="0" fillId="4" borderId="10" xfId="0" quotePrefix="1" applyFill="1" applyBorder="1"/>
    <xf numFmtId="0" fontId="0" fillId="4" borderId="23" xfId="0" quotePrefix="1" applyFill="1" applyBorder="1"/>
    <xf numFmtId="164" fontId="0" fillId="3" borderId="23" xfId="0" applyNumberFormat="1" applyFill="1" applyBorder="1"/>
    <xf numFmtId="164" fontId="0" fillId="3" borderId="26" xfId="0" applyNumberFormat="1" applyFill="1" applyBorder="1"/>
    <xf numFmtId="0" fontId="0" fillId="4" borderId="9" xfId="0" applyFill="1" applyBorder="1"/>
    <xf numFmtId="0" fontId="0" fillId="4" borderId="13" xfId="0" applyFill="1" applyBorder="1"/>
    <xf numFmtId="165" fontId="1" fillId="4" borderId="13" xfId="0" applyNumberFormat="1" applyFont="1" applyFill="1" applyBorder="1"/>
    <xf numFmtId="0" fontId="0" fillId="4" borderId="10" xfId="0" applyFill="1" applyBorder="1"/>
    <xf numFmtId="0" fontId="0" fillId="4" borderId="23" xfId="0" applyFill="1" applyBorder="1"/>
    <xf numFmtId="0" fontId="0" fillId="0" borderId="26" xfId="0" applyBorder="1"/>
    <xf numFmtId="0" fontId="0" fillId="4" borderId="11" xfId="0" applyFill="1" applyBorder="1"/>
    <xf numFmtId="0" fontId="0" fillId="4" borderId="7" xfId="0" applyFill="1" applyBorder="1"/>
    <xf numFmtId="0" fontId="0" fillId="0" borderId="13" xfId="0" applyBorder="1" applyAlignment="1">
      <alignment horizontal="center" wrapText="1"/>
    </xf>
    <xf numFmtId="164" fontId="1" fillId="4" borderId="0" xfId="0" applyNumberFormat="1" applyFont="1" applyFill="1" applyBorder="1"/>
    <xf numFmtId="3" fontId="0" fillId="3" borderId="0" xfId="0" applyNumberFormat="1" applyFill="1" applyBorder="1"/>
    <xf numFmtId="0" fontId="0" fillId="4" borderId="9" xfId="0" quotePrefix="1" applyFill="1" applyBorder="1"/>
    <xf numFmtId="0" fontId="0" fillId="4" borderId="13" xfId="0" quotePrefix="1" applyFill="1" applyBorder="1"/>
    <xf numFmtId="0" fontId="1" fillId="4" borderId="21" xfId="0" applyFont="1" applyFill="1" applyBorder="1"/>
    <xf numFmtId="0" fontId="1" fillId="4" borderId="0" xfId="0" applyFont="1" applyFill="1" applyBorder="1"/>
    <xf numFmtId="164" fontId="0" fillId="0" borderId="0" xfId="0" applyNumberFormat="1" applyFill="1" applyBorder="1"/>
    <xf numFmtId="164" fontId="0" fillId="0" borderId="23" xfId="0" applyNumberFormat="1" applyFill="1" applyBorder="1"/>
    <xf numFmtId="164" fontId="0" fillId="0" borderId="0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7" fontId="0" fillId="0" borderId="0" xfId="0" applyNumberFormat="1"/>
    <xf numFmtId="164" fontId="1" fillId="4" borderId="23" xfId="0" applyNumberFormat="1" applyFont="1" applyFill="1" applyBorder="1"/>
    <xf numFmtId="0" fontId="0" fillId="12" borderId="27" xfId="0" applyFill="1" applyBorder="1" applyAlignment="1"/>
    <xf numFmtId="0" fontId="5" fillId="0" borderId="24" xfId="3" applyBorder="1" applyAlignment="1">
      <alignment horizontal="center"/>
    </xf>
    <xf numFmtId="0" fontId="1" fillId="0" borderId="12" xfId="0" applyFont="1" applyBorder="1" applyAlignment="1">
      <alignment wrapText="1"/>
    </xf>
    <xf numFmtId="165" fontId="0" fillId="3" borderId="12" xfId="0" applyNumberFormat="1" applyFill="1" applyBorder="1"/>
    <xf numFmtId="165" fontId="0" fillId="0" borderId="12" xfId="0" applyNumberFormat="1" applyFill="1" applyBorder="1"/>
    <xf numFmtId="0" fontId="22" fillId="13" borderId="18" xfId="0" applyFont="1" applyFill="1" applyBorder="1" applyAlignment="1">
      <alignment horizontal="center" wrapText="1"/>
    </xf>
    <xf numFmtId="0" fontId="1" fillId="16" borderId="30" xfId="0" applyFont="1" applyFill="1" applyBorder="1" applyAlignment="1">
      <alignment horizontal="center"/>
    </xf>
    <xf numFmtId="0" fontId="0" fillId="12" borderId="31" xfId="0" applyFill="1" applyBorder="1" applyAlignment="1"/>
    <xf numFmtId="0" fontId="0" fillId="12" borderId="32" xfId="0" applyFill="1" applyBorder="1" applyAlignment="1"/>
    <xf numFmtId="165" fontId="0" fillId="2" borderId="0" xfId="0" applyNumberFormat="1" applyFill="1"/>
    <xf numFmtId="170" fontId="0" fillId="13" borderId="24" xfId="2" applyNumberFormat="1" applyFont="1" applyFill="1" applyBorder="1" applyAlignment="1">
      <alignment horizontal="center" wrapText="1"/>
    </xf>
    <xf numFmtId="0" fontId="1" fillId="16" borderId="0" xfId="0" applyFont="1" applyFill="1" applyBorder="1" applyAlignment="1">
      <alignment horizontal="center"/>
    </xf>
    <xf numFmtId="0" fontId="0" fillId="12" borderId="12" xfId="0" applyFill="1" applyBorder="1" applyAlignment="1"/>
    <xf numFmtId="9" fontId="0" fillId="13" borderId="33" xfId="2" applyFont="1" applyFill="1" applyBorder="1" applyAlignment="1">
      <alignment horizontal="center" wrapText="1"/>
    </xf>
    <xf numFmtId="164" fontId="0" fillId="13" borderId="33" xfId="2" applyNumberFormat="1" applyFont="1" applyFill="1" applyBorder="1" applyAlignment="1">
      <alignment horizontal="center" wrapText="1"/>
    </xf>
    <xf numFmtId="171" fontId="0" fillId="12" borderId="12" xfId="0" applyNumberFormat="1" applyFill="1" applyBorder="1" applyAlignment="1">
      <alignment horizontal="center"/>
    </xf>
    <xf numFmtId="0" fontId="1" fillId="0" borderId="34" xfId="0" applyFont="1" applyBorder="1"/>
    <xf numFmtId="0" fontId="1" fillId="0" borderId="34" xfId="0" applyFont="1" applyBorder="1" applyAlignment="1">
      <alignment wrapText="1"/>
    </xf>
    <xf numFmtId="0" fontId="0" fillId="0" borderId="35" xfId="0" applyBorder="1"/>
    <xf numFmtId="0" fontId="1" fillId="0" borderId="0" xfId="0" applyFont="1" applyFill="1" applyBorder="1" applyAlignment="1">
      <alignment wrapText="1"/>
    </xf>
    <xf numFmtId="171" fontId="1" fillId="0" borderId="0" xfId="0" applyNumberFormat="1" applyFont="1"/>
    <xf numFmtId="0" fontId="1" fillId="0" borderId="36" xfId="0" applyFont="1" applyBorder="1"/>
    <xf numFmtId="0" fontId="1" fillId="0" borderId="36" xfId="0" applyFont="1" applyBorder="1" applyAlignment="1">
      <alignment wrapText="1"/>
    </xf>
    <xf numFmtId="164" fontId="0" fillId="0" borderId="2" xfId="0" applyNumberFormat="1" applyBorder="1"/>
    <xf numFmtId="0" fontId="1" fillId="0" borderId="38" xfId="0" applyFont="1" applyBorder="1" applyAlignment="1">
      <alignment wrapText="1"/>
    </xf>
    <xf numFmtId="164" fontId="0" fillId="0" borderId="37" xfId="0" applyNumberFormat="1" applyBorder="1"/>
    <xf numFmtId="0" fontId="1" fillId="0" borderId="37" xfId="0" applyFont="1" applyFill="1" applyBorder="1" applyAlignment="1">
      <alignment wrapText="1"/>
    </xf>
    <xf numFmtId="164" fontId="1" fillId="0" borderId="37" xfId="0" applyNumberFormat="1" applyFont="1" applyBorder="1"/>
    <xf numFmtId="9" fontId="0" fillId="0" borderId="0" xfId="0" applyNumberFormat="1"/>
    <xf numFmtId="9" fontId="0" fillId="0" borderId="0" xfId="0" applyNumberFormat="1" applyFill="1" applyBorder="1"/>
    <xf numFmtId="0" fontId="0" fillId="0" borderId="2" xfId="0" applyBorder="1"/>
    <xf numFmtId="0" fontId="1" fillId="0" borderId="2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3" applyAlignment="1">
      <alignment horizontal="center"/>
    </xf>
    <xf numFmtId="0" fontId="0" fillId="0" borderId="0" xfId="0" applyAlignment="1">
      <alignment horizontal="center"/>
    </xf>
    <xf numFmtId="0" fontId="22" fillId="13" borderId="28" xfId="0" applyFont="1" applyFill="1" applyBorder="1" applyAlignment="1">
      <alignment horizontal="center" wrapText="1"/>
    </xf>
    <xf numFmtId="0" fontId="0" fillId="0" borderId="23" xfId="0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257175</xdr:colOff>
      <xdr:row>0</xdr:row>
      <xdr:rowOff>19050</xdr:rowOff>
    </xdr:from>
    <xdr:to>
      <xdr:col>15</xdr:col>
      <xdr:colOff>552449</xdr:colOff>
      <xdr:row>5</xdr:row>
      <xdr:rowOff>134937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775" y="19050"/>
          <a:ext cx="1114425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pexcel.it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pexcel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workbookViewId="0">
      <selection activeCell="B18" sqref="B18"/>
    </sheetView>
  </sheetViews>
  <sheetFormatPr defaultRowHeight="15" x14ac:dyDescent="0.25"/>
  <cols>
    <col min="2" max="2" width="17.28515625" bestFit="1" customWidth="1"/>
    <col min="15" max="15" width="10.7109375" bestFit="1" customWidth="1"/>
  </cols>
  <sheetData>
    <row r="2" spans="2:15" x14ac:dyDescent="0.25">
      <c r="B2" t="s">
        <v>204</v>
      </c>
      <c r="D2" t="s">
        <v>207</v>
      </c>
      <c r="H2" s="17" t="s">
        <v>331</v>
      </c>
      <c r="I2" s="37">
        <f>+'M_Altri Costi'!D3</f>
        <v>42370</v>
      </c>
      <c r="O2" s="156">
        <v>42005</v>
      </c>
    </row>
    <row r="3" spans="2:15" x14ac:dyDescent="0.25">
      <c r="B3">
        <v>0</v>
      </c>
      <c r="D3">
        <v>0</v>
      </c>
      <c r="H3" s="17" t="s">
        <v>333</v>
      </c>
      <c r="I3" s="37">
        <f>EOMONTH(I2,1)</f>
        <v>42429</v>
      </c>
      <c r="O3" s="156">
        <f>+O2+365</f>
        <v>42370</v>
      </c>
    </row>
    <row r="4" spans="2:15" x14ac:dyDescent="0.25">
      <c r="B4">
        <v>30</v>
      </c>
      <c r="D4">
        <v>30</v>
      </c>
      <c r="H4" s="17" t="s">
        <v>334</v>
      </c>
      <c r="I4" s="37">
        <f t="shared" ref="I4:I37" si="0">EOMONTH(I3,1)</f>
        <v>42460</v>
      </c>
      <c r="O4" s="156">
        <f>+O3+366</f>
        <v>42736</v>
      </c>
    </row>
    <row r="5" spans="2:15" x14ac:dyDescent="0.25">
      <c r="B5">
        <v>60</v>
      </c>
      <c r="D5">
        <v>60</v>
      </c>
      <c r="H5" s="17" t="s">
        <v>336</v>
      </c>
      <c r="I5" s="37">
        <f t="shared" si="0"/>
        <v>42490</v>
      </c>
      <c r="O5" s="156">
        <f>+O4+365</f>
        <v>43101</v>
      </c>
    </row>
    <row r="6" spans="2:15" x14ac:dyDescent="0.25">
      <c r="B6">
        <v>90</v>
      </c>
      <c r="D6">
        <v>90</v>
      </c>
      <c r="H6" s="17" t="s">
        <v>337</v>
      </c>
      <c r="I6" s="37">
        <f t="shared" si="0"/>
        <v>42521</v>
      </c>
      <c r="O6" s="156">
        <f t="shared" ref="O6:O19" si="1">+O5+365</f>
        <v>43466</v>
      </c>
    </row>
    <row r="7" spans="2:15" x14ac:dyDescent="0.25">
      <c r="B7">
        <v>120</v>
      </c>
      <c r="H7" s="17" t="s">
        <v>338</v>
      </c>
      <c r="I7" s="37">
        <f t="shared" si="0"/>
        <v>42551</v>
      </c>
      <c r="O7" s="156">
        <f t="shared" si="1"/>
        <v>43831</v>
      </c>
    </row>
    <row r="8" spans="2:15" x14ac:dyDescent="0.25">
      <c r="B8">
        <v>150</v>
      </c>
      <c r="H8" s="17" t="s">
        <v>339</v>
      </c>
      <c r="I8" s="37">
        <f t="shared" si="0"/>
        <v>42582</v>
      </c>
      <c r="O8" s="156">
        <f>+O7+366</f>
        <v>44197</v>
      </c>
    </row>
    <row r="9" spans="2:15" x14ac:dyDescent="0.25">
      <c r="B9">
        <v>180</v>
      </c>
      <c r="H9" s="17" t="s">
        <v>340</v>
      </c>
      <c r="I9" s="37">
        <f t="shared" si="0"/>
        <v>42613</v>
      </c>
      <c r="O9" s="156">
        <f t="shared" si="1"/>
        <v>44562</v>
      </c>
    </row>
    <row r="10" spans="2:15" x14ac:dyDescent="0.25">
      <c r="H10" s="17" t="s">
        <v>341</v>
      </c>
      <c r="I10" s="37">
        <f t="shared" si="0"/>
        <v>42643</v>
      </c>
      <c r="O10" s="156">
        <f t="shared" si="1"/>
        <v>44927</v>
      </c>
    </row>
    <row r="11" spans="2:15" x14ac:dyDescent="0.25">
      <c r="H11" s="17" t="s">
        <v>342</v>
      </c>
      <c r="I11" s="37">
        <f t="shared" si="0"/>
        <v>42674</v>
      </c>
      <c r="O11" s="156">
        <f t="shared" si="1"/>
        <v>45292</v>
      </c>
    </row>
    <row r="12" spans="2:15" x14ac:dyDescent="0.25">
      <c r="B12" t="s">
        <v>495</v>
      </c>
      <c r="H12" s="17" t="s">
        <v>343</v>
      </c>
      <c r="I12" s="37">
        <f t="shared" si="0"/>
        <v>42704</v>
      </c>
      <c r="O12" s="156">
        <f>+O11+366</f>
        <v>45658</v>
      </c>
    </row>
    <row r="13" spans="2:15" x14ac:dyDescent="0.25">
      <c r="B13" t="s">
        <v>496</v>
      </c>
      <c r="H13" s="17" t="s">
        <v>345</v>
      </c>
      <c r="I13" s="37">
        <f t="shared" si="0"/>
        <v>42735</v>
      </c>
      <c r="O13" s="156">
        <f t="shared" si="1"/>
        <v>46023</v>
      </c>
    </row>
    <row r="14" spans="2:15" x14ac:dyDescent="0.25">
      <c r="H14" s="17" t="s">
        <v>346</v>
      </c>
      <c r="I14" s="37">
        <f t="shared" si="0"/>
        <v>42766</v>
      </c>
      <c r="O14" s="156">
        <f t="shared" si="1"/>
        <v>46388</v>
      </c>
    </row>
    <row r="15" spans="2:15" x14ac:dyDescent="0.25">
      <c r="H15" s="17" t="s">
        <v>347</v>
      </c>
      <c r="I15" s="37">
        <f t="shared" si="0"/>
        <v>42794</v>
      </c>
      <c r="O15" s="156">
        <f t="shared" si="1"/>
        <v>46753</v>
      </c>
    </row>
    <row r="16" spans="2:15" x14ac:dyDescent="0.25">
      <c r="B16" t="s">
        <v>498</v>
      </c>
      <c r="H16" s="17" t="s">
        <v>348</v>
      </c>
      <c r="I16" s="37">
        <f t="shared" si="0"/>
        <v>42825</v>
      </c>
      <c r="O16" s="156">
        <f>+O15+366</f>
        <v>47119</v>
      </c>
    </row>
    <row r="17" spans="2:15" x14ac:dyDescent="0.25">
      <c r="B17" t="s">
        <v>499</v>
      </c>
      <c r="H17" s="17" t="s">
        <v>349</v>
      </c>
      <c r="I17" s="37">
        <f t="shared" si="0"/>
        <v>42855</v>
      </c>
      <c r="O17" s="156">
        <f t="shared" si="1"/>
        <v>47484</v>
      </c>
    </row>
    <row r="18" spans="2:15" x14ac:dyDescent="0.25">
      <c r="H18" s="17" t="s">
        <v>350</v>
      </c>
      <c r="I18" s="37">
        <f t="shared" si="0"/>
        <v>42886</v>
      </c>
      <c r="O18" s="156">
        <f t="shared" si="1"/>
        <v>47849</v>
      </c>
    </row>
    <row r="19" spans="2:15" x14ac:dyDescent="0.25">
      <c r="H19" s="17" t="s">
        <v>351</v>
      </c>
      <c r="I19" s="37">
        <f t="shared" si="0"/>
        <v>42916</v>
      </c>
      <c r="O19" s="156">
        <f t="shared" si="1"/>
        <v>48214</v>
      </c>
    </row>
    <row r="20" spans="2:15" x14ac:dyDescent="0.25">
      <c r="H20" s="17" t="s">
        <v>352</v>
      </c>
      <c r="I20" s="37">
        <f t="shared" si="0"/>
        <v>42947</v>
      </c>
    </row>
    <row r="21" spans="2:15" x14ac:dyDescent="0.25">
      <c r="H21" s="17" t="s">
        <v>353</v>
      </c>
      <c r="I21" s="37">
        <f t="shared" si="0"/>
        <v>42978</v>
      </c>
    </row>
    <row r="22" spans="2:15" x14ac:dyDescent="0.25">
      <c r="H22" s="17" t="s">
        <v>354</v>
      </c>
      <c r="I22" s="37">
        <f t="shared" si="0"/>
        <v>43008</v>
      </c>
    </row>
    <row r="23" spans="2:15" x14ac:dyDescent="0.25">
      <c r="H23" s="17" t="s">
        <v>355</v>
      </c>
      <c r="I23" s="37">
        <f t="shared" si="0"/>
        <v>43039</v>
      </c>
    </row>
    <row r="24" spans="2:15" x14ac:dyDescent="0.25">
      <c r="H24" s="17" t="s">
        <v>356</v>
      </c>
      <c r="I24" s="37">
        <f t="shared" si="0"/>
        <v>43069</v>
      </c>
    </row>
    <row r="25" spans="2:15" x14ac:dyDescent="0.25">
      <c r="H25" s="70" t="s">
        <v>357</v>
      </c>
      <c r="I25" s="37">
        <f t="shared" si="0"/>
        <v>43100</v>
      </c>
    </row>
    <row r="26" spans="2:15" x14ac:dyDescent="0.25">
      <c r="H26" s="136" t="s">
        <v>358</v>
      </c>
      <c r="I26" s="37">
        <f t="shared" si="0"/>
        <v>43131</v>
      </c>
    </row>
    <row r="27" spans="2:15" x14ac:dyDescent="0.25">
      <c r="H27" s="136" t="s">
        <v>359</v>
      </c>
      <c r="I27" s="37">
        <f t="shared" si="0"/>
        <v>43159</v>
      </c>
    </row>
    <row r="28" spans="2:15" x14ac:dyDescent="0.25">
      <c r="H28" s="76" t="s">
        <v>360</v>
      </c>
      <c r="I28" s="37">
        <f t="shared" si="0"/>
        <v>43190</v>
      </c>
    </row>
    <row r="29" spans="2:15" x14ac:dyDescent="0.25">
      <c r="H29" s="17" t="s">
        <v>361</v>
      </c>
      <c r="I29" s="37">
        <f t="shared" si="0"/>
        <v>43220</v>
      </c>
    </row>
    <row r="30" spans="2:15" x14ac:dyDescent="0.25">
      <c r="H30" s="17" t="s">
        <v>362</v>
      </c>
      <c r="I30" s="37">
        <f t="shared" si="0"/>
        <v>43251</v>
      </c>
    </row>
    <row r="31" spans="2:15" x14ac:dyDescent="0.25">
      <c r="H31" s="17" t="s">
        <v>363</v>
      </c>
      <c r="I31" s="37">
        <f t="shared" si="0"/>
        <v>43281</v>
      </c>
    </row>
    <row r="32" spans="2:15" x14ac:dyDescent="0.25">
      <c r="H32" s="17" t="s">
        <v>364</v>
      </c>
      <c r="I32" s="37">
        <f t="shared" si="0"/>
        <v>43312</v>
      </c>
    </row>
    <row r="33" spans="8:9" x14ac:dyDescent="0.25">
      <c r="H33" s="17" t="s">
        <v>365</v>
      </c>
      <c r="I33" s="37">
        <f t="shared" si="0"/>
        <v>43343</v>
      </c>
    </row>
    <row r="34" spans="8:9" x14ac:dyDescent="0.25">
      <c r="H34" s="17" t="s">
        <v>366</v>
      </c>
      <c r="I34" s="37">
        <f t="shared" si="0"/>
        <v>43373</v>
      </c>
    </row>
    <row r="35" spans="8:9" x14ac:dyDescent="0.25">
      <c r="H35" s="17" t="s">
        <v>367</v>
      </c>
      <c r="I35" s="37">
        <f t="shared" si="0"/>
        <v>43404</v>
      </c>
    </row>
    <row r="36" spans="8:9" x14ac:dyDescent="0.25">
      <c r="H36" s="17" t="s">
        <v>368</v>
      </c>
      <c r="I36" s="37">
        <f t="shared" si="0"/>
        <v>43434</v>
      </c>
    </row>
    <row r="37" spans="8:9" x14ac:dyDescent="0.25">
      <c r="H37" s="17" t="s">
        <v>369</v>
      </c>
      <c r="I37" s="37">
        <f t="shared" si="0"/>
        <v>43465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Y29"/>
  <sheetViews>
    <sheetView showGridLines="0" zoomScale="140" zoomScaleNormal="140" workbookViewId="0"/>
  </sheetViews>
  <sheetFormatPr defaultRowHeight="15" x14ac:dyDescent="0.25"/>
  <cols>
    <col min="2" max="2" width="31.85546875" bestFit="1" customWidth="1"/>
    <col min="3" max="5" width="11.42578125" bestFit="1" customWidth="1"/>
    <col min="6" max="12" width="9.85546875" bestFit="1" customWidth="1"/>
    <col min="13" max="13" width="9.7109375" bestFit="1" customWidth="1"/>
    <col min="14" max="47" width="9.28515625" bestFit="1" customWidth="1"/>
    <col min="48" max="50" width="9.85546875" bestFit="1" customWidth="1"/>
  </cols>
  <sheetData>
    <row r="1" spans="1:51" x14ac:dyDescent="0.25">
      <c r="A1" s="54" t="s">
        <v>434</v>
      </c>
    </row>
    <row r="2" spans="1:51" x14ac:dyDescent="0.2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</row>
    <row r="3" spans="1:51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</row>
    <row r="4" spans="1:51" x14ac:dyDescent="0.25">
      <c r="B4" s="107" t="s">
        <v>313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</row>
    <row r="5" spans="1:51" x14ac:dyDescent="0.25">
      <c r="B5" s="108" t="s">
        <v>314</v>
      </c>
      <c r="C5" s="183">
        <v>42370</v>
      </c>
      <c r="D5" s="110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51" x14ac:dyDescent="0.25">
      <c r="B6" s="108" t="s">
        <v>315</v>
      </c>
      <c r="C6" s="184">
        <v>0.06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51" x14ac:dyDescent="0.25">
      <c r="B7" s="108" t="s">
        <v>316</v>
      </c>
      <c r="C7" s="182">
        <v>150000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51" x14ac:dyDescent="0.25">
      <c r="B8" s="112" t="s">
        <v>317</v>
      </c>
      <c r="C8" s="185">
        <v>120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51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51" x14ac:dyDescent="0.25">
      <c r="B10" s="107" t="s">
        <v>318</v>
      </c>
      <c r="C10" s="107" t="s">
        <v>319</v>
      </c>
      <c r="D10" s="113">
        <f>((1+C6)^(1/12))-1</f>
        <v>4.8675505653430484E-3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5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51" x14ac:dyDescent="0.25">
      <c r="B12" s="107" t="s">
        <v>320</v>
      </c>
      <c r="C12" s="107" t="s">
        <v>319</v>
      </c>
      <c r="D12" s="114">
        <f>(C7)/((1-(1+D10)^(-C8))/D10)</f>
        <v>1653.3603921190729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51" x14ac:dyDescent="0.25">
      <c r="B13" s="27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</row>
    <row r="14" spans="1:51" x14ac:dyDescent="0.25">
      <c r="B14" s="27"/>
      <c r="C14" s="115">
        <v>1</v>
      </c>
      <c r="D14" s="115">
        <f>+C14+1</f>
        <v>2</v>
      </c>
      <c r="E14" s="115">
        <f t="shared" ref="E14:AY14" si="0">+D14+1</f>
        <v>3</v>
      </c>
      <c r="F14" s="115">
        <f t="shared" si="0"/>
        <v>4</v>
      </c>
      <c r="G14" s="115">
        <f t="shared" si="0"/>
        <v>5</v>
      </c>
      <c r="H14" s="115">
        <f t="shared" si="0"/>
        <v>6</v>
      </c>
      <c r="I14" s="115">
        <f t="shared" si="0"/>
        <v>7</v>
      </c>
      <c r="J14" s="115">
        <f t="shared" si="0"/>
        <v>8</v>
      </c>
      <c r="K14" s="115">
        <f t="shared" si="0"/>
        <v>9</v>
      </c>
      <c r="L14" s="115">
        <f t="shared" si="0"/>
        <v>10</v>
      </c>
      <c r="M14" s="115">
        <f t="shared" si="0"/>
        <v>11</v>
      </c>
      <c r="N14" s="115">
        <f t="shared" si="0"/>
        <v>12</v>
      </c>
      <c r="O14" s="115">
        <f t="shared" si="0"/>
        <v>13</v>
      </c>
      <c r="P14" s="115">
        <f t="shared" si="0"/>
        <v>14</v>
      </c>
      <c r="Q14" s="115">
        <f t="shared" si="0"/>
        <v>15</v>
      </c>
      <c r="R14" s="115">
        <f t="shared" si="0"/>
        <v>16</v>
      </c>
      <c r="S14" s="115">
        <f t="shared" si="0"/>
        <v>17</v>
      </c>
      <c r="T14" s="115">
        <f t="shared" si="0"/>
        <v>18</v>
      </c>
      <c r="U14" s="115">
        <f t="shared" si="0"/>
        <v>19</v>
      </c>
      <c r="V14" s="115">
        <f t="shared" si="0"/>
        <v>20</v>
      </c>
      <c r="W14" s="115">
        <f t="shared" si="0"/>
        <v>21</v>
      </c>
      <c r="X14" s="115">
        <f t="shared" si="0"/>
        <v>22</v>
      </c>
      <c r="Y14" s="115">
        <f t="shared" si="0"/>
        <v>23</v>
      </c>
      <c r="Z14" s="115">
        <f t="shared" si="0"/>
        <v>24</v>
      </c>
      <c r="AA14" s="115">
        <f t="shared" si="0"/>
        <v>25</v>
      </c>
      <c r="AB14" s="115">
        <f t="shared" si="0"/>
        <v>26</v>
      </c>
      <c r="AC14" s="115">
        <f t="shared" si="0"/>
        <v>27</v>
      </c>
      <c r="AD14" s="115">
        <f t="shared" si="0"/>
        <v>28</v>
      </c>
      <c r="AE14" s="115">
        <f t="shared" si="0"/>
        <v>29</v>
      </c>
      <c r="AF14" s="115">
        <f t="shared" si="0"/>
        <v>30</v>
      </c>
      <c r="AG14" s="115">
        <f t="shared" si="0"/>
        <v>31</v>
      </c>
      <c r="AH14" s="115">
        <f t="shared" si="0"/>
        <v>32</v>
      </c>
      <c r="AI14" s="115">
        <f t="shared" si="0"/>
        <v>33</v>
      </c>
      <c r="AJ14" s="115">
        <f t="shared" si="0"/>
        <v>34</v>
      </c>
      <c r="AK14" s="115">
        <f t="shared" si="0"/>
        <v>35</v>
      </c>
      <c r="AL14" s="115">
        <f t="shared" si="0"/>
        <v>36</v>
      </c>
      <c r="AM14" s="115">
        <f t="shared" si="0"/>
        <v>37</v>
      </c>
      <c r="AN14" s="115">
        <f t="shared" si="0"/>
        <v>38</v>
      </c>
      <c r="AO14" s="115">
        <f t="shared" si="0"/>
        <v>39</v>
      </c>
      <c r="AP14" s="115">
        <f t="shared" si="0"/>
        <v>40</v>
      </c>
      <c r="AQ14" s="115">
        <f t="shared" si="0"/>
        <v>41</v>
      </c>
      <c r="AR14" s="115">
        <f t="shared" si="0"/>
        <v>42</v>
      </c>
      <c r="AS14" s="115">
        <f t="shared" si="0"/>
        <v>43</v>
      </c>
      <c r="AT14" s="115">
        <f t="shared" si="0"/>
        <v>44</v>
      </c>
      <c r="AU14" s="115">
        <f t="shared" si="0"/>
        <v>45</v>
      </c>
      <c r="AV14" s="115">
        <f t="shared" si="0"/>
        <v>46</v>
      </c>
      <c r="AW14" s="115">
        <f t="shared" si="0"/>
        <v>47</v>
      </c>
      <c r="AX14" s="115">
        <f t="shared" si="0"/>
        <v>48</v>
      </c>
      <c r="AY14" s="115">
        <f t="shared" si="0"/>
        <v>49</v>
      </c>
    </row>
    <row r="15" spans="1:51" x14ac:dyDescent="0.25">
      <c r="B15" s="116" t="s">
        <v>316</v>
      </c>
      <c r="C15" s="125">
        <f>+'M_Altri Costi'!D3</f>
        <v>42370</v>
      </c>
      <c r="D15" s="125">
        <f>+'M_Altri Costi'!E3</f>
        <v>42429</v>
      </c>
      <c r="E15" s="125">
        <f>+'M_Altri Costi'!F3</f>
        <v>42460</v>
      </c>
      <c r="F15" s="125">
        <f>+'M_Altri Costi'!G3</f>
        <v>42490</v>
      </c>
      <c r="G15" s="125">
        <f>+'M_Altri Costi'!H3</f>
        <v>42521</v>
      </c>
      <c r="H15" s="125">
        <f>+'M_Altri Costi'!I3</f>
        <v>42551</v>
      </c>
      <c r="I15" s="125">
        <f>+'M_Altri Costi'!J3</f>
        <v>42582</v>
      </c>
      <c r="J15" s="125">
        <f>+'M_Altri Costi'!K3</f>
        <v>42613</v>
      </c>
      <c r="K15" s="125">
        <f>+'M_Altri Costi'!L3</f>
        <v>42643</v>
      </c>
      <c r="L15" s="125">
        <f>+'M_Altri Costi'!M3</f>
        <v>42674</v>
      </c>
      <c r="M15" s="125">
        <f>+'M_Altri Costi'!N3</f>
        <v>42704</v>
      </c>
      <c r="N15" s="125">
        <f>+'M_Altri Costi'!O3</f>
        <v>42735</v>
      </c>
      <c r="O15" s="125">
        <f>+'M_Altri Costi'!P3</f>
        <v>42766</v>
      </c>
      <c r="P15" s="125">
        <f>+'M_Altri Costi'!Q3</f>
        <v>42794</v>
      </c>
      <c r="Q15" s="125">
        <f>+'M_Altri Costi'!R3</f>
        <v>42825</v>
      </c>
      <c r="R15" s="125">
        <f>+'M_Altri Costi'!S3</f>
        <v>42855</v>
      </c>
      <c r="S15" s="125">
        <f>+'M_Altri Costi'!T3</f>
        <v>42886</v>
      </c>
      <c r="T15" s="125">
        <f>+'M_Altri Costi'!U3</f>
        <v>42916</v>
      </c>
      <c r="U15" s="125">
        <f>+'M_Altri Costi'!V3</f>
        <v>42947</v>
      </c>
      <c r="V15" s="125">
        <f>+'M_Altri Costi'!W3</f>
        <v>42978</v>
      </c>
      <c r="W15" s="125">
        <f>+'M_Altri Costi'!X3</f>
        <v>43008</v>
      </c>
      <c r="X15" s="125">
        <f>+'M_Altri Costi'!Y3</f>
        <v>43039</v>
      </c>
      <c r="Y15" s="125">
        <f>+'M_Altri Costi'!Z3</f>
        <v>43069</v>
      </c>
      <c r="Z15" s="125">
        <f>+'M_Altri Costi'!AA3</f>
        <v>43100</v>
      </c>
      <c r="AA15" s="125">
        <f>+'M_Altri Costi'!AB3</f>
        <v>43131</v>
      </c>
      <c r="AB15" s="125">
        <f>+'M_Altri Costi'!AC3</f>
        <v>43159</v>
      </c>
      <c r="AC15" s="125">
        <f>+'M_Altri Costi'!AD3</f>
        <v>43190</v>
      </c>
      <c r="AD15" s="125">
        <f>+'M_Altri Costi'!AE3</f>
        <v>43220</v>
      </c>
      <c r="AE15" s="125">
        <f>+'M_Altri Costi'!AF3</f>
        <v>43251</v>
      </c>
      <c r="AF15" s="125">
        <f>+'M_Altri Costi'!AG3</f>
        <v>43281</v>
      </c>
      <c r="AG15" s="125">
        <f>+'M_Altri Costi'!AH3</f>
        <v>43312</v>
      </c>
      <c r="AH15" s="125">
        <f>+'M_Altri Costi'!AI3</f>
        <v>43343</v>
      </c>
      <c r="AI15" s="125">
        <f>+'M_Altri Costi'!AJ3</f>
        <v>43373</v>
      </c>
      <c r="AJ15" s="125">
        <f>+'M_Altri Costi'!AK3</f>
        <v>43404</v>
      </c>
      <c r="AK15" s="125">
        <f>+'M_Altri Costi'!AL3</f>
        <v>43434</v>
      </c>
      <c r="AL15" s="125">
        <f>+'M_Altri Costi'!AM3</f>
        <v>43465</v>
      </c>
      <c r="AM15" s="125">
        <f>+'M_Altri Costi'!AN3</f>
        <v>43496</v>
      </c>
      <c r="AN15" s="125">
        <f>+'M_Altri Costi'!AO3</f>
        <v>43524</v>
      </c>
      <c r="AO15" s="125">
        <f>+'M_Altri Costi'!AP3</f>
        <v>43555</v>
      </c>
      <c r="AP15" s="125">
        <f>+'M_Altri Costi'!AQ3</f>
        <v>43585</v>
      </c>
      <c r="AQ15" s="125">
        <f>+'M_Altri Costi'!AR3</f>
        <v>43616</v>
      </c>
      <c r="AR15" s="125">
        <f>+'M_Altri Costi'!AS3</f>
        <v>43646</v>
      </c>
      <c r="AS15" s="125">
        <f>+'M_Altri Costi'!AT3</f>
        <v>43677</v>
      </c>
      <c r="AT15" s="125">
        <f>+'M_Altri Costi'!AU3</f>
        <v>43708</v>
      </c>
      <c r="AU15" s="125">
        <f>+'M_Altri Costi'!AV3</f>
        <v>43738</v>
      </c>
      <c r="AV15" s="125">
        <f>+'M_Altri Costi'!AW3</f>
        <v>43769</v>
      </c>
      <c r="AW15" s="125">
        <f>+'M_Altri Costi'!AX3</f>
        <v>43799</v>
      </c>
      <c r="AX15" s="125">
        <f>+'M_Altri Costi'!AY3</f>
        <v>43830</v>
      </c>
      <c r="AY15" s="125">
        <f>+'M_Altri Costi'!AZ3+EOMONTH(AX15,1)</f>
        <v>43861</v>
      </c>
    </row>
    <row r="16" spans="1:51" x14ac:dyDescent="0.25">
      <c r="B16" s="117" t="s">
        <v>321</v>
      </c>
      <c r="C16" s="111"/>
      <c r="D16" s="111">
        <f t="shared" ref="D16:AX16" si="1">+IF(D14&gt;=$D5,$D12,0)*IF(C20&lt;1,0,1)</f>
        <v>1653.3603921190729</v>
      </c>
      <c r="E16" s="111">
        <f t="shared" si="1"/>
        <v>1653.3603921190729</v>
      </c>
      <c r="F16" s="111">
        <f t="shared" si="1"/>
        <v>1653.3603921190729</v>
      </c>
      <c r="G16" s="111">
        <f t="shared" si="1"/>
        <v>1653.3603921190729</v>
      </c>
      <c r="H16" s="111">
        <f t="shared" si="1"/>
        <v>1653.3603921190729</v>
      </c>
      <c r="I16" s="111">
        <f t="shared" si="1"/>
        <v>1653.3603921190729</v>
      </c>
      <c r="J16" s="111">
        <f t="shared" si="1"/>
        <v>1653.3603921190729</v>
      </c>
      <c r="K16" s="111">
        <f t="shared" si="1"/>
        <v>1653.3603921190729</v>
      </c>
      <c r="L16" s="111">
        <f t="shared" si="1"/>
        <v>1653.3603921190729</v>
      </c>
      <c r="M16" s="111">
        <f t="shared" si="1"/>
        <v>1653.3603921190729</v>
      </c>
      <c r="N16" s="111">
        <f t="shared" si="1"/>
        <v>1653.3603921190729</v>
      </c>
      <c r="O16" s="111">
        <f t="shared" si="1"/>
        <v>1653.3603921190729</v>
      </c>
      <c r="P16" s="111">
        <f t="shared" si="1"/>
        <v>1653.3603921190729</v>
      </c>
      <c r="Q16" s="111">
        <f t="shared" si="1"/>
        <v>1653.3603921190729</v>
      </c>
      <c r="R16" s="111">
        <f t="shared" si="1"/>
        <v>1653.3603921190729</v>
      </c>
      <c r="S16" s="111">
        <f t="shared" si="1"/>
        <v>1653.3603921190729</v>
      </c>
      <c r="T16" s="111">
        <f t="shared" si="1"/>
        <v>1653.3603921190729</v>
      </c>
      <c r="U16" s="111">
        <f t="shared" si="1"/>
        <v>1653.3603921190729</v>
      </c>
      <c r="V16" s="111">
        <f t="shared" si="1"/>
        <v>1653.3603921190729</v>
      </c>
      <c r="W16" s="111">
        <f t="shared" si="1"/>
        <v>1653.3603921190729</v>
      </c>
      <c r="X16" s="111">
        <f t="shared" si="1"/>
        <v>1653.3603921190729</v>
      </c>
      <c r="Y16" s="111">
        <f t="shared" si="1"/>
        <v>1653.3603921190729</v>
      </c>
      <c r="Z16" s="111">
        <f t="shared" si="1"/>
        <v>1653.3603921190729</v>
      </c>
      <c r="AA16" s="111">
        <f t="shared" si="1"/>
        <v>1653.3603921190729</v>
      </c>
      <c r="AB16" s="111">
        <f t="shared" si="1"/>
        <v>1653.3603921190729</v>
      </c>
      <c r="AC16" s="111">
        <f t="shared" si="1"/>
        <v>1653.3603921190729</v>
      </c>
      <c r="AD16" s="111">
        <f t="shared" si="1"/>
        <v>1653.3603921190729</v>
      </c>
      <c r="AE16" s="111">
        <f t="shared" si="1"/>
        <v>1653.3603921190729</v>
      </c>
      <c r="AF16" s="111">
        <f t="shared" si="1"/>
        <v>1653.3603921190729</v>
      </c>
      <c r="AG16" s="111">
        <f t="shared" si="1"/>
        <v>1653.3603921190729</v>
      </c>
      <c r="AH16" s="111">
        <f t="shared" si="1"/>
        <v>1653.3603921190729</v>
      </c>
      <c r="AI16" s="111">
        <f t="shared" si="1"/>
        <v>1653.3603921190729</v>
      </c>
      <c r="AJ16" s="111">
        <f t="shared" si="1"/>
        <v>1653.3603921190729</v>
      </c>
      <c r="AK16" s="111">
        <f t="shared" si="1"/>
        <v>1653.3603921190729</v>
      </c>
      <c r="AL16" s="111">
        <f t="shared" si="1"/>
        <v>1653.3603921190729</v>
      </c>
      <c r="AM16" s="111">
        <f t="shared" si="1"/>
        <v>1653.3603921190729</v>
      </c>
      <c r="AN16" s="111">
        <f t="shared" si="1"/>
        <v>1653.3603921190729</v>
      </c>
      <c r="AO16" s="111">
        <f t="shared" si="1"/>
        <v>1653.3603921190729</v>
      </c>
      <c r="AP16" s="111">
        <f t="shared" si="1"/>
        <v>1653.3603921190729</v>
      </c>
      <c r="AQ16" s="111">
        <f t="shared" si="1"/>
        <v>1653.3603921190729</v>
      </c>
      <c r="AR16" s="111">
        <f t="shared" si="1"/>
        <v>1653.3603921190729</v>
      </c>
      <c r="AS16" s="111">
        <f t="shared" si="1"/>
        <v>1653.3603921190729</v>
      </c>
      <c r="AT16" s="111">
        <f t="shared" si="1"/>
        <v>1653.3603921190729</v>
      </c>
      <c r="AU16" s="111">
        <f t="shared" si="1"/>
        <v>1653.3603921190729</v>
      </c>
      <c r="AV16" s="111">
        <f t="shared" si="1"/>
        <v>1653.3603921190729</v>
      </c>
      <c r="AW16" s="111">
        <f t="shared" si="1"/>
        <v>1653.3603921190729</v>
      </c>
      <c r="AX16" s="111">
        <f t="shared" si="1"/>
        <v>1653.3603921190729</v>
      </c>
    </row>
    <row r="17" spans="2:50" x14ac:dyDescent="0.25">
      <c r="B17" s="117" t="s">
        <v>322</v>
      </c>
      <c r="C17" s="111"/>
      <c r="D17" s="111">
        <f t="shared" ref="D17:AK17" si="2">D16-D19</f>
        <v>923.22780731761566</v>
      </c>
      <c r="E17" s="111">
        <f t="shared" si="2"/>
        <v>927.72166535306496</v>
      </c>
      <c r="F17" s="111">
        <f t="shared" si="2"/>
        <v>932.23739746973524</v>
      </c>
      <c r="G17" s="111">
        <f t="shared" si="2"/>
        <v>936.7751101408229</v>
      </c>
      <c r="H17" s="111">
        <f t="shared" si="2"/>
        <v>941.33491035778832</v>
      </c>
      <c r="I17" s="111">
        <f t="shared" si="2"/>
        <v>945.9169056328775</v>
      </c>
      <c r="J17" s="111">
        <f t="shared" si="2"/>
        <v>950.52120400165836</v>
      </c>
      <c r="K17" s="111">
        <f t="shared" si="2"/>
        <v>955.14791402556716</v>
      </c>
      <c r="L17" s="111">
        <f t="shared" si="2"/>
        <v>959.79714479446841</v>
      </c>
      <c r="M17" s="111">
        <f t="shared" si="2"/>
        <v>964.46900592922748</v>
      </c>
      <c r="N17" s="111">
        <f t="shared" si="2"/>
        <v>969.16360758429414</v>
      </c>
      <c r="O17" s="111">
        <f t="shared" si="2"/>
        <v>973.88106045030099</v>
      </c>
      <c r="P17" s="111">
        <f t="shared" si="2"/>
        <v>978.62147575667268</v>
      </c>
      <c r="Q17" s="111">
        <f t="shared" si="2"/>
        <v>983.384965274249</v>
      </c>
      <c r="R17" s="111">
        <f t="shared" si="2"/>
        <v>988.17164131791958</v>
      </c>
      <c r="S17" s="111">
        <f t="shared" si="2"/>
        <v>992.98161674927246</v>
      </c>
      <c r="T17" s="111">
        <f t="shared" si="2"/>
        <v>997.81500497925572</v>
      </c>
      <c r="U17" s="111">
        <f t="shared" si="2"/>
        <v>1002.6719199708502</v>
      </c>
      <c r="V17" s="111">
        <f t="shared" si="2"/>
        <v>1007.552476241758</v>
      </c>
      <c r="W17" s="111">
        <f t="shared" si="2"/>
        <v>1012.4567888671013</v>
      </c>
      <c r="X17" s="111">
        <f t="shared" si="2"/>
        <v>1017.3849734821367</v>
      </c>
      <c r="Y17" s="111">
        <f t="shared" si="2"/>
        <v>1022.3371462849813</v>
      </c>
      <c r="Z17" s="111">
        <f t="shared" si="2"/>
        <v>1027.313424039352</v>
      </c>
      <c r="AA17" s="111">
        <f t="shared" si="2"/>
        <v>1032.3139240773191</v>
      </c>
      <c r="AB17" s="111">
        <f t="shared" si="2"/>
        <v>1037.3387643020733</v>
      </c>
      <c r="AC17" s="111">
        <f t="shared" si="2"/>
        <v>1042.3880631907041</v>
      </c>
      <c r="AD17" s="111">
        <f t="shared" si="2"/>
        <v>1047.4619397969948</v>
      </c>
      <c r="AE17" s="111">
        <f t="shared" si="2"/>
        <v>1052.5605137542289</v>
      </c>
      <c r="AF17" s="111">
        <f t="shared" si="2"/>
        <v>1057.683905278011</v>
      </c>
      <c r="AG17" s="111">
        <f t="shared" si="2"/>
        <v>1062.8322351691013</v>
      </c>
      <c r="AH17" s="111">
        <f t="shared" si="2"/>
        <v>1068.0056248162637</v>
      </c>
      <c r="AI17" s="111">
        <f t="shared" si="2"/>
        <v>1073.2041961991276</v>
      </c>
      <c r="AJ17" s="111">
        <f t="shared" si="2"/>
        <v>1078.428071891065</v>
      </c>
      <c r="AK17" s="111">
        <f t="shared" si="2"/>
        <v>1083.6773750620805</v>
      </c>
      <c r="AL17" s="111">
        <f>AL16-AL19</f>
        <v>1088.9522294817134</v>
      </c>
      <c r="AM17" s="111">
        <f t="shared" ref="AM17:AX17" si="3">AM16-AM19</f>
        <v>1094.2527595219585</v>
      </c>
      <c r="AN17" s="111">
        <f t="shared" si="3"/>
        <v>1099.5790901601977</v>
      </c>
      <c r="AO17" s="111">
        <f t="shared" si="3"/>
        <v>1104.9313469821464</v>
      </c>
      <c r="AP17" s="111">
        <f t="shared" si="3"/>
        <v>1110.3096561848147</v>
      </c>
      <c r="AQ17" s="111">
        <f t="shared" si="3"/>
        <v>1115.7141445794828</v>
      </c>
      <c r="AR17" s="111">
        <f t="shared" si="3"/>
        <v>1121.144939594692</v>
      </c>
      <c r="AS17" s="111">
        <f t="shared" si="3"/>
        <v>1126.6021692792476</v>
      </c>
      <c r="AT17" s="111">
        <f t="shared" si="3"/>
        <v>1132.0859623052397</v>
      </c>
      <c r="AU17" s="111">
        <f t="shared" si="3"/>
        <v>1137.5964479710753</v>
      </c>
      <c r="AV17" s="111">
        <f t="shared" si="3"/>
        <v>1143.1337562045292</v>
      </c>
      <c r="AW17" s="111">
        <f t="shared" si="3"/>
        <v>1148.6980175658052</v>
      </c>
      <c r="AX17" s="111">
        <f t="shared" si="3"/>
        <v>1154.2893632506161</v>
      </c>
    </row>
    <row r="18" spans="2:50" x14ac:dyDescent="0.25">
      <c r="B18" s="117" t="s">
        <v>323</v>
      </c>
      <c r="C18" s="111"/>
      <c r="D18" s="111">
        <f t="shared" ref="D18:Q18" si="4">(D17+C18)*(IF(C20&lt;1,0,1))</f>
        <v>923.22780731761566</v>
      </c>
      <c r="E18" s="111">
        <f t="shared" si="4"/>
        <v>1850.9494726706807</v>
      </c>
      <c r="F18" s="111">
        <f t="shared" si="4"/>
        <v>2783.186870140416</v>
      </c>
      <c r="G18" s="111">
        <f t="shared" si="4"/>
        <v>3719.961980281239</v>
      </c>
      <c r="H18" s="111">
        <f t="shared" si="4"/>
        <v>4661.296890639027</v>
      </c>
      <c r="I18" s="111">
        <f t="shared" si="4"/>
        <v>5607.2137962719044</v>
      </c>
      <c r="J18" s="111">
        <f t="shared" si="4"/>
        <v>6557.7350002735629</v>
      </c>
      <c r="K18" s="111">
        <f t="shared" si="4"/>
        <v>7512.8829142991299</v>
      </c>
      <c r="L18" s="111">
        <f t="shared" si="4"/>
        <v>8472.6800590935982</v>
      </c>
      <c r="M18" s="111">
        <f t="shared" si="4"/>
        <v>9437.1490650228261</v>
      </c>
      <c r="N18" s="111">
        <f t="shared" si="4"/>
        <v>10406.31267260712</v>
      </c>
      <c r="O18" s="111">
        <f t="shared" si="4"/>
        <v>11380.193733057422</v>
      </c>
      <c r="P18" s="111">
        <f t="shared" si="4"/>
        <v>12358.815208814094</v>
      </c>
      <c r="Q18" s="111">
        <f t="shared" si="4"/>
        <v>13342.200174088342</v>
      </c>
      <c r="R18" s="111">
        <f>(R17+Q18)*(IF(Q20&lt;1,0,1))</f>
        <v>14330.371815406263</v>
      </c>
      <c r="S18" s="111">
        <f t="shared" ref="S18:AX18" si="5">(S17+R18)*(IF(R20&lt;1,0,1))</f>
        <v>15323.353432155534</v>
      </c>
      <c r="T18" s="111">
        <f t="shared" si="5"/>
        <v>16321.168437134791</v>
      </c>
      <c r="U18" s="111">
        <f t="shared" si="5"/>
        <v>17323.840357105641</v>
      </c>
      <c r="V18" s="111">
        <f t="shared" si="5"/>
        <v>18331.3928333474</v>
      </c>
      <c r="W18" s="111">
        <f t="shared" si="5"/>
        <v>19343.8496222145</v>
      </c>
      <c r="X18" s="111">
        <f t="shared" si="5"/>
        <v>20361.234595696638</v>
      </c>
      <c r="Y18" s="111">
        <f t="shared" si="5"/>
        <v>21383.571741981621</v>
      </c>
      <c r="Z18" s="111">
        <f t="shared" si="5"/>
        <v>22410.885166020973</v>
      </c>
      <c r="AA18" s="111">
        <f t="shared" si="5"/>
        <v>23443.199090098293</v>
      </c>
      <c r="AB18" s="111">
        <f t="shared" si="5"/>
        <v>24480.537854400365</v>
      </c>
      <c r="AC18" s="111">
        <f t="shared" si="5"/>
        <v>25522.92591759107</v>
      </c>
      <c r="AD18" s="111">
        <f t="shared" si="5"/>
        <v>26570.387857388065</v>
      </c>
      <c r="AE18" s="111">
        <f t="shared" si="5"/>
        <v>27622.948371142294</v>
      </c>
      <c r="AF18" s="111">
        <f t="shared" si="5"/>
        <v>28680.632276420307</v>
      </c>
      <c r="AG18" s="111">
        <f t="shared" si="5"/>
        <v>29743.464511589409</v>
      </c>
      <c r="AH18" s="111">
        <f t="shared" si="5"/>
        <v>30811.470136405675</v>
      </c>
      <c r="AI18" s="111">
        <f t="shared" si="5"/>
        <v>31884.674332604802</v>
      </c>
      <c r="AJ18" s="111">
        <f t="shared" si="5"/>
        <v>32963.102404495869</v>
      </c>
      <c r="AK18" s="111">
        <f t="shared" si="5"/>
        <v>34046.779779557946</v>
      </c>
      <c r="AL18" s="111">
        <f t="shared" si="5"/>
        <v>35135.732009039661</v>
      </c>
      <c r="AM18" s="111">
        <f t="shared" si="5"/>
        <v>36229.984768561619</v>
      </c>
      <c r="AN18" s="111">
        <f t="shared" si="5"/>
        <v>37329.563858721813</v>
      </c>
      <c r="AO18" s="111">
        <f t="shared" si="5"/>
        <v>38434.495205703963</v>
      </c>
      <c r="AP18" s="111">
        <f t="shared" si="5"/>
        <v>39544.804861888777</v>
      </c>
      <c r="AQ18" s="111">
        <f t="shared" si="5"/>
        <v>40660.519006468261</v>
      </c>
      <c r="AR18" s="111">
        <f t="shared" si="5"/>
        <v>41781.663946062952</v>
      </c>
      <c r="AS18" s="111">
        <f t="shared" si="5"/>
        <v>42908.266115342201</v>
      </c>
      <c r="AT18" s="111">
        <f t="shared" si="5"/>
        <v>44040.35207764744</v>
      </c>
      <c r="AU18" s="111">
        <f t="shared" si="5"/>
        <v>45177.948525618514</v>
      </c>
      <c r="AV18" s="111">
        <f t="shared" si="5"/>
        <v>46321.082281823044</v>
      </c>
      <c r="AW18" s="111">
        <f t="shared" si="5"/>
        <v>47469.780299388847</v>
      </c>
      <c r="AX18" s="111">
        <f t="shared" si="5"/>
        <v>48624.069662639464</v>
      </c>
    </row>
    <row r="19" spans="2:50" x14ac:dyDescent="0.25">
      <c r="B19" s="117" t="s">
        <v>324</v>
      </c>
      <c r="C19" s="111"/>
      <c r="D19" s="111">
        <f>IF(D16&gt;0,C20*$D10,0)</f>
        <v>730.13258480145726</v>
      </c>
      <c r="E19" s="111">
        <f>IF(E16&gt;0,D20*$D10,0)</f>
        <v>725.63872676600795</v>
      </c>
      <c r="F19" s="111">
        <f t="shared" ref="F19:AX19" si="6">IF(F16&gt;0,E20*$D10,0)</f>
        <v>721.12299464933767</v>
      </c>
      <c r="G19" s="111">
        <f t="shared" si="6"/>
        <v>716.58528197825001</v>
      </c>
      <c r="H19" s="111">
        <f t="shared" si="6"/>
        <v>712.0254817612846</v>
      </c>
      <c r="I19" s="111">
        <f t="shared" si="6"/>
        <v>707.44348648619541</v>
      </c>
      <c r="J19" s="111">
        <f t="shared" si="6"/>
        <v>702.83918811741455</v>
      </c>
      <c r="K19" s="111">
        <f t="shared" si="6"/>
        <v>698.21247809350575</v>
      </c>
      <c r="L19" s="111">
        <f t="shared" si="6"/>
        <v>693.5632473246045</v>
      </c>
      <c r="M19" s="111">
        <f t="shared" si="6"/>
        <v>688.89138618984543</v>
      </c>
      <c r="N19" s="111">
        <f t="shared" si="6"/>
        <v>684.19678453477877</v>
      </c>
      <c r="O19" s="111">
        <f t="shared" si="6"/>
        <v>679.47933166877192</v>
      </c>
      <c r="P19" s="111">
        <f t="shared" si="6"/>
        <v>674.73891636240023</v>
      </c>
      <c r="Q19" s="111">
        <f t="shared" si="6"/>
        <v>669.97542684482391</v>
      </c>
      <c r="R19" s="111">
        <f t="shared" si="6"/>
        <v>665.18875080115333</v>
      </c>
      <c r="S19" s="111">
        <f t="shared" si="6"/>
        <v>660.37877536980045</v>
      </c>
      <c r="T19" s="111">
        <f t="shared" si="6"/>
        <v>655.54538713981719</v>
      </c>
      <c r="U19" s="111">
        <f t="shared" si="6"/>
        <v>650.68847214822267</v>
      </c>
      <c r="V19" s="111">
        <f t="shared" si="6"/>
        <v>645.80791587731494</v>
      </c>
      <c r="W19" s="111">
        <f t="shared" si="6"/>
        <v>640.90360325197162</v>
      </c>
      <c r="X19" s="111">
        <f t="shared" si="6"/>
        <v>635.97541863693618</v>
      </c>
      <c r="Y19" s="111">
        <f t="shared" si="6"/>
        <v>631.02324583409165</v>
      </c>
      <c r="Z19" s="111">
        <f t="shared" si="6"/>
        <v>626.04696807972095</v>
      </c>
      <c r="AA19" s="111">
        <f t="shared" si="6"/>
        <v>621.04646804175377</v>
      </c>
      <c r="AB19" s="111">
        <f t="shared" si="6"/>
        <v>616.02162781699963</v>
      </c>
      <c r="AC19" s="111">
        <f t="shared" si="6"/>
        <v>610.97232892836894</v>
      </c>
      <c r="AD19" s="111">
        <f t="shared" si="6"/>
        <v>605.89845232207813</v>
      </c>
      <c r="AE19" s="111">
        <f t="shared" si="6"/>
        <v>600.79987836484395</v>
      </c>
      <c r="AF19" s="111">
        <f t="shared" si="6"/>
        <v>595.67648684106177</v>
      </c>
      <c r="AG19" s="111">
        <f t="shared" si="6"/>
        <v>590.5281569499715</v>
      </c>
      <c r="AH19" s="111">
        <f t="shared" si="6"/>
        <v>585.35476730280936</v>
      </c>
      <c r="AI19" s="111">
        <f t="shared" si="6"/>
        <v>580.15619591994539</v>
      </c>
      <c r="AJ19" s="111">
        <f t="shared" si="6"/>
        <v>574.93232022800782</v>
      </c>
      <c r="AK19" s="111">
        <f t="shared" si="6"/>
        <v>569.68301705699253</v>
      </c>
      <c r="AL19" s="111">
        <f t="shared" si="6"/>
        <v>564.40816263735962</v>
      </c>
      <c r="AM19" s="111">
        <f t="shared" si="6"/>
        <v>559.10763259711439</v>
      </c>
      <c r="AN19" s="111">
        <f t="shared" si="6"/>
        <v>553.78130195887513</v>
      </c>
      <c r="AO19" s="111">
        <f t="shared" si="6"/>
        <v>548.42904513692645</v>
      </c>
      <c r="AP19" s="111">
        <f t="shared" si="6"/>
        <v>543.05073593425823</v>
      </c>
      <c r="AQ19" s="111">
        <f t="shared" si="6"/>
        <v>537.64624753959004</v>
      </c>
      <c r="AR19" s="111">
        <f t="shared" si="6"/>
        <v>532.21545252438091</v>
      </c>
      <c r="AS19" s="111">
        <f t="shared" si="6"/>
        <v>526.75822283982529</v>
      </c>
      <c r="AT19" s="111">
        <f t="shared" si="6"/>
        <v>521.27442981383331</v>
      </c>
      <c r="AU19" s="111">
        <f t="shared" si="6"/>
        <v>515.76394414799756</v>
      </c>
      <c r="AV19" s="111">
        <f t="shared" si="6"/>
        <v>510.22663591454375</v>
      </c>
      <c r="AW19" s="111">
        <f t="shared" si="6"/>
        <v>504.66237455326768</v>
      </c>
      <c r="AX19" s="111">
        <f t="shared" si="6"/>
        <v>499.07102886845678</v>
      </c>
    </row>
    <row r="20" spans="2:50" x14ac:dyDescent="0.25">
      <c r="B20" s="118" t="s">
        <v>325</v>
      </c>
      <c r="C20" s="111">
        <f>IF(C15=$C5,($C7),IF(D14&lt;$C5,0,(($C7)-C18)*IF(B20&lt;1,0,1)))</f>
        <v>150000</v>
      </c>
      <c r="D20" s="111">
        <f>IF(D15=$C5,($C7),IF(E15&lt;$C5,0,(($C7)-D18)*IF(C20&lt;1,0,1)))</f>
        <v>149076.77219268237</v>
      </c>
      <c r="E20" s="111">
        <f>IF(E15=$C5,($C7),IF(F15&lt;$C5,0,(($C7)-E18)*IF(D20&lt;1,0,1)))</f>
        <v>148149.05052732932</v>
      </c>
      <c r="F20" s="111">
        <f>IF(F15=$C5,($C7),IF(G15&lt;$C5,0,(($C7)-F18)*IF(E20&lt;1,0,1)))</f>
        <v>147216.8131298596</v>
      </c>
      <c r="G20" s="111">
        <f>IF(G15=$C5,($C7),IF(H15&lt;$C5,0,(($C7)-G18)*IF(F20&lt;1,0,1)))</f>
        <v>146280.03801971875</v>
      </c>
      <c r="H20" s="111">
        <f t="shared" ref="H20:AX20" si="7">IF(H15=$C5,($C7),IF(I15&lt;$C5,0,(($C7)-H18)*IF(G20&lt;1,0,1)))</f>
        <v>145338.70310936097</v>
      </c>
      <c r="I20" s="111">
        <f t="shared" si="7"/>
        <v>144392.78620372809</v>
      </c>
      <c r="J20" s="111">
        <f t="shared" si="7"/>
        <v>143442.26499972644</v>
      </c>
      <c r="K20" s="111">
        <f t="shared" si="7"/>
        <v>142487.11708570088</v>
      </c>
      <c r="L20" s="111">
        <f t="shared" si="7"/>
        <v>141527.3199409064</v>
      </c>
      <c r="M20" s="111">
        <f t="shared" si="7"/>
        <v>140562.85093497718</v>
      </c>
      <c r="N20" s="111">
        <f t="shared" si="7"/>
        <v>139593.68732739286</v>
      </c>
      <c r="O20" s="111">
        <f t="shared" si="7"/>
        <v>138619.80626694259</v>
      </c>
      <c r="P20" s="111">
        <f t="shared" si="7"/>
        <v>137641.18479118589</v>
      </c>
      <c r="Q20" s="111">
        <f t="shared" si="7"/>
        <v>136657.79982591164</v>
      </c>
      <c r="R20" s="111">
        <f t="shared" si="7"/>
        <v>135669.62818459375</v>
      </c>
      <c r="S20" s="111">
        <f t="shared" si="7"/>
        <v>134676.64656784447</v>
      </c>
      <c r="T20" s="111">
        <f t="shared" si="7"/>
        <v>133678.83156286521</v>
      </c>
      <c r="U20" s="111">
        <f t="shared" si="7"/>
        <v>132676.15964289434</v>
      </c>
      <c r="V20" s="111">
        <f t="shared" si="7"/>
        <v>131668.6071666526</v>
      </c>
      <c r="W20" s="111">
        <f t="shared" si="7"/>
        <v>130656.1503777855</v>
      </c>
      <c r="X20" s="111">
        <f t="shared" si="7"/>
        <v>129638.76540430335</v>
      </c>
      <c r="Y20" s="111">
        <f t="shared" si="7"/>
        <v>128616.42825801838</v>
      </c>
      <c r="Z20" s="111">
        <f t="shared" si="7"/>
        <v>127589.11483397902</v>
      </c>
      <c r="AA20" s="111">
        <f t="shared" si="7"/>
        <v>126556.80090990171</v>
      </c>
      <c r="AB20" s="111">
        <f t="shared" si="7"/>
        <v>125519.46214559964</v>
      </c>
      <c r="AC20" s="111">
        <f t="shared" si="7"/>
        <v>124477.07408240893</v>
      </c>
      <c r="AD20" s="111">
        <f t="shared" si="7"/>
        <v>123429.61214261194</v>
      </c>
      <c r="AE20" s="111">
        <f t="shared" si="7"/>
        <v>122377.05162885771</v>
      </c>
      <c r="AF20" s="111">
        <f t="shared" si="7"/>
        <v>121319.36772357969</v>
      </c>
      <c r="AG20" s="111">
        <f t="shared" si="7"/>
        <v>120256.53548841059</v>
      </c>
      <c r="AH20" s="111">
        <f t="shared" si="7"/>
        <v>119188.52986359433</v>
      </c>
      <c r="AI20" s="111">
        <f t="shared" si="7"/>
        <v>118115.3256673952</v>
      </c>
      <c r="AJ20" s="111">
        <f t="shared" si="7"/>
        <v>117036.89759550412</v>
      </c>
      <c r="AK20" s="111">
        <f t="shared" si="7"/>
        <v>115953.22022044205</v>
      </c>
      <c r="AL20" s="111">
        <f t="shared" si="7"/>
        <v>114864.26799096033</v>
      </c>
      <c r="AM20" s="111">
        <f t="shared" si="7"/>
        <v>113770.01523143839</v>
      </c>
      <c r="AN20" s="111">
        <f t="shared" si="7"/>
        <v>112670.43614127819</v>
      </c>
      <c r="AO20" s="111">
        <f t="shared" si="7"/>
        <v>111565.50479429604</v>
      </c>
      <c r="AP20" s="111">
        <f t="shared" si="7"/>
        <v>110455.19513811122</v>
      </c>
      <c r="AQ20" s="111">
        <f t="shared" si="7"/>
        <v>109339.48099353173</v>
      </c>
      <c r="AR20" s="111">
        <f t="shared" si="7"/>
        <v>108218.33605393705</v>
      </c>
      <c r="AS20" s="111">
        <f t="shared" si="7"/>
        <v>107091.73388465779</v>
      </c>
      <c r="AT20" s="111">
        <f t="shared" si="7"/>
        <v>105959.64792235257</v>
      </c>
      <c r="AU20" s="111">
        <f t="shared" si="7"/>
        <v>104822.05147438149</v>
      </c>
      <c r="AV20" s="111">
        <f t="shared" si="7"/>
        <v>103678.91771817696</v>
      </c>
      <c r="AW20" s="111">
        <f t="shared" si="7"/>
        <v>102530.21970061115</v>
      </c>
      <c r="AX20" s="111">
        <f t="shared" si="7"/>
        <v>101375.93033736054</v>
      </c>
    </row>
    <row r="23" spans="2:50" s="119" customFormat="1" x14ac:dyDescent="0.25">
      <c r="B23" s="119" t="s">
        <v>326</v>
      </c>
      <c r="C23" s="120">
        <f>+C19</f>
        <v>0</v>
      </c>
      <c r="D23" s="120">
        <f>+IFERROR(D19,0)</f>
        <v>730.13258480145726</v>
      </c>
      <c r="E23" s="120">
        <f t="shared" ref="E23:AX23" si="8">+IFERROR(E19,0)</f>
        <v>725.63872676600795</v>
      </c>
      <c r="F23" s="120">
        <f t="shared" si="8"/>
        <v>721.12299464933767</v>
      </c>
      <c r="G23" s="120">
        <f t="shared" si="8"/>
        <v>716.58528197825001</v>
      </c>
      <c r="H23" s="120">
        <f t="shared" si="8"/>
        <v>712.0254817612846</v>
      </c>
      <c r="I23" s="120">
        <f t="shared" si="8"/>
        <v>707.44348648619541</v>
      </c>
      <c r="J23" s="120">
        <f t="shared" si="8"/>
        <v>702.83918811741455</v>
      </c>
      <c r="K23" s="120">
        <f t="shared" si="8"/>
        <v>698.21247809350575</v>
      </c>
      <c r="L23" s="120">
        <f t="shared" si="8"/>
        <v>693.5632473246045</v>
      </c>
      <c r="M23" s="120">
        <f t="shared" si="8"/>
        <v>688.89138618984543</v>
      </c>
      <c r="N23" s="120">
        <f t="shared" si="8"/>
        <v>684.19678453477877</v>
      </c>
      <c r="O23" s="120">
        <f t="shared" si="8"/>
        <v>679.47933166877192</v>
      </c>
      <c r="P23" s="120">
        <f t="shared" si="8"/>
        <v>674.73891636240023</v>
      </c>
      <c r="Q23" s="120">
        <f t="shared" si="8"/>
        <v>669.97542684482391</v>
      </c>
      <c r="R23" s="120">
        <f t="shared" si="8"/>
        <v>665.18875080115333</v>
      </c>
      <c r="S23" s="120">
        <f t="shared" si="8"/>
        <v>660.37877536980045</v>
      </c>
      <c r="T23" s="120">
        <f t="shared" si="8"/>
        <v>655.54538713981719</v>
      </c>
      <c r="U23" s="120">
        <f t="shared" si="8"/>
        <v>650.68847214822267</v>
      </c>
      <c r="V23" s="120">
        <f t="shared" si="8"/>
        <v>645.80791587731494</v>
      </c>
      <c r="W23" s="120">
        <f t="shared" si="8"/>
        <v>640.90360325197162</v>
      </c>
      <c r="X23" s="120">
        <f t="shared" si="8"/>
        <v>635.97541863693618</v>
      </c>
      <c r="Y23" s="120">
        <f t="shared" si="8"/>
        <v>631.02324583409165</v>
      </c>
      <c r="Z23" s="120">
        <f t="shared" si="8"/>
        <v>626.04696807972095</v>
      </c>
      <c r="AA23" s="120">
        <f t="shared" si="8"/>
        <v>621.04646804175377</v>
      </c>
      <c r="AB23" s="120">
        <f t="shared" si="8"/>
        <v>616.02162781699963</v>
      </c>
      <c r="AC23" s="120">
        <f t="shared" si="8"/>
        <v>610.97232892836894</v>
      </c>
      <c r="AD23" s="120">
        <f t="shared" si="8"/>
        <v>605.89845232207813</v>
      </c>
      <c r="AE23" s="120">
        <f t="shared" si="8"/>
        <v>600.79987836484395</v>
      </c>
      <c r="AF23" s="120">
        <f t="shared" si="8"/>
        <v>595.67648684106177</v>
      </c>
      <c r="AG23" s="120">
        <f t="shared" si="8"/>
        <v>590.5281569499715</v>
      </c>
      <c r="AH23" s="120">
        <f t="shared" si="8"/>
        <v>585.35476730280936</v>
      </c>
      <c r="AI23" s="120">
        <f t="shared" si="8"/>
        <v>580.15619591994539</v>
      </c>
      <c r="AJ23" s="120">
        <f t="shared" si="8"/>
        <v>574.93232022800782</v>
      </c>
      <c r="AK23" s="120">
        <f t="shared" si="8"/>
        <v>569.68301705699253</v>
      </c>
      <c r="AL23" s="120">
        <f t="shared" si="8"/>
        <v>564.40816263735962</v>
      </c>
      <c r="AM23" s="120">
        <f t="shared" si="8"/>
        <v>559.10763259711439</v>
      </c>
      <c r="AN23" s="120">
        <f t="shared" si="8"/>
        <v>553.78130195887513</v>
      </c>
      <c r="AO23" s="120">
        <f t="shared" si="8"/>
        <v>548.42904513692645</v>
      </c>
      <c r="AP23" s="120">
        <f t="shared" si="8"/>
        <v>543.05073593425823</v>
      </c>
      <c r="AQ23" s="120">
        <f t="shared" si="8"/>
        <v>537.64624753959004</v>
      </c>
      <c r="AR23" s="120">
        <f t="shared" si="8"/>
        <v>532.21545252438091</v>
      </c>
      <c r="AS23" s="120">
        <f t="shared" si="8"/>
        <v>526.75822283982529</v>
      </c>
      <c r="AT23" s="120">
        <f t="shared" si="8"/>
        <v>521.27442981383331</v>
      </c>
      <c r="AU23" s="120">
        <f t="shared" si="8"/>
        <v>515.76394414799756</v>
      </c>
      <c r="AV23" s="120">
        <f t="shared" si="8"/>
        <v>510.22663591454375</v>
      </c>
      <c r="AW23" s="120">
        <f t="shared" si="8"/>
        <v>504.66237455326768</v>
      </c>
      <c r="AX23" s="120">
        <f t="shared" si="8"/>
        <v>499.07102886845678</v>
      </c>
    </row>
    <row r="25" spans="2:50" s="121" customFormat="1" x14ac:dyDescent="0.25">
      <c r="B25" s="121" t="s">
        <v>327</v>
      </c>
      <c r="C25" s="122">
        <f>+IF(C15=$C$5,C20,0)</f>
        <v>150000</v>
      </c>
      <c r="D25" s="122">
        <f t="shared" ref="D25:AX25" si="9">+IF(D15=$C$5,D20,0)</f>
        <v>0</v>
      </c>
      <c r="E25" s="122">
        <f t="shared" si="9"/>
        <v>0</v>
      </c>
      <c r="F25" s="122">
        <f t="shared" si="9"/>
        <v>0</v>
      </c>
      <c r="G25" s="122">
        <f t="shared" si="9"/>
        <v>0</v>
      </c>
      <c r="H25" s="122">
        <f t="shared" si="9"/>
        <v>0</v>
      </c>
      <c r="I25" s="122">
        <f t="shared" si="9"/>
        <v>0</v>
      </c>
      <c r="J25" s="122">
        <f t="shared" si="9"/>
        <v>0</v>
      </c>
      <c r="K25" s="122">
        <f t="shared" si="9"/>
        <v>0</v>
      </c>
      <c r="L25" s="122">
        <f t="shared" si="9"/>
        <v>0</v>
      </c>
      <c r="M25" s="122">
        <f t="shared" si="9"/>
        <v>0</v>
      </c>
      <c r="N25" s="122">
        <f t="shared" si="9"/>
        <v>0</v>
      </c>
      <c r="O25" s="122">
        <f t="shared" si="9"/>
        <v>0</v>
      </c>
      <c r="P25" s="122">
        <f t="shared" si="9"/>
        <v>0</v>
      </c>
      <c r="Q25" s="122">
        <f t="shared" si="9"/>
        <v>0</v>
      </c>
      <c r="R25" s="122">
        <f t="shared" si="9"/>
        <v>0</v>
      </c>
      <c r="S25" s="122">
        <f t="shared" si="9"/>
        <v>0</v>
      </c>
      <c r="T25" s="122">
        <f t="shared" si="9"/>
        <v>0</v>
      </c>
      <c r="U25" s="122">
        <f t="shared" si="9"/>
        <v>0</v>
      </c>
      <c r="V25" s="122">
        <f t="shared" si="9"/>
        <v>0</v>
      </c>
      <c r="W25" s="122">
        <f t="shared" si="9"/>
        <v>0</v>
      </c>
      <c r="X25" s="122">
        <f t="shared" si="9"/>
        <v>0</v>
      </c>
      <c r="Y25" s="122">
        <f t="shared" si="9"/>
        <v>0</v>
      </c>
      <c r="Z25" s="122">
        <f t="shared" si="9"/>
        <v>0</v>
      </c>
      <c r="AA25" s="122">
        <f t="shared" si="9"/>
        <v>0</v>
      </c>
      <c r="AB25" s="122">
        <f t="shared" si="9"/>
        <v>0</v>
      </c>
      <c r="AC25" s="122">
        <f t="shared" si="9"/>
        <v>0</v>
      </c>
      <c r="AD25" s="122">
        <f t="shared" si="9"/>
        <v>0</v>
      </c>
      <c r="AE25" s="122">
        <f t="shared" si="9"/>
        <v>0</v>
      </c>
      <c r="AF25" s="122">
        <f t="shared" si="9"/>
        <v>0</v>
      </c>
      <c r="AG25" s="122">
        <f t="shared" si="9"/>
        <v>0</v>
      </c>
      <c r="AH25" s="122">
        <f t="shared" si="9"/>
        <v>0</v>
      </c>
      <c r="AI25" s="122">
        <f t="shared" si="9"/>
        <v>0</v>
      </c>
      <c r="AJ25" s="122">
        <f t="shared" si="9"/>
        <v>0</v>
      </c>
      <c r="AK25" s="122">
        <f t="shared" si="9"/>
        <v>0</v>
      </c>
      <c r="AL25" s="122">
        <f t="shared" si="9"/>
        <v>0</v>
      </c>
      <c r="AM25" s="122">
        <f t="shared" si="9"/>
        <v>0</v>
      </c>
      <c r="AN25" s="122">
        <f t="shared" si="9"/>
        <v>0</v>
      </c>
      <c r="AO25" s="122">
        <f t="shared" si="9"/>
        <v>0</v>
      </c>
      <c r="AP25" s="122">
        <f t="shared" si="9"/>
        <v>0</v>
      </c>
      <c r="AQ25" s="122">
        <f t="shared" si="9"/>
        <v>0</v>
      </c>
      <c r="AR25" s="122">
        <f t="shared" si="9"/>
        <v>0</v>
      </c>
      <c r="AS25" s="122">
        <f t="shared" si="9"/>
        <v>0</v>
      </c>
      <c r="AT25" s="122">
        <f t="shared" si="9"/>
        <v>0</v>
      </c>
      <c r="AU25" s="122">
        <f t="shared" si="9"/>
        <v>0</v>
      </c>
      <c r="AV25" s="122">
        <f t="shared" si="9"/>
        <v>0</v>
      </c>
      <c r="AW25" s="122">
        <f t="shared" si="9"/>
        <v>0</v>
      </c>
      <c r="AX25" s="122">
        <f t="shared" si="9"/>
        <v>0</v>
      </c>
    </row>
    <row r="27" spans="2:50" s="121" customFormat="1" x14ac:dyDescent="0.25">
      <c r="B27" s="121" t="s">
        <v>328</v>
      </c>
      <c r="C27" s="122">
        <f>+C16</f>
        <v>0</v>
      </c>
      <c r="D27" s="122">
        <f>+IFERROR(D16,0)</f>
        <v>1653.3603921190729</v>
      </c>
      <c r="E27" s="122">
        <f t="shared" ref="E27:AX27" si="10">+IFERROR(E16,0)</f>
        <v>1653.3603921190729</v>
      </c>
      <c r="F27" s="122">
        <f t="shared" si="10"/>
        <v>1653.3603921190729</v>
      </c>
      <c r="G27" s="122">
        <f t="shared" si="10"/>
        <v>1653.3603921190729</v>
      </c>
      <c r="H27" s="122">
        <f t="shared" si="10"/>
        <v>1653.3603921190729</v>
      </c>
      <c r="I27" s="122">
        <f t="shared" si="10"/>
        <v>1653.3603921190729</v>
      </c>
      <c r="J27" s="122">
        <f t="shared" si="10"/>
        <v>1653.3603921190729</v>
      </c>
      <c r="K27" s="122">
        <f t="shared" si="10"/>
        <v>1653.3603921190729</v>
      </c>
      <c r="L27" s="122">
        <f t="shared" si="10"/>
        <v>1653.3603921190729</v>
      </c>
      <c r="M27" s="122">
        <f t="shared" si="10"/>
        <v>1653.3603921190729</v>
      </c>
      <c r="N27" s="122">
        <f t="shared" si="10"/>
        <v>1653.3603921190729</v>
      </c>
      <c r="O27" s="122">
        <f t="shared" si="10"/>
        <v>1653.3603921190729</v>
      </c>
      <c r="P27" s="122">
        <f t="shared" si="10"/>
        <v>1653.3603921190729</v>
      </c>
      <c r="Q27" s="122">
        <f t="shared" si="10"/>
        <v>1653.3603921190729</v>
      </c>
      <c r="R27" s="122">
        <f t="shared" si="10"/>
        <v>1653.3603921190729</v>
      </c>
      <c r="S27" s="122">
        <f t="shared" si="10"/>
        <v>1653.3603921190729</v>
      </c>
      <c r="T27" s="122">
        <f t="shared" si="10"/>
        <v>1653.3603921190729</v>
      </c>
      <c r="U27" s="122">
        <f t="shared" si="10"/>
        <v>1653.3603921190729</v>
      </c>
      <c r="V27" s="122">
        <f t="shared" si="10"/>
        <v>1653.3603921190729</v>
      </c>
      <c r="W27" s="122">
        <f t="shared" si="10"/>
        <v>1653.3603921190729</v>
      </c>
      <c r="X27" s="122">
        <f t="shared" si="10"/>
        <v>1653.3603921190729</v>
      </c>
      <c r="Y27" s="122">
        <f t="shared" si="10"/>
        <v>1653.3603921190729</v>
      </c>
      <c r="Z27" s="122">
        <f t="shared" si="10"/>
        <v>1653.3603921190729</v>
      </c>
      <c r="AA27" s="122">
        <f t="shared" si="10"/>
        <v>1653.3603921190729</v>
      </c>
      <c r="AB27" s="122">
        <f t="shared" si="10"/>
        <v>1653.3603921190729</v>
      </c>
      <c r="AC27" s="122">
        <f t="shared" si="10"/>
        <v>1653.3603921190729</v>
      </c>
      <c r="AD27" s="122">
        <f t="shared" si="10"/>
        <v>1653.3603921190729</v>
      </c>
      <c r="AE27" s="122">
        <f t="shared" si="10"/>
        <v>1653.3603921190729</v>
      </c>
      <c r="AF27" s="122">
        <f t="shared" si="10"/>
        <v>1653.3603921190729</v>
      </c>
      <c r="AG27" s="122">
        <f t="shared" si="10"/>
        <v>1653.3603921190729</v>
      </c>
      <c r="AH27" s="122">
        <f t="shared" si="10"/>
        <v>1653.3603921190729</v>
      </c>
      <c r="AI27" s="122">
        <f t="shared" si="10"/>
        <v>1653.3603921190729</v>
      </c>
      <c r="AJ27" s="122">
        <f t="shared" si="10"/>
        <v>1653.3603921190729</v>
      </c>
      <c r="AK27" s="122">
        <f t="shared" si="10"/>
        <v>1653.3603921190729</v>
      </c>
      <c r="AL27" s="122">
        <f t="shared" si="10"/>
        <v>1653.3603921190729</v>
      </c>
      <c r="AM27" s="122">
        <f t="shared" si="10"/>
        <v>1653.3603921190729</v>
      </c>
      <c r="AN27" s="122">
        <f t="shared" si="10"/>
        <v>1653.3603921190729</v>
      </c>
      <c r="AO27" s="122">
        <f t="shared" si="10"/>
        <v>1653.3603921190729</v>
      </c>
      <c r="AP27" s="122">
        <f t="shared" si="10"/>
        <v>1653.3603921190729</v>
      </c>
      <c r="AQ27" s="122">
        <f t="shared" si="10"/>
        <v>1653.3603921190729</v>
      </c>
      <c r="AR27" s="122">
        <f t="shared" si="10"/>
        <v>1653.3603921190729</v>
      </c>
      <c r="AS27" s="122">
        <f t="shared" si="10"/>
        <v>1653.3603921190729</v>
      </c>
      <c r="AT27" s="122">
        <f t="shared" si="10"/>
        <v>1653.3603921190729</v>
      </c>
      <c r="AU27" s="122">
        <f t="shared" si="10"/>
        <v>1653.3603921190729</v>
      </c>
      <c r="AV27" s="122">
        <f t="shared" si="10"/>
        <v>1653.3603921190729</v>
      </c>
      <c r="AW27" s="122">
        <f t="shared" si="10"/>
        <v>1653.3603921190729</v>
      </c>
      <c r="AX27" s="122">
        <f t="shared" si="10"/>
        <v>1653.3603921190729</v>
      </c>
    </row>
    <row r="29" spans="2:50" s="123" customFormat="1" x14ac:dyDescent="0.25">
      <c r="B29" s="123" t="s">
        <v>329</v>
      </c>
      <c r="C29" s="124">
        <f>+IFERROR(C20,0)</f>
        <v>150000</v>
      </c>
      <c r="D29" s="124">
        <f>+IFERROR(D20,0)</f>
        <v>149076.77219268237</v>
      </c>
      <c r="E29" s="124">
        <f t="shared" ref="E29:AX29" si="11">+IFERROR(E20,0)</f>
        <v>148149.05052732932</v>
      </c>
      <c r="F29" s="124">
        <f t="shared" si="11"/>
        <v>147216.8131298596</v>
      </c>
      <c r="G29" s="124">
        <f t="shared" si="11"/>
        <v>146280.03801971875</v>
      </c>
      <c r="H29" s="124">
        <f t="shared" si="11"/>
        <v>145338.70310936097</v>
      </c>
      <c r="I29" s="124">
        <f t="shared" si="11"/>
        <v>144392.78620372809</v>
      </c>
      <c r="J29" s="124">
        <f t="shared" si="11"/>
        <v>143442.26499972644</v>
      </c>
      <c r="K29" s="124">
        <f t="shared" si="11"/>
        <v>142487.11708570088</v>
      </c>
      <c r="L29" s="124">
        <f t="shared" si="11"/>
        <v>141527.3199409064</v>
      </c>
      <c r="M29" s="124">
        <f t="shared" si="11"/>
        <v>140562.85093497718</v>
      </c>
      <c r="N29" s="124">
        <f t="shared" si="11"/>
        <v>139593.68732739286</v>
      </c>
      <c r="O29" s="124">
        <f t="shared" si="11"/>
        <v>138619.80626694259</v>
      </c>
      <c r="P29" s="124">
        <f t="shared" si="11"/>
        <v>137641.18479118589</v>
      </c>
      <c r="Q29" s="124">
        <f t="shared" si="11"/>
        <v>136657.79982591164</v>
      </c>
      <c r="R29" s="124">
        <f t="shared" si="11"/>
        <v>135669.62818459375</v>
      </c>
      <c r="S29" s="124">
        <f t="shared" si="11"/>
        <v>134676.64656784447</v>
      </c>
      <c r="T29" s="124">
        <f t="shared" si="11"/>
        <v>133678.83156286521</v>
      </c>
      <c r="U29" s="124">
        <f t="shared" si="11"/>
        <v>132676.15964289434</v>
      </c>
      <c r="V29" s="124">
        <f t="shared" si="11"/>
        <v>131668.6071666526</v>
      </c>
      <c r="W29" s="124">
        <f t="shared" si="11"/>
        <v>130656.1503777855</v>
      </c>
      <c r="X29" s="124">
        <f t="shared" si="11"/>
        <v>129638.76540430335</v>
      </c>
      <c r="Y29" s="124">
        <f t="shared" si="11"/>
        <v>128616.42825801838</v>
      </c>
      <c r="Z29" s="124">
        <f t="shared" si="11"/>
        <v>127589.11483397902</v>
      </c>
      <c r="AA29" s="124">
        <f t="shared" si="11"/>
        <v>126556.80090990171</v>
      </c>
      <c r="AB29" s="124">
        <f t="shared" si="11"/>
        <v>125519.46214559964</v>
      </c>
      <c r="AC29" s="124">
        <f t="shared" si="11"/>
        <v>124477.07408240893</v>
      </c>
      <c r="AD29" s="124">
        <f t="shared" si="11"/>
        <v>123429.61214261194</v>
      </c>
      <c r="AE29" s="124">
        <f t="shared" si="11"/>
        <v>122377.05162885771</v>
      </c>
      <c r="AF29" s="124">
        <f t="shared" si="11"/>
        <v>121319.36772357969</v>
      </c>
      <c r="AG29" s="124">
        <f t="shared" si="11"/>
        <v>120256.53548841059</v>
      </c>
      <c r="AH29" s="124">
        <f t="shared" si="11"/>
        <v>119188.52986359433</v>
      </c>
      <c r="AI29" s="124">
        <f t="shared" si="11"/>
        <v>118115.3256673952</v>
      </c>
      <c r="AJ29" s="124">
        <f t="shared" si="11"/>
        <v>117036.89759550412</v>
      </c>
      <c r="AK29" s="124">
        <f t="shared" si="11"/>
        <v>115953.22022044205</v>
      </c>
      <c r="AL29" s="124">
        <f t="shared" si="11"/>
        <v>114864.26799096033</v>
      </c>
      <c r="AM29" s="124">
        <f t="shared" si="11"/>
        <v>113770.01523143839</v>
      </c>
      <c r="AN29" s="124">
        <f t="shared" si="11"/>
        <v>112670.43614127819</v>
      </c>
      <c r="AO29" s="124">
        <f t="shared" si="11"/>
        <v>111565.50479429604</v>
      </c>
      <c r="AP29" s="124">
        <f t="shared" si="11"/>
        <v>110455.19513811122</v>
      </c>
      <c r="AQ29" s="124">
        <f t="shared" si="11"/>
        <v>109339.48099353173</v>
      </c>
      <c r="AR29" s="124">
        <f t="shared" si="11"/>
        <v>108218.33605393705</v>
      </c>
      <c r="AS29" s="124">
        <f t="shared" si="11"/>
        <v>107091.73388465779</v>
      </c>
      <c r="AT29" s="124">
        <f t="shared" si="11"/>
        <v>105959.64792235257</v>
      </c>
      <c r="AU29" s="124">
        <f t="shared" si="11"/>
        <v>104822.05147438149</v>
      </c>
      <c r="AV29" s="124">
        <f t="shared" si="11"/>
        <v>103678.91771817696</v>
      </c>
      <c r="AW29" s="124">
        <f t="shared" si="11"/>
        <v>102530.21970061115</v>
      </c>
      <c r="AX29" s="124">
        <f t="shared" si="11"/>
        <v>101375.93033736054</v>
      </c>
    </row>
  </sheetData>
  <hyperlinks>
    <hyperlink ref="A1" location="Indice!A1" display="INDIC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appoggio!$I$2:$I$37</xm:f>
          </x14:formula1>
          <xm:sqref>C5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N25"/>
  <sheetViews>
    <sheetView showGridLines="0" zoomScale="106" zoomScaleNormal="106" workbookViewId="0"/>
  </sheetViews>
  <sheetFormatPr defaultRowHeight="15" x14ac:dyDescent="0.25"/>
  <cols>
    <col min="1" max="1" width="24.7109375" customWidth="1"/>
    <col min="2" max="2" width="11.140625" bestFit="1" customWidth="1"/>
    <col min="13" max="13" width="11.5703125" bestFit="1" customWidth="1"/>
    <col min="14" max="18" width="7.85546875" bestFit="1" customWidth="1"/>
    <col min="19" max="19" width="11.5703125" bestFit="1" customWidth="1"/>
    <col min="20" max="23" width="7.85546875" bestFit="1" customWidth="1"/>
    <col min="24" max="25" width="11.5703125" bestFit="1" customWidth="1"/>
    <col min="26" max="30" width="7.85546875" bestFit="1" customWidth="1"/>
    <col min="31" max="31" width="11.140625" bestFit="1" customWidth="1"/>
    <col min="32" max="35" width="7.85546875" bestFit="1" customWidth="1"/>
    <col min="36" max="37" width="11.5703125" bestFit="1" customWidth="1"/>
    <col min="38" max="42" width="7.85546875" bestFit="1" customWidth="1"/>
    <col min="43" max="43" width="11.5703125" bestFit="1" customWidth="1"/>
    <col min="44" max="47" width="7.85546875" bestFit="1" customWidth="1"/>
    <col min="48" max="49" width="11.5703125" bestFit="1" customWidth="1"/>
    <col min="50" max="54" width="7.85546875" bestFit="1" customWidth="1"/>
    <col min="55" max="55" width="10" bestFit="1" customWidth="1"/>
    <col min="56" max="59" width="7.85546875" bestFit="1" customWidth="1"/>
    <col min="60" max="60" width="10" bestFit="1" customWidth="1"/>
    <col min="61" max="61" width="11.5703125" bestFit="1" customWidth="1"/>
  </cols>
  <sheetData>
    <row r="1" spans="1:61" x14ac:dyDescent="0.25">
      <c r="A1" s="54" t="s">
        <v>434</v>
      </c>
    </row>
    <row r="4" spans="1:61" x14ac:dyDescent="0.25">
      <c r="A4" t="s">
        <v>386</v>
      </c>
      <c r="B4" s="153">
        <f>+Indice!D26</f>
        <v>3.9E-2</v>
      </c>
    </row>
    <row r="6" spans="1:61" x14ac:dyDescent="0.25">
      <c r="B6" s="58">
        <f>+SP!D2</f>
        <v>42400</v>
      </c>
      <c r="C6" s="58">
        <f>+SP!E2</f>
        <v>42429</v>
      </c>
      <c r="D6" s="58">
        <f>+SP!F2</f>
        <v>42460</v>
      </c>
      <c r="E6" s="58">
        <f>+SP!G2</f>
        <v>42490</v>
      </c>
      <c r="F6" s="58">
        <f>+SP!H2</f>
        <v>42521</v>
      </c>
      <c r="G6" s="58">
        <f>+SP!I2</f>
        <v>42551</v>
      </c>
      <c r="H6" s="58">
        <f>+SP!J2</f>
        <v>42582</v>
      </c>
      <c r="I6" s="58">
        <f>+SP!K2</f>
        <v>42613</v>
      </c>
      <c r="J6" s="58">
        <f>+SP!L2</f>
        <v>42643</v>
      </c>
      <c r="K6" s="58">
        <f>+SP!M2</f>
        <v>42674</v>
      </c>
      <c r="L6" s="58">
        <f>+SP!N2</f>
        <v>42704</v>
      </c>
      <c r="M6" s="58">
        <f>+SP!O2</f>
        <v>42735</v>
      </c>
      <c r="N6" s="58">
        <f>+SP!P2</f>
        <v>42766</v>
      </c>
      <c r="O6" s="58">
        <f>+SP!Q2</f>
        <v>42794</v>
      </c>
      <c r="P6" s="58">
        <f>+SP!R2</f>
        <v>42825</v>
      </c>
      <c r="Q6" s="58">
        <f>+SP!S2</f>
        <v>42855</v>
      </c>
      <c r="R6" s="58">
        <f>+SP!T2</f>
        <v>42886</v>
      </c>
      <c r="S6" s="58">
        <f>+SP!U2</f>
        <v>42916</v>
      </c>
      <c r="T6" s="58">
        <f>+SP!V2</f>
        <v>42947</v>
      </c>
      <c r="U6" s="58">
        <f>+SP!W2</f>
        <v>42978</v>
      </c>
      <c r="V6" s="58">
        <f>+SP!X2</f>
        <v>43008</v>
      </c>
      <c r="W6" s="58">
        <f>+SP!Y2</f>
        <v>43039</v>
      </c>
      <c r="X6" s="58">
        <f>+SP!Z2</f>
        <v>43069</v>
      </c>
      <c r="Y6" s="58">
        <f>+SP!AA2</f>
        <v>43100</v>
      </c>
      <c r="Z6" s="58">
        <f>+SP!AB2</f>
        <v>43131</v>
      </c>
      <c r="AA6" s="58">
        <f>+SP!AC2</f>
        <v>43159</v>
      </c>
      <c r="AB6" s="58">
        <f>+SP!AD2</f>
        <v>43190</v>
      </c>
      <c r="AC6" s="58">
        <f>+SP!AE2</f>
        <v>43220</v>
      </c>
      <c r="AD6" s="58">
        <f>+SP!AF2</f>
        <v>43251</v>
      </c>
      <c r="AE6" s="58">
        <f>+SP!AG2</f>
        <v>43281</v>
      </c>
      <c r="AF6" s="58">
        <f>+SP!AH2</f>
        <v>43312</v>
      </c>
      <c r="AG6" s="58">
        <f>+SP!AI2</f>
        <v>43343</v>
      </c>
      <c r="AH6" s="58">
        <f>+SP!AJ2</f>
        <v>43373</v>
      </c>
      <c r="AI6" s="58">
        <f>+SP!AK2</f>
        <v>43404</v>
      </c>
      <c r="AJ6" s="58">
        <f>+SP!AL2</f>
        <v>43434</v>
      </c>
      <c r="AK6" s="58">
        <f>+SP!AM2</f>
        <v>43465</v>
      </c>
      <c r="AL6" s="58">
        <f>+SP!AN2</f>
        <v>43496</v>
      </c>
      <c r="AM6" s="58">
        <f>+SP!AO2</f>
        <v>43524</v>
      </c>
      <c r="AN6" s="58">
        <f>+SP!AP2</f>
        <v>43555</v>
      </c>
      <c r="AO6" s="58">
        <f>+SP!AQ2</f>
        <v>43585</v>
      </c>
      <c r="AP6" s="58">
        <f>+SP!AR2</f>
        <v>43616</v>
      </c>
      <c r="AQ6" s="58">
        <f>+SP!AS2</f>
        <v>43646</v>
      </c>
      <c r="AR6" s="58">
        <f>+SP!AT2</f>
        <v>43677</v>
      </c>
      <c r="AS6" s="58">
        <f>+SP!AU2</f>
        <v>43708</v>
      </c>
      <c r="AT6" s="58">
        <f>+SP!AV2</f>
        <v>43738</v>
      </c>
      <c r="AU6" s="58">
        <f>+SP!AW2</f>
        <v>43769</v>
      </c>
      <c r="AV6" s="58">
        <f>+SP!AX2</f>
        <v>43799</v>
      </c>
      <c r="AW6" s="58">
        <f>+SP!AY2</f>
        <v>43830</v>
      </c>
      <c r="AX6" s="58">
        <f>+SP!AZ2</f>
        <v>0</v>
      </c>
      <c r="AY6" s="58">
        <f>+SP!BA2</f>
        <v>0</v>
      </c>
      <c r="AZ6" s="58">
        <f>+SP!BB2</f>
        <v>0</v>
      </c>
      <c r="BA6" s="58">
        <f>+SP!BC2</f>
        <v>0</v>
      </c>
      <c r="BB6" s="58">
        <f>+SP!BD2</f>
        <v>0</v>
      </c>
      <c r="BC6" s="58">
        <f>+SP!BE2</f>
        <v>0</v>
      </c>
      <c r="BD6" s="58">
        <f>+SP!BF2</f>
        <v>0</v>
      </c>
      <c r="BE6" s="58">
        <f>+SP!BG2</f>
        <v>0</v>
      </c>
      <c r="BF6" s="58">
        <f>+SP!BH2</f>
        <v>0</v>
      </c>
      <c r="BG6" s="58">
        <f>+SP!BI2</f>
        <v>0</v>
      </c>
      <c r="BH6" s="58">
        <f>+SP!BJ2</f>
        <v>0</v>
      </c>
      <c r="BI6" s="58">
        <f>+SP!BK2</f>
        <v>0</v>
      </c>
    </row>
    <row r="7" spans="1:61" x14ac:dyDescent="0.25">
      <c r="A7" s="3" t="s">
        <v>398</v>
      </c>
      <c r="B7" s="144">
        <f>+IRES!B12</f>
        <v>-7074.5000000000091</v>
      </c>
      <c r="C7" s="144">
        <f>+IRES!C12</f>
        <v>-6054.6325848014658</v>
      </c>
      <c r="D7" s="144">
        <f>+IRES!D12</f>
        <v>-4300.1387267660175</v>
      </c>
      <c r="E7" s="144">
        <f>+IRES!E12</f>
        <v>-2545.6229946493477</v>
      </c>
      <c r="F7" s="144">
        <f>+IRES!F12</f>
        <v>-791.08528197825763</v>
      </c>
      <c r="G7" s="144">
        <f>+IRES!G12</f>
        <v>963.47451823870688</v>
      </c>
      <c r="H7" s="144">
        <f>+IRES!H12</f>
        <v>2718.0565135137967</v>
      </c>
      <c r="I7" s="144">
        <f>+IRES!I12</f>
        <v>4472.6608118825779</v>
      </c>
      <c r="J7" s="144">
        <f>+IRES!J12</f>
        <v>6227.2875219064863</v>
      </c>
      <c r="K7" s="144">
        <f>+IRES!K12</f>
        <v>7981.9367526753886</v>
      </c>
      <c r="L7" s="144">
        <f>+IRES!L12</f>
        <v>7986.6086138101473</v>
      </c>
      <c r="M7" s="144">
        <f>+IRES!M12</f>
        <v>7991.3032154652137</v>
      </c>
      <c r="N7" s="144">
        <f>+IRES!N12</f>
        <v>7996.0206683312208</v>
      </c>
      <c r="O7" s="144">
        <f>+IRES!O12</f>
        <v>8000.7610836375925</v>
      </c>
      <c r="P7" s="144">
        <f>+IRES!P12</f>
        <v>8005.5245731551686</v>
      </c>
      <c r="Q7" s="144">
        <f>+IRES!Q12</f>
        <v>8010.3112491988395</v>
      </c>
      <c r="R7" s="144">
        <f>+IRES!R12</f>
        <v>8015.121224630192</v>
      </c>
      <c r="S7" s="144">
        <f>+IRES!S12</f>
        <v>8019.954612860176</v>
      </c>
      <c r="T7" s="144">
        <f>+IRES!T12</f>
        <v>8024.8115278517698</v>
      </c>
      <c r="U7" s="144">
        <f>+IRES!U12</f>
        <v>8029.6920841226774</v>
      </c>
      <c r="V7" s="144">
        <f>+IRES!V12</f>
        <v>8034.5963967480211</v>
      </c>
      <c r="W7" s="144">
        <f>+IRES!W12</f>
        <v>8039.5245813630563</v>
      </c>
      <c r="X7" s="144">
        <f>+IRES!X12</f>
        <v>8044.4767541659012</v>
      </c>
      <c r="Y7" s="144">
        <f>+IRES!Y12</f>
        <v>8049.4530319202713</v>
      </c>
      <c r="Z7" s="144">
        <f>+IRES!Z12</f>
        <v>16346.120198624911</v>
      </c>
      <c r="AA7" s="144">
        <f>+IRES!AA12</f>
        <v>16351.145038849665</v>
      </c>
      <c r="AB7" s="144">
        <f>+IRES!AB12</f>
        <v>16356.194337738296</v>
      </c>
      <c r="AC7" s="144">
        <f>+IRES!AC12</f>
        <v>16361.268214344585</v>
      </c>
      <c r="AD7" s="144">
        <f>+IRES!AD12</f>
        <v>16366.366788301821</v>
      </c>
      <c r="AE7" s="144">
        <f>+IRES!AE12</f>
        <v>16371.490179825603</v>
      </c>
      <c r="AF7" s="144">
        <f>+IRES!AF12</f>
        <v>16376.638509716693</v>
      </c>
      <c r="AG7" s="144">
        <f>+IRES!AG12</f>
        <v>16381.811899363855</v>
      </c>
      <c r="AH7" s="144">
        <f>+IRES!AH12</f>
        <v>16387.010470746718</v>
      </c>
      <c r="AI7" s="144">
        <f>+IRES!AI12</f>
        <v>16392.234346438658</v>
      </c>
      <c r="AJ7" s="144">
        <f>+IRES!AJ12</f>
        <v>16397.483649609672</v>
      </c>
      <c r="AK7" s="144">
        <f>+IRES!AK12</f>
        <v>16402.758504029305</v>
      </c>
      <c r="AL7" s="144">
        <f>+IRES!AL12</f>
        <v>16408.059034069549</v>
      </c>
      <c r="AM7" s="144">
        <f>+IRES!AM12</f>
        <v>16413.385364707789</v>
      </c>
      <c r="AN7" s="144">
        <f>+IRES!AN12</f>
        <v>16418.737621529737</v>
      </c>
      <c r="AO7" s="144">
        <f>+IRES!AO12</f>
        <v>16424.115930732405</v>
      </c>
      <c r="AP7" s="144">
        <f>+IRES!AP12</f>
        <v>16429.520419127075</v>
      </c>
      <c r="AQ7" s="144">
        <f>+IRES!AQ12</f>
        <v>16434.951214142282</v>
      </c>
      <c r="AR7" s="144">
        <f>+IRES!AR12</f>
        <v>16440.40844382684</v>
      </c>
      <c r="AS7" s="144">
        <f>+IRES!AS12</f>
        <v>16445.892236852829</v>
      </c>
      <c r="AT7" s="144">
        <f>+IRES!AT12</f>
        <v>16451.402722518666</v>
      </c>
      <c r="AU7" s="144">
        <f>+IRES!AU12</f>
        <v>16456.940030752121</v>
      </c>
      <c r="AV7" s="144">
        <f>+IRES!AV12</f>
        <v>16462.504292113397</v>
      </c>
      <c r="AW7" s="144">
        <f>+IRES!AW12</f>
        <v>16468.095637798207</v>
      </c>
      <c r="AX7" s="144">
        <f>+IRES!AX12</f>
        <v>0</v>
      </c>
      <c r="AY7" s="144">
        <f>+IRES!AY12</f>
        <v>0</v>
      </c>
      <c r="AZ7" s="144">
        <f>+IRES!AZ12</f>
        <v>0</v>
      </c>
      <c r="BA7" s="144">
        <f>+IRES!BA12</f>
        <v>0</v>
      </c>
      <c r="BB7" s="144">
        <f>+IRES!BB12</f>
        <v>0</v>
      </c>
      <c r="BC7" s="144">
        <f>+IRES!BC12</f>
        <v>0</v>
      </c>
      <c r="BD7" s="144">
        <f>+IRES!BD12</f>
        <v>0</v>
      </c>
      <c r="BE7" s="144">
        <f>+IRES!BE12</f>
        <v>0</v>
      </c>
      <c r="BF7" s="144">
        <f>+IRES!BF12</f>
        <v>0</v>
      </c>
      <c r="BG7" s="144">
        <f>+IRES!BG12</f>
        <v>0</v>
      </c>
      <c r="BH7" s="144">
        <f>+IRES!BH12</f>
        <v>0</v>
      </c>
      <c r="BI7" s="144">
        <f>+IRES!BI12</f>
        <v>0</v>
      </c>
    </row>
    <row r="9" spans="1:61" x14ac:dyDescent="0.25">
      <c r="A9" s="154" t="s">
        <v>399</v>
      </c>
      <c r="B9" s="144">
        <f>+CE!B57+CE!B58</f>
        <v>7432.8333333333339</v>
      </c>
      <c r="C9" s="144">
        <f>+CE!C57+CE!C58</f>
        <v>7432.8333333333339</v>
      </c>
      <c r="D9" s="144">
        <f>+CE!D57+CE!D58</f>
        <v>7432.8333333333339</v>
      </c>
      <c r="E9" s="144">
        <f>+CE!E57+CE!E58</f>
        <v>7432.8333333333339</v>
      </c>
      <c r="F9" s="144">
        <f>+CE!F57+CE!F58</f>
        <v>7432.8333333333339</v>
      </c>
      <c r="G9" s="144">
        <f>+CE!G57+CE!G58</f>
        <v>7432.8333333333339</v>
      </c>
      <c r="H9" s="144">
        <f>+CE!H57+CE!H58</f>
        <v>7432.8333333333339</v>
      </c>
      <c r="I9" s="144">
        <f>+CE!I57+CE!I58</f>
        <v>7432.8333333333339</v>
      </c>
      <c r="J9" s="144">
        <f>+CE!J57+CE!J58</f>
        <v>7432.8333333333339</v>
      </c>
      <c r="K9" s="144">
        <f>+CE!K57+CE!K58</f>
        <v>7432.8333333333339</v>
      </c>
      <c r="L9" s="144">
        <f>+CE!L57+CE!L58</f>
        <v>7432.8333333333339</v>
      </c>
      <c r="M9" s="144">
        <f>+CE!M57+CE!M58</f>
        <v>7432.8333333333339</v>
      </c>
      <c r="N9" s="144">
        <f>+CE!N57+CE!N58</f>
        <v>7432.8333333333339</v>
      </c>
      <c r="O9" s="144">
        <f>+CE!O57+CE!O58</f>
        <v>7432.8333333333339</v>
      </c>
      <c r="P9" s="144">
        <f>+CE!P57+CE!P58</f>
        <v>7432.8333333333339</v>
      </c>
      <c r="Q9" s="144">
        <f>+CE!Q57+CE!Q58</f>
        <v>7432.8333333333339</v>
      </c>
      <c r="R9" s="144">
        <f>+CE!R57+CE!R58</f>
        <v>7432.8333333333339</v>
      </c>
      <c r="S9" s="144">
        <f>+CE!S57+CE!S58</f>
        <v>7432.8333333333339</v>
      </c>
      <c r="T9" s="144">
        <f>+CE!T57+CE!T58</f>
        <v>7432.8333333333339</v>
      </c>
      <c r="U9" s="144">
        <f>+CE!U57+CE!U58</f>
        <v>7432.8333333333339</v>
      </c>
      <c r="V9" s="144">
        <f>+CE!V57+CE!V58</f>
        <v>7432.8333333333339</v>
      </c>
      <c r="W9" s="144">
        <f>+CE!W57+CE!W58</f>
        <v>7432.8333333333339</v>
      </c>
      <c r="X9" s="144">
        <f>+CE!X57+CE!X58</f>
        <v>7432.8333333333339</v>
      </c>
      <c r="Y9" s="144">
        <f>+CE!Y57+CE!Y58</f>
        <v>7432.8333333333339</v>
      </c>
      <c r="Z9" s="144">
        <f>+CE!Z57+CE!Z58</f>
        <v>7432.8333333333339</v>
      </c>
      <c r="AA9" s="144">
        <f>+CE!AA57+CE!AA58</f>
        <v>7432.8333333333339</v>
      </c>
      <c r="AB9" s="144">
        <f>+CE!AB57+CE!AB58</f>
        <v>7432.8333333333339</v>
      </c>
      <c r="AC9" s="144">
        <f>+CE!AC57+CE!AC58</f>
        <v>7432.8333333333339</v>
      </c>
      <c r="AD9" s="144">
        <f>+CE!AD57+CE!AD58</f>
        <v>7432.8333333333339</v>
      </c>
      <c r="AE9" s="144">
        <f>+CE!AE57+CE!AE58</f>
        <v>7432.8333333333339</v>
      </c>
      <c r="AF9" s="144">
        <f>+CE!AF57+CE!AF58</f>
        <v>7432.8333333333339</v>
      </c>
      <c r="AG9" s="144">
        <f>+CE!AG57+CE!AG58</f>
        <v>7432.8333333333339</v>
      </c>
      <c r="AH9" s="144">
        <f>+CE!AH57+CE!AH58</f>
        <v>7432.8333333333339</v>
      </c>
      <c r="AI9" s="144">
        <f>+CE!AI57+CE!AI58</f>
        <v>7432.8333333333339</v>
      </c>
      <c r="AJ9" s="144">
        <f>+CE!AJ57+CE!AJ58</f>
        <v>7432.8333333333339</v>
      </c>
      <c r="AK9" s="144">
        <f>+CE!AK57+CE!AK58</f>
        <v>7432.8333333333339</v>
      </c>
      <c r="AL9" s="144">
        <f>+CE!AL57+CE!AL58</f>
        <v>7432.8333333333339</v>
      </c>
      <c r="AM9" s="144">
        <f>+CE!AM57+CE!AM58</f>
        <v>7432.8333333333339</v>
      </c>
      <c r="AN9" s="144">
        <f>+CE!AN57+CE!AN58</f>
        <v>7432.8333333333339</v>
      </c>
      <c r="AO9" s="144">
        <f>+CE!AO57+CE!AO58</f>
        <v>7432.8333333333339</v>
      </c>
      <c r="AP9" s="144">
        <f>+CE!AP57+CE!AP58</f>
        <v>7432.8333333333339</v>
      </c>
      <c r="AQ9" s="144">
        <f>+CE!AQ57+CE!AQ58</f>
        <v>7432.8333333333339</v>
      </c>
      <c r="AR9" s="144">
        <f>+CE!AR57+CE!AR58</f>
        <v>7432.8333333333339</v>
      </c>
      <c r="AS9" s="144">
        <f>+CE!AS57+CE!AS58</f>
        <v>7432.8333333333339</v>
      </c>
      <c r="AT9" s="144">
        <f>+CE!AT57+CE!AT58</f>
        <v>7432.8333333333339</v>
      </c>
      <c r="AU9" s="144">
        <f>+CE!AU57+CE!AU58</f>
        <v>7432.8333333333339</v>
      </c>
      <c r="AV9" s="144">
        <f>+CE!AV57+CE!AV58</f>
        <v>7432.8333333333339</v>
      </c>
      <c r="AW9" s="144">
        <f>+CE!AW57+CE!AW58</f>
        <v>7432.8333333333339</v>
      </c>
      <c r="AX9" s="144">
        <f>+CE!AX57+CE!AX58</f>
        <v>0</v>
      </c>
      <c r="AY9" s="144">
        <f>+CE!AY57+CE!AY58</f>
        <v>0</v>
      </c>
      <c r="AZ9" s="144">
        <f>+CE!AZ57+CE!AZ58</f>
        <v>0</v>
      </c>
      <c r="BA9" s="144">
        <f>+CE!BA57+CE!BA58</f>
        <v>0</v>
      </c>
      <c r="BB9" s="144">
        <f>+CE!BB57+CE!BB58</f>
        <v>0</v>
      </c>
      <c r="BC9" s="144">
        <f>+CE!BC57+CE!BC58</f>
        <v>0</v>
      </c>
      <c r="BD9" s="144">
        <f>+CE!BD57+CE!BD58</f>
        <v>0</v>
      </c>
      <c r="BE9" s="144">
        <f>+CE!BE57+CE!BE58</f>
        <v>0</v>
      </c>
      <c r="BF9" s="144">
        <f>+CE!BF57+CE!BF58</f>
        <v>0</v>
      </c>
      <c r="BG9" s="144">
        <f>+CE!BG57+CE!BG58</f>
        <v>0</v>
      </c>
      <c r="BH9" s="144">
        <f>+CE!BH57+CE!BH58</f>
        <v>0</v>
      </c>
      <c r="BI9" s="144">
        <f>+CE!BI57+CE!BI58</f>
        <v>0</v>
      </c>
    </row>
    <row r="10" spans="1:61" x14ac:dyDescent="0.25">
      <c r="A10" s="154" t="s">
        <v>400</v>
      </c>
      <c r="B10" s="144">
        <f>-CE!B68</f>
        <v>15750.000000000002</v>
      </c>
      <c r="C10" s="144">
        <f>-CE!C68</f>
        <v>14730.132584801459</v>
      </c>
      <c r="D10" s="144">
        <f>-CE!D68</f>
        <v>12975.63872676601</v>
      </c>
      <c r="E10" s="144">
        <f>-CE!E68</f>
        <v>11221.12299464934</v>
      </c>
      <c r="F10" s="144">
        <f>-CE!F68</f>
        <v>9466.5852819782504</v>
      </c>
      <c r="G10" s="144">
        <f>-CE!G68</f>
        <v>7712.0254817612858</v>
      </c>
      <c r="H10" s="144">
        <f>-CE!H68</f>
        <v>5957.443486486196</v>
      </c>
      <c r="I10" s="144">
        <f>-CE!I68</f>
        <v>4202.8391881174148</v>
      </c>
      <c r="J10" s="144">
        <f>-CE!J68</f>
        <v>2448.212478093506</v>
      </c>
      <c r="K10" s="144">
        <f>-CE!K68</f>
        <v>693.5632473246045</v>
      </c>
      <c r="L10" s="144">
        <f>-CE!L68</f>
        <v>688.89138618984543</v>
      </c>
      <c r="M10" s="144">
        <f>-CE!M68</f>
        <v>684.19678453477877</v>
      </c>
      <c r="N10" s="144">
        <f>-CE!N68</f>
        <v>679.47933166877192</v>
      </c>
      <c r="O10" s="144">
        <f>-CE!O68</f>
        <v>674.73891636240023</v>
      </c>
      <c r="P10" s="144">
        <f>-CE!P68</f>
        <v>669.97542684482391</v>
      </c>
      <c r="Q10" s="144">
        <f>-CE!Q68</f>
        <v>665.18875080115333</v>
      </c>
      <c r="R10" s="144">
        <f>-CE!R68</f>
        <v>660.37877536980045</v>
      </c>
      <c r="S10" s="144">
        <f>-CE!S68</f>
        <v>655.54538713981719</v>
      </c>
      <c r="T10" s="144">
        <f>-CE!T68</f>
        <v>650.68847214822267</v>
      </c>
      <c r="U10" s="144">
        <f>-CE!U68</f>
        <v>645.80791587731494</v>
      </c>
      <c r="V10" s="144">
        <f>-CE!V68</f>
        <v>640.90360325197162</v>
      </c>
      <c r="W10" s="144">
        <f>-CE!W68</f>
        <v>635.97541863693618</v>
      </c>
      <c r="X10" s="144">
        <f>-CE!X68</f>
        <v>631.02324583409165</v>
      </c>
      <c r="Y10" s="144">
        <f>-CE!Y68</f>
        <v>626.04696807972095</v>
      </c>
      <c r="Z10" s="144">
        <f>-CE!Z68</f>
        <v>621.04646804175377</v>
      </c>
      <c r="AA10" s="144">
        <f>-CE!AA68</f>
        <v>616.02162781699963</v>
      </c>
      <c r="AB10" s="144">
        <f>-CE!AB68</f>
        <v>610.97232892836894</v>
      </c>
      <c r="AC10" s="144">
        <f>-CE!AC68</f>
        <v>605.89845232207813</v>
      </c>
      <c r="AD10" s="144">
        <f>-CE!AD68</f>
        <v>600.79987836484395</v>
      </c>
      <c r="AE10" s="144">
        <f>-CE!AE68</f>
        <v>595.67648684106177</v>
      </c>
      <c r="AF10" s="144">
        <f>-CE!AF68</f>
        <v>590.5281569499715</v>
      </c>
      <c r="AG10" s="144">
        <f>-CE!AG68</f>
        <v>585.35476730280936</v>
      </c>
      <c r="AH10" s="144">
        <f>-CE!AH68</f>
        <v>580.15619591994539</v>
      </c>
      <c r="AI10" s="144">
        <f>-CE!AI68</f>
        <v>574.93232022800782</v>
      </c>
      <c r="AJ10" s="144">
        <f>-CE!AJ68</f>
        <v>569.68301705699253</v>
      </c>
      <c r="AK10" s="144">
        <f>-CE!AK68</f>
        <v>564.40816263735962</v>
      </c>
      <c r="AL10" s="144">
        <f>-CE!AL68</f>
        <v>559.10763259711439</v>
      </c>
      <c r="AM10" s="144">
        <f>-CE!AM68</f>
        <v>553.78130195887513</v>
      </c>
      <c r="AN10" s="144">
        <f>-CE!AN68</f>
        <v>548.42904513692645</v>
      </c>
      <c r="AO10" s="144">
        <f>-CE!AO68</f>
        <v>543.05073593425823</v>
      </c>
      <c r="AP10" s="144">
        <f>-CE!AP68</f>
        <v>537.64624753959004</v>
      </c>
      <c r="AQ10" s="144">
        <f>-CE!AQ68</f>
        <v>532.21545252438091</v>
      </c>
      <c r="AR10" s="144">
        <f>-CE!AR68</f>
        <v>526.75822283982529</v>
      </c>
      <c r="AS10" s="144">
        <f>-CE!AS68</f>
        <v>521.27442981383331</v>
      </c>
      <c r="AT10" s="144">
        <f>-CE!AT68</f>
        <v>515.76394414799756</v>
      </c>
      <c r="AU10" s="144">
        <f>-CE!AU68</f>
        <v>510.22663591454375</v>
      </c>
      <c r="AV10" s="144">
        <f>-CE!AV68</f>
        <v>504.66237455326768</v>
      </c>
      <c r="AW10" s="144">
        <f>-CE!AW68</f>
        <v>499.07102886845678</v>
      </c>
      <c r="AX10" s="144">
        <f>-CE!AX68</f>
        <v>0</v>
      </c>
      <c r="AY10" s="144">
        <f>-CE!AY68</f>
        <v>0</v>
      </c>
      <c r="AZ10" s="144">
        <f>-CE!AZ68</f>
        <v>0</v>
      </c>
      <c r="BA10" s="144">
        <f>-CE!BA68</f>
        <v>0</v>
      </c>
      <c r="BB10" s="144">
        <f>-CE!BB68</f>
        <v>0</v>
      </c>
      <c r="BC10" s="144">
        <f>-CE!BC68</f>
        <v>0</v>
      </c>
      <c r="BD10" s="144">
        <f>-CE!BD68</f>
        <v>0</v>
      </c>
      <c r="BE10" s="144">
        <f>-CE!BE68</f>
        <v>0</v>
      </c>
      <c r="BF10" s="144">
        <f>-CE!BF68</f>
        <v>0</v>
      </c>
      <c r="BG10" s="144">
        <f>-CE!BG68</f>
        <v>0</v>
      </c>
      <c r="BH10" s="144">
        <f>-CE!BH68</f>
        <v>0</v>
      </c>
      <c r="BI10" s="144">
        <f>-CE!BI68</f>
        <v>0</v>
      </c>
    </row>
    <row r="12" spans="1:61" x14ac:dyDescent="0.25">
      <c r="A12" s="3" t="s">
        <v>389</v>
      </c>
      <c r="B12" s="144">
        <f>+B7+B9+B10</f>
        <v>16108.333333333327</v>
      </c>
      <c r="C12" s="144">
        <f t="shared" ref="C12:F12" si="0">+C7+C9+C10</f>
        <v>16108.333333333327</v>
      </c>
      <c r="D12" s="144">
        <f t="shared" si="0"/>
        <v>16108.333333333327</v>
      </c>
      <c r="E12" s="144">
        <f t="shared" si="0"/>
        <v>16108.333333333327</v>
      </c>
      <c r="F12" s="144">
        <f t="shared" si="0"/>
        <v>16108.333333333327</v>
      </c>
      <c r="G12" s="144">
        <f t="shared" ref="G12:BI12" si="1">+G7+G9+G10</f>
        <v>16108.333333333327</v>
      </c>
      <c r="H12" s="144">
        <f t="shared" si="1"/>
        <v>16108.333333333327</v>
      </c>
      <c r="I12" s="144">
        <f t="shared" si="1"/>
        <v>16108.333333333325</v>
      </c>
      <c r="J12" s="144">
        <f t="shared" si="1"/>
        <v>16108.333333333327</v>
      </c>
      <c r="K12" s="144">
        <f t="shared" si="1"/>
        <v>16108.333333333327</v>
      </c>
      <c r="L12" s="144">
        <f t="shared" si="1"/>
        <v>16108.333333333327</v>
      </c>
      <c r="M12" s="144">
        <f t="shared" si="1"/>
        <v>16108.333333333327</v>
      </c>
      <c r="N12" s="144">
        <f t="shared" si="1"/>
        <v>16108.333333333327</v>
      </c>
      <c r="O12" s="144">
        <f t="shared" si="1"/>
        <v>16108.333333333325</v>
      </c>
      <c r="P12" s="144">
        <f t="shared" si="1"/>
        <v>16108.333333333325</v>
      </c>
      <c r="Q12" s="144">
        <f t="shared" si="1"/>
        <v>16108.333333333327</v>
      </c>
      <c r="R12" s="144">
        <f t="shared" si="1"/>
        <v>16108.333333333327</v>
      </c>
      <c r="S12" s="144">
        <f t="shared" si="1"/>
        <v>16108.333333333327</v>
      </c>
      <c r="T12" s="144">
        <f t="shared" si="1"/>
        <v>16108.333333333327</v>
      </c>
      <c r="U12" s="144">
        <f t="shared" si="1"/>
        <v>16108.333333333325</v>
      </c>
      <c r="V12" s="144">
        <f t="shared" si="1"/>
        <v>16108.333333333328</v>
      </c>
      <c r="W12" s="144">
        <f t="shared" si="1"/>
        <v>16108.333333333325</v>
      </c>
      <c r="X12" s="144">
        <f t="shared" si="1"/>
        <v>16108.333333333327</v>
      </c>
      <c r="Y12" s="144">
        <f t="shared" si="1"/>
        <v>16108.333333333327</v>
      </c>
      <c r="Z12" s="144">
        <f t="shared" si="1"/>
        <v>24399.999999999996</v>
      </c>
      <c r="AA12" s="144">
        <f t="shared" si="1"/>
        <v>24400</v>
      </c>
      <c r="AB12" s="144">
        <f t="shared" si="1"/>
        <v>24399.999999999996</v>
      </c>
      <c r="AC12" s="144">
        <f t="shared" si="1"/>
        <v>24400</v>
      </c>
      <c r="AD12" s="144">
        <f t="shared" si="1"/>
        <v>24400</v>
      </c>
      <c r="AE12" s="144">
        <f t="shared" si="1"/>
        <v>24400</v>
      </c>
      <c r="AF12" s="144">
        <f t="shared" si="1"/>
        <v>24400</v>
      </c>
      <c r="AG12" s="144">
        <f t="shared" si="1"/>
        <v>24399.999999999996</v>
      </c>
      <c r="AH12" s="144">
        <f t="shared" si="1"/>
        <v>24400</v>
      </c>
      <c r="AI12" s="144">
        <f t="shared" si="1"/>
        <v>24400</v>
      </c>
      <c r="AJ12" s="144">
        <f t="shared" si="1"/>
        <v>24399.999999999996</v>
      </c>
      <c r="AK12" s="144">
        <f t="shared" si="1"/>
        <v>24400</v>
      </c>
      <c r="AL12" s="144">
        <f t="shared" si="1"/>
        <v>24400</v>
      </c>
      <c r="AM12" s="144">
        <f t="shared" si="1"/>
        <v>24399.999999999996</v>
      </c>
      <c r="AN12" s="144">
        <f t="shared" si="1"/>
        <v>24399.999999999996</v>
      </c>
      <c r="AO12" s="144">
        <f t="shared" si="1"/>
        <v>24400</v>
      </c>
      <c r="AP12" s="144">
        <f t="shared" si="1"/>
        <v>24400</v>
      </c>
      <c r="AQ12" s="144">
        <f t="shared" si="1"/>
        <v>24400</v>
      </c>
      <c r="AR12" s="144">
        <f t="shared" si="1"/>
        <v>24400</v>
      </c>
      <c r="AS12" s="144">
        <f t="shared" si="1"/>
        <v>24400</v>
      </c>
      <c r="AT12" s="144">
        <f t="shared" si="1"/>
        <v>24400</v>
      </c>
      <c r="AU12" s="144">
        <f t="shared" si="1"/>
        <v>24400</v>
      </c>
      <c r="AV12" s="144">
        <f t="shared" si="1"/>
        <v>24399.999999999996</v>
      </c>
      <c r="AW12" s="144">
        <f t="shared" si="1"/>
        <v>24400</v>
      </c>
      <c r="AX12" s="144">
        <f t="shared" si="1"/>
        <v>0</v>
      </c>
      <c r="AY12" s="144">
        <f t="shared" si="1"/>
        <v>0</v>
      </c>
      <c r="AZ12" s="144">
        <f t="shared" si="1"/>
        <v>0</v>
      </c>
      <c r="BA12" s="144">
        <f t="shared" si="1"/>
        <v>0</v>
      </c>
      <c r="BB12" s="144">
        <f t="shared" si="1"/>
        <v>0</v>
      </c>
      <c r="BC12" s="144">
        <f t="shared" si="1"/>
        <v>0</v>
      </c>
      <c r="BD12" s="144">
        <f t="shared" si="1"/>
        <v>0</v>
      </c>
      <c r="BE12" s="144">
        <f t="shared" si="1"/>
        <v>0</v>
      </c>
      <c r="BF12" s="144">
        <f t="shared" si="1"/>
        <v>0</v>
      </c>
      <c r="BG12" s="144">
        <f t="shared" si="1"/>
        <v>0</v>
      </c>
      <c r="BH12" s="144">
        <f t="shared" si="1"/>
        <v>0</v>
      </c>
      <c r="BI12" s="144">
        <f t="shared" si="1"/>
        <v>0</v>
      </c>
    </row>
    <row r="13" spans="1:61" x14ac:dyDescent="0.25">
      <c r="A13" s="3"/>
    </row>
    <row r="14" spans="1:61" x14ac:dyDescent="0.25">
      <c r="A14" s="3" t="s">
        <v>390</v>
      </c>
      <c r="M14" s="144">
        <f>+SUM(B12:M12)</f>
        <v>193299.99999999988</v>
      </c>
      <c r="Y14" s="144">
        <f>+SUM(N12:Y12)</f>
        <v>193299.99999999988</v>
      </c>
      <c r="AK14" s="144">
        <f>+SUM(Z12:AK12)</f>
        <v>292800</v>
      </c>
      <c r="AW14" s="144">
        <f>+SUM(AL12:AW12)</f>
        <v>292800</v>
      </c>
      <c r="BI14" s="144">
        <f>+SUM(AX12:BI12)</f>
        <v>0</v>
      </c>
    </row>
    <row r="15" spans="1:61" x14ac:dyDescent="0.25">
      <c r="M15" s="145">
        <f>+SUM(B12:M12)-SUM(B14:M14)</f>
        <v>0</v>
      </c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>
        <f>+SUM($B12:Y12)-SUM($B14:Y14)</f>
        <v>0</v>
      </c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>
        <f>+SUM($B12:AK12)-SUM($B14:AK14)</f>
        <v>0</v>
      </c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>
        <f>+SUM($B12:AW12)-SUM($B14:AW14)</f>
        <v>0</v>
      </c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>
        <f>+SUM($B12:BI12)-SUM($B14:BI14)</f>
        <v>0</v>
      </c>
    </row>
    <row r="16" spans="1:61" s="136" customFormat="1" x14ac:dyDescent="0.25">
      <c r="A16" s="136" t="s">
        <v>401</v>
      </c>
      <c r="M16" s="147">
        <f>+M14*$B$4</f>
        <v>7538.6999999999953</v>
      </c>
      <c r="Y16" s="147">
        <f>+Y14*$B$4</f>
        <v>7538.6999999999953</v>
      </c>
      <c r="AK16" s="147">
        <f>+AK14*$B$4</f>
        <v>11419.2</v>
      </c>
      <c r="AW16" s="147">
        <f>+AW14*$B$4</f>
        <v>11419.2</v>
      </c>
      <c r="BI16" s="147">
        <f>+BI14*$B$4</f>
        <v>0</v>
      </c>
    </row>
    <row r="18" spans="1:66" x14ac:dyDescent="0.25">
      <c r="A18" s="148" t="s">
        <v>392</v>
      </c>
      <c r="S18" s="150">
        <f>+IF(M16&gt;0,M16-G19-L20,0)</f>
        <v>7538.6999999999953</v>
      </c>
      <c r="AE18" s="150">
        <f>+IF(Y16&gt;0,Y16-S19-X20,0)</f>
        <v>9.0949470177292824E-13</v>
      </c>
      <c r="AQ18" s="150">
        <f>+IF(AK16&gt;0,AK16-AE19-AJ20,0)</f>
        <v>3880.5000000000064</v>
      </c>
      <c r="BC18" s="150">
        <f>+IF(AW16&gt;0,AW16-AQ19-AV20,0)</f>
        <v>0</v>
      </c>
    </row>
    <row r="19" spans="1:66" x14ac:dyDescent="0.25">
      <c r="A19" s="148" t="s">
        <v>393</v>
      </c>
      <c r="S19" s="150">
        <f>+M16*0.4</f>
        <v>3015.4799999999982</v>
      </c>
      <c r="AE19" s="150">
        <f>+Y16*0.4</f>
        <v>3015.4799999999982</v>
      </c>
      <c r="AQ19" s="150">
        <f>+AK16*0.4</f>
        <v>4567.68</v>
      </c>
      <c r="BC19" s="150">
        <f>+AW16*0.4</f>
        <v>4567.68</v>
      </c>
    </row>
    <row r="20" spans="1:66" x14ac:dyDescent="0.25">
      <c r="A20" s="148" t="s">
        <v>394</v>
      </c>
      <c r="X20" s="150">
        <f>M16*0.6</f>
        <v>4523.2199999999966</v>
      </c>
      <c r="AJ20" s="150">
        <f>Y16*0.6</f>
        <v>4523.2199999999966</v>
      </c>
      <c r="AV20" s="150">
        <f>AK16*0.6</f>
        <v>6851.52</v>
      </c>
      <c r="BH20" s="150">
        <f>AW16*0.6</f>
        <v>6851.52</v>
      </c>
    </row>
    <row r="21" spans="1:66" s="76" customFormat="1" x14ac:dyDescent="0.25">
      <c r="A21" s="151" t="s">
        <v>395</v>
      </c>
      <c r="B21" s="152">
        <f>SUM(B18:B20)</f>
        <v>0</v>
      </c>
      <c r="C21" s="152">
        <f t="shared" ref="C21:AW21" si="2">SUM(C18:C20)</f>
        <v>0</v>
      </c>
      <c r="D21" s="152">
        <f t="shared" si="2"/>
        <v>0</v>
      </c>
      <c r="E21" s="152">
        <f t="shared" si="2"/>
        <v>0</v>
      </c>
      <c r="F21" s="152">
        <f t="shared" si="2"/>
        <v>0</v>
      </c>
      <c r="G21" s="152">
        <f t="shared" si="2"/>
        <v>0</v>
      </c>
      <c r="H21" s="152">
        <f t="shared" si="2"/>
        <v>0</v>
      </c>
      <c r="I21" s="152">
        <f t="shared" si="2"/>
        <v>0</v>
      </c>
      <c r="J21" s="152">
        <f t="shared" si="2"/>
        <v>0</v>
      </c>
      <c r="K21" s="152">
        <f t="shared" si="2"/>
        <v>0</v>
      </c>
      <c r="L21" s="152">
        <f t="shared" si="2"/>
        <v>0</v>
      </c>
      <c r="M21" s="152">
        <f t="shared" si="2"/>
        <v>0</v>
      </c>
      <c r="N21" s="152">
        <f t="shared" si="2"/>
        <v>0</v>
      </c>
      <c r="O21" s="152">
        <f t="shared" si="2"/>
        <v>0</v>
      </c>
      <c r="P21" s="152">
        <f t="shared" si="2"/>
        <v>0</v>
      </c>
      <c r="Q21" s="152">
        <f t="shared" si="2"/>
        <v>0</v>
      </c>
      <c r="R21" s="152">
        <f t="shared" si="2"/>
        <v>0</v>
      </c>
      <c r="S21" s="152">
        <f t="shared" si="2"/>
        <v>10554.179999999993</v>
      </c>
      <c r="T21" s="152">
        <f t="shared" si="2"/>
        <v>0</v>
      </c>
      <c r="U21" s="152">
        <f t="shared" si="2"/>
        <v>0</v>
      </c>
      <c r="V21" s="152">
        <f t="shared" si="2"/>
        <v>0</v>
      </c>
      <c r="W21" s="152">
        <f t="shared" si="2"/>
        <v>0</v>
      </c>
      <c r="X21" s="152">
        <f t="shared" si="2"/>
        <v>4523.2199999999966</v>
      </c>
      <c r="Y21" s="152">
        <f t="shared" si="2"/>
        <v>0</v>
      </c>
      <c r="Z21" s="152">
        <f t="shared" si="2"/>
        <v>0</v>
      </c>
      <c r="AA21" s="152">
        <f t="shared" si="2"/>
        <v>0</v>
      </c>
      <c r="AB21" s="152">
        <f t="shared" si="2"/>
        <v>0</v>
      </c>
      <c r="AC21" s="152">
        <f t="shared" si="2"/>
        <v>0</v>
      </c>
      <c r="AD21" s="152">
        <f t="shared" si="2"/>
        <v>0</v>
      </c>
      <c r="AE21" s="152">
        <f t="shared" si="2"/>
        <v>3015.4799999999991</v>
      </c>
      <c r="AF21" s="152">
        <f t="shared" si="2"/>
        <v>0</v>
      </c>
      <c r="AG21" s="152">
        <f t="shared" si="2"/>
        <v>0</v>
      </c>
      <c r="AH21" s="152">
        <f t="shared" si="2"/>
        <v>0</v>
      </c>
      <c r="AI21" s="152">
        <f t="shared" si="2"/>
        <v>0</v>
      </c>
      <c r="AJ21" s="152">
        <f t="shared" si="2"/>
        <v>4523.2199999999966</v>
      </c>
      <c r="AK21" s="152">
        <f t="shared" si="2"/>
        <v>0</v>
      </c>
      <c r="AL21" s="152">
        <f t="shared" si="2"/>
        <v>0</v>
      </c>
      <c r="AM21" s="152">
        <f t="shared" si="2"/>
        <v>0</v>
      </c>
      <c r="AN21" s="152">
        <f t="shared" si="2"/>
        <v>0</v>
      </c>
      <c r="AO21" s="152">
        <f t="shared" si="2"/>
        <v>0</v>
      </c>
      <c r="AP21" s="152">
        <f t="shared" si="2"/>
        <v>0</v>
      </c>
      <c r="AQ21" s="152">
        <f t="shared" si="2"/>
        <v>8448.1800000000076</v>
      </c>
      <c r="AR21" s="152">
        <f t="shared" si="2"/>
        <v>0</v>
      </c>
      <c r="AS21" s="152">
        <f t="shared" si="2"/>
        <v>0</v>
      </c>
      <c r="AT21" s="152">
        <f t="shared" si="2"/>
        <v>0</v>
      </c>
      <c r="AU21" s="152">
        <f t="shared" si="2"/>
        <v>0</v>
      </c>
      <c r="AV21" s="152">
        <f t="shared" si="2"/>
        <v>6851.52</v>
      </c>
      <c r="AW21" s="152">
        <f t="shared" si="2"/>
        <v>0</v>
      </c>
    </row>
    <row r="24" spans="1:66" s="70" customFormat="1" x14ac:dyDescent="0.25">
      <c r="A24" s="70" t="s">
        <v>396</v>
      </c>
      <c r="B24" s="71">
        <f>+IF(B21-B16&gt;0,B21-B16,0)</f>
        <v>0</v>
      </c>
      <c r="C24" s="71">
        <f>+IF((SUM($B21:C21)-SUM($B16:C16))&gt;0,(SUM($B21:C21)-SUM($B16:C16)),0)</f>
        <v>0</v>
      </c>
      <c r="D24" s="71">
        <f>+IF((SUM($B21:D21)-SUM($B16:D16))&gt;0,(SUM($B21:D21)-SUM($B16:D16)),0)</f>
        <v>0</v>
      </c>
      <c r="E24" s="71">
        <f>+IF((SUM($B21:E21)-SUM($B16:E16))&gt;0,(SUM($B21:E21)-SUM($B16:E16)),0)</f>
        <v>0</v>
      </c>
      <c r="F24" s="71">
        <f>+IF((SUM($B21:F21)-SUM($B16:F16))&gt;0,(SUM($B21:F21)-SUM($B16:F16)),0)</f>
        <v>0</v>
      </c>
      <c r="G24" s="71">
        <f>+IF((SUM($B21:G21)-SUM($B16:G16))&gt;0,(SUM($B21:G21)-SUM($B16:G16)),0)</f>
        <v>0</v>
      </c>
      <c r="H24" s="71">
        <f>+IF((SUM($B21:H21)-SUM($B16:H16))&gt;0,(SUM($B21:H21)-SUM($B16:H16)),0)</f>
        <v>0</v>
      </c>
      <c r="I24" s="71">
        <f>+IF((SUM($B21:I21)-SUM($B16:I16))&gt;0,(SUM($B21:I21)-SUM($B16:I16)),0)</f>
        <v>0</v>
      </c>
      <c r="J24" s="71">
        <f>+IF((SUM($B21:J21)-SUM($B16:J16))&gt;0,(SUM($B21:J21)-SUM($B16:J16)),0)</f>
        <v>0</v>
      </c>
      <c r="K24" s="71">
        <f>+IF((SUM($B21:K21)-SUM($B16:K16))&gt;0,(SUM($B21:K21)-SUM($B16:K16)),0)</f>
        <v>0</v>
      </c>
      <c r="L24" s="71">
        <f>+IF((SUM($B21:L21)-SUM($B16:L16))&gt;0,(SUM($B21:L21)-SUM($B16:L16)),0)</f>
        <v>0</v>
      </c>
      <c r="M24" s="71">
        <f>+IF((SUM($B21:M21)-SUM($B16:M16))&gt;0,(SUM($B21:M21)-SUM($B16:M16)),0)</f>
        <v>0</v>
      </c>
      <c r="N24" s="71">
        <f>+IF((SUM($B21:N21)-SUM($B16:N16))&gt;0,(SUM($B21:N21)-SUM($B16:N16)),0)</f>
        <v>0</v>
      </c>
      <c r="O24" s="71">
        <f>+IF((SUM($B21:O21)-SUM($B16:O16))&gt;0,(SUM($B21:O21)-SUM($B16:O16)),0)</f>
        <v>0</v>
      </c>
      <c r="P24" s="71">
        <f>+IF((SUM($B21:P21)-SUM($B16:P16))&gt;0,(SUM($B21:P21)-SUM($B16:P16)),0)</f>
        <v>0</v>
      </c>
      <c r="Q24" s="71">
        <f>+IF((SUM($B21:Q21)-SUM($B16:Q16))&gt;0,(SUM($B21:Q21)-SUM($B16:Q16)),0)</f>
        <v>0</v>
      </c>
      <c r="R24" s="71">
        <f>+IF((SUM($B21:R21)-SUM($B16:R16))&gt;0,(SUM($B21:R21)-SUM($B16:R16)),0)</f>
        <v>0</v>
      </c>
      <c r="S24" s="71">
        <f>+IF((SUM($B21:S21)-SUM($B16:S16))&gt;0,(SUM($B21:S21)-SUM($B16:S16)),0)</f>
        <v>3015.4799999999977</v>
      </c>
      <c r="T24" s="71">
        <f>+IF((SUM($B21:T21)-SUM($B16:T16))&gt;0,(SUM($B21:T21)-SUM($B16:T16)),0)</f>
        <v>3015.4799999999977</v>
      </c>
      <c r="U24" s="71">
        <f>+IF((SUM($B21:U21)-SUM($B16:U16))&gt;0,(SUM($B21:U21)-SUM($B16:U16)),0)</f>
        <v>3015.4799999999977</v>
      </c>
      <c r="V24" s="71">
        <f>+IF((SUM($B21:V21)-SUM($B16:V16))&gt;0,(SUM($B21:V21)-SUM($B16:V16)),0)</f>
        <v>3015.4799999999977</v>
      </c>
      <c r="W24" s="71">
        <f>+IF((SUM($B21:W21)-SUM($B16:W16))&gt;0,(SUM($B21:W21)-SUM($B16:W16)),0)</f>
        <v>3015.4799999999977</v>
      </c>
      <c r="X24" s="71">
        <f>+IF((SUM($B21:X21)-SUM($B16:X16))&gt;0,(SUM($B21:X21)-SUM($B16:X16)),0)</f>
        <v>7538.6999999999953</v>
      </c>
      <c r="Y24" s="71">
        <f>+IF((SUM($B21:Y21)-SUM($B16:Y16))&gt;0,(SUM($B21:Y21)-SUM($B16:Y16)),0)</f>
        <v>0</v>
      </c>
      <c r="Z24" s="71">
        <f>+IF((SUM($B21:Z21)-SUM($B16:Z16))&gt;0,(SUM($B21:Z21)-SUM($B16:Z16)),0)</f>
        <v>0</v>
      </c>
      <c r="AA24" s="71">
        <f>+IF((SUM($B21:AA21)-SUM($B16:AA16))&gt;0,(SUM($B21:AA21)-SUM($B16:AA16)),0)</f>
        <v>0</v>
      </c>
      <c r="AB24" s="71">
        <f>+IF((SUM($B21:AB21)-SUM($B16:AB16))&gt;0,(SUM($B21:AB21)-SUM($B16:AB16)),0)</f>
        <v>0</v>
      </c>
      <c r="AC24" s="71">
        <f>+IF((SUM($B21:AC21)-SUM($B16:AC16))&gt;0,(SUM($B21:AC21)-SUM($B16:AC16)),0)</f>
        <v>0</v>
      </c>
      <c r="AD24" s="71">
        <f>+IF((SUM($B21:AD21)-SUM($B16:AD16))&gt;0,(SUM($B21:AD21)-SUM($B16:AD16)),0)</f>
        <v>0</v>
      </c>
      <c r="AE24" s="71">
        <f>+IF((SUM($B21:AE21)-SUM($B16:AE16))&gt;0,(SUM($B21:AE21)-SUM($B16:AE16)),0)</f>
        <v>3015.4799999999996</v>
      </c>
      <c r="AF24" s="71">
        <f>+IF((SUM($B21:AF21)-SUM($B16:AF16))&gt;0,(SUM($B21:AF21)-SUM($B16:AF16)),0)</f>
        <v>3015.4799999999996</v>
      </c>
      <c r="AG24" s="71">
        <f>+IF((SUM($B21:AG21)-SUM($B16:AG16))&gt;0,(SUM($B21:AG21)-SUM($B16:AG16)),0)</f>
        <v>3015.4799999999996</v>
      </c>
      <c r="AH24" s="71">
        <f>+IF((SUM($B21:AH21)-SUM($B16:AH16))&gt;0,(SUM($B21:AH21)-SUM($B16:AH16)),0)</f>
        <v>3015.4799999999996</v>
      </c>
      <c r="AI24" s="71">
        <f>+IF((SUM($B21:AI21)-SUM($B16:AI16))&gt;0,(SUM($B21:AI21)-SUM($B16:AI16)),0)</f>
        <v>3015.4799999999996</v>
      </c>
      <c r="AJ24" s="71">
        <f>+IF((SUM($B21:AJ21)-SUM($B16:AJ16))&gt;0,(SUM($B21:AJ21)-SUM($B16:AJ16)),0)</f>
        <v>7538.6999999999971</v>
      </c>
      <c r="AK24" s="71">
        <f>+IF((SUM($B21:AK21)-SUM($B16:AK16))&gt;0,(SUM($B21:AK21)-SUM($B16:AK16)),0)</f>
        <v>0</v>
      </c>
      <c r="AL24" s="71">
        <f>+IF((SUM($B21:AL21)-SUM($B16:AL16))&gt;0,(SUM($B21:AL21)-SUM($B16:AL16)),0)</f>
        <v>0</v>
      </c>
      <c r="AM24" s="71">
        <f>+IF((SUM($B21:AM21)-SUM($B16:AM16))&gt;0,(SUM($B21:AM21)-SUM($B16:AM16)),0)</f>
        <v>0</v>
      </c>
      <c r="AN24" s="71">
        <f>+IF((SUM($B21:AN21)-SUM($B16:AN16))&gt;0,(SUM($B21:AN21)-SUM($B16:AN16)),0)</f>
        <v>0</v>
      </c>
      <c r="AO24" s="71">
        <f>+IF((SUM($B21:AO21)-SUM($B16:AO16))&gt;0,(SUM($B21:AO21)-SUM($B16:AO16)),0)</f>
        <v>0</v>
      </c>
      <c r="AP24" s="71">
        <f>+IF((SUM($B21:AP21)-SUM($B16:AP16))&gt;0,(SUM($B21:AP21)-SUM($B16:AP16)),0)</f>
        <v>0</v>
      </c>
      <c r="AQ24" s="71">
        <f>+IF((SUM($B21:AQ21)-SUM($B16:AQ16))&gt;0,(SUM($B21:AQ21)-SUM($B16:AQ16)),0)</f>
        <v>4567.6800000000039</v>
      </c>
      <c r="AR24" s="71">
        <f>+IF((SUM($B21:AR21)-SUM($B16:AR16))&gt;0,(SUM($B21:AR21)-SUM($B16:AR16)),0)</f>
        <v>4567.6800000000039</v>
      </c>
      <c r="AS24" s="71">
        <f>+IF((SUM($B21:AS21)-SUM($B16:AS16))&gt;0,(SUM($B21:AS21)-SUM($B16:AS16)),0)</f>
        <v>4567.6800000000039</v>
      </c>
      <c r="AT24" s="71">
        <f>+IF((SUM($B21:AT21)-SUM($B16:AT16))&gt;0,(SUM($B21:AT21)-SUM($B16:AT16)),0)</f>
        <v>4567.6800000000039</v>
      </c>
      <c r="AU24" s="71">
        <f>+IF((SUM($B21:AU21)-SUM($B16:AU16))&gt;0,(SUM($B21:AU21)-SUM($B16:AU16)),0)</f>
        <v>4567.6800000000039</v>
      </c>
      <c r="AV24" s="71">
        <f>+IF((SUM($B21:AV21)-SUM($B16:AV16))&gt;0,(SUM($B21:AV21)-SUM($B16:AV16)),0)</f>
        <v>11419.200000000004</v>
      </c>
      <c r="AW24" s="71">
        <f>+IF((SUM($B21:AW21)-SUM($B16:AW16))&gt;0,(SUM($B21:AW21)-SUM($B16:AW16)),0)</f>
        <v>7.2759576141834259E-12</v>
      </c>
      <c r="AX24" s="71">
        <f>+IF((SUM($B21:AX21)-SUM($B16:AX16))&gt;0,(SUM($B21:AX21)-SUM($B16:AX16)),0)</f>
        <v>7.2759576141834259E-12</v>
      </c>
      <c r="AY24" s="71">
        <f>+IF((SUM($B21:AY21)-SUM($B16:AY16))&gt;0,(SUM($B21:AY21)-SUM($B16:AY16)),0)</f>
        <v>7.2759576141834259E-12</v>
      </c>
      <c r="AZ24" s="71">
        <f>+IF((SUM($B21:AZ21)-SUM($B16:AZ16))&gt;0,(SUM($B21:AZ21)-SUM($B16:AZ16)),0)</f>
        <v>7.2759576141834259E-12</v>
      </c>
      <c r="BA24" s="71">
        <f>+IF((SUM($B21:BA21)-SUM($B16:BA16))&gt;0,(SUM($B21:BA21)-SUM($B16:BA16)),0)</f>
        <v>7.2759576141834259E-12</v>
      </c>
      <c r="BB24" s="71">
        <f>+IF((SUM($B21:BB21)-SUM($B16:BB16))&gt;0,(SUM($B21:BB21)-SUM($B16:BB16)),0)</f>
        <v>7.2759576141834259E-12</v>
      </c>
      <c r="BC24" s="71">
        <f>+IF((SUM($B21:BC21)-SUM($B16:BC16))&gt;0,(SUM($B21:BC21)-SUM($B16:BC16)),0)</f>
        <v>7.2759576141834259E-12</v>
      </c>
      <c r="BD24" s="71">
        <f>+IF((SUM($B21:BD21)-SUM($B16:BD16))&gt;0,(SUM($B21:BD21)-SUM($B16:BD16)),0)</f>
        <v>7.2759576141834259E-12</v>
      </c>
      <c r="BE24" s="71">
        <f>+IF((SUM($B21:BE21)-SUM($B16:BE16))&gt;0,(SUM($B21:BE21)-SUM($B16:BE16)),0)</f>
        <v>7.2759576141834259E-12</v>
      </c>
      <c r="BF24" s="71">
        <f>+IF((SUM($B21:BF21)-SUM($B16:BF16))&gt;0,(SUM($B21:BF21)-SUM($B16:BF16)),0)</f>
        <v>7.2759576141834259E-12</v>
      </c>
      <c r="BG24" s="71">
        <f>+IF((SUM($B21:BG21)-SUM($B16:BG16))&gt;0,(SUM($B21:BG21)-SUM($B16:BG16)),0)</f>
        <v>7.2759576141834259E-12</v>
      </c>
      <c r="BH24" s="71">
        <f>+IF((SUM($B21:BH21)-SUM($B16:BH16))&gt;0,(SUM($B21:BH21)-SUM($B16:BH16)),0)</f>
        <v>7.2759576141834259E-12</v>
      </c>
      <c r="BI24" s="71">
        <f>+IF((SUM($B21:BI21)-SUM($B16:BI16))&gt;0,(SUM($B21:BI21)-SUM($B16:BI16)),0)</f>
        <v>7.2759576141834259E-12</v>
      </c>
      <c r="BJ24" s="71"/>
      <c r="BK24" s="71"/>
      <c r="BL24" s="71"/>
      <c r="BM24" s="71"/>
      <c r="BN24" s="71"/>
    </row>
    <row r="25" spans="1:66" s="70" customFormat="1" x14ac:dyDescent="0.25">
      <c r="A25" s="70" t="s">
        <v>397</v>
      </c>
      <c r="B25" s="71">
        <f>+B22-B17</f>
        <v>0</v>
      </c>
      <c r="C25" s="71">
        <f>+IF((SUM($B21:C21)-SUM($B16:C16))&lt;0,(SUM($B16:C16)-SUM($B21:C21)),0)</f>
        <v>0</v>
      </c>
      <c r="D25" s="71">
        <f>+IF((SUM($B21:D21)-SUM($B16:D16))&lt;0,(SUM($B16:D16)-SUM($B21:D21)),0)</f>
        <v>0</v>
      </c>
      <c r="E25" s="71">
        <f>+IF((SUM($B21:E21)-SUM($B16:E16))&lt;0,(SUM($B16:E16)-SUM($B21:E21)),0)</f>
        <v>0</v>
      </c>
      <c r="F25" s="71">
        <f>+IF((SUM($B21:F21)-SUM($B16:F16))&lt;0,(SUM($B16:F16)-SUM($B21:F21)),0)</f>
        <v>0</v>
      </c>
      <c r="G25" s="71">
        <f>+IF((SUM($B21:G21)-SUM($B16:G16))&lt;0,(SUM($B16:G16)-SUM($B21:G21)),0)</f>
        <v>0</v>
      </c>
      <c r="H25" s="71">
        <f>+IF((SUM($B21:H21)-SUM($B16:H16))&lt;0,(SUM($B16:H16)-SUM($B21:H21)),0)</f>
        <v>0</v>
      </c>
      <c r="I25" s="71">
        <f>+IF((SUM($B21:I21)-SUM($B16:I16))&lt;0,(SUM($B16:I16)-SUM($B21:I21)),0)</f>
        <v>0</v>
      </c>
      <c r="J25" s="71">
        <f>+IF((SUM($B21:J21)-SUM($B16:J16))&lt;0,(SUM($B16:J16)-SUM($B21:J21)),0)</f>
        <v>0</v>
      </c>
      <c r="K25" s="71">
        <f>+IF((SUM($B21:K21)-SUM($B16:K16))&lt;0,(SUM($B16:K16)-SUM($B21:K21)),0)</f>
        <v>0</v>
      </c>
      <c r="L25" s="71">
        <f>+IF((SUM($B21:L21)-SUM($B16:L16))&lt;0,(SUM($B16:L16)-SUM($B21:L21)),0)</f>
        <v>0</v>
      </c>
      <c r="M25" s="71">
        <f>+IF((SUM($B21:M21)-SUM($B16:M16))&lt;0,(SUM($B16:M16)-SUM($B21:M21)),0)</f>
        <v>7538.6999999999953</v>
      </c>
      <c r="N25" s="71">
        <f>+IF((SUM($B21:N21)-SUM($B16:N16))&lt;0,(SUM($B16:N16)-SUM($B21:N21)),0)</f>
        <v>7538.6999999999953</v>
      </c>
      <c r="O25" s="71">
        <f>+IF((SUM($B21:O21)-SUM($B16:O16))&lt;0,(SUM($B16:O16)-SUM($B21:O21)),0)</f>
        <v>7538.6999999999953</v>
      </c>
      <c r="P25" s="71">
        <f>+IF((SUM($B21:P21)-SUM($B16:P16))&lt;0,(SUM($B16:P16)-SUM($B21:P21)),0)</f>
        <v>7538.6999999999953</v>
      </c>
      <c r="Q25" s="71">
        <f>+IF((SUM($B21:Q21)-SUM($B16:Q16))&lt;0,(SUM($B16:Q16)-SUM($B21:Q21)),0)</f>
        <v>7538.6999999999953</v>
      </c>
      <c r="R25" s="71">
        <f>+IF((SUM($B21:R21)-SUM($B16:R16))&lt;0,(SUM($B16:R16)-SUM($B21:R21)),0)</f>
        <v>7538.6999999999953</v>
      </c>
      <c r="S25" s="71">
        <f>+IF((SUM($B21:S21)-SUM($B16:S16))&lt;0,(SUM($B16:S16)-SUM($B21:S21)),0)</f>
        <v>0</v>
      </c>
      <c r="T25" s="71">
        <f>+IF((SUM($B21:T21)-SUM($B16:T16))&lt;0,(SUM($B16:T16)-SUM($B21:T21)),0)</f>
        <v>0</v>
      </c>
      <c r="U25" s="71">
        <f>+IF((SUM($B21:U21)-SUM($B16:U16))&lt;0,(SUM($B16:U16)-SUM($B21:U21)),0)</f>
        <v>0</v>
      </c>
      <c r="V25" s="71">
        <f>+IF((SUM($B21:V21)-SUM($B16:V16))&lt;0,(SUM($B16:V16)-SUM($B21:V21)),0)</f>
        <v>0</v>
      </c>
      <c r="W25" s="71">
        <f>+IF((SUM($B21:W21)-SUM($B16:W16))&lt;0,(SUM($B16:W16)-SUM($B21:W21)),0)</f>
        <v>0</v>
      </c>
      <c r="X25" s="71">
        <f>+IF((SUM($B21:X21)-SUM($B16:X16))&lt;0,(SUM($B16:X16)-SUM($B21:X21)),0)</f>
        <v>0</v>
      </c>
      <c r="Y25" s="71">
        <f>+IF((SUM($B21:Y21)-SUM($B16:Y16))&lt;0,(SUM($B16:Y16)-SUM($B21:Y21)),0)</f>
        <v>0</v>
      </c>
      <c r="Z25" s="71">
        <f>+IF((SUM($B21:Z21)-SUM($B16:Z16))&lt;0,(SUM($B16:Z16)-SUM($B21:Z21)),0)</f>
        <v>0</v>
      </c>
      <c r="AA25" s="71">
        <f>+IF((SUM($B21:AA21)-SUM($B16:AA16))&lt;0,(SUM($B16:AA16)-SUM($B21:AA21)),0)</f>
        <v>0</v>
      </c>
      <c r="AB25" s="71">
        <f>+IF((SUM($B21:AB21)-SUM($B16:AB16))&lt;0,(SUM($B16:AB16)-SUM($B21:AB21)),0)</f>
        <v>0</v>
      </c>
      <c r="AC25" s="71">
        <f>+IF((SUM($B21:AC21)-SUM($B16:AC16))&lt;0,(SUM($B16:AC16)-SUM($B21:AC21)),0)</f>
        <v>0</v>
      </c>
      <c r="AD25" s="71">
        <f>+IF((SUM($B21:AD21)-SUM($B16:AD16))&lt;0,(SUM($B16:AD16)-SUM($B21:AD21)),0)</f>
        <v>0</v>
      </c>
      <c r="AE25" s="71">
        <f>+IF((SUM($B21:AE21)-SUM($B16:AE16))&lt;0,(SUM($B16:AE16)-SUM($B21:AE21)),0)</f>
        <v>0</v>
      </c>
      <c r="AF25" s="71">
        <f>+IF((SUM($B21:AF21)-SUM($B16:AF16))&lt;0,(SUM($B16:AF16)-SUM($B21:AF21)),0)</f>
        <v>0</v>
      </c>
      <c r="AG25" s="71">
        <f>+IF((SUM($B21:AG21)-SUM($B16:AG16))&lt;0,(SUM($B16:AG16)-SUM($B21:AG21)),0)</f>
        <v>0</v>
      </c>
      <c r="AH25" s="71">
        <f>+IF((SUM($B21:AH21)-SUM($B16:AH16))&lt;0,(SUM($B16:AH16)-SUM($B21:AH21)),0)</f>
        <v>0</v>
      </c>
      <c r="AI25" s="71">
        <f>+IF((SUM($B21:AI21)-SUM($B16:AI16))&lt;0,(SUM($B16:AI16)-SUM($B21:AI21)),0)</f>
        <v>0</v>
      </c>
      <c r="AJ25" s="71">
        <f>+IF((SUM($B21:AJ21)-SUM($B16:AJ16))&lt;0,(SUM($B16:AJ16)-SUM($B21:AJ21)),0)</f>
        <v>0</v>
      </c>
      <c r="AK25" s="71">
        <f>+IF((SUM($B21:AK21)-SUM($B16:AK16))&lt;0,(SUM($B16:AK16)-SUM($B21:AK21)),0)</f>
        <v>3880.5000000000036</v>
      </c>
      <c r="AL25" s="71">
        <f>+IF((SUM($B21:AL21)-SUM($B16:AL16))&lt;0,(SUM($B16:AL16)-SUM($B21:AL21)),0)</f>
        <v>3880.5000000000036</v>
      </c>
      <c r="AM25" s="71">
        <f>+IF((SUM($B21:AM21)-SUM($B16:AM16))&lt;0,(SUM($B16:AM16)-SUM($B21:AM21)),0)</f>
        <v>3880.5000000000036</v>
      </c>
      <c r="AN25" s="71">
        <f>+IF((SUM($B21:AN21)-SUM($B16:AN16))&lt;0,(SUM($B16:AN16)-SUM($B21:AN21)),0)</f>
        <v>3880.5000000000036</v>
      </c>
      <c r="AO25" s="71">
        <f>+IF((SUM($B21:AO21)-SUM($B16:AO16))&lt;0,(SUM($B16:AO16)-SUM($B21:AO21)),0)</f>
        <v>3880.5000000000036</v>
      </c>
      <c r="AP25" s="71">
        <f>+IF((SUM($B21:AP21)-SUM($B16:AP16))&lt;0,(SUM($B16:AP16)-SUM($B21:AP21)),0)</f>
        <v>3880.5000000000036</v>
      </c>
      <c r="AQ25" s="71">
        <f>+IF((SUM($B21:AQ21)-SUM($B16:AQ16))&lt;0,(SUM($B16:AQ16)-SUM($B21:AQ21)),0)</f>
        <v>0</v>
      </c>
      <c r="AR25" s="71">
        <f>+IF((SUM($B21:AR21)-SUM($B16:AR16))&lt;0,(SUM($B16:AR16)-SUM($B21:AR21)),0)</f>
        <v>0</v>
      </c>
      <c r="AS25" s="71">
        <f>+IF((SUM($B21:AS21)-SUM($B16:AS16))&lt;0,(SUM($B16:AS16)-SUM($B21:AS21)),0)</f>
        <v>0</v>
      </c>
      <c r="AT25" s="71">
        <f>+IF((SUM($B21:AT21)-SUM($B16:AT16))&lt;0,(SUM($B16:AT16)-SUM($B21:AT21)),0)</f>
        <v>0</v>
      </c>
      <c r="AU25" s="71">
        <f>+IF((SUM($B21:AU21)-SUM($B16:AU16))&lt;0,(SUM($B16:AU16)-SUM($B21:AU21)),0)</f>
        <v>0</v>
      </c>
      <c r="AV25" s="71">
        <f>+IF((SUM($B21:AV21)-SUM($B16:AV16))&lt;0,(SUM($B16:AV16)-SUM($B21:AV21)),0)</f>
        <v>0</v>
      </c>
      <c r="AW25" s="71">
        <f>+IF((SUM($B21:AW21)-SUM($B16:AW16))&lt;0,(SUM($B16:AW16)-SUM($B21:AW21)),0)</f>
        <v>0</v>
      </c>
      <c r="AX25" s="71">
        <f>+IF((SUM($B21:AX21)-SUM($B16:AX16))&lt;0,(SUM($B16:AX16)-SUM($B21:AX21)),0)</f>
        <v>0</v>
      </c>
      <c r="AY25" s="71">
        <f>+IF((SUM($B21:AY21)-SUM($B16:AY16))&lt;0,(SUM($B16:AY16)-SUM($B21:AY21)),0)</f>
        <v>0</v>
      </c>
      <c r="AZ25" s="71">
        <f>+IF((SUM($B21:AZ21)-SUM($B16:AZ16))&lt;0,(SUM($B16:AZ16)-SUM($B21:AZ21)),0)</f>
        <v>0</v>
      </c>
      <c r="BA25" s="71">
        <f>+IF((SUM($B21:BA21)-SUM($B16:BA16))&lt;0,(SUM($B16:BA16)-SUM($B21:BA21)),0)</f>
        <v>0</v>
      </c>
      <c r="BB25" s="71">
        <f>+IF((SUM($B21:BB21)-SUM($B16:BB16))&lt;0,(SUM($B16:BB16)-SUM($B21:BB21)),0)</f>
        <v>0</v>
      </c>
      <c r="BC25" s="71">
        <f>+IF((SUM($B21:BC21)-SUM($B16:BC16))&lt;0,(SUM($B16:BC16)-SUM($B21:BC21)),0)</f>
        <v>0</v>
      </c>
      <c r="BD25" s="71">
        <f>+IF((SUM($B21:BD21)-SUM($B16:BD16))&lt;0,(SUM($B16:BD16)-SUM($B21:BD21)),0)</f>
        <v>0</v>
      </c>
      <c r="BE25" s="71">
        <f>+IF((SUM($B21:BE21)-SUM($B16:BE16))&lt;0,(SUM($B16:BE16)-SUM($B21:BE21)),0)</f>
        <v>0</v>
      </c>
      <c r="BF25" s="71">
        <f>+IF((SUM($B21:BF21)-SUM($B16:BF16))&lt;0,(SUM($B16:BF16)-SUM($B21:BF21)),0)</f>
        <v>0</v>
      </c>
      <c r="BG25" s="71">
        <f>+IF((SUM($B21:BG21)-SUM($B16:BG16))&lt;0,(SUM($B16:BG16)-SUM($B21:BG21)),0)</f>
        <v>0</v>
      </c>
      <c r="BH25" s="71">
        <f>+IF((SUM($B21:BH21)-SUM($B16:BH16))&lt;0,(SUM($B16:BH16)-SUM($B21:BH21)),0)</f>
        <v>0</v>
      </c>
      <c r="BI25" s="71">
        <f>+IF((SUM($B21:BI21)-SUM($B16:BI16))&lt;0,(SUM($B16:BI16)-SUM($B21:BI21)),0)</f>
        <v>0</v>
      </c>
      <c r="BJ25" s="71"/>
      <c r="BK25" s="71"/>
      <c r="BL25" s="71"/>
      <c r="BM25" s="71"/>
      <c r="BN25" s="71"/>
    </row>
  </sheetData>
  <hyperlinks>
    <hyperlink ref="A1" location="Indice!A1" display="INDIC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W46"/>
  <sheetViews>
    <sheetView showGridLines="0" topLeftCell="A22" workbookViewId="0">
      <selection activeCell="J41" sqref="J41"/>
    </sheetView>
  </sheetViews>
  <sheetFormatPr defaultRowHeight="15" x14ac:dyDescent="0.25"/>
  <cols>
    <col min="1" max="1" width="20.7109375" bestFit="1" customWidth="1"/>
    <col min="2" max="2" width="17" bestFit="1" customWidth="1"/>
    <col min="3" max="7" width="11" bestFit="1" customWidth="1"/>
    <col min="8" max="8" width="8" bestFit="1" customWidth="1"/>
    <col min="10" max="10" width="8.7109375" bestFit="1" customWidth="1"/>
    <col min="11" max="14" width="11" bestFit="1" customWidth="1"/>
  </cols>
  <sheetData>
    <row r="1" spans="1:49" x14ac:dyDescent="0.25">
      <c r="A1" s="54" t="s">
        <v>434</v>
      </c>
      <c r="B1" s="3" t="s">
        <v>507</v>
      </c>
    </row>
    <row r="2" spans="1:49" x14ac:dyDescent="0.25">
      <c r="A2" s="54"/>
    </row>
    <row r="3" spans="1:49" x14ac:dyDescent="0.25">
      <c r="A3" s="54"/>
      <c r="B3" s="250" t="s">
        <v>500</v>
      </c>
      <c r="C3" s="251">
        <v>1</v>
      </c>
    </row>
    <row r="4" spans="1:49" x14ac:dyDescent="0.25">
      <c r="A4" s="54"/>
    </row>
    <row r="5" spans="1:49" x14ac:dyDescent="0.25">
      <c r="A5" s="54"/>
      <c r="B5" s="250" t="s">
        <v>501</v>
      </c>
      <c r="C5" s="253">
        <f>+SP_ANNO!E2</f>
        <v>42735</v>
      </c>
      <c r="D5" s="253">
        <f>+SP_ANNO!F2</f>
        <v>43100</v>
      </c>
      <c r="E5" s="253">
        <f>+SP_ANNO!G2</f>
        <v>43465</v>
      </c>
      <c r="F5" s="253">
        <f>+SP_ANNO!H2</f>
        <v>43830</v>
      </c>
    </row>
    <row r="6" spans="1:49" x14ac:dyDescent="0.25">
      <c r="A6" s="54"/>
      <c r="B6" s="254" t="s">
        <v>502</v>
      </c>
      <c r="C6" s="252"/>
      <c r="D6" s="252"/>
      <c r="E6" s="252"/>
      <c r="F6" s="252"/>
    </row>
    <row r="7" spans="1:49" ht="30" x14ac:dyDescent="0.25">
      <c r="B7" s="255" t="s">
        <v>503</v>
      </c>
      <c r="C7" s="252"/>
      <c r="D7" s="252"/>
      <c r="E7" s="252"/>
      <c r="F7" s="252"/>
    </row>
    <row r="8" spans="1:49" ht="30" x14ac:dyDescent="0.25">
      <c r="B8" s="255" t="s">
        <v>504</v>
      </c>
      <c r="C8" s="252"/>
      <c r="D8" s="252"/>
      <c r="E8" s="252"/>
      <c r="F8" s="252"/>
    </row>
    <row r="9" spans="1:49" ht="30" x14ac:dyDescent="0.25">
      <c r="B9" s="255" t="s">
        <v>505</v>
      </c>
      <c r="C9" s="252"/>
      <c r="D9" s="252"/>
      <c r="E9" s="252"/>
      <c r="F9" s="252"/>
    </row>
    <row r="10" spans="1:49" x14ac:dyDescent="0.25">
      <c r="B10" s="255" t="s">
        <v>506</v>
      </c>
      <c r="C10" s="252"/>
      <c r="D10" s="252"/>
      <c r="E10" s="252"/>
      <c r="F10" s="252"/>
    </row>
    <row r="12" spans="1:49" x14ac:dyDescent="0.25">
      <c r="A12" s="256"/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</row>
    <row r="13" spans="1:49" x14ac:dyDescent="0.25">
      <c r="A13" s="189"/>
      <c r="B13" s="257" t="s">
        <v>508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</row>
    <row r="14" spans="1:49" x14ac:dyDescent="0.25">
      <c r="B14" s="58">
        <f>+CE!B1</f>
        <v>42370</v>
      </c>
      <c r="C14" s="58">
        <f>+CE!C1</f>
        <v>42429</v>
      </c>
      <c r="D14" s="58">
        <f>+CE!D1</f>
        <v>42460</v>
      </c>
      <c r="E14" s="58">
        <f>+CE!E1</f>
        <v>42490</v>
      </c>
      <c r="F14" s="58">
        <f>+CE!F1</f>
        <v>42521</v>
      </c>
      <c r="G14" s="58">
        <f>+CE!G1</f>
        <v>42551</v>
      </c>
      <c r="H14" s="58">
        <f>+CE!H1</f>
        <v>42582</v>
      </c>
      <c r="I14" s="58">
        <f>+CE!I1</f>
        <v>42613</v>
      </c>
      <c r="J14" s="58">
        <f>+CE!J1</f>
        <v>42643</v>
      </c>
      <c r="K14" s="58">
        <f>+CE!K1</f>
        <v>42674</v>
      </c>
      <c r="L14" s="58">
        <f>+CE!L1</f>
        <v>42704</v>
      </c>
      <c r="M14" s="58">
        <f>+CE!M1</f>
        <v>42735</v>
      </c>
      <c r="N14" s="58">
        <f>+CE!N1</f>
        <v>42766</v>
      </c>
      <c r="O14" s="58">
        <f>+CE!O1</f>
        <v>42794</v>
      </c>
      <c r="P14" s="58">
        <f>+CE!P1</f>
        <v>42825</v>
      </c>
      <c r="Q14" s="58">
        <f>+CE!Q1</f>
        <v>42855</v>
      </c>
      <c r="R14" s="58">
        <f>+CE!R1</f>
        <v>42886</v>
      </c>
      <c r="S14" s="58">
        <f>+CE!S1</f>
        <v>42916</v>
      </c>
      <c r="T14" s="58">
        <f>+CE!T1</f>
        <v>42947</v>
      </c>
      <c r="U14" s="58">
        <f>+CE!U1</f>
        <v>42978</v>
      </c>
      <c r="V14" s="58">
        <f>+CE!V1</f>
        <v>43008</v>
      </c>
      <c r="W14" s="58">
        <f>+CE!W1</f>
        <v>43039</v>
      </c>
      <c r="X14" s="58">
        <f>+CE!X1</f>
        <v>43069</v>
      </c>
      <c r="Y14" s="58">
        <f>+CE!Y1</f>
        <v>43100</v>
      </c>
      <c r="Z14" s="58">
        <f>+CE!Z1</f>
        <v>43131</v>
      </c>
      <c r="AA14" s="58">
        <f>+CE!AA1</f>
        <v>43159</v>
      </c>
      <c r="AB14" s="58">
        <f>+CE!AB1</f>
        <v>43190</v>
      </c>
      <c r="AC14" s="58">
        <f>+CE!AC1</f>
        <v>43220</v>
      </c>
      <c r="AD14" s="58">
        <f>+CE!AD1</f>
        <v>43251</v>
      </c>
      <c r="AE14" s="58">
        <f>+CE!AE1</f>
        <v>43281</v>
      </c>
      <c r="AF14" s="58">
        <f>+CE!AF1</f>
        <v>43312</v>
      </c>
      <c r="AG14" s="58">
        <f>+CE!AG1</f>
        <v>43343</v>
      </c>
      <c r="AH14" s="58">
        <f>+CE!AH1</f>
        <v>43373</v>
      </c>
      <c r="AI14" s="58">
        <f>+CE!AI1</f>
        <v>43404</v>
      </c>
      <c r="AJ14" s="58">
        <f>+CE!AJ1</f>
        <v>43434</v>
      </c>
      <c r="AK14" s="58">
        <f>+CE!AK1</f>
        <v>43465</v>
      </c>
      <c r="AL14" s="58">
        <f>+CE!AL1</f>
        <v>43496</v>
      </c>
      <c r="AM14" s="58">
        <f>+CE!AM1</f>
        <v>43524</v>
      </c>
      <c r="AN14" s="58">
        <f>+CE!AN1</f>
        <v>43555</v>
      </c>
      <c r="AO14" s="58">
        <f>+CE!AO1</f>
        <v>43585</v>
      </c>
      <c r="AP14" s="58">
        <f>+CE!AP1</f>
        <v>43616</v>
      </c>
      <c r="AQ14" s="58">
        <f>+CE!AQ1</f>
        <v>43646</v>
      </c>
      <c r="AR14" s="58">
        <f>+CE!AR1</f>
        <v>43677</v>
      </c>
      <c r="AS14" s="58">
        <f>+CE!AS1</f>
        <v>43708</v>
      </c>
      <c r="AT14" s="58">
        <f>+CE!AT1</f>
        <v>43738</v>
      </c>
      <c r="AU14" s="58">
        <f>+CE!AU1</f>
        <v>43769</v>
      </c>
      <c r="AV14" s="58">
        <f>+CE!AV1</f>
        <v>43799</v>
      </c>
      <c r="AW14" s="58">
        <f>+CE!AW1</f>
        <v>43830</v>
      </c>
    </row>
    <row r="15" spans="1:49" x14ac:dyDescent="0.25">
      <c r="A15" s="3" t="s">
        <v>387</v>
      </c>
      <c r="B15" s="144">
        <f>+CE!B73</f>
        <v>-7074.5000000000091</v>
      </c>
      <c r="C15" s="144">
        <f>+CE!C73</f>
        <v>-6054.6325848014658</v>
      </c>
      <c r="D15" s="144">
        <f>+CE!D73</f>
        <v>-4300.1387267660175</v>
      </c>
      <c r="E15" s="144">
        <f>+CE!E73</f>
        <v>-2545.6229946493477</v>
      </c>
      <c r="F15" s="144">
        <f>+CE!F73</f>
        <v>-791.08528197825763</v>
      </c>
      <c r="G15" s="144">
        <f>+CE!G73</f>
        <v>963.47451823870688</v>
      </c>
      <c r="H15" s="144">
        <f>+CE!H73</f>
        <v>2718.0565135137967</v>
      </c>
      <c r="I15" s="144">
        <f>+CE!I73</f>
        <v>4472.6608118825779</v>
      </c>
      <c r="J15" s="144">
        <f>+CE!J73</f>
        <v>6227.2875219064863</v>
      </c>
      <c r="K15" s="144">
        <f>+CE!K73</f>
        <v>7981.9367526753886</v>
      </c>
      <c r="L15" s="144">
        <f>+CE!L73</f>
        <v>7986.6086138101473</v>
      </c>
      <c r="M15" s="144">
        <f>+CE!M73</f>
        <v>7991.3032154652137</v>
      </c>
      <c r="N15" s="144">
        <f>+CE!N73</f>
        <v>7996.0206683312208</v>
      </c>
      <c r="O15" s="144">
        <f>+CE!O73</f>
        <v>8000.7610836375925</v>
      </c>
      <c r="P15" s="144">
        <f>+CE!P73</f>
        <v>8005.5245731551686</v>
      </c>
      <c r="Q15" s="144">
        <f>+CE!Q73</f>
        <v>8010.3112491988395</v>
      </c>
      <c r="R15" s="144">
        <f>+CE!R73</f>
        <v>8015.121224630192</v>
      </c>
      <c r="S15" s="144">
        <f>+CE!S73</f>
        <v>8019.954612860176</v>
      </c>
      <c r="T15" s="144">
        <f>+CE!T73</f>
        <v>8024.8115278517698</v>
      </c>
      <c r="U15" s="144">
        <f>+CE!U73</f>
        <v>8029.6920841226774</v>
      </c>
      <c r="V15" s="144">
        <f>+CE!V73</f>
        <v>8034.5963967480211</v>
      </c>
      <c r="W15" s="144">
        <f>+CE!W73</f>
        <v>8039.5245813630563</v>
      </c>
      <c r="X15" s="144">
        <f>+CE!X73</f>
        <v>8044.4767541659012</v>
      </c>
      <c r="Y15" s="144">
        <f>+CE!Y73</f>
        <v>8049.4530319202713</v>
      </c>
      <c r="Z15" s="144">
        <f>+CE!Z73</f>
        <v>16346.120198624911</v>
      </c>
      <c r="AA15" s="144">
        <f>+CE!AA73</f>
        <v>16351.145038849665</v>
      </c>
      <c r="AB15" s="144">
        <f>+CE!AB73</f>
        <v>16356.194337738296</v>
      </c>
      <c r="AC15" s="144">
        <f>+CE!AC73</f>
        <v>16361.268214344585</v>
      </c>
      <c r="AD15" s="144">
        <f>+CE!AD73</f>
        <v>16366.366788301821</v>
      </c>
      <c r="AE15" s="144">
        <f>+CE!AE73</f>
        <v>16371.490179825603</v>
      </c>
      <c r="AF15" s="144">
        <f>+CE!AF73</f>
        <v>16376.638509716693</v>
      </c>
      <c r="AG15" s="144">
        <f>+CE!AG73</f>
        <v>16381.811899363855</v>
      </c>
      <c r="AH15" s="144">
        <f>+CE!AH73</f>
        <v>16387.010470746718</v>
      </c>
      <c r="AI15" s="144">
        <f>+CE!AI73</f>
        <v>16392.234346438658</v>
      </c>
      <c r="AJ15" s="144">
        <f>+CE!AJ73</f>
        <v>16397.483649609672</v>
      </c>
      <c r="AK15" s="144">
        <f>+CE!AK73</f>
        <v>16402.758504029305</v>
      </c>
      <c r="AL15" s="144">
        <f>+CE!AL73</f>
        <v>16408.059034069549</v>
      </c>
      <c r="AM15" s="144">
        <f>+CE!AM73</f>
        <v>16413.385364707789</v>
      </c>
      <c r="AN15" s="144">
        <f>+CE!AN73</f>
        <v>16418.737621529737</v>
      </c>
      <c r="AO15" s="144">
        <f>+CE!AO73</f>
        <v>16424.115930732405</v>
      </c>
      <c r="AP15" s="144">
        <f>+CE!AP73</f>
        <v>16429.520419127075</v>
      </c>
      <c r="AQ15" s="144">
        <f>+CE!AQ73</f>
        <v>16434.951214142282</v>
      </c>
      <c r="AR15" s="144">
        <f>+CE!AR73</f>
        <v>16440.40844382684</v>
      </c>
      <c r="AS15" s="144">
        <f>+CE!AS73</f>
        <v>16445.892236852829</v>
      </c>
      <c r="AT15" s="144">
        <f>+CE!AT73</f>
        <v>16451.402722518666</v>
      </c>
      <c r="AU15" s="144">
        <f>+CE!AU73</f>
        <v>16456.940030752121</v>
      </c>
      <c r="AV15" s="144">
        <f>+CE!AV73</f>
        <v>16462.504292113397</v>
      </c>
      <c r="AW15" s="144">
        <f>+CE!AW73</f>
        <v>16468.095637798207</v>
      </c>
    </row>
    <row r="17" spans="1:49" x14ac:dyDescent="0.25">
      <c r="A17" s="3" t="s">
        <v>388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</row>
    <row r="19" spans="1:49" x14ac:dyDescent="0.25">
      <c r="A19" s="3" t="s">
        <v>389</v>
      </c>
      <c r="B19" s="144">
        <f>+B15+B17</f>
        <v>-7074.5000000000091</v>
      </c>
      <c r="C19" s="144">
        <f t="shared" ref="C19:AW19" si="0">+C15+C17</f>
        <v>-6054.6325848014658</v>
      </c>
      <c r="D19" s="144">
        <f t="shared" si="0"/>
        <v>-4300.1387267660175</v>
      </c>
      <c r="E19" s="144">
        <f t="shared" si="0"/>
        <v>-2545.6229946493477</v>
      </c>
      <c r="F19" s="144">
        <f t="shared" si="0"/>
        <v>-791.08528197825763</v>
      </c>
      <c r="G19" s="144">
        <f t="shared" si="0"/>
        <v>963.47451823870688</v>
      </c>
      <c r="H19" s="144">
        <f t="shared" si="0"/>
        <v>2718.0565135137967</v>
      </c>
      <c r="I19" s="144">
        <f t="shared" si="0"/>
        <v>4472.6608118825779</v>
      </c>
      <c r="J19" s="144">
        <f t="shared" si="0"/>
        <v>6227.2875219064863</v>
      </c>
      <c r="K19" s="144">
        <f t="shared" si="0"/>
        <v>7981.9367526753886</v>
      </c>
      <c r="L19" s="144">
        <f t="shared" si="0"/>
        <v>7986.6086138101473</v>
      </c>
      <c r="M19" s="144">
        <f t="shared" si="0"/>
        <v>7991.3032154652137</v>
      </c>
      <c r="N19" s="144">
        <f t="shared" si="0"/>
        <v>7996.0206683312208</v>
      </c>
      <c r="O19" s="144">
        <f t="shared" si="0"/>
        <v>8000.7610836375925</v>
      </c>
      <c r="P19" s="144">
        <f t="shared" si="0"/>
        <v>8005.5245731551686</v>
      </c>
      <c r="Q19" s="144">
        <f t="shared" si="0"/>
        <v>8010.3112491988395</v>
      </c>
      <c r="R19" s="144">
        <f t="shared" si="0"/>
        <v>8015.121224630192</v>
      </c>
      <c r="S19" s="144">
        <f t="shared" si="0"/>
        <v>8019.954612860176</v>
      </c>
      <c r="T19" s="144">
        <f t="shared" si="0"/>
        <v>8024.8115278517698</v>
      </c>
      <c r="U19" s="144">
        <f t="shared" si="0"/>
        <v>8029.6920841226774</v>
      </c>
      <c r="V19" s="144">
        <f t="shared" si="0"/>
        <v>8034.5963967480211</v>
      </c>
      <c r="W19" s="144">
        <f t="shared" si="0"/>
        <v>8039.5245813630563</v>
      </c>
      <c r="X19" s="144">
        <f t="shared" si="0"/>
        <v>8044.4767541659012</v>
      </c>
      <c r="Y19" s="144">
        <f t="shared" si="0"/>
        <v>8049.4530319202713</v>
      </c>
      <c r="Z19" s="144">
        <f t="shared" si="0"/>
        <v>16346.120198624911</v>
      </c>
      <c r="AA19" s="144">
        <f t="shared" si="0"/>
        <v>16351.145038849665</v>
      </c>
      <c r="AB19" s="144">
        <f t="shared" si="0"/>
        <v>16356.194337738296</v>
      </c>
      <c r="AC19" s="144">
        <f t="shared" si="0"/>
        <v>16361.268214344585</v>
      </c>
      <c r="AD19" s="144">
        <f t="shared" si="0"/>
        <v>16366.366788301821</v>
      </c>
      <c r="AE19" s="144">
        <f t="shared" si="0"/>
        <v>16371.490179825603</v>
      </c>
      <c r="AF19" s="144">
        <f t="shared" si="0"/>
        <v>16376.638509716693</v>
      </c>
      <c r="AG19" s="144">
        <f t="shared" si="0"/>
        <v>16381.811899363855</v>
      </c>
      <c r="AH19" s="144">
        <f t="shared" si="0"/>
        <v>16387.010470746718</v>
      </c>
      <c r="AI19" s="144">
        <f t="shared" si="0"/>
        <v>16392.234346438658</v>
      </c>
      <c r="AJ19" s="144">
        <f t="shared" si="0"/>
        <v>16397.483649609672</v>
      </c>
      <c r="AK19" s="144">
        <f t="shared" si="0"/>
        <v>16402.758504029305</v>
      </c>
      <c r="AL19" s="144">
        <f t="shared" si="0"/>
        <v>16408.059034069549</v>
      </c>
      <c r="AM19" s="144">
        <f t="shared" si="0"/>
        <v>16413.385364707789</v>
      </c>
      <c r="AN19" s="144">
        <f t="shared" si="0"/>
        <v>16418.737621529737</v>
      </c>
      <c r="AO19" s="144">
        <f t="shared" si="0"/>
        <v>16424.115930732405</v>
      </c>
      <c r="AP19" s="144">
        <f t="shared" si="0"/>
        <v>16429.520419127075</v>
      </c>
      <c r="AQ19" s="144">
        <f t="shared" si="0"/>
        <v>16434.951214142282</v>
      </c>
      <c r="AR19" s="144">
        <f t="shared" si="0"/>
        <v>16440.40844382684</v>
      </c>
      <c r="AS19" s="144">
        <f t="shared" si="0"/>
        <v>16445.892236852829</v>
      </c>
      <c r="AT19" s="144">
        <f t="shared" si="0"/>
        <v>16451.402722518666</v>
      </c>
      <c r="AU19" s="144">
        <f t="shared" si="0"/>
        <v>16456.940030752121</v>
      </c>
      <c r="AV19" s="144">
        <f t="shared" si="0"/>
        <v>16462.504292113397</v>
      </c>
      <c r="AW19" s="144">
        <f t="shared" si="0"/>
        <v>16468.095637798207</v>
      </c>
    </row>
    <row r="20" spans="1:49" x14ac:dyDescent="0.25">
      <c r="A20" s="3"/>
    </row>
    <row r="21" spans="1:49" x14ac:dyDescent="0.25">
      <c r="A21" s="3" t="s">
        <v>390</v>
      </c>
      <c r="M21" s="144">
        <f>+SUM(B19:M19)</f>
        <v>17575.348359297215</v>
      </c>
      <c r="Y21" s="144">
        <f>+SUM(N19:Y19)</f>
        <v>96270.247787984888</v>
      </c>
      <c r="AK21" s="144">
        <f>+SUM(Z19:AK19)</f>
        <v>196490.52213758978</v>
      </c>
      <c r="AW21" s="144">
        <f>+SUM(AL19:AW19)</f>
        <v>197254.01294817089</v>
      </c>
    </row>
    <row r="22" spans="1:49" x14ac:dyDescent="0.25"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</row>
    <row r="23" spans="1:49" x14ac:dyDescent="0.25"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</row>
    <row r="28" spans="1:49" x14ac:dyDescent="0.25">
      <c r="B28" s="3" t="s">
        <v>509</v>
      </c>
      <c r="C28" s="258">
        <f>+C5</f>
        <v>42735</v>
      </c>
      <c r="D28" s="258">
        <f t="shared" ref="D28:F28" si="1">+D5</f>
        <v>43100</v>
      </c>
      <c r="E28" s="258">
        <f t="shared" si="1"/>
        <v>43465</v>
      </c>
      <c r="F28" s="258">
        <f t="shared" si="1"/>
        <v>43830</v>
      </c>
    </row>
    <row r="29" spans="1:49" x14ac:dyDescent="0.25">
      <c r="B29" s="259" t="s">
        <v>510</v>
      </c>
      <c r="C29" s="261">
        <f>+M21*$C$3</f>
        <v>17575.348359297215</v>
      </c>
      <c r="D29" s="261">
        <f>+Y21*$C$3</f>
        <v>96270.247787984888</v>
      </c>
      <c r="E29" s="261">
        <f>+AK21*$C$3</f>
        <v>196490.52213758978</v>
      </c>
      <c r="F29" s="261">
        <f>+AW21*$C$3</f>
        <v>197254.01294817089</v>
      </c>
    </row>
    <row r="30" spans="1:49" x14ac:dyDescent="0.25">
      <c r="B30" s="259" t="s">
        <v>502</v>
      </c>
      <c r="C30" s="261">
        <f>+C6</f>
        <v>0</v>
      </c>
      <c r="D30" s="261">
        <f t="shared" ref="D30:F30" si="2">+D6</f>
        <v>0</v>
      </c>
      <c r="E30" s="261">
        <f t="shared" si="2"/>
        <v>0</v>
      </c>
      <c r="F30" s="261">
        <f t="shared" si="2"/>
        <v>0</v>
      </c>
    </row>
    <row r="31" spans="1:49" ht="30" x14ac:dyDescent="0.25">
      <c r="B31" s="260" t="s">
        <v>503</v>
      </c>
      <c r="C31" s="261">
        <f t="shared" ref="C31:F34" si="3">+C7</f>
        <v>0</v>
      </c>
      <c r="D31" s="261">
        <f t="shared" si="3"/>
        <v>0</v>
      </c>
      <c r="E31" s="261">
        <f t="shared" si="3"/>
        <v>0</v>
      </c>
      <c r="F31" s="261">
        <f t="shared" si="3"/>
        <v>0</v>
      </c>
    </row>
    <row r="32" spans="1:49" ht="30" x14ac:dyDescent="0.25">
      <c r="B32" s="260" t="s">
        <v>504</v>
      </c>
      <c r="C32" s="261">
        <f t="shared" si="3"/>
        <v>0</v>
      </c>
      <c r="D32" s="261">
        <f t="shared" si="3"/>
        <v>0</v>
      </c>
      <c r="E32" s="261">
        <f t="shared" si="3"/>
        <v>0</v>
      </c>
      <c r="F32" s="261">
        <f t="shared" si="3"/>
        <v>0</v>
      </c>
    </row>
    <row r="33" spans="2:14" ht="30" x14ac:dyDescent="0.25">
      <c r="B33" s="260" t="s">
        <v>505</v>
      </c>
      <c r="C33" s="261">
        <f t="shared" si="3"/>
        <v>0</v>
      </c>
      <c r="D33" s="261">
        <f t="shared" si="3"/>
        <v>0</v>
      </c>
      <c r="E33" s="261">
        <f t="shared" si="3"/>
        <v>0</v>
      </c>
      <c r="F33" s="261">
        <f t="shared" si="3"/>
        <v>0</v>
      </c>
    </row>
    <row r="34" spans="2:14" x14ac:dyDescent="0.25">
      <c r="B34" s="262" t="s">
        <v>506</v>
      </c>
      <c r="C34" s="263">
        <f t="shared" si="3"/>
        <v>0</v>
      </c>
      <c r="D34" s="263">
        <f t="shared" si="3"/>
        <v>0</v>
      </c>
      <c r="E34" s="263">
        <f t="shared" si="3"/>
        <v>0</v>
      </c>
      <c r="F34" s="263">
        <f t="shared" si="3"/>
        <v>0</v>
      </c>
    </row>
    <row r="35" spans="2:14" x14ac:dyDescent="0.25">
      <c r="B35" s="264" t="s">
        <v>205</v>
      </c>
      <c r="C35" s="265">
        <f>SUM(C29:C34)</f>
        <v>17575.348359297215</v>
      </c>
      <c r="D35" s="265">
        <f t="shared" ref="D35:F35" si="4">SUM(D29:D34)</f>
        <v>96270.247787984888</v>
      </c>
      <c r="E35" s="265">
        <f t="shared" si="4"/>
        <v>196490.52213758978</v>
      </c>
      <c r="F35" s="265">
        <f t="shared" si="4"/>
        <v>197254.01294817089</v>
      </c>
    </row>
    <row r="39" spans="2:14" ht="24" customHeight="1" x14ac:dyDescent="0.25"/>
    <row r="40" spans="2:14" x14ac:dyDescent="0.25">
      <c r="H40" s="277" t="s">
        <v>514</v>
      </c>
      <c r="I40" s="277"/>
      <c r="J40" s="3" t="s">
        <v>513</v>
      </c>
      <c r="K40" s="258">
        <f>+C28</f>
        <v>42735</v>
      </c>
      <c r="L40" s="258">
        <f>+D28</f>
        <v>43100</v>
      </c>
      <c r="M40" s="258">
        <f>+E28</f>
        <v>43465</v>
      </c>
      <c r="N40" s="258">
        <f>+F28</f>
        <v>43830</v>
      </c>
    </row>
    <row r="41" spans="2:14" x14ac:dyDescent="0.25">
      <c r="H41" s="268" t="s">
        <v>511</v>
      </c>
      <c r="I41" s="261">
        <v>15000</v>
      </c>
      <c r="J41" s="266">
        <v>0.23</v>
      </c>
      <c r="K41" s="261">
        <f>+IF(C35&lt;I41,C35*$J$41,$I$41*$J$41)</f>
        <v>3450</v>
      </c>
      <c r="L41" s="261">
        <f>+IF(D35&lt;J41,D35*$J$41,$I$41*$J$41)</f>
        <v>3450</v>
      </c>
      <c r="M41" s="261">
        <f>+IF(E35&lt;K41,E35*$J$41,$I$41*$J$41)</f>
        <v>3450</v>
      </c>
      <c r="N41" s="261">
        <f>+IF(F35&lt;L41,F35*$J$41,$I$41*$J$41)</f>
        <v>3450</v>
      </c>
    </row>
    <row r="42" spans="2:14" x14ac:dyDescent="0.25">
      <c r="H42" s="261">
        <v>15000</v>
      </c>
      <c r="I42" s="261">
        <v>28000</v>
      </c>
      <c r="J42" s="266">
        <v>0.27</v>
      </c>
      <c r="K42" s="261">
        <f>+IF(C35&lt;$I$41,0,IF(C35&gt;$I$42,(($I$42-$H$42)*$J$42),((C35-$H$42)*$J$42)))</f>
        <v>695.34405701024821</v>
      </c>
      <c r="L42" s="261">
        <f>+IF(D35&lt;$I$41,0,IF(D35&gt;$I$42,(($I$42-$H$42)*$J$42),((D35-$H$42)*$J$42)))</f>
        <v>3510.0000000000005</v>
      </c>
      <c r="M42" s="261">
        <f>+IF(E35&lt;$I$41,0,IF(E35&gt;$I$42,(($I$42-$H$42)*$J$42),((E35-$H$42)*$J$42)))</f>
        <v>3510.0000000000005</v>
      </c>
      <c r="N42" s="261">
        <f>+IF(F35&lt;$I$41,0,IF(F35&gt;$I$42,(($I$42-$H$42)*$J$42),((F35-$H$42)*$J$42)))</f>
        <v>3510.0000000000005</v>
      </c>
    </row>
    <row r="43" spans="2:14" x14ac:dyDescent="0.25">
      <c r="H43" s="261">
        <f>+I42</f>
        <v>28000</v>
      </c>
      <c r="I43" s="261">
        <v>55000</v>
      </c>
      <c r="J43" s="266">
        <v>0.38</v>
      </c>
      <c r="K43" s="261">
        <f>+IF(C35&lt;$I$42,0,IF(C35&gt;$I$43,(($I$43-$H$43)*$J$43),((C35-$H$43)*$J$43)))</f>
        <v>0</v>
      </c>
      <c r="L43" s="261">
        <f>+IF(D35&lt;$I$42,0,IF(D35&gt;$I$43,(($I$43-$H$43)*$J$43),((D35-$H$43)*$J$43)))</f>
        <v>10260</v>
      </c>
      <c r="M43" s="261">
        <f>+IF(E35&lt;$I$42,0,IF(E35&gt;$I$43,(($I$43-$H$43)*$J$43),((E35-$H$43)*$J$43)))</f>
        <v>10260</v>
      </c>
      <c r="N43" s="261">
        <f>+IF(F35&lt;$I$42,0,IF(F35&gt;$I$43,(($I$43-$H$43)*$J$43),((F35-$H$43)*$J$43)))</f>
        <v>10260</v>
      </c>
    </row>
    <row r="44" spans="2:14" x14ac:dyDescent="0.25">
      <c r="H44" s="261">
        <f>+I43</f>
        <v>55000</v>
      </c>
      <c r="I44" s="261">
        <v>75000</v>
      </c>
      <c r="J44" s="266">
        <v>0.41</v>
      </c>
      <c r="K44" s="261">
        <f>+IF(C35&lt;$I$43,0,IF(C35&gt;$I$44,(($I$44-$H$44)*$J$44),((C36-$H$44)*$J$44)))</f>
        <v>0</v>
      </c>
      <c r="L44" s="261">
        <f>+IF(D35&lt;$I$43,0,IF(D35&gt;$I$44,(($I$44-$H$44)*$J$44),((D36-$H$44)*$J$44)))</f>
        <v>8200</v>
      </c>
      <c r="M44" s="261">
        <f>+IF(E35&lt;$I$43,0,IF(E35&gt;$I$44,(($I$44-$H$44)*$J$44),((E36-$H$44)*$J$44)))</f>
        <v>8200</v>
      </c>
      <c r="N44" s="261">
        <f>+IF(F35&lt;$I$43,0,IF(F35&gt;$I$44,(($I$44-$H$44)*$J$44),((F36-$H$44)*$J$44)))</f>
        <v>8200</v>
      </c>
    </row>
    <row r="45" spans="2:14" x14ac:dyDescent="0.25">
      <c r="H45" s="261">
        <f>+I44</f>
        <v>75000</v>
      </c>
      <c r="I45" s="261" t="s">
        <v>512</v>
      </c>
      <c r="J45" s="267">
        <v>0.43</v>
      </c>
      <c r="K45" s="261">
        <f>+IF(C35&lt;$I$44,0,(C35-$H$45)*$J$45)</f>
        <v>0</v>
      </c>
      <c r="L45" s="261">
        <f>+IF(D35&lt;$I$44,0,(D35-$H$45)*$J$45)</f>
        <v>9146.2065488335011</v>
      </c>
      <c r="M45" s="261">
        <f>+IF(E35&lt;$I$44,0,(E35-$H$45)*$J$45)</f>
        <v>52240.924519163607</v>
      </c>
      <c r="N45" s="261">
        <f>+IF(F35&lt;$I$44,0,(F35-$H$45)*$J$45)</f>
        <v>52569.225567713482</v>
      </c>
    </row>
    <row r="46" spans="2:14" x14ac:dyDescent="0.25">
      <c r="K46" s="14">
        <f>SUM(K41:K45)</f>
        <v>4145.3440570102484</v>
      </c>
      <c r="L46" s="14">
        <f>SUM(L41:L45)</f>
        <v>34566.206548833499</v>
      </c>
      <c r="M46" s="14">
        <f>SUM(M41:M45)</f>
        <v>77660.924519163615</v>
      </c>
      <c r="N46" s="14">
        <f>SUM(N41:N45)</f>
        <v>77989.225567713482</v>
      </c>
    </row>
  </sheetData>
  <mergeCells count="1">
    <mergeCell ref="H40:I40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5"/>
  <sheetViews>
    <sheetView showGridLines="0" zoomScale="106" zoomScaleNormal="106" workbookViewId="0">
      <selection activeCell="M16" sqref="M16"/>
    </sheetView>
  </sheetViews>
  <sheetFormatPr defaultRowHeight="15" x14ac:dyDescent="0.25"/>
  <cols>
    <col min="1" max="1" width="20.7109375" bestFit="1" customWidth="1"/>
    <col min="2" max="2" width="11.140625" bestFit="1" customWidth="1"/>
    <col min="13" max="13" width="14" bestFit="1" customWidth="1"/>
    <col min="14" max="18" width="10.5703125" bestFit="1" customWidth="1"/>
    <col min="19" max="19" width="13.28515625" bestFit="1" customWidth="1"/>
    <col min="20" max="20" width="10.5703125" bestFit="1" customWidth="1"/>
    <col min="24" max="25" width="13.28515625" bestFit="1" customWidth="1"/>
    <col min="31" max="31" width="11.5703125" bestFit="1" customWidth="1"/>
    <col min="36" max="37" width="11.5703125" bestFit="1" customWidth="1"/>
    <col min="48" max="48" width="11.140625" bestFit="1" customWidth="1"/>
    <col min="49" max="49" width="13.28515625" bestFit="1" customWidth="1"/>
  </cols>
  <sheetData>
    <row r="1" spans="1:49" x14ac:dyDescent="0.25">
      <c r="A1" s="54" t="s">
        <v>434</v>
      </c>
    </row>
    <row r="4" spans="1:49" x14ac:dyDescent="0.25">
      <c r="A4" t="s">
        <v>386</v>
      </c>
      <c r="B4" s="143">
        <v>0.27</v>
      </c>
    </row>
    <row r="7" spans="1:49" x14ac:dyDescent="0.25">
      <c r="B7" s="58">
        <f>+CE!B1</f>
        <v>42370</v>
      </c>
      <c r="C7" s="58">
        <f>+CE!C1</f>
        <v>42429</v>
      </c>
      <c r="D7" s="58">
        <f>+CE!D1</f>
        <v>42460</v>
      </c>
      <c r="E7" s="58">
        <f>+CE!E1</f>
        <v>42490</v>
      </c>
      <c r="F7" s="58">
        <f>+CE!F1</f>
        <v>42521</v>
      </c>
      <c r="G7" s="58">
        <f>+CE!G1</f>
        <v>42551</v>
      </c>
      <c r="H7" s="58">
        <f>+CE!H1</f>
        <v>42582</v>
      </c>
      <c r="I7" s="58">
        <f>+CE!I1</f>
        <v>42613</v>
      </c>
      <c r="J7" s="58">
        <f>+CE!J1</f>
        <v>42643</v>
      </c>
      <c r="K7" s="58">
        <f>+CE!K1</f>
        <v>42674</v>
      </c>
      <c r="L7" s="58">
        <f>+CE!L1</f>
        <v>42704</v>
      </c>
      <c r="M7" s="58">
        <f>+CE!M1</f>
        <v>42735</v>
      </c>
      <c r="N7" s="58">
        <f>+CE!N1</f>
        <v>42766</v>
      </c>
      <c r="O7" s="58">
        <f>+CE!O1</f>
        <v>42794</v>
      </c>
      <c r="P7" s="58">
        <f>+CE!P1</f>
        <v>42825</v>
      </c>
      <c r="Q7" s="58">
        <f>+CE!Q1</f>
        <v>42855</v>
      </c>
      <c r="R7" s="58">
        <f>+CE!R1</f>
        <v>42886</v>
      </c>
      <c r="S7" s="58">
        <f>+CE!S1</f>
        <v>42916</v>
      </c>
      <c r="T7" s="58">
        <f>+CE!T1</f>
        <v>42947</v>
      </c>
      <c r="U7" s="58">
        <f>+CE!U1</f>
        <v>42978</v>
      </c>
      <c r="V7" s="58">
        <f>+CE!V1</f>
        <v>43008</v>
      </c>
      <c r="W7" s="58">
        <f>+CE!W1</f>
        <v>43039</v>
      </c>
      <c r="X7" s="58">
        <f>+CE!X1</f>
        <v>43069</v>
      </c>
      <c r="Y7" s="58">
        <f>+CE!Y1</f>
        <v>43100</v>
      </c>
      <c r="Z7" s="58">
        <f>+CE!Z1</f>
        <v>43131</v>
      </c>
      <c r="AA7" s="58">
        <f>+CE!AA1</f>
        <v>43159</v>
      </c>
      <c r="AB7" s="58">
        <f>+CE!AB1</f>
        <v>43190</v>
      </c>
      <c r="AC7" s="58">
        <f>+CE!AC1</f>
        <v>43220</v>
      </c>
      <c r="AD7" s="58">
        <f>+CE!AD1</f>
        <v>43251</v>
      </c>
      <c r="AE7" s="58">
        <f>+CE!AE1</f>
        <v>43281</v>
      </c>
      <c r="AF7" s="58">
        <f>+CE!AF1</f>
        <v>43312</v>
      </c>
      <c r="AG7" s="58">
        <f>+CE!AG1</f>
        <v>43343</v>
      </c>
      <c r="AH7" s="58">
        <f>+CE!AH1</f>
        <v>43373</v>
      </c>
      <c r="AI7" s="58">
        <f>+CE!AI1</f>
        <v>43404</v>
      </c>
      <c r="AJ7" s="58">
        <f>+CE!AJ1</f>
        <v>43434</v>
      </c>
      <c r="AK7" s="58">
        <f>+CE!AK1</f>
        <v>43465</v>
      </c>
      <c r="AL7" s="58">
        <f>+CE!AL1</f>
        <v>43496</v>
      </c>
      <c r="AM7" s="58">
        <f>+CE!AM1</f>
        <v>43524</v>
      </c>
      <c r="AN7" s="58">
        <f>+CE!AN1</f>
        <v>43555</v>
      </c>
      <c r="AO7" s="58">
        <f>+CE!AO1</f>
        <v>43585</v>
      </c>
      <c r="AP7" s="58">
        <f>+CE!AP1</f>
        <v>43616</v>
      </c>
      <c r="AQ7" s="58">
        <f>+CE!AQ1</f>
        <v>43646</v>
      </c>
      <c r="AR7" s="58">
        <f>+CE!AR1</f>
        <v>43677</v>
      </c>
      <c r="AS7" s="58">
        <f>+CE!AS1</f>
        <v>43708</v>
      </c>
      <c r="AT7" s="58">
        <f>+CE!AT1</f>
        <v>43738</v>
      </c>
      <c r="AU7" s="58">
        <f>+CE!AU1</f>
        <v>43769</v>
      </c>
      <c r="AV7" s="58">
        <f>+CE!AV1</f>
        <v>43799</v>
      </c>
      <c r="AW7" s="58">
        <f>+CE!AW1</f>
        <v>43830</v>
      </c>
    </row>
    <row r="8" spans="1:49" x14ac:dyDescent="0.25">
      <c r="A8" s="3" t="s">
        <v>387</v>
      </c>
      <c r="B8" s="144">
        <f>+CE!B73</f>
        <v>-7074.5000000000091</v>
      </c>
      <c r="C8" s="144">
        <f>+CE!C73</f>
        <v>-6054.6325848014658</v>
      </c>
      <c r="D8" s="144">
        <f>+CE!D73</f>
        <v>-4300.1387267660175</v>
      </c>
      <c r="E8" s="144">
        <f>+CE!E73</f>
        <v>-2545.6229946493477</v>
      </c>
      <c r="F8" s="144">
        <f>+CE!F73</f>
        <v>-791.08528197825763</v>
      </c>
      <c r="G8" s="144">
        <f>+CE!G73</f>
        <v>963.47451823870688</v>
      </c>
      <c r="H8" s="144">
        <f>+CE!H73</f>
        <v>2718.0565135137967</v>
      </c>
      <c r="I8" s="144">
        <f>+CE!I73</f>
        <v>4472.6608118825779</v>
      </c>
      <c r="J8" s="144">
        <f>+CE!J73</f>
        <v>6227.2875219064863</v>
      </c>
      <c r="K8" s="144">
        <f>+CE!K73</f>
        <v>7981.9367526753886</v>
      </c>
      <c r="L8" s="144">
        <f>+CE!L73</f>
        <v>7986.6086138101473</v>
      </c>
      <c r="M8" s="144">
        <f>+CE!M73</f>
        <v>7991.3032154652137</v>
      </c>
      <c r="N8" s="144">
        <f>+CE!N73</f>
        <v>7996.0206683312208</v>
      </c>
      <c r="O8" s="144">
        <f>+CE!O73</f>
        <v>8000.7610836375925</v>
      </c>
      <c r="P8" s="144">
        <f>+CE!P73</f>
        <v>8005.5245731551686</v>
      </c>
      <c r="Q8" s="144">
        <f>+CE!Q73</f>
        <v>8010.3112491988395</v>
      </c>
      <c r="R8" s="144">
        <f>+CE!R73</f>
        <v>8015.121224630192</v>
      </c>
      <c r="S8" s="144">
        <f>+CE!S73</f>
        <v>8019.954612860176</v>
      </c>
      <c r="T8" s="144">
        <f>+CE!T73</f>
        <v>8024.8115278517698</v>
      </c>
      <c r="U8" s="144">
        <f>+CE!U73</f>
        <v>8029.6920841226774</v>
      </c>
      <c r="V8" s="144">
        <f>+CE!V73</f>
        <v>8034.5963967480211</v>
      </c>
      <c r="W8" s="144">
        <f>+CE!W73</f>
        <v>8039.5245813630563</v>
      </c>
      <c r="X8" s="144">
        <f>+CE!X73</f>
        <v>8044.4767541659012</v>
      </c>
      <c r="Y8" s="144">
        <f>+CE!Y73</f>
        <v>8049.4530319202713</v>
      </c>
      <c r="Z8" s="144">
        <f>+CE!Z73</f>
        <v>16346.120198624911</v>
      </c>
      <c r="AA8" s="144">
        <f>+CE!AA73</f>
        <v>16351.145038849665</v>
      </c>
      <c r="AB8" s="144">
        <f>+CE!AB73</f>
        <v>16356.194337738296</v>
      </c>
      <c r="AC8" s="144">
        <f>+CE!AC73</f>
        <v>16361.268214344585</v>
      </c>
      <c r="AD8" s="144">
        <f>+CE!AD73</f>
        <v>16366.366788301821</v>
      </c>
      <c r="AE8" s="144">
        <f>+CE!AE73</f>
        <v>16371.490179825603</v>
      </c>
      <c r="AF8" s="144">
        <f>+CE!AF73</f>
        <v>16376.638509716693</v>
      </c>
      <c r="AG8" s="144">
        <f>+CE!AG73</f>
        <v>16381.811899363855</v>
      </c>
      <c r="AH8" s="144">
        <f>+CE!AH73</f>
        <v>16387.010470746718</v>
      </c>
      <c r="AI8" s="144">
        <f>+CE!AI73</f>
        <v>16392.234346438658</v>
      </c>
      <c r="AJ8" s="144">
        <f>+CE!AJ73</f>
        <v>16397.483649609672</v>
      </c>
      <c r="AK8" s="144">
        <f>+CE!AK73</f>
        <v>16402.758504029305</v>
      </c>
      <c r="AL8" s="144">
        <f>+CE!AL73</f>
        <v>16408.059034069549</v>
      </c>
      <c r="AM8" s="144">
        <f>+CE!AM73</f>
        <v>16413.385364707789</v>
      </c>
      <c r="AN8" s="144">
        <f>+CE!AN73</f>
        <v>16418.737621529737</v>
      </c>
      <c r="AO8" s="144">
        <f>+CE!AO73</f>
        <v>16424.115930732405</v>
      </c>
      <c r="AP8" s="144">
        <f>+CE!AP73</f>
        <v>16429.520419127075</v>
      </c>
      <c r="AQ8" s="144">
        <f>+CE!AQ73</f>
        <v>16434.951214142282</v>
      </c>
      <c r="AR8" s="144">
        <f>+CE!AR73</f>
        <v>16440.40844382684</v>
      </c>
      <c r="AS8" s="144">
        <f>+CE!AS73</f>
        <v>16445.892236852829</v>
      </c>
      <c r="AT8" s="144">
        <f>+CE!AT73</f>
        <v>16451.402722518666</v>
      </c>
      <c r="AU8" s="144">
        <f>+CE!AU73</f>
        <v>16456.940030752121</v>
      </c>
      <c r="AV8" s="144">
        <f>+CE!AV73</f>
        <v>16462.504292113397</v>
      </c>
      <c r="AW8" s="144">
        <f>+CE!AW73</f>
        <v>16468.095637798207</v>
      </c>
    </row>
    <row r="10" spans="1:49" x14ac:dyDescent="0.25">
      <c r="A10" s="3" t="s">
        <v>388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</row>
    <row r="12" spans="1:49" x14ac:dyDescent="0.25">
      <c r="A12" s="3" t="s">
        <v>389</v>
      </c>
      <c r="B12" s="144">
        <f>+B8+B10</f>
        <v>-7074.5000000000091</v>
      </c>
      <c r="C12" s="144">
        <f t="shared" ref="C12:AW12" si="0">+C8+C10</f>
        <v>-6054.6325848014658</v>
      </c>
      <c r="D12" s="144">
        <f t="shared" si="0"/>
        <v>-4300.1387267660175</v>
      </c>
      <c r="E12" s="144">
        <f t="shared" si="0"/>
        <v>-2545.6229946493477</v>
      </c>
      <c r="F12" s="144">
        <f t="shared" si="0"/>
        <v>-791.08528197825763</v>
      </c>
      <c r="G12" s="144">
        <f t="shared" si="0"/>
        <v>963.47451823870688</v>
      </c>
      <c r="H12" s="144">
        <f t="shared" si="0"/>
        <v>2718.0565135137967</v>
      </c>
      <c r="I12" s="144">
        <f t="shared" si="0"/>
        <v>4472.6608118825779</v>
      </c>
      <c r="J12" s="144">
        <f t="shared" si="0"/>
        <v>6227.2875219064863</v>
      </c>
      <c r="K12" s="144">
        <f t="shared" si="0"/>
        <v>7981.9367526753886</v>
      </c>
      <c r="L12" s="144">
        <f t="shared" si="0"/>
        <v>7986.6086138101473</v>
      </c>
      <c r="M12" s="144">
        <f t="shared" si="0"/>
        <v>7991.3032154652137</v>
      </c>
      <c r="N12" s="144">
        <f t="shared" si="0"/>
        <v>7996.0206683312208</v>
      </c>
      <c r="O12" s="144">
        <f t="shared" si="0"/>
        <v>8000.7610836375925</v>
      </c>
      <c r="P12" s="144">
        <f t="shared" si="0"/>
        <v>8005.5245731551686</v>
      </c>
      <c r="Q12" s="144">
        <f t="shared" si="0"/>
        <v>8010.3112491988395</v>
      </c>
      <c r="R12" s="144">
        <f t="shared" si="0"/>
        <v>8015.121224630192</v>
      </c>
      <c r="S12" s="144">
        <f t="shared" si="0"/>
        <v>8019.954612860176</v>
      </c>
      <c r="T12" s="144">
        <f t="shared" si="0"/>
        <v>8024.8115278517698</v>
      </c>
      <c r="U12" s="144">
        <f t="shared" si="0"/>
        <v>8029.6920841226774</v>
      </c>
      <c r="V12" s="144">
        <f t="shared" si="0"/>
        <v>8034.5963967480211</v>
      </c>
      <c r="W12" s="144">
        <f t="shared" si="0"/>
        <v>8039.5245813630563</v>
      </c>
      <c r="X12" s="144">
        <f t="shared" si="0"/>
        <v>8044.4767541659012</v>
      </c>
      <c r="Y12" s="144">
        <f t="shared" si="0"/>
        <v>8049.4530319202713</v>
      </c>
      <c r="Z12" s="144">
        <f t="shared" si="0"/>
        <v>16346.120198624911</v>
      </c>
      <c r="AA12" s="144">
        <f t="shared" si="0"/>
        <v>16351.145038849665</v>
      </c>
      <c r="AB12" s="144">
        <f t="shared" si="0"/>
        <v>16356.194337738296</v>
      </c>
      <c r="AC12" s="144">
        <f t="shared" si="0"/>
        <v>16361.268214344585</v>
      </c>
      <c r="AD12" s="144">
        <f t="shared" si="0"/>
        <v>16366.366788301821</v>
      </c>
      <c r="AE12" s="144">
        <f t="shared" si="0"/>
        <v>16371.490179825603</v>
      </c>
      <c r="AF12" s="144">
        <f t="shared" si="0"/>
        <v>16376.638509716693</v>
      </c>
      <c r="AG12" s="144">
        <f t="shared" si="0"/>
        <v>16381.811899363855</v>
      </c>
      <c r="AH12" s="144">
        <f t="shared" si="0"/>
        <v>16387.010470746718</v>
      </c>
      <c r="AI12" s="144">
        <f t="shared" si="0"/>
        <v>16392.234346438658</v>
      </c>
      <c r="AJ12" s="144">
        <f t="shared" si="0"/>
        <v>16397.483649609672</v>
      </c>
      <c r="AK12" s="144">
        <f t="shared" si="0"/>
        <v>16402.758504029305</v>
      </c>
      <c r="AL12" s="144">
        <f t="shared" si="0"/>
        <v>16408.059034069549</v>
      </c>
      <c r="AM12" s="144">
        <f t="shared" si="0"/>
        <v>16413.385364707789</v>
      </c>
      <c r="AN12" s="144">
        <f t="shared" si="0"/>
        <v>16418.737621529737</v>
      </c>
      <c r="AO12" s="144">
        <f t="shared" si="0"/>
        <v>16424.115930732405</v>
      </c>
      <c r="AP12" s="144">
        <f t="shared" si="0"/>
        <v>16429.520419127075</v>
      </c>
      <c r="AQ12" s="144">
        <f t="shared" si="0"/>
        <v>16434.951214142282</v>
      </c>
      <c r="AR12" s="144">
        <f t="shared" si="0"/>
        <v>16440.40844382684</v>
      </c>
      <c r="AS12" s="144">
        <f t="shared" si="0"/>
        <v>16445.892236852829</v>
      </c>
      <c r="AT12" s="144">
        <f t="shared" si="0"/>
        <v>16451.402722518666</v>
      </c>
      <c r="AU12" s="144">
        <f t="shared" si="0"/>
        <v>16456.940030752121</v>
      </c>
      <c r="AV12" s="144">
        <f t="shared" si="0"/>
        <v>16462.504292113397</v>
      </c>
      <c r="AW12" s="144">
        <f t="shared" si="0"/>
        <v>16468.095637798207</v>
      </c>
    </row>
    <row r="13" spans="1:49" x14ac:dyDescent="0.25">
      <c r="A13" s="3"/>
    </row>
    <row r="14" spans="1:49" x14ac:dyDescent="0.25">
      <c r="A14" s="3" t="s">
        <v>390</v>
      </c>
      <c r="M14" s="144">
        <f>+SUM(B12:M12)</f>
        <v>17575.348359297215</v>
      </c>
      <c r="Y14" s="144">
        <f>+SUM(N12:Y12)</f>
        <v>96270.247787984888</v>
      </c>
      <c r="AK14" s="144">
        <f>+SUM(Z12:AK12)</f>
        <v>196490.52213758978</v>
      </c>
      <c r="AW14" s="144">
        <f>+SUM(AL12:AW12)</f>
        <v>197254.01294817089</v>
      </c>
    </row>
    <row r="15" spans="1:49" x14ac:dyDescent="0.25"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</row>
    <row r="16" spans="1:49" s="136" customFormat="1" x14ac:dyDescent="0.25">
      <c r="A16" s="136" t="s">
        <v>391</v>
      </c>
      <c r="M16" s="146">
        <f>+IF(Indice!$G$1="SOCIETA' DI PERSONE",0,M14*$B$4)</f>
        <v>0</v>
      </c>
      <c r="Y16" s="147">
        <f>+IF(Indice!G1="SOCIETA' DI PERSONE",0,Y14*$B$4)</f>
        <v>0</v>
      </c>
      <c r="AK16" s="147">
        <f>+IF(Indice!G1="SOCIETA' DI PERSONE",0,AK14*$B$4)</f>
        <v>0</v>
      </c>
      <c r="AW16" s="147">
        <f>+IF(Indice!G1="SOCIETA' DI PERSONE",0,AW14*$B$4)</f>
        <v>0</v>
      </c>
    </row>
    <row r="18" spans="1:52" x14ac:dyDescent="0.25">
      <c r="A18" s="148" t="s">
        <v>392</v>
      </c>
      <c r="S18" s="149">
        <f>+IF(M16&gt;0,M16-G19-L20,0)</f>
        <v>0</v>
      </c>
      <c r="T18" s="14"/>
      <c r="U18" s="14"/>
      <c r="V18" s="14"/>
      <c r="W18" s="14"/>
      <c r="X18" s="14"/>
      <c r="AE18" s="150">
        <f>+IF(Y16&gt;0,Y16-S19-X20,0)</f>
        <v>0</v>
      </c>
      <c r="AQ18" s="150">
        <f>+IF(AK16&gt;0,AK16-AE19-AJ20,0)</f>
        <v>0</v>
      </c>
    </row>
    <row r="19" spans="1:52" x14ac:dyDescent="0.25">
      <c r="A19" s="148" t="s">
        <v>393</v>
      </c>
      <c r="S19" s="149">
        <f>+M16*0.4</f>
        <v>0</v>
      </c>
      <c r="T19" s="14"/>
      <c r="U19" s="14"/>
      <c r="V19" s="14"/>
      <c r="W19" s="14"/>
      <c r="X19" s="14"/>
      <c r="AE19" s="150">
        <f>+Y16*0.4</f>
        <v>0</v>
      </c>
      <c r="AQ19" s="150">
        <f>+AK16*0.4</f>
        <v>0</v>
      </c>
    </row>
    <row r="20" spans="1:52" x14ac:dyDescent="0.25">
      <c r="A20" s="148" t="s">
        <v>394</v>
      </c>
      <c r="S20" s="14"/>
      <c r="T20" s="14"/>
      <c r="U20" s="14"/>
      <c r="V20" s="14"/>
      <c r="W20" s="14"/>
      <c r="X20" s="149">
        <f>M16*0.6</f>
        <v>0</v>
      </c>
      <c r="AJ20" s="150">
        <f>Y16*0.6</f>
        <v>0</v>
      </c>
      <c r="AV20" s="150">
        <f>AK16*0.6</f>
        <v>0</v>
      </c>
    </row>
    <row r="21" spans="1:52" s="76" customFormat="1" x14ac:dyDescent="0.25">
      <c r="A21" s="151" t="s">
        <v>395</v>
      </c>
      <c r="B21" s="152">
        <f>IF(SUM(B18:B20)&lt;0,0,SUM(B18:B20))</f>
        <v>0</v>
      </c>
      <c r="C21" s="152">
        <f t="shared" ref="C21:AW21" si="1">IF(SUM(C18:C20)&lt;0,0,SUM(C18:C20))</f>
        <v>0</v>
      </c>
      <c r="D21" s="152">
        <f t="shared" si="1"/>
        <v>0</v>
      </c>
      <c r="E21" s="152">
        <f t="shared" si="1"/>
        <v>0</v>
      </c>
      <c r="F21" s="152">
        <f t="shared" si="1"/>
        <v>0</v>
      </c>
      <c r="G21" s="152">
        <f t="shared" si="1"/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2">
        <f t="shared" si="1"/>
        <v>0</v>
      </c>
      <c r="P21" s="152">
        <f t="shared" si="1"/>
        <v>0</v>
      </c>
      <c r="Q21" s="152">
        <f t="shared" si="1"/>
        <v>0</v>
      </c>
      <c r="R21" s="152">
        <f t="shared" si="1"/>
        <v>0</v>
      </c>
      <c r="S21" s="152">
        <f t="shared" si="1"/>
        <v>0</v>
      </c>
      <c r="T21" s="152">
        <f t="shared" si="1"/>
        <v>0</v>
      </c>
      <c r="U21" s="152">
        <f t="shared" si="1"/>
        <v>0</v>
      </c>
      <c r="V21" s="152">
        <f t="shared" si="1"/>
        <v>0</v>
      </c>
      <c r="W21" s="152">
        <f t="shared" si="1"/>
        <v>0</v>
      </c>
      <c r="X21" s="152">
        <f t="shared" si="1"/>
        <v>0</v>
      </c>
      <c r="Y21" s="152">
        <f t="shared" si="1"/>
        <v>0</v>
      </c>
      <c r="Z21" s="152">
        <f t="shared" si="1"/>
        <v>0</v>
      </c>
      <c r="AA21" s="152">
        <f t="shared" si="1"/>
        <v>0</v>
      </c>
      <c r="AB21" s="152">
        <f t="shared" si="1"/>
        <v>0</v>
      </c>
      <c r="AC21" s="152">
        <f t="shared" si="1"/>
        <v>0</v>
      </c>
      <c r="AD21" s="152">
        <f t="shared" si="1"/>
        <v>0</v>
      </c>
      <c r="AE21" s="152">
        <f t="shared" si="1"/>
        <v>0</v>
      </c>
      <c r="AF21" s="152">
        <f t="shared" si="1"/>
        <v>0</v>
      </c>
      <c r="AG21" s="152">
        <f t="shared" si="1"/>
        <v>0</v>
      </c>
      <c r="AH21" s="152">
        <f t="shared" si="1"/>
        <v>0</v>
      </c>
      <c r="AI21" s="152">
        <f t="shared" si="1"/>
        <v>0</v>
      </c>
      <c r="AJ21" s="152">
        <f t="shared" si="1"/>
        <v>0</v>
      </c>
      <c r="AK21" s="152">
        <f t="shared" si="1"/>
        <v>0</v>
      </c>
      <c r="AL21" s="152">
        <f t="shared" si="1"/>
        <v>0</v>
      </c>
      <c r="AM21" s="152">
        <f t="shared" si="1"/>
        <v>0</v>
      </c>
      <c r="AN21" s="152">
        <f t="shared" si="1"/>
        <v>0</v>
      </c>
      <c r="AO21" s="152">
        <f t="shared" si="1"/>
        <v>0</v>
      </c>
      <c r="AP21" s="152">
        <f t="shared" si="1"/>
        <v>0</v>
      </c>
      <c r="AQ21" s="152">
        <f t="shared" si="1"/>
        <v>0</v>
      </c>
      <c r="AR21" s="152">
        <f t="shared" si="1"/>
        <v>0</v>
      </c>
      <c r="AS21" s="152">
        <f t="shared" si="1"/>
        <v>0</v>
      </c>
      <c r="AT21" s="152">
        <f t="shared" si="1"/>
        <v>0</v>
      </c>
      <c r="AU21" s="152">
        <f t="shared" si="1"/>
        <v>0</v>
      </c>
      <c r="AV21" s="152">
        <f t="shared" si="1"/>
        <v>0</v>
      </c>
      <c r="AW21" s="152">
        <f t="shared" si="1"/>
        <v>0</v>
      </c>
    </row>
    <row r="24" spans="1:52" s="70" customFormat="1" x14ac:dyDescent="0.25">
      <c r="A24" s="70" t="s">
        <v>396</v>
      </c>
      <c r="B24" s="71">
        <f>+IF(B21-B16&gt;0,B21-B16,0)</f>
        <v>0</v>
      </c>
      <c r="C24" s="71">
        <f>+IF((SUM($B21:C21)-SUM($B16:C16))&gt;0,(SUM($B21:C21)-SUM($B16:C16)),0)</f>
        <v>0</v>
      </c>
      <c r="D24" s="71">
        <f>+IF((SUM($B21:D21)-SUM($B16:D16))&gt;0,(SUM($B21:D21)-SUM($B16:D16)),0)</f>
        <v>0</v>
      </c>
      <c r="E24" s="71">
        <f>+IF((SUM($B21:E21)-SUM($B16:E16))&gt;0,(SUM($B21:E21)-SUM($B16:E16)),0)</f>
        <v>0</v>
      </c>
      <c r="F24" s="71">
        <f>+IF((SUM($B21:F21)-SUM($B16:F16))&gt;0,(SUM($B21:F21)-SUM($B16:F16)),0)</f>
        <v>0</v>
      </c>
      <c r="G24" s="71">
        <f>+IF((SUM($B21:G21)-SUM($B16:G16))&gt;0,(SUM($B21:G21)-SUM($B16:G16)),0)</f>
        <v>0</v>
      </c>
      <c r="H24" s="71">
        <f>+IF((SUM($B21:H21)-SUM($B16:H16))&gt;0,(SUM($B21:H21)-SUM($B16:H16)),0)</f>
        <v>0</v>
      </c>
      <c r="I24" s="71">
        <f>+IF((SUM($B21:I21)-SUM($B16:I16))&gt;0,(SUM($B21:I21)-SUM($B16:I16)),0)</f>
        <v>0</v>
      </c>
      <c r="J24" s="71">
        <f>+IF((SUM($B21:J21)-SUM($B16:J16))&gt;0,(SUM($B21:J21)-SUM($B16:J16)),0)</f>
        <v>0</v>
      </c>
      <c r="K24" s="71">
        <f>+IF((SUM($B21:K21)-SUM($B16:K16))&gt;0,(SUM($B21:K21)-SUM($B16:K16)),0)</f>
        <v>0</v>
      </c>
      <c r="L24" s="71">
        <f>+IF((SUM($B21:L21)-SUM($B16:L16))&gt;0,(SUM($B21:L21)-SUM($B16:L16)),0)</f>
        <v>0</v>
      </c>
      <c r="M24" s="71">
        <f>+IF((SUM($B21:M21)-SUM($B16:M16))&gt;0,(SUM($B21:M21)-SUM($B16:M16)),0)</f>
        <v>0</v>
      </c>
      <c r="N24" s="71">
        <f>+IF((SUM($B21:N21)-SUM($B16:N16))&gt;0,(SUM($B21:N21)-SUM($B16:N16)),0)</f>
        <v>0</v>
      </c>
      <c r="O24" s="71">
        <f>+IF((SUM($B21:O21)-SUM($B16:O16))&gt;0,(SUM($B21:O21)-SUM($B16:O16)),0)</f>
        <v>0</v>
      </c>
      <c r="P24" s="71">
        <f>+IF((SUM($B21:P21)-SUM($B16:P16))&gt;0,(SUM($B21:P21)-SUM($B16:P16)),0)</f>
        <v>0</v>
      </c>
      <c r="Q24" s="71">
        <f>+IF((SUM($B21:Q21)-SUM($B16:Q16))&gt;0,(SUM($B21:Q21)-SUM($B16:Q16)),0)</f>
        <v>0</v>
      </c>
      <c r="R24" s="71">
        <f>+IF((SUM($B21:R21)-SUM($B16:R16))&gt;0,(SUM($B21:R21)-SUM($B16:R16)),0)</f>
        <v>0</v>
      </c>
      <c r="S24" s="71">
        <f>+IF((SUM($B21:S21)-SUM($B16:S16))&gt;0,(SUM($B21:S21)-SUM($B16:S16)),0)</f>
        <v>0</v>
      </c>
      <c r="T24" s="71">
        <f>+IF((SUM($B21:T21)-SUM($B16:T16))&gt;0,(SUM($B21:T21)-SUM($B16:T16)),0)</f>
        <v>0</v>
      </c>
      <c r="U24" s="71">
        <f>+IF((SUM($B21:U21)-SUM($B16:U16))&gt;0,(SUM($B21:U21)-SUM($B16:U16)),0)</f>
        <v>0</v>
      </c>
      <c r="V24" s="71">
        <f>+IF((SUM($B21:V21)-SUM($B16:V16))&gt;0,(SUM($B21:V21)-SUM($B16:V16)),0)</f>
        <v>0</v>
      </c>
      <c r="W24" s="71">
        <f>+IF((SUM($B21:W21)-SUM($B16:W16))&gt;0,(SUM($B21:W21)-SUM($B16:W16)),0)</f>
        <v>0</v>
      </c>
      <c r="X24" s="71">
        <f>+IF((SUM($B21:X21)-SUM($B16:X16))&gt;0,(SUM($B21:X21)-SUM($B16:X16)),0)</f>
        <v>0</v>
      </c>
      <c r="Y24" s="71">
        <f>+IF((SUM($B21:Y21)-SUM($B16:Y16))&gt;0,(SUM($B21:Y21)-SUM($B16:Y16)),0)</f>
        <v>0</v>
      </c>
      <c r="Z24" s="71">
        <f>+IF((SUM($B21:Z21)-SUM($B16:Z16))&gt;0,(SUM($B21:Z21)-SUM($B16:Z16)),0)</f>
        <v>0</v>
      </c>
      <c r="AA24" s="71">
        <f>+IF((SUM($B21:AA21)-SUM($B16:AA16))&gt;0,(SUM($B21:AA21)-SUM($B16:AA16)),0)</f>
        <v>0</v>
      </c>
      <c r="AB24" s="71">
        <f>+IF((SUM($B21:AB21)-SUM($B16:AB16))&gt;0,(SUM($B21:AB21)-SUM($B16:AB16)),0)</f>
        <v>0</v>
      </c>
      <c r="AC24" s="71">
        <f>+IF((SUM($B21:AC21)-SUM($B16:AC16))&gt;0,(SUM($B21:AC21)-SUM($B16:AC16)),0)</f>
        <v>0</v>
      </c>
      <c r="AD24" s="71">
        <f>+IF((SUM($B21:AD21)-SUM($B16:AD16))&gt;0,(SUM($B21:AD21)-SUM($B16:AD16)),0)</f>
        <v>0</v>
      </c>
      <c r="AE24" s="71">
        <f>+IF((SUM($B21:AE21)-SUM($B16:AE16))&gt;0,(SUM($B21:AE21)-SUM($B16:AE16)),0)</f>
        <v>0</v>
      </c>
      <c r="AF24" s="71">
        <f>+IF((SUM($B21:AF21)-SUM($B16:AF16))&gt;0,(SUM($B21:AF21)-SUM($B16:AF16)),0)</f>
        <v>0</v>
      </c>
      <c r="AG24" s="71">
        <f>+IF((SUM($B21:AG21)-SUM($B16:AG16))&gt;0,(SUM($B21:AG21)-SUM($B16:AG16)),0)</f>
        <v>0</v>
      </c>
      <c r="AH24" s="71">
        <f>+IF((SUM($B21:AH21)-SUM($B16:AH16))&gt;0,(SUM($B21:AH21)-SUM($B16:AH16)),0)</f>
        <v>0</v>
      </c>
      <c r="AI24" s="71">
        <f>+IF((SUM($B21:AI21)-SUM($B16:AI16))&gt;0,(SUM($B21:AI21)-SUM($B16:AI16)),0)</f>
        <v>0</v>
      </c>
      <c r="AJ24" s="71">
        <f>+IF((SUM($B21:AJ21)-SUM($B16:AJ16))&gt;0,(SUM($B21:AJ21)-SUM($B16:AJ16)),0)</f>
        <v>0</v>
      </c>
      <c r="AK24" s="71">
        <f>+IF((SUM($B21:AK21)-SUM($B16:AK16))&gt;0,(SUM($B21:AK21)-SUM($B16:AK16)),0)</f>
        <v>0</v>
      </c>
      <c r="AL24" s="71">
        <f>+IF((SUM($B21:AL21)-SUM($B16:AL16))&gt;0,(SUM($B21:AL21)-SUM($B16:AL16)),0)</f>
        <v>0</v>
      </c>
      <c r="AM24" s="71">
        <f>+IF((SUM($B21:AM21)-SUM($B16:AM16))&gt;0,(SUM($B21:AM21)-SUM($B16:AM16)),0)</f>
        <v>0</v>
      </c>
      <c r="AN24" s="71">
        <f>+IF((SUM($B21:AN21)-SUM($B16:AN16))&gt;0,(SUM($B21:AN21)-SUM($B16:AN16)),0)</f>
        <v>0</v>
      </c>
      <c r="AO24" s="71">
        <f>+IF((SUM($B21:AO21)-SUM($B16:AO16))&gt;0,(SUM($B21:AO21)-SUM($B16:AO16)),0)</f>
        <v>0</v>
      </c>
      <c r="AP24" s="71">
        <f>+IF((SUM($B21:AP21)-SUM($B16:AP16))&gt;0,(SUM($B21:AP21)-SUM($B16:AP16)),0)</f>
        <v>0</v>
      </c>
      <c r="AQ24" s="71">
        <f>+IF((SUM($B21:AQ21)-SUM($B16:AQ16))&gt;0,(SUM($B21:AQ21)-SUM($B16:AQ16)),0)</f>
        <v>0</v>
      </c>
      <c r="AR24" s="71">
        <f>+IF((SUM($B21:AR21)-SUM($B16:AR16))&gt;0,(SUM($B21:AR21)-SUM($B16:AR16)),0)</f>
        <v>0</v>
      </c>
      <c r="AS24" s="71">
        <f>+IF((SUM($B21:AS21)-SUM($B16:AS16))&gt;0,(SUM($B21:AS21)-SUM($B16:AS16)),0)</f>
        <v>0</v>
      </c>
      <c r="AT24" s="71">
        <f>+IF((SUM($B21:AT21)-SUM($B16:AT16))&gt;0,(SUM($B21:AT21)-SUM($B16:AT16)),0)</f>
        <v>0</v>
      </c>
      <c r="AU24" s="71">
        <f>+IF((SUM($B21:AU21)-SUM($B16:AU16))&gt;0,(SUM($B21:AU21)-SUM($B16:AU16)),0)</f>
        <v>0</v>
      </c>
      <c r="AV24" s="71">
        <f>+IF((SUM($B21:AV21)-SUM($B16:AV16))&gt;0,(SUM($B21:AV21)-SUM($B16:AV16)),0)</f>
        <v>0</v>
      </c>
      <c r="AW24" s="71">
        <f>+IF((SUM($B21:AW21)-SUM($B16:AW16))&gt;0,(SUM($B21:AW21)-SUM($B16:AW16)),0)</f>
        <v>0</v>
      </c>
      <c r="AX24" s="71"/>
      <c r="AY24" s="71"/>
      <c r="AZ24" s="71"/>
    </row>
    <row r="25" spans="1:52" s="70" customFormat="1" x14ac:dyDescent="0.25">
      <c r="A25" s="70" t="s">
        <v>397</v>
      </c>
      <c r="B25" s="71">
        <f>+B22-B17</f>
        <v>0</v>
      </c>
      <c r="C25" s="71">
        <f>+IF((SUM($B21:C21)-SUM($B16:C16))&lt;0,(SUM($B16:C16)-SUM($B21:C21)),0)</f>
        <v>0</v>
      </c>
      <c r="D25" s="71">
        <f>+IF((SUM($B21:D21)-SUM($B16:D16))&lt;0,(SUM($B16:D16)-SUM($B21:D21)),0)</f>
        <v>0</v>
      </c>
      <c r="E25" s="71">
        <f>+IF((SUM($B21:E21)-SUM($B16:E16))&lt;0,(SUM($B16:E16)-SUM($B21:E21)),0)</f>
        <v>0</v>
      </c>
      <c r="F25" s="71">
        <f>+IF((SUM($B21:F21)-SUM($B16:F16))&lt;0,(SUM($B16:F16)-SUM($B21:F21)),0)</f>
        <v>0</v>
      </c>
      <c r="G25" s="71">
        <f>+IF((SUM($B21:G21)-SUM($B16:G16))&lt;0,(SUM($B16:G16)-SUM($B21:G21)),0)</f>
        <v>0</v>
      </c>
      <c r="H25" s="71">
        <f>+IF((SUM($B21:H21)-SUM($B16:H16))&lt;0,(SUM($B16:H16)-SUM($B21:H21)),0)</f>
        <v>0</v>
      </c>
      <c r="I25" s="71">
        <f>+IF((SUM($B21:I21)-SUM($B16:I16))&lt;0,(SUM($B16:I16)-SUM($B21:I21)),0)</f>
        <v>0</v>
      </c>
      <c r="J25" s="71">
        <f>+IF((SUM($B21:J21)-SUM($B16:J16))&lt;0,(SUM($B16:J16)-SUM($B21:J21)),0)</f>
        <v>0</v>
      </c>
      <c r="K25" s="71">
        <f>+IF((SUM($B21:K21)-SUM($B16:K16))&lt;0,(SUM($B16:K16)-SUM($B21:K21)),0)</f>
        <v>0</v>
      </c>
      <c r="L25" s="71">
        <f>+IF((SUM($B21:L21)-SUM($B16:L16))&lt;0,(SUM($B16:L16)-SUM($B21:L21)),0)</f>
        <v>0</v>
      </c>
      <c r="M25" s="71">
        <f>+IF((SUM($B21:M21)-SUM($B16:M16))&lt;0,(SUM($B16:M16)-SUM($B21:M21)),0)</f>
        <v>0</v>
      </c>
      <c r="N25" s="71">
        <f>+IF((SUM($B21:N21)-SUM($B16:N16))&lt;0,(SUM($B16:N16)-SUM($B21:N21)),0)</f>
        <v>0</v>
      </c>
      <c r="O25" s="71">
        <f>+IF((SUM($B21:O21)-SUM($B16:O16))&lt;0,(SUM($B16:O16)-SUM($B21:O21)),0)</f>
        <v>0</v>
      </c>
      <c r="P25" s="71">
        <f>+IF((SUM($B21:P21)-SUM($B16:P16))&lt;0,(SUM($B16:P16)-SUM($B21:P21)),0)</f>
        <v>0</v>
      </c>
      <c r="Q25" s="71">
        <f>+IF((SUM($B21:Q21)-SUM($B16:Q16))&lt;0,(SUM($B16:Q16)-SUM($B21:Q21)),0)</f>
        <v>0</v>
      </c>
      <c r="R25" s="71">
        <f>+IF((SUM($B21:R21)-SUM($B16:R16))&lt;0,(SUM($B16:R16)-SUM($B21:R21)),0)</f>
        <v>0</v>
      </c>
      <c r="S25" s="71">
        <f>+IF((SUM($B21:S21)-SUM($B16:S16))&lt;0,(SUM($B16:S16)-SUM($B21:S21)),0)</f>
        <v>0</v>
      </c>
      <c r="T25" s="71">
        <f>+IF((SUM($B21:T21)-SUM($B16:T16))&lt;0,(SUM($B16:T16)-SUM($B21:T21)),0)</f>
        <v>0</v>
      </c>
      <c r="U25" s="71">
        <f>+IF((SUM($B21:U21)-SUM($B16:U16))&lt;0,(SUM($B16:U16)-SUM($B21:U21)),0)</f>
        <v>0</v>
      </c>
      <c r="V25" s="71">
        <f>+IF((SUM($B21:V21)-SUM($B16:V16))&lt;0,(SUM($B16:V16)-SUM($B21:V21)),0)</f>
        <v>0</v>
      </c>
      <c r="W25" s="71">
        <f>+IF((SUM($B21:W21)-SUM($B16:W16))&lt;0,(SUM($B16:W16)-SUM($B21:W21)),0)</f>
        <v>0</v>
      </c>
      <c r="X25" s="71">
        <f>+IF((SUM($B21:X21)-SUM($B16:X16))&lt;0,(SUM($B16:X16)-SUM($B21:X21)),0)</f>
        <v>0</v>
      </c>
      <c r="Y25" s="71">
        <f>+IF((SUM($B21:Y21)-SUM($B16:Y16))&lt;0,(SUM($B16:Y16)-SUM($B21:Y21)),0)</f>
        <v>0</v>
      </c>
      <c r="Z25" s="71">
        <f>+IF((SUM($B21:Z21)-SUM($B16:Z16))&lt;0,(SUM($B16:Z16)-SUM($B21:Z21)),0)</f>
        <v>0</v>
      </c>
      <c r="AA25" s="71">
        <f>+IF((SUM($B21:AA21)-SUM($B16:AA16))&lt;0,(SUM($B16:AA16)-SUM($B21:AA21)),0)</f>
        <v>0</v>
      </c>
      <c r="AB25" s="71">
        <f>+IF((SUM($B21:AB21)-SUM($B16:AB16))&lt;0,(SUM($B16:AB16)-SUM($B21:AB21)),0)</f>
        <v>0</v>
      </c>
      <c r="AC25" s="71">
        <f>+IF((SUM($B21:AC21)-SUM($B16:AC16))&lt;0,(SUM($B16:AC16)-SUM($B21:AC21)),0)</f>
        <v>0</v>
      </c>
      <c r="AD25" s="71">
        <f>+IF((SUM($B21:AD21)-SUM($B16:AD16))&lt;0,(SUM($B16:AD16)-SUM($B21:AD21)),0)</f>
        <v>0</v>
      </c>
      <c r="AE25" s="71">
        <f>+IF((SUM($B21:AE21)-SUM($B16:AE16))&lt;0,(SUM($B16:AE16)-SUM($B21:AE21)),0)</f>
        <v>0</v>
      </c>
      <c r="AF25" s="71">
        <f>+IF((SUM($B21:AF21)-SUM($B16:AF16))&lt;0,(SUM($B16:AF16)-SUM($B21:AF21)),0)</f>
        <v>0</v>
      </c>
      <c r="AG25" s="71">
        <f>+IF((SUM($B21:AG21)-SUM($B16:AG16))&lt;0,(SUM($B16:AG16)-SUM($B21:AG21)),0)</f>
        <v>0</v>
      </c>
      <c r="AH25" s="71">
        <f>+IF((SUM($B21:AH21)-SUM($B16:AH16))&lt;0,(SUM($B16:AH16)-SUM($B21:AH21)),0)</f>
        <v>0</v>
      </c>
      <c r="AI25" s="71">
        <f>+IF((SUM($B21:AI21)-SUM($B16:AI16))&lt;0,(SUM($B16:AI16)-SUM($B21:AI21)),0)</f>
        <v>0</v>
      </c>
      <c r="AJ25" s="71">
        <f>+IF((SUM($B21:AJ21)-SUM($B16:AJ16))&lt;0,(SUM($B16:AJ16)-SUM($B21:AJ21)),0)</f>
        <v>0</v>
      </c>
      <c r="AK25" s="71">
        <f>+IF((SUM($B21:AK21)-SUM($B16:AK16))&lt;0,(SUM($B16:AK16)-SUM($B21:AK21)),0)</f>
        <v>0</v>
      </c>
      <c r="AL25" s="71">
        <f>+IF((SUM($B21:AL21)-SUM($B16:AL16))&lt;0,(SUM($B16:AL16)-SUM($B21:AL21)),0)</f>
        <v>0</v>
      </c>
      <c r="AM25" s="71">
        <f>+IF((SUM($B21:AM21)-SUM($B16:AM16))&lt;0,(SUM($B16:AM16)-SUM($B21:AM21)),0)</f>
        <v>0</v>
      </c>
      <c r="AN25" s="71">
        <f>+IF((SUM($B21:AN21)-SUM($B16:AN16))&lt;0,(SUM($B16:AN16)-SUM($B21:AN21)),0)</f>
        <v>0</v>
      </c>
      <c r="AO25" s="71">
        <f>+IF((SUM($B21:AO21)-SUM($B16:AO16))&lt;0,(SUM($B16:AO16)-SUM($B21:AO21)),0)</f>
        <v>0</v>
      </c>
      <c r="AP25" s="71">
        <f>+IF((SUM($B21:AP21)-SUM($B16:AP16))&lt;0,(SUM($B16:AP16)-SUM($B21:AP21)),0)</f>
        <v>0</v>
      </c>
      <c r="AQ25" s="71">
        <f>+IF((SUM($B21:AQ21)-SUM($B16:AQ16))&lt;0,(SUM($B16:AQ16)-SUM($B21:AQ21)),0)</f>
        <v>0</v>
      </c>
      <c r="AR25" s="71">
        <f>+IF((SUM($B21:AR21)-SUM($B16:AR16))&lt;0,(SUM($B16:AR16)-SUM($B21:AR21)),0)</f>
        <v>0</v>
      </c>
      <c r="AS25" s="71">
        <f>+IF((SUM($B21:AS21)-SUM($B16:AS16))&lt;0,(SUM($B16:AS16)-SUM($B21:AS21)),0)</f>
        <v>0</v>
      </c>
      <c r="AT25" s="71">
        <f>+IF((SUM($B21:AT21)-SUM($B16:AT16))&lt;0,(SUM($B16:AT16)-SUM($B21:AT21)),0)</f>
        <v>0</v>
      </c>
      <c r="AU25" s="71">
        <f>+IF((SUM($B21:AU21)-SUM($B16:AU16))&lt;0,(SUM($B16:AU16)-SUM($B21:AU21)),0)</f>
        <v>0</v>
      </c>
      <c r="AV25" s="71">
        <f>+IF((SUM($B21:AV21)-SUM($B16:AV16))&lt;0,(SUM($B16:AV16)-SUM($B21:AV21)),0)</f>
        <v>0</v>
      </c>
      <c r="AW25" s="71">
        <f>+IF((SUM($B21:AW21)-SUM($B16:AW16))&lt;0,(SUM($B16:AW16)-SUM($B21:AW21)),0)</f>
        <v>0</v>
      </c>
      <c r="AX25" s="71"/>
      <c r="AY25" s="71"/>
      <c r="AZ25" s="71"/>
    </row>
  </sheetData>
  <hyperlinks>
    <hyperlink ref="A1" location="Indice!A1" display="INDIC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Y10"/>
  <sheetViews>
    <sheetView showGridLines="0" workbookViewId="0"/>
  </sheetViews>
  <sheetFormatPr defaultRowHeight="15" x14ac:dyDescent="0.25"/>
  <cols>
    <col min="3" max="3" width="23.85546875" bestFit="1" customWidth="1"/>
    <col min="4" max="4" width="10.5703125" bestFit="1" customWidth="1"/>
    <col min="5" max="7" width="9.28515625" bestFit="1" customWidth="1"/>
  </cols>
  <sheetData>
    <row r="1" spans="1:51" x14ac:dyDescent="0.25">
      <c r="A1" s="54" t="s">
        <v>434</v>
      </c>
    </row>
    <row r="2" spans="1:51" x14ac:dyDescent="0.25">
      <c r="D2" s="159">
        <f>+Indice!G6</f>
        <v>2016</v>
      </c>
      <c r="E2" s="159">
        <f>+Indice!H6</f>
        <v>2017</v>
      </c>
      <c r="F2" s="159">
        <f>+Indice!I6</f>
        <v>2018</v>
      </c>
      <c r="G2" s="159">
        <f>+Indice!J6</f>
        <v>2019</v>
      </c>
      <c r="H2" s="159"/>
    </row>
    <row r="3" spans="1:51" x14ac:dyDescent="0.25">
      <c r="C3" s="3" t="s">
        <v>443</v>
      </c>
      <c r="D3" s="14">
        <f>+Indice!G10</f>
        <v>10036.648359297296</v>
      </c>
      <c r="E3" s="14">
        <f>+Indice!H10</f>
        <v>88731.547787984979</v>
      </c>
      <c r="F3" s="14">
        <f>+Indice!I10</f>
        <v>185071.3221375898</v>
      </c>
      <c r="G3" s="14">
        <f>+Indice!J10</f>
        <v>185834.8129481709</v>
      </c>
    </row>
    <row r="5" spans="1:51" x14ac:dyDescent="0.25">
      <c r="C5" t="s">
        <v>445</v>
      </c>
      <c r="D5" s="186">
        <v>0.8</v>
      </c>
      <c r="E5" s="186">
        <v>0.8</v>
      </c>
      <c r="F5" s="186">
        <v>0.8</v>
      </c>
      <c r="G5" s="186">
        <v>0.8</v>
      </c>
    </row>
    <row r="7" spans="1:51" x14ac:dyDescent="0.25">
      <c r="C7" t="s">
        <v>446</v>
      </c>
      <c r="D7" s="14">
        <f>+D5*D3</f>
        <v>8029.3186874378371</v>
      </c>
      <c r="E7" s="14">
        <f t="shared" ref="E7:G7" si="0">+E5*E3</f>
        <v>70985.238230387986</v>
      </c>
      <c r="F7" s="14">
        <f t="shared" si="0"/>
        <v>148057.05771007185</v>
      </c>
      <c r="G7" s="14">
        <f t="shared" si="0"/>
        <v>148667.85035853673</v>
      </c>
    </row>
    <row r="9" spans="1:51" x14ac:dyDescent="0.25">
      <c r="D9" s="172">
        <f>+CE!B1</f>
        <v>42370</v>
      </c>
      <c r="E9" s="172">
        <f>+CE!C1</f>
        <v>42429</v>
      </c>
      <c r="F9" s="172">
        <f>+CE!D1</f>
        <v>42460</v>
      </c>
      <c r="G9" s="172">
        <f>+CE!E1</f>
        <v>42490</v>
      </c>
      <c r="H9" s="172">
        <f>+CE!F1</f>
        <v>42521</v>
      </c>
      <c r="I9" s="172">
        <f>+CE!G1</f>
        <v>42551</v>
      </c>
      <c r="J9" s="172">
        <f>+CE!H1</f>
        <v>42582</v>
      </c>
      <c r="K9" s="172">
        <f>+CE!I1</f>
        <v>42613</v>
      </c>
      <c r="L9" s="172">
        <f>+CE!J1</f>
        <v>42643</v>
      </c>
      <c r="M9" s="172">
        <f>+CE!K1</f>
        <v>42674</v>
      </c>
      <c r="N9" s="172">
        <f>+CE!L1</f>
        <v>42704</v>
      </c>
      <c r="O9" s="172">
        <f>+CE!M1</f>
        <v>42735</v>
      </c>
      <c r="P9" s="172">
        <f>+CE!N1</f>
        <v>42766</v>
      </c>
      <c r="Q9" s="172">
        <f>+CE!O1</f>
        <v>42794</v>
      </c>
      <c r="R9" s="172">
        <f>+CE!P1</f>
        <v>42825</v>
      </c>
      <c r="S9" s="172">
        <f>+CE!Q1</f>
        <v>42855</v>
      </c>
      <c r="T9" s="172">
        <f>+CE!R1</f>
        <v>42886</v>
      </c>
      <c r="U9" s="172">
        <f>+CE!S1</f>
        <v>42916</v>
      </c>
      <c r="V9" s="172">
        <f>+CE!T1</f>
        <v>42947</v>
      </c>
      <c r="W9" s="172">
        <f>+CE!U1</f>
        <v>42978</v>
      </c>
      <c r="X9" s="172">
        <f>+CE!V1</f>
        <v>43008</v>
      </c>
      <c r="Y9" s="172">
        <f>+CE!W1</f>
        <v>43039</v>
      </c>
      <c r="Z9" s="172">
        <f>+CE!X1</f>
        <v>43069</v>
      </c>
      <c r="AA9" s="172">
        <f>+CE!Y1</f>
        <v>43100</v>
      </c>
      <c r="AB9" s="172">
        <f>+CE!Z1</f>
        <v>43131</v>
      </c>
      <c r="AC9" s="172">
        <f>+CE!AA1</f>
        <v>43159</v>
      </c>
      <c r="AD9" s="172">
        <f>+CE!AB1</f>
        <v>43190</v>
      </c>
      <c r="AE9" s="172">
        <f>+CE!AC1</f>
        <v>43220</v>
      </c>
      <c r="AF9" s="172">
        <f>+CE!AD1</f>
        <v>43251</v>
      </c>
      <c r="AG9" s="172">
        <f>+CE!AE1</f>
        <v>43281</v>
      </c>
      <c r="AH9" s="172">
        <f>+CE!AF1</f>
        <v>43312</v>
      </c>
      <c r="AI9" s="172">
        <f>+CE!AG1</f>
        <v>43343</v>
      </c>
      <c r="AJ9" s="172">
        <f>+CE!AH1</f>
        <v>43373</v>
      </c>
      <c r="AK9" s="172">
        <f>+CE!AI1</f>
        <v>43404</v>
      </c>
      <c r="AL9" s="172">
        <f>+CE!AJ1</f>
        <v>43434</v>
      </c>
      <c r="AM9" s="172">
        <f>+CE!AK1</f>
        <v>43465</v>
      </c>
      <c r="AN9" s="172">
        <f>+CE!AL1</f>
        <v>43496</v>
      </c>
      <c r="AO9" s="172">
        <f>+CE!AM1</f>
        <v>43524</v>
      </c>
      <c r="AP9" s="172">
        <f>+CE!AN1</f>
        <v>43555</v>
      </c>
      <c r="AQ9" s="172">
        <f>+CE!AO1</f>
        <v>43585</v>
      </c>
      <c r="AR9" s="172">
        <f>+CE!AP1</f>
        <v>43616</v>
      </c>
      <c r="AS9" s="172">
        <f>+CE!AQ1</f>
        <v>43646</v>
      </c>
      <c r="AT9" s="172">
        <f>+CE!AR1</f>
        <v>43677</v>
      </c>
      <c r="AU9" s="172">
        <f>+CE!AS1</f>
        <v>43708</v>
      </c>
      <c r="AV9" s="172">
        <f>+CE!AT1</f>
        <v>43738</v>
      </c>
      <c r="AW9" s="172">
        <f>+CE!AU1</f>
        <v>43769</v>
      </c>
      <c r="AX9" s="172">
        <f>+CE!AV1</f>
        <v>43799</v>
      </c>
      <c r="AY9" s="172">
        <f>+CE!AW1</f>
        <v>43830</v>
      </c>
    </row>
    <row r="10" spans="1:51" x14ac:dyDescent="0.25">
      <c r="C10" t="s">
        <v>447</v>
      </c>
      <c r="D10" s="182">
        <v>0</v>
      </c>
      <c r="E10" s="182">
        <v>0</v>
      </c>
      <c r="F10" s="182"/>
      <c r="G10" s="182"/>
      <c r="H10" s="182"/>
      <c r="I10" s="182"/>
      <c r="J10" s="182"/>
      <c r="K10" s="182"/>
      <c r="L10" s="182"/>
      <c r="M10" s="182"/>
      <c r="N10" s="182">
        <v>0</v>
      </c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</row>
  </sheetData>
  <hyperlinks>
    <hyperlink ref="A1" location="Indice!A1" display="INDICE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Y28"/>
  <sheetViews>
    <sheetView showGridLines="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3" max="3" width="56" bestFit="1" customWidth="1"/>
    <col min="4" max="4" width="11.5703125" bestFit="1" customWidth="1"/>
    <col min="5" max="5" width="9.28515625" bestFit="1" customWidth="1"/>
  </cols>
  <sheetData>
    <row r="1" spans="1:51" x14ac:dyDescent="0.25">
      <c r="A1" s="54" t="s">
        <v>434</v>
      </c>
    </row>
    <row r="3" spans="1:51" x14ac:dyDescent="0.25">
      <c r="D3" s="236">
        <f>+SP_Pregresso!F3</f>
        <v>42400</v>
      </c>
      <c r="E3" s="236">
        <f>+SP_Pregresso!G3</f>
        <v>42429</v>
      </c>
      <c r="F3" s="236">
        <f>+SP_Pregresso!H3</f>
        <v>42460</v>
      </c>
      <c r="G3" s="236">
        <f>+SP_Pregresso!I3</f>
        <v>42490</v>
      </c>
      <c r="H3" s="236">
        <f>+SP_Pregresso!J3</f>
        <v>42521</v>
      </c>
      <c r="I3" s="236">
        <f>+SP_Pregresso!K3</f>
        <v>42551</v>
      </c>
      <c r="J3" s="236">
        <f>+SP_Pregresso!L3</f>
        <v>42582</v>
      </c>
      <c r="K3" s="236">
        <f>+SP_Pregresso!M3</f>
        <v>42613</v>
      </c>
      <c r="L3" s="236">
        <f>+SP_Pregresso!N3</f>
        <v>42643</v>
      </c>
      <c r="M3" s="236">
        <f>+SP_Pregresso!O3</f>
        <v>42674</v>
      </c>
      <c r="N3" s="236">
        <f>+SP_Pregresso!P3</f>
        <v>42704</v>
      </c>
      <c r="O3" s="236">
        <f>+SP_Pregresso!Q3</f>
        <v>42735</v>
      </c>
      <c r="P3" s="236">
        <f>+SP_Pregresso!R3</f>
        <v>42766</v>
      </c>
      <c r="Q3" s="236">
        <f>+SP_Pregresso!S3</f>
        <v>42794</v>
      </c>
      <c r="R3" s="236">
        <f>+SP_Pregresso!T3</f>
        <v>42825</v>
      </c>
      <c r="S3" s="236">
        <f>+SP_Pregresso!U3</f>
        <v>42855</v>
      </c>
      <c r="T3" s="236">
        <f>+SP_Pregresso!V3</f>
        <v>42886</v>
      </c>
      <c r="U3" s="236">
        <f>+SP_Pregresso!W3</f>
        <v>42916</v>
      </c>
      <c r="V3" s="236">
        <f>+SP_Pregresso!X3</f>
        <v>42947</v>
      </c>
      <c r="W3" s="236">
        <f>+SP_Pregresso!Y3</f>
        <v>42978</v>
      </c>
      <c r="X3" s="236">
        <f>+SP_Pregresso!Z3</f>
        <v>43008</v>
      </c>
      <c r="Y3" s="236">
        <f>+SP_Pregresso!AA3</f>
        <v>43039</v>
      </c>
      <c r="Z3" s="236">
        <f>+SP_Pregresso!AB3</f>
        <v>43069</v>
      </c>
      <c r="AA3" s="236">
        <f>+SP_Pregresso!AC3</f>
        <v>43100</v>
      </c>
      <c r="AB3" s="236">
        <f>+SP_Pregresso!AD3</f>
        <v>43131</v>
      </c>
      <c r="AC3" s="236">
        <f>+SP_Pregresso!AE3</f>
        <v>43159</v>
      </c>
      <c r="AD3" s="236">
        <f>+SP_Pregresso!AF3</f>
        <v>43190</v>
      </c>
      <c r="AE3" s="236">
        <f>+SP_Pregresso!AG3</f>
        <v>43220</v>
      </c>
      <c r="AF3" s="236">
        <f>+SP_Pregresso!AH3</f>
        <v>43251</v>
      </c>
      <c r="AG3" s="236">
        <f>+SP_Pregresso!AI3</f>
        <v>43281</v>
      </c>
      <c r="AH3" s="236">
        <f>+SP_Pregresso!AJ3</f>
        <v>43312</v>
      </c>
      <c r="AI3" s="236">
        <f>+SP_Pregresso!AK3</f>
        <v>43343</v>
      </c>
      <c r="AJ3" s="236">
        <f>+SP_Pregresso!AL3</f>
        <v>43373</v>
      </c>
      <c r="AK3" s="236">
        <f>+SP_Pregresso!AM3</f>
        <v>43404</v>
      </c>
      <c r="AL3" s="236">
        <f>+SP_Pregresso!AN3</f>
        <v>43434</v>
      </c>
      <c r="AM3" s="236">
        <f>+SP_Pregresso!AO3</f>
        <v>43465</v>
      </c>
      <c r="AN3" s="236">
        <f>+SP_Pregresso!AP3</f>
        <v>43496</v>
      </c>
      <c r="AO3" s="236">
        <f>+SP_Pregresso!AQ3</f>
        <v>43524</v>
      </c>
      <c r="AP3" s="236">
        <f>+SP_Pregresso!AR3</f>
        <v>43555</v>
      </c>
      <c r="AQ3" s="236">
        <f>+SP_Pregresso!AS3</f>
        <v>43585</v>
      </c>
      <c r="AR3" s="236">
        <f>+SP_Pregresso!AT3</f>
        <v>43616</v>
      </c>
      <c r="AS3" s="236">
        <f>+SP_Pregresso!AU3</f>
        <v>43646</v>
      </c>
      <c r="AT3" s="236">
        <f>+SP_Pregresso!AV3</f>
        <v>43677</v>
      </c>
      <c r="AU3" s="236">
        <f>+SP_Pregresso!AW3</f>
        <v>43708</v>
      </c>
      <c r="AV3" s="236">
        <f>+SP_Pregresso!AX3</f>
        <v>43738</v>
      </c>
      <c r="AW3" s="236">
        <f>+SP_Pregresso!AY3</f>
        <v>43769</v>
      </c>
      <c r="AX3" s="236">
        <f>+SP_Pregresso!AZ3</f>
        <v>43799</v>
      </c>
      <c r="AY3" s="236">
        <f>+SP_Pregresso!BA3</f>
        <v>43830</v>
      </c>
    </row>
    <row r="4" spans="1:51" x14ac:dyDescent="0.25">
      <c r="C4" s="205" t="s">
        <v>470</v>
      </c>
      <c r="D4" s="14">
        <f>+SP_Pregresso!D9-SP_Pregresso!F9</f>
        <v>100000</v>
      </c>
      <c r="E4" s="14">
        <f>+SP_Pregresso!F9-SP_Pregresso!G9</f>
        <v>100000</v>
      </c>
      <c r="F4" s="14">
        <f>+SP_Pregresso!G9-SP_Pregresso!H9</f>
        <v>0</v>
      </c>
      <c r="G4" s="14">
        <f>+SP_Pregresso!H9-SP_Pregresso!I9</f>
        <v>0</v>
      </c>
      <c r="H4" s="14">
        <f>+SP_Pregresso!I9-SP_Pregresso!J9</f>
        <v>0</v>
      </c>
      <c r="I4" s="14">
        <f>+SP_Pregresso!J9-SP_Pregresso!K9</f>
        <v>0</v>
      </c>
      <c r="J4" s="14">
        <f>+SP_Pregresso!K9-SP_Pregresso!L9</f>
        <v>0</v>
      </c>
      <c r="K4" s="14">
        <f>+SP_Pregresso!L9-SP_Pregresso!M9</f>
        <v>0</v>
      </c>
      <c r="L4" s="14">
        <f>+SP_Pregresso!M9-SP_Pregresso!N9</f>
        <v>0</v>
      </c>
      <c r="M4" s="14">
        <f>+SP_Pregresso!N9-SP_Pregresso!O9</f>
        <v>0</v>
      </c>
      <c r="N4" s="14">
        <f>+SP_Pregresso!O9-SP_Pregresso!P9</f>
        <v>0</v>
      </c>
      <c r="O4" s="14">
        <f>+SP_Pregresso!P9-SP_Pregresso!Q9</f>
        <v>0</v>
      </c>
      <c r="P4" s="14">
        <f>+SP_Pregresso!Q9-SP_Pregresso!R9</f>
        <v>0</v>
      </c>
      <c r="Q4" s="14">
        <f>+SP_Pregresso!R9-SP_Pregresso!S9</f>
        <v>0</v>
      </c>
      <c r="R4" s="14">
        <f>+SP_Pregresso!S9-SP_Pregresso!T9</f>
        <v>0</v>
      </c>
      <c r="S4" s="14">
        <f>+SP_Pregresso!T9-SP_Pregresso!U9</f>
        <v>0</v>
      </c>
      <c r="T4" s="14">
        <f>+SP_Pregresso!U9-SP_Pregresso!V9</f>
        <v>0</v>
      </c>
      <c r="U4" s="14">
        <f>+SP_Pregresso!V9-SP_Pregresso!W9</f>
        <v>0</v>
      </c>
      <c r="V4" s="14">
        <f>+SP_Pregresso!W9-SP_Pregresso!X9</f>
        <v>0</v>
      </c>
      <c r="W4" s="14">
        <f>+SP_Pregresso!X9-SP_Pregresso!Y9</f>
        <v>0</v>
      </c>
      <c r="X4" s="14">
        <f>+SP_Pregresso!Y9-SP_Pregresso!Z9</f>
        <v>0</v>
      </c>
      <c r="Y4" s="14">
        <f>+SP_Pregresso!Z9-SP_Pregresso!AA9</f>
        <v>0</v>
      </c>
      <c r="Z4" s="14">
        <f>+SP_Pregresso!AA9-SP_Pregresso!AB9</f>
        <v>0</v>
      </c>
      <c r="AA4" s="14">
        <f>+SP_Pregresso!AB9-SP_Pregresso!AC9</f>
        <v>0</v>
      </c>
      <c r="AB4" s="14">
        <f>+SP_Pregresso!AC9-SP_Pregresso!AD9</f>
        <v>0</v>
      </c>
      <c r="AC4" s="14">
        <f>+SP_Pregresso!AD9-SP_Pregresso!AE9</f>
        <v>0</v>
      </c>
      <c r="AD4" s="14">
        <f>+SP_Pregresso!AE9-SP_Pregresso!AF9</f>
        <v>0</v>
      </c>
      <c r="AE4" s="14">
        <f>+SP_Pregresso!AF9-SP_Pregresso!AG9</f>
        <v>0</v>
      </c>
      <c r="AF4" s="14">
        <f>+SP_Pregresso!AG9-SP_Pregresso!AH9</f>
        <v>0</v>
      </c>
      <c r="AG4" s="14">
        <f>+SP_Pregresso!AH9-SP_Pregresso!AI9</f>
        <v>0</v>
      </c>
      <c r="AH4" s="14">
        <f>+SP_Pregresso!AI9-SP_Pregresso!AJ9</f>
        <v>0</v>
      </c>
      <c r="AI4" s="14">
        <f>+SP_Pregresso!AJ9-SP_Pregresso!AK9</f>
        <v>0</v>
      </c>
      <c r="AJ4" s="14">
        <f>+SP_Pregresso!AK9-SP_Pregresso!AL9</f>
        <v>0</v>
      </c>
      <c r="AK4" s="14">
        <f>+SP_Pregresso!AL9-SP_Pregresso!AM9</f>
        <v>0</v>
      </c>
      <c r="AL4" s="14">
        <f>+SP_Pregresso!AM9-SP_Pregresso!AN9</f>
        <v>0</v>
      </c>
      <c r="AM4" s="14">
        <f>+SP_Pregresso!AN9-SP_Pregresso!AO9</f>
        <v>0</v>
      </c>
      <c r="AN4" s="14">
        <f>+SP_Pregresso!AO9-SP_Pregresso!AP9</f>
        <v>0</v>
      </c>
      <c r="AO4" s="14">
        <f>+SP_Pregresso!AP9-SP_Pregresso!AQ9</f>
        <v>0</v>
      </c>
      <c r="AP4" s="14">
        <f>+SP_Pregresso!AQ9-SP_Pregresso!AR9</f>
        <v>0</v>
      </c>
      <c r="AQ4" s="14">
        <f>+SP_Pregresso!AR9-SP_Pregresso!AS9</f>
        <v>0</v>
      </c>
      <c r="AR4" s="14">
        <f>+SP_Pregresso!AS9-SP_Pregresso!AT9</f>
        <v>0</v>
      </c>
      <c r="AS4" s="14">
        <f>+SP_Pregresso!AT9-SP_Pregresso!AU9</f>
        <v>0</v>
      </c>
      <c r="AT4" s="14">
        <f>+SP_Pregresso!AU9-SP_Pregresso!AV9</f>
        <v>0</v>
      </c>
      <c r="AU4" s="14">
        <f>+SP_Pregresso!AV9-SP_Pregresso!AW9</f>
        <v>0</v>
      </c>
      <c r="AV4" s="14">
        <f>+SP_Pregresso!AW9-SP_Pregresso!AX9</f>
        <v>0</v>
      </c>
      <c r="AW4" s="14">
        <f>+SP_Pregresso!AX9-SP_Pregresso!AY9</f>
        <v>0</v>
      </c>
      <c r="AX4" s="14">
        <f>+SP_Pregresso!AY9-SP_Pregresso!AZ9</f>
        <v>0</v>
      </c>
      <c r="AY4" s="14">
        <f>+SP_Pregresso!AZ9-SP_Pregresso!BA9</f>
        <v>0</v>
      </c>
    </row>
    <row r="5" spans="1:51" x14ac:dyDescent="0.25">
      <c r="C5" s="209" t="s">
        <v>471</v>
      </c>
      <c r="D5" s="14">
        <f>+SP_Pregresso!D10-SP_Pregresso!F10</f>
        <v>10000</v>
      </c>
      <c r="E5" s="14">
        <f>+SP_Pregresso!F10-SP_Pregresso!G10</f>
        <v>5000</v>
      </c>
      <c r="F5" s="14">
        <f>+SP_Pregresso!G10-SP_Pregresso!H10</f>
        <v>0</v>
      </c>
      <c r="G5" s="14">
        <f>+SP_Pregresso!H10-SP_Pregresso!I10</f>
        <v>0</v>
      </c>
      <c r="H5" s="14">
        <f>+SP_Pregresso!I10-SP_Pregresso!J10</f>
        <v>0</v>
      </c>
      <c r="I5" s="14">
        <f>+SP_Pregresso!J10-SP_Pregresso!K10</f>
        <v>0</v>
      </c>
      <c r="J5" s="14">
        <f>+SP_Pregresso!K10-SP_Pregresso!L10</f>
        <v>0</v>
      </c>
      <c r="K5" s="14">
        <f>+SP_Pregresso!L10-SP_Pregresso!M10</f>
        <v>0</v>
      </c>
      <c r="L5" s="14">
        <f>+SP_Pregresso!M10-SP_Pregresso!N10</f>
        <v>0</v>
      </c>
      <c r="M5" s="14">
        <f>+SP_Pregresso!N10-SP_Pregresso!O10</f>
        <v>0</v>
      </c>
      <c r="N5" s="14">
        <f>+SP_Pregresso!O10-SP_Pregresso!P10</f>
        <v>0</v>
      </c>
      <c r="O5" s="14">
        <f>+SP_Pregresso!P10-SP_Pregresso!Q10</f>
        <v>0</v>
      </c>
      <c r="P5" s="14">
        <f>+SP_Pregresso!Q10-SP_Pregresso!R10</f>
        <v>0</v>
      </c>
      <c r="Q5" s="14">
        <f>+SP_Pregresso!R10-SP_Pregresso!S10</f>
        <v>0</v>
      </c>
      <c r="R5" s="14">
        <f>+SP_Pregresso!S10-SP_Pregresso!T10</f>
        <v>0</v>
      </c>
      <c r="S5" s="14">
        <f>+SP_Pregresso!T10-SP_Pregresso!U10</f>
        <v>0</v>
      </c>
      <c r="T5" s="14">
        <f>+SP_Pregresso!U10-SP_Pregresso!V10</f>
        <v>0</v>
      </c>
      <c r="U5" s="14">
        <f>+SP_Pregresso!V10-SP_Pregresso!W10</f>
        <v>0</v>
      </c>
      <c r="V5" s="14">
        <f>+SP_Pregresso!W10-SP_Pregresso!X10</f>
        <v>0</v>
      </c>
      <c r="W5" s="14">
        <f>+SP_Pregresso!X10-SP_Pregresso!Y10</f>
        <v>0</v>
      </c>
      <c r="X5" s="14">
        <f>+SP_Pregresso!Y10-SP_Pregresso!Z10</f>
        <v>0</v>
      </c>
      <c r="Y5" s="14">
        <f>+SP_Pregresso!Z10-SP_Pregresso!AA10</f>
        <v>0</v>
      </c>
      <c r="Z5" s="14">
        <f>+SP_Pregresso!AA10-SP_Pregresso!AB10</f>
        <v>0</v>
      </c>
      <c r="AA5" s="14">
        <f>+SP_Pregresso!AB10-SP_Pregresso!AC10</f>
        <v>0</v>
      </c>
      <c r="AB5" s="14">
        <f>+SP_Pregresso!AC10-SP_Pregresso!AD10</f>
        <v>0</v>
      </c>
      <c r="AC5" s="14">
        <f>+SP_Pregresso!AD10-SP_Pregresso!AE10</f>
        <v>0</v>
      </c>
      <c r="AD5" s="14">
        <f>+SP_Pregresso!AE10-SP_Pregresso!AF10</f>
        <v>0</v>
      </c>
      <c r="AE5" s="14">
        <f>+SP_Pregresso!AF10-SP_Pregresso!AG10</f>
        <v>0</v>
      </c>
      <c r="AF5" s="14">
        <f>+SP_Pregresso!AG10-SP_Pregresso!AH10</f>
        <v>0</v>
      </c>
      <c r="AG5" s="14">
        <f>+SP_Pregresso!AH10-SP_Pregresso!AI10</f>
        <v>0</v>
      </c>
      <c r="AH5" s="14">
        <f>+SP_Pregresso!AI10-SP_Pregresso!AJ10</f>
        <v>0</v>
      </c>
      <c r="AI5" s="14">
        <f>+SP_Pregresso!AJ10-SP_Pregresso!AK10</f>
        <v>0</v>
      </c>
      <c r="AJ5" s="14">
        <f>+SP_Pregresso!AK10-SP_Pregresso!AL10</f>
        <v>0</v>
      </c>
      <c r="AK5" s="14">
        <f>+SP_Pregresso!AL10-SP_Pregresso!AM10</f>
        <v>0</v>
      </c>
      <c r="AL5" s="14">
        <f>+SP_Pregresso!AM10-SP_Pregresso!AN10</f>
        <v>0</v>
      </c>
      <c r="AM5" s="14">
        <f>+SP_Pregresso!AN10-SP_Pregresso!AO10</f>
        <v>0</v>
      </c>
      <c r="AN5" s="14">
        <f>+SP_Pregresso!AO10-SP_Pregresso!AP10</f>
        <v>0</v>
      </c>
      <c r="AO5" s="14">
        <f>+SP_Pregresso!AP10-SP_Pregresso!AQ10</f>
        <v>0</v>
      </c>
      <c r="AP5" s="14">
        <f>+SP_Pregresso!AQ10-SP_Pregresso!AR10</f>
        <v>0</v>
      </c>
      <c r="AQ5" s="14">
        <f>+SP_Pregresso!AR10-SP_Pregresso!AS10</f>
        <v>0</v>
      </c>
      <c r="AR5" s="14">
        <f>+SP_Pregresso!AS10-SP_Pregresso!AT10</f>
        <v>0</v>
      </c>
      <c r="AS5" s="14">
        <f>+SP_Pregresso!AT10-SP_Pregresso!AU10</f>
        <v>0</v>
      </c>
      <c r="AT5" s="14">
        <f>+SP_Pregresso!AU10-SP_Pregresso!AV10</f>
        <v>0</v>
      </c>
      <c r="AU5" s="14">
        <f>+SP_Pregresso!AV10-SP_Pregresso!AW10</f>
        <v>0</v>
      </c>
      <c r="AV5" s="14">
        <f>+SP_Pregresso!AW10-SP_Pregresso!AX10</f>
        <v>0</v>
      </c>
      <c r="AW5" s="14">
        <f>+SP_Pregresso!AX10-SP_Pregresso!AY10</f>
        <v>0</v>
      </c>
      <c r="AX5" s="14">
        <f>+SP_Pregresso!AY10-SP_Pregresso!AZ10</f>
        <v>0</v>
      </c>
      <c r="AY5" s="14">
        <f>+SP_Pregresso!AZ10-SP_Pregresso!BA10</f>
        <v>0</v>
      </c>
    </row>
    <row r="6" spans="1:51" x14ac:dyDescent="0.25">
      <c r="C6" t="s">
        <v>472</v>
      </c>
      <c r="D6" s="14">
        <f>+SP_Pregresso!D12-SP_Pregresso!F12</f>
        <v>5000</v>
      </c>
      <c r="E6" s="14">
        <f>+SP_Pregresso!F12-SP_Pregresso!G12</f>
        <v>0</v>
      </c>
      <c r="F6" s="14">
        <f>+SP_Pregresso!G12-SP_Pregresso!H12</f>
        <v>0</v>
      </c>
      <c r="G6" s="14">
        <f>+SP_Pregresso!H12-SP_Pregresso!I12</f>
        <v>0</v>
      </c>
      <c r="H6" s="14">
        <f>+SP_Pregresso!I12-SP_Pregresso!J12</f>
        <v>0</v>
      </c>
      <c r="I6" s="14">
        <f>+SP_Pregresso!J12-SP_Pregresso!K12</f>
        <v>0</v>
      </c>
      <c r="J6" s="14">
        <f>+SP_Pregresso!K12-SP_Pregresso!L12</f>
        <v>0</v>
      </c>
      <c r="K6" s="14">
        <f>+SP_Pregresso!L12-SP_Pregresso!M12</f>
        <v>0</v>
      </c>
      <c r="L6" s="14">
        <f>+SP_Pregresso!M12-SP_Pregresso!N12</f>
        <v>0</v>
      </c>
      <c r="M6" s="14">
        <f>+SP_Pregresso!N12-SP_Pregresso!O12</f>
        <v>0</v>
      </c>
      <c r="N6" s="14">
        <f>+SP_Pregresso!O12-SP_Pregresso!P12</f>
        <v>0</v>
      </c>
      <c r="O6" s="14">
        <f>+SP_Pregresso!P12-SP_Pregresso!Q12</f>
        <v>0</v>
      </c>
      <c r="P6" s="14">
        <f>+SP_Pregresso!Q12-SP_Pregresso!R12</f>
        <v>0</v>
      </c>
      <c r="Q6" s="14">
        <f>+SP_Pregresso!R12-SP_Pregresso!S12</f>
        <v>0</v>
      </c>
      <c r="R6" s="14">
        <f>+SP_Pregresso!S12-SP_Pregresso!T12</f>
        <v>0</v>
      </c>
      <c r="S6" s="14">
        <f>+SP_Pregresso!T12-SP_Pregresso!U12</f>
        <v>0</v>
      </c>
      <c r="T6" s="14">
        <f>+SP_Pregresso!U12-SP_Pregresso!V12</f>
        <v>0</v>
      </c>
      <c r="U6" s="14">
        <f>+SP_Pregresso!V12-SP_Pregresso!W12</f>
        <v>0</v>
      </c>
      <c r="V6" s="14">
        <f>+SP_Pregresso!W12-SP_Pregresso!X12</f>
        <v>0</v>
      </c>
      <c r="W6" s="14">
        <f>+SP_Pregresso!X12-SP_Pregresso!Y12</f>
        <v>0</v>
      </c>
      <c r="X6" s="14">
        <f>+SP_Pregresso!Y12-SP_Pregresso!Z12</f>
        <v>0</v>
      </c>
      <c r="Y6" s="14">
        <f>+SP_Pregresso!Z12-SP_Pregresso!AA12</f>
        <v>0</v>
      </c>
      <c r="Z6" s="14">
        <f>+SP_Pregresso!AA12-SP_Pregresso!AB12</f>
        <v>0</v>
      </c>
      <c r="AA6" s="14">
        <f>+SP_Pregresso!AB12-SP_Pregresso!AC12</f>
        <v>0</v>
      </c>
      <c r="AB6" s="14">
        <f>+SP_Pregresso!AC12-SP_Pregresso!AD12</f>
        <v>0</v>
      </c>
      <c r="AC6" s="14">
        <f>+SP_Pregresso!AD12-SP_Pregresso!AE12</f>
        <v>0</v>
      </c>
      <c r="AD6" s="14">
        <f>+SP_Pregresso!AE12-SP_Pregresso!AF12</f>
        <v>0</v>
      </c>
      <c r="AE6" s="14">
        <f>+SP_Pregresso!AF12-SP_Pregresso!AG12</f>
        <v>0</v>
      </c>
      <c r="AF6" s="14">
        <f>+SP_Pregresso!AG12-SP_Pregresso!AH12</f>
        <v>0</v>
      </c>
      <c r="AG6" s="14">
        <f>+SP_Pregresso!AH12-SP_Pregresso!AI12</f>
        <v>0</v>
      </c>
      <c r="AH6" s="14">
        <f>+SP_Pregresso!AI12-SP_Pregresso!AJ12</f>
        <v>0</v>
      </c>
      <c r="AI6" s="14">
        <f>+SP_Pregresso!AJ12-SP_Pregresso!AK12</f>
        <v>0</v>
      </c>
      <c r="AJ6" s="14">
        <f>+SP_Pregresso!AK12-SP_Pregresso!AL12</f>
        <v>0</v>
      </c>
      <c r="AK6" s="14">
        <f>+SP_Pregresso!AL12-SP_Pregresso!AM12</f>
        <v>0</v>
      </c>
      <c r="AL6" s="14">
        <f>+SP_Pregresso!AM12-SP_Pregresso!AN12</f>
        <v>0</v>
      </c>
      <c r="AM6" s="14">
        <f>+SP_Pregresso!AN12-SP_Pregresso!AO12</f>
        <v>0</v>
      </c>
      <c r="AN6" s="14">
        <f>+SP_Pregresso!AO12-SP_Pregresso!AP12</f>
        <v>0</v>
      </c>
      <c r="AO6" s="14">
        <f>+SP_Pregresso!AP12-SP_Pregresso!AQ12</f>
        <v>0</v>
      </c>
      <c r="AP6" s="14">
        <f>+SP_Pregresso!AQ12-SP_Pregresso!AR12</f>
        <v>0</v>
      </c>
      <c r="AQ6" s="14">
        <f>+SP_Pregresso!AR12-SP_Pregresso!AS12</f>
        <v>0</v>
      </c>
      <c r="AR6" s="14">
        <f>+SP_Pregresso!AS12-SP_Pregresso!AT12</f>
        <v>0</v>
      </c>
      <c r="AS6" s="14">
        <f>+SP_Pregresso!AT12-SP_Pregresso!AU12</f>
        <v>0</v>
      </c>
      <c r="AT6" s="14">
        <f>+SP_Pregresso!AU12-SP_Pregresso!AV12</f>
        <v>0</v>
      </c>
      <c r="AU6" s="14">
        <f>+SP_Pregresso!AV12-SP_Pregresso!AW12</f>
        <v>0</v>
      </c>
      <c r="AV6" s="14">
        <f>+SP_Pregresso!AW12-SP_Pregresso!AX12</f>
        <v>0</v>
      </c>
      <c r="AW6" s="14">
        <f>+SP_Pregresso!AX12-SP_Pregresso!AY12</f>
        <v>0</v>
      </c>
      <c r="AX6" s="14">
        <f>+SP_Pregresso!AY12-SP_Pregresso!AZ12</f>
        <v>0</v>
      </c>
      <c r="AY6" s="14">
        <f>+SP_Pregresso!AZ12-SP_Pregresso!BA12</f>
        <v>0</v>
      </c>
    </row>
    <row r="7" spans="1:51" x14ac:dyDescent="0.25">
      <c r="C7" t="s">
        <v>473</v>
      </c>
      <c r="D7" s="14">
        <f>+SP_Pregresso!D13-SP_Pregresso!F13</f>
        <v>2000</v>
      </c>
      <c r="E7" s="14">
        <f>+SP_Pregresso!F13-SP_Pregresso!G13</f>
        <v>0</v>
      </c>
      <c r="F7" s="14">
        <f>+SP_Pregresso!G13-SP_Pregresso!H13</f>
        <v>0</v>
      </c>
      <c r="G7" s="14">
        <f>+SP_Pregresso!H13-SP_Pregresso!I13</f>
        <v>0</v>
      </c>
      <c r="H7" s="14">
        <f>+SP_Pregresso!I13-SP_Pregresso!J13</f>
        <v>0</v>
      </c>
      <c r="I7" s="14">
        <f>+SP_Pregresso!J13-SP_Pregresso!K13</f>
        <v>0</v>
      </c>
      <c r="J7" s="14">
        <f>+SP_Pregresso!K13-SP_Pregresso!L13</f>
        <v>0</v>
      </c>
      <c r="K7" s="14">
        <f>+SP_Pregresso!L13-SP_Pregresso!M13</f>
        <v>0</v>
      </c>
      <c r="L7" s="14">
        <f>+SP_Pregresso!M13-SP_Pregresso!N13</f>
        <v>0</v>
      </c>
      <c r="M7" s="14">
        <f>+SP_Pregresso!N13-SP_Pregresso!O13</f>
        <v>0</v>
      </c>
      <c r="N7" s="14">
        <f>+SP_Pregresso!O13-SP_Pregresso!P13</f>
        <v>0</v>
      </c>
      <c r="O7" s="14">
        <f>+SP_Pregresso!P13-SP_Pregresso!Q13</f>
        <v>0</v>
      </c>
      <c r="P7" s="14">
        <f>+SP_Pregresso!Q13-SP_Pregresso!R13</f>
        <v>0</v>
      </c>
      <c r="Q7" s="14">
        <f>+SP_Pregresso!R13-SP_Pregresso!S13</f>
        <v>0</v>
      </c>
      <c r="R7" s="14">
        <f>+SP_Pregresso!S13-SP_Pregresso!T13</f>
        <v>0</v>
      </c>
      <c r="S7" s="14">
        <f>+SP_Pregresso!T13-SP_Pregresso!U13</f>
        <v>0</v>
      </c>
      <c r="T7" s="14">
        <f>+SP_Pregresso!U13-SP_Pregresso!V13</f>
        <v>0</v>
      </c>
      <c r="U7" s="14">
        <f>+SP_Pregresso!V13-SP_Pregresso!W13</f>
        <v>0</v>
      </c>
      <c r="V7" s="14">
        <f>+SP_Pregresso!W13-SP_Pregresso!X13</f>
        <v>0</v>
      </c>
      <c r="W7" s="14">
        <f>+SP_Pregresso!X13-SP_Pregresso!Y13</f>
        <v>0</v>
      </c>
      <c r="X7" s="14">
        <f>+SP_Pregresso!Y13-SP_Pregresso!Z13</f>
        <v>0</v>
      </c>
      <c r="Y7" s="14">
        <f>+SP_Pregresso!Z13-SP_Pregresso!AA13</f>
        <v>0</v>
      </c>
      <c r="Z7" s="14">
        <f>+SP_Pregresso!AA13-SP_Pregresso!AB13</f>
        <v>0</v>
      </c>
      <c r="AA7" s="14">
        <f>+SP_Pregresso!AB13-SP_Pregresso!AC13</f>
        <v>0</v>
      </c>
      <c r="AB7" s="14">
        <f>+SP_Pregresso!AC13-SP_Pregresso!AD13</f>
        <v>0</v>
      </c>
      <c r="AC7" s="14">
        <f>+SP_Pregresso!AD13-SP_Pregresso!AE13</f>
        <v>0</v>
      </c>
      <c r="AD7" s="14">
        <f>+SP_Pregresso!AE13-SP_Pregresso!AF13</f>
        <v>0</v>
      </c>
      <c r="AE7" s="14">
        <f>+SP_Pregresso!AF13-SP_Pregresso!AG13</f>
        <v>0</v>
      </c>
      <c r="AF7" s="14">
        <f>+SP_Pregresso!AG13-SP_Pregresso!AH13</f>
        <v>0</v>
      </c>
      <c r="AG7" s="14">
        <f>+SP_Pregresso!AH13-SP_Pregresso!AI13</f>
        <v>0</v>
      </c>
      <c r="AH7" s="14">
        <f>+SP_Pregresso!AI13-SP_Pregresso!AJ13</f>
        <v>0</v>
      </c>
      <c r="AI7" s="14">
        <f>+SP_Pregresso!AJ13-SP_Pregresso!AK13</f>
        <v>0</v>
      </c>
      <c r="AJ7" s="14">
        <f>+SP_Pregresso!AK13-SP_Pregresso!AL13</f>
        <v>0</v>
      </c>
      <c r="AK7" s="14">
        <f>+SP_Pregresso!AL13-SP_Pregresso!AM13</f>
        <v>0</v>
      </c>
      <c r="AL7" s="14">
        <f>+SP_Pregresso!AM13-SP_Pregresso!AN13</f>
        <v>0</v>
      </c>
      <c r="AM7" s="14">
        <f>+SP_Pregresso!AN13-SP_Pregresso!AO13</f>
        <v>0</v>
      </c>
      <c r="AN7" s="14">
        <f>+SP_Pregresso!AO13-SP_Pregresso!AP13</f>
        <v>0</v>
      </c>
      <c r="AO7" s="14">
        <f>+SP_Pregresso!AP13-SP_Pregresso!AQ13</f>
        <v>0</v>
      </c>
      <c r="AP7" s="14">
        <f>+SP_Pregresso!AQ13-SP_Pregresso!AR13</f>
        <v>0</v>
      </c>
      <c r="AQ7" s="14">
        <f>+SP_Pregresso!AR13-SP_Pregresso!AS13</f>
        <v>0</v>
      </c>
      <c r="AR7" s="14">
        <f>+SP_Pregresso!AS13-SP_Pregresso!AT13</f>
        <v>0</v>
      </c>
      <c r="AS7" s="14">
        <f>+SP_Pregresso!AT13-SP_Pregresso!AU13</f>
        <v>0</v>
      </c>
      <c r="AT7" s="14">
        <f>+SP_Pregresso!AU13-SP_Pregresso!AV13</f>
        <v>0</v>
      </c>
      <c r="AU7" s="14">
        <f>+SP_Pregresso!AV13-SP_Pregresso!AW13</f>
        <v>0</v>
      </c>
      <c r="AV7" s="14">
        <f>+SP_Pregresso!AW13-SP_Pregresso!AX13</f>
        <v>0</v>
      </c>
      <c r="AW7" s="14">
        <f>+SP_Pregresso!AX13-SP_Pregresso!AY13</f>
        <v>0</v>
      </c>
      <c r="AX7" s="14">
        <f>+SP_Pregresso!AY13-SP_Pregresso!AZ13</f>
        <v>0</v>
      </c>
      <c r="AY7" s="14">
        <f>+SP_Pregresso!AZ13-SP_Pregresso!BA13</f>
        <v>0</v>
      </c>
    </row>
    <row r="8" spans="1:51" x14ac:dyDescent="0.25">
      <c r="C8" t="s">
        <v>474</v>
      </c>
      <c r="D8" s="14">
        <f>+SP_Pregresso!D18-SP_Pregresso!F18</f>
        <v>1000</v>
      </c>
      <c r="E8" s="14">
        <f>+SP_Pregresso!F18-SP_Pregresso!G18</f>
        <v>1000</v>
      </c>
      <c r="F8" s="14">
        <f>+SP_Pregresso!G18-SP_Pregresso!H18</f>
        <v>0</v>
      </c>
      <c r="G8" s="14">
        <f>+SP_Pregresso!H18-SP_Pregresso!I18</f>
        <v>0</v>
      </c>
      <c r="H8" s="14">
        <f>+SP_Pregresso!I18-SP_Pregresso!J18</f>
        <v>0</v>
      </c>
      <c r="I8" s="14">
        <f>+SP_Pregresso!J18-SP_Pregresso!K18</f>
        <v>0</v>
      </c>
      <c r="J8" s="14">
        <f>+SP_Pregresso!K18-SP_Pregresso!L18</f>
        <v>0</v>
      </c>
      <c r="K8" s="14">
        <f>+SP_Pregresso!L18-SP_Pregresso!M18</f>
        <v>0</v>
      </c>
      <c r="L8" s="14">
        <f>+SP_Pregresso!M18-SP_Pregresso!N18</f>
        <v>0</v>
      </c>
      <c r="M8" s="14">
        <f>+SP_Pregresso!N18-SP_Pregresso!O18</f>
        <v>0</v>
      </c>
      <c r="N8" s="14">
        <f>+SP_Pregresso!O18-SP_Pregresso!P18</f>
        <v>0</v>
      </c>
      <c r="O8" s="14">
        <f>+SP_Pregresso!P18-SP_Pregresso!Q18</f>
        <v>0</v>
      </c>
      <c r="P8" s="14">
        <f>+SP_Pregresso!Q18-SP_Pregresso!R18</f>
        <v>0</v>
      </c>
      <c r="Q8" s="14">
        <f>+SP_Pregresso!R18-SP_Pregresso!S18</f>
        <v>0</v>
      </c>
      <c r="R8" s="14">
        <f>+SP_Pregresso!S18-SP_Pregresso!T18</f>
        <v>0</v>
      </c>
      <c r="S8" s="14">
        <f>+SP_Pregresso!T18-SP_Pregresso!U18</f>
        <v>0</v>
      </c>
      <c r="T8" s="14">
        <f>+SP_Pregresso!U18-SP_Pregresso!V18</f>
        <v>0</v>
      </c>
      <c r="U8" s="14">
        <f>+SP_Pregresso!V18-SP_Pregresso!W18</f>
        <v>0</v>
      </c>
      <c r="V8" s="14">
        <f>+SP_Pregresso!W18-SP_Pregresso!X18</f>
        <v>0</v>
      </c>
      <c r="W8" s="14">
        <f>+SP_Pregresso!X18-SP_Pregresso!Y18</f>
        <v>0</v>
      </c>
      <c r="X8" s="14">
        <f>+SP_Pregresso!Y18-SP_Pregresso!Z18</f>
        <v>0</v>
      </c>
      <c r="Y8" s="14">
        <f>+SP_Pregresso!Z18-SP_Pregresso!AA18</f>
        <v>0</v>
      </c>
      <c r="Z8" s="14">
        <f>+SP_Pregresso!AA18-SP_Pregresso!AB18</f>
        <v>0</v>
      </c>
      <c r="AA8" s="14">
        <f>+SP_Pregresso!AB18-SP_Pregresso!AC18</f>
        <v>0</v>
      </c>
      <c r="AB8" s="14">
        <f>+SP_Pregresso!AC18-SP_Pregresso!AD18</f>
        <v>0</v>
      </c>
      <c r="AC8" s="14">
        <f>+SP_Pregresso!AD18-SP_Pregresso!AE18</f>
        <v>0</v>
      </c>
      <c r="AD8" s="14">
        <f>+SP_Pregresso!AE18-SP_Pregresso!AF18</f>
        <v>0</v>
      </c>
      <c r="AE8" s="14">
        <f>+SP_Pregresso!AF18-SP_Pregresso!AG18</f>
        <v>0</v>
      </c>
      <c r="AF8" s="14">
        <f>+SP_Pregresso!AG18-SP_Pregresso!AH18</f>
        <v>0</v>
      </c>
      <c r="AG8" s="14">
        <f>+SP_Pregresso!AH18-SP_Pregresso!AI18</f>
        <v>0</v>
      </c>
      <c r="AH8" s="14">
        <f>+SP_Pregresso!AI18-SP_Pregresso!AJ18</f>
        <v>0</v>
      </c>
      <c r="AI8" s="14">
        <f>+SP_Pregresso!AJ18-SP_Pregresso!AK18</f>
        <v>0</v>
      </c>
      <c r="AJ8" s="14">
        <f>+SP_Pregresso!AK18-SP_Pregresso!AL18</f>
        <v>0</v>
      </c>
      <c r="AK8" s="14">
        <f>+SP_Pregresso!AL18-SP_Pregresso!AM18</f>
        <v>0</v>
      </c>
      <c r="AL8" s="14">
        <f>+SP_Pregresso!AM18-SP_Pregresso!AN18</f>
        <v>0</v>
      </c>
      <c r="AM8" s="14">
        <f>+SP_Pregresso!AN18-SP_Pregresso!AO18</f>
        <v>0</v>
      </c>
      <c r="AN8" s="14">
        <f>+SP_Pregresso!AO18-SP_Pregresso!AP18</f>
        <v>0</v>
      </c>
      <c r="AO8" s="14">
        <f>+SP_Pregresso!AP18-SP_Pregresso!AQ18</f>
        <v>0</v>
      </c>
      <c r="AP8" s="14">
        <f>+SP_Pregresso!AQ18-SP_Pregresso!AR18</f>
        <v>0</v>
      </c>
      <c r="AQ8" s="14">
        <f>+SP_Pregresso!AR18-SP_Pregresso!AS18</f>
        <v>0</v>
      </c>
      <c r="AR8" s="14">
        <f>+SP_Pregresso!AS18-SP_Pregresso!AT18</f>
        <v>0</v>
      </c>
      <c r="AS8" s="14">
        <f>+SP_Pregresso!AT18-SP_Pregresso!AU18</f>
        <v>0</v>
      </c>
      <c r="AT8" s="14">
        <f>+SP_Pregresso!AU18-SP_Pregresso!AV18</f>
        <v>0</v>
      </c>
      <c r="AU8" s="14">
        <f>+SP_Pregresso!AV18-SP_Pregresso!AW18</f>
        <v>0</v>
      </c>
      <c r="AV8" s="14">
        <f>+SP_Pregresso!AW18-SP_Pregresso!AX18</f>
        <v>0</v>
      </c>
      <c r="AW8" s="14">
        <f>+SP_Pregresso!AX18-SP_Pregresso!AY18</f>
        <v>0</v>
      </c>
      <c r="AX8" s="14">
        <f>+SP_Pregresso!AY18-SP_Pregresso!AZ18</f>
        <v>0</v>
      </c>
      <c r="AY8" s="14">
        <f>+SP_Pregresso!AZ18-SP_Pregresso!BA18</f>
        <v>0</v>
      </c>
    </row>
    <row r="9" spans="1:51" x14ac:dyDescent="0.25">
      <c r="C9" t="s">
        <v>475</v>
      </c>
      <c r="D9" s="14">
        <f>+SP_Pregresso!D19-SP_Pregresso!F19</f>
        <v>3000</v>
      </c>
      <c r="E9" s="14">
        <f>+SP_Pregresso!F19-SP_Pregresso!G19</f>
        <v>0</v>
      </c>
      <c r="F9" s="14">
        <f>+SP_Pregresso!G19-SP_Pregresso!H19</f>
        <v>0</v>
      </c>
      <c r="G9" s="14">
        <f>+SP_Pregresso!H19-SP_Pregresso!I19</f>
        <v>0</v>
      </c>
      <c r="H9" s="14">
        <f>+SP_Pregresso!I19-SP_Pregresso!J19</f>
        <v>0</v>
      </c>
      <c r="I9" s="14">
        <f>+SP_Pregresso!J19-SP_Pregresso!K19</f>
        <v>0</v>
      </c>
      <c r="J9" s="14">
        <f>+SP_Pregresso!K19-SP_Pregresso!L19</f>
        <v>0</v>
      </c>
      <c r="K9" s="14">
        <f>+SP_Pregresso!L19-SP_Pregresso!M19</f>
        <v>0</v>
      </c>
      <c r="L9" s="14">
        <f>+SP_Pregresso!M19-SP_Pregresso!N19</f>
        <v>0</v>
      </c>
      <c r="M9" s="14">
        <f>+SP_Pregresso!N19-SP_Pregresso!O19</f>
        <v>0</v>
      </c>
      <c r="N9" s="14">
        <f>+SP_Pregresso!O19-SP_Pregresso!P19</f>
        <v>0</v>
      </c>
      <c r="O9" s="14">
        <f>+SP_Pregresso!P19-SP_Pregresso!Q19</f>
        <v>0</v>
      </c>
      <c r="P9" s="14">
        <f>+SP_Pregresso!Q19-SP_Pregresso!R19</f>
        <v>0</v>
      </c>
      <c r="Q9" s="14">
        <f>+SP_Pregresso!R19-SP_Pregresso!S19</f>
        <v>0</v>
      </c>
      <c r="R9" s="14">
        <f>+SP_Pregresso!S19-SP_Pregresso!T19</f>
        <v>0</v>
      </c>
      <c r="S9" s="14">
        <f>+SP_Pregresso!T19-SP_Pregresso!U19</f>
        <v>0</v>
      </c>
      <c r="T9" s="14">
        <f>+SP_Pregresso!U19-SP_Pregresso!V19</f>
        <v>0</v>
      </c>
      <c r="U9" s="14">
        <f>+SP_Pregresso!V19-SP_Pregresso!W19</f>
        <v>0</v>
      </c>
      <c r="V9" s="14">
        <f>+SP_Pregresso!W19-SP_Pregresso!X19</f>
        <v>0</v>
      </c>
      <c r="W9" s="14">
        <f>+SP_Pregresso!X19-SP_Pregresso!Y19</f>
        <v>0</v>
      </c>
      <c r="X9" s="14">
        <f>+SP_Pregresso!Y19-SP_Pregresso!Z19</f>
        <v>0</v>
      </c>
      <c r="Y9" s="14">
        <f>+SP_Pregresso!Z19-SP_Pregresso!AA19</f>
        <v>0</v>
      </c>
      <c r="Z9" s="14">
        <f>+SP_Pregresso!AA19-SP_Pregresso!AB19</f>
        <v>0</v>
      </c>
      <c r="AA9" s="14">
        <f>+SP_Pregresso!AB19-SP_Pregresso!AC19</f>
        <v>0</v>
      </c>
      <c r="AB9" s="14">
        <f>+SP_Pregresso!AC19-SP_Pregresso!AD19</f>
        <v>0</v>
      </c>
      <c r="AC9" s="14">
        <f>+SP_Pregresso!AD19-SP_Pregresso!AE19</f>
        <v>0</v>
      </c>
      <c r="AD9" s="14">
        <f>+SP_Pregresso!AE19-SP_Pregresso!AF19</f>
        <v>0</v>
      </c>
      <c r="AE9" s="14">
        <f>+SP_Pregresso!AF19-SP_Pregresso!AG19</f>
        <v>0</v>
      </c>
      <c r="AF9" s="14">
        <f>+SP_Pregresso!AG19-SP_Pregresso!AH19</f>
        <v>0</v>
      </c>
      <c r="AG9" s="14">
        <f>+SP_Pregresso!AH19-SP_Pregresso!AI19</f>
        <v>0</v>
      </c>
      <c r="AH9" s="14">
        <f>+SP_Pregresso!AI19-SP_Pregresso!AJ19</f>
        <v>0</v>
      </c>
      <c r="AI9" s="14">
        <f>+SP_Pregresso!AJ19-SP_Pregresso!AK19</f>
        <v>0</v>
      </c>
      <c r="AJ9" s="14">
        <f>+SP_Pregresso!AK19-SP_Pregresso!AL19</f>
        <v>0</v>
      </c>
      <c r="AK9" s="14">
        <f>+SP_Pregresso!AL19-SP_Pregresso!AM19</f>
        <v>0</v>
      </c>
      <c r="AL9" s="14">
        <f>+SP_Pregresso!AM19-SP_Pregresso!AN19</f>
        <v>0</v>
      </c>
      <c r="AM9" s="14">
        <f>+SP_Pregresso!AN19-SP_Pregresso!AO19</f>
        <v>0</v>
      </c>
      <c r="AN9" s="14">
        <f>+SP_Pregresso!AO19-SP_Pregresso!AP19</f>
        <v>0</v>
      </c>
      <c r="AO9" s="14">
        <f>+SP_Pregresso!AP19-SP_Pregresso!AQ19</f>
        <v>0</v>
      </c>
      <c r="AP9" s="14">
        <f>+SP_Pregresso!AQ19-SP_Pregresso!AR19</f>
        <v>0</v>
      </c>
      <c r="AQ9" s="14">
        <f>+SP_Pregresso!AR19-SP_Pregresso!AS19</f>
        <v>0</v>
      </c>
      <c r="AR9" s="14">
        <f>+SP_Pregresso!AS19-SP_Pregresso!AT19</f>
        <v>0</v>
      </c>
      <c r="AS9" s="14">
        <f>+SP_Pregresso!AT19-SP_Pregresso!AU19</f>
        <v>0</v>
      </c>
      <c r="AT9" s="14">
        <f>+SP_Pregresso!AU19-SP_Pregresso!AV19</f>
        <v>0</v>
      </c>
      <c r="AU9" s="14">
        <f>+SP_Pregresso!AV19-SP_Pregresso!AW19</f>
        <v>0</v>
      </c>
      <c r="AV9" s="14">
        <f>+SP_Pregresso!AW19-SP_Pregresso!AX19</f>
        <v>0</v>
      </c>
      <c r="AW9" s="14">
        <f>+SP_Pregresso!AX19-SP_Pregresso!AY19</f>
        <v>0</v>
      </c>
      <c r="AX9" s="14">
        <f>+SP_Pregresso!AY19-SP_Pregresso!AZ19</f>
        <v>0</v>
      </c>
      <c r="AY9" s="14">
        <f>+SP_Pregresso!AZ19-SP_Pregresso!BA19</f>
        <v>0</v>
      </c>
    </row>
    <row r="10" spans="1:51" x14ac:dyDescent="0.25">
      <c r="C10" t="s">
        <v>476</v>
      </c>
      <c r="D10" s="14">
        <f>+SP_Pregresso!D20-SP_Pregresso!F20</f>
        <v>13000</v>
      </c>
      <c r="E10" s="14">
        <f>+SP_Pregresso!F20-SP_Pregresso!G20</f>
        <v>0</v>
      </c>
      <c r="F10" s="14">
        <f>+SP_Pregresso!G20-SP_Pregresso!H20</f>
        <v>0</v>
      </c>
      <c r="G10" s="14">
        <f>+SP_Pregresso!H20-SP_Pregresso!I20</f>
        <v>0</v>
      </c>
      <c r="H10" s="14">
        <f>+SP_Pregresso!I20-SP_Pregresso!J20</f>
        <v>0</v>
      </c>
      <c r="I10" s="14">
        <f>+SP_Pregresso!J20-SP_Pregresso!K20</f>
        <v>0</v>
      </c>
      <c r="J10" s="14">
        <f>+SP_Pregresso!K20-SP_Pregresso!L20</f>
        <v>0</v>
      </c>
      <c r="K10" s="14">
        <f>+SP_Pregresso!L20-SP_Pregresso!M20</f>
        <v>0</v>
      </c>
      <c r="L10" s="14">
        <f>+SP_Pregresso!M20-SP_Pregresso!N20</f>
        <v>0</v>
      </c>
      <c r="M10" s="14">
        <f>+SP_Pregresso!N20-SP_Pregresso!O20</f>
        <v>0</v>
      </c>
      <c r="N10" s="14">
        <f>+SP_Pregresso!O20-SP_Pregresso!P20</f>
        <v>0</v>
      </c>
      <c r="O10" s="14">
        <f>+SP_Pregresso!P20-SP_Pregresso!Q20</f>
        <v>0</v>
      </c>
      <c r="P10" s="14">
        <f>+SP_Pregresso!Q20-SP_Pregresso!R20</f>
        <v>0</v>
      </c>
      <c r="Q10" s="14">
        <f>+SP_Pregresso!R20-SP_Pregresso!S20</f>
        <v>0</v>
      </c>
      <c r="R10" s="14">
        <f>+SP_Pregresso!S20-SP_Pregresso!T20</f>
        <v>0</v>
      </c>
      <c r="S10" s="14">
        <f>+SP_Pregresso!T20-SP_Pregresso!U20</f>
        <v>0</v>
      </c>
      <c r="T10" s="14">
        <f>+SP_Pregresso!U20-SP_Pregresso!V20</f>
        <v>0</v>
      </c>
      <c r="U10" s="14">
        <f>+SP_Pregresso!V20-SP_Pregresso!W20</f>
        <v>0</v>
      </c>
      <c r="V10" s="14">
        <f>+SP_Pregresso!W20-SP_Pregresso!X20</f>
        <v>0</v>
      </c>
      <c r="W10" s="14">
        <f>+SP_Pregresso!X20-SP_Pregresso!Y20</f>
        <v>0</v>
      </c>
      <c r="X10" s="14">
        <f>+SP_Pregresso!Y20-SP_Pregresso!Z20</f>
        <v>0</v>
      </c>
      <c r="Y10" s="14">
        <f>+SP_Pregresso!Z20-SP_Pregresso!AA20</f>
        <v>0</v>
      </c>
      <c r="Z10" s="14">
        <f>+SP_Pregresso!AA20-SP_Pregresso!AB20</f>
        <v>0</v>
      </c>
      <c r="AA10" s="14">
        <f>+SP_Pregresso!AB20-SP_Pregresso!AC20</f>
        <v>0</v>
      </c>
      <c r="AB10" s="14">
        <f>+SP_Pregresso!AC20-SP_Pregresso!AD20</f>
        <v>0</v>
      </c>
      <c r="AC10" s="14">
        <f>+SP_Pregresso!AD20-SP_Pregresso!AE20</f>
        <v>0</v>
      </c>
      <c r="AD10" s="14">
        <f>+SP_Pregresso!AE20-SP_Pregresso!AF20</f>
        <v>0</v>
      </c>
      <c r="AE10" s="14">
        <f>+SP_Pregresso!AF20-SP_Pregresso!AG20</f>
        <v>0</v>
      </c>
      <c r="AF10" s="14">
        <f>+SP_Pregresso!AG20-SP_Pregresso!AH20</f>
        <v>0</v>
      </c>
      <c r="AG10" s="14">
        <f>+SP_Pregresso!AH20-SP_Pregresso!AI20</f>
        <v>0</v>
      </c>
      <c r="AH10" s="14">
        <f>+SP_Pregresso!AI20-SP_Pregresso!AJ20</f>
        <v>0</v>
      </c>
      <c r="AI10" s="14">
        <f>+SP_Pregresso!AJ20-SP_Pregresso!AK20</f>
        <v>0</v>
      </c>
      <c r="AJ10" s="14">
        <f>+SP_Pregresso!AK20-SP_Pregresso!AL20</f>
        <v>0</v>
      </c>
      <c r="AK10" s="14">
        <f>+SP_Pregresso!AL20-SP_Pregresso!AM20</f>
        <v>0</v>
      </c>
      <c r="AL10" s="14">
        <f>+SP_Pregresso!AM20-SP_Pregresso!AN20</f>
        <v>0</v>
      </c>
      <c r="AM10" s="14">
        <f>+SP_Pregresso!AN20-SP_Pregresso!AO20</f>
        <v>0</v>
      </c>
      <c r="AN10" s="14">
        <f>+SP_Pregresso!AO20-SP_Pregresso!AP20</f>
        <v>0</v>
      </c>
      <c r="AO10" s="14">
        <f>+SP_Pregresso!AP20-SP_Pregresso!AQ20</f>
        <v>0</v>
      </c>
      <c r="AP10" s="14">
        <f>+SP_Pregresso!AQ20-SP_Pregresso!AR20</f>
        <v>0</v>
      </c>
      <c r="AQ10" s="14">
        <f>+SP_Pregresso!AR20-SP_Pregresso!AS20</f>
        <v>0</v>
      </c>
      <c r="AR10" s="14">
        <f>+SP_Pregresso!AS20-SP_Pregresso!AT20</f>
        <v>0</v>
      </c>
      <c r="AS10" s="14">
        <f>+SP_Pregresso!AT20-SP_Pregresso!AU20</f>
        <v>0</v>
      </c>
      <c r="AT10" s="14">
        <f>+SP_Pregresso!AU20-SP_Pregresso!AV20</f>
        <v>0</v>
      </c>
      <c r="AU10" s="14">
        <f>+SP_Pregresso!AV20-SP_Pregresso!AW20</f>
        <v>0</v>
      </c>
      <c r="AV10" s="14">
        <f>+SP_Pregresso!AW20-SP_Pregresso!AX20</f>
        <v>0</v>
      </c>
      <c r="AW10" s="14">
        <f>+SP_Pregresso!AX20-SP_Pregresso!AY20</f>
        <v>0</v>
      </c>
      <c r="AX10" s="14">
        <f>+SP_Pregresso!AY20-SP_Pregresso!AZ20</f>
        <v>0</v>
      </c>
      <c r="AY10" s="14">
        <f>+SP_Pregresso!AZ20-SP_Pregresso!BA20</f>
        <v>0</v>
      </c>
    </row>
    <row r="11" spans="1:51" x14ac:dyDescent="0.25">
      <c r="C11" t="s">
        <v>477</v>
      </c>
      <c r="D11" s="14">
        <f>+SP_Pregresso!D52-SP_Pregresso!F52</f>
        <v>0</v>
      </c>
      <c r="E11" s="14">
        <f>+SP_Pregresso!F52-SP_Pregresso!G52</f>
        <v>0</v>
      </c>
      <c r="F11" s="14">
        <f>+SP_Pregresso!G52-SP_Pregresso!H52</f>
        <v>0</v>
      </c>
      <c r="G11" s="14">
        <f>+SP_Pregresso!H52-SP_Pregresso!I52</f>
        <v>0</v>
      </c>
      <c r="H11" s="14">
        <f>+SP_Pregresso!I52-SP_Pregresso!J52</f>
        <v>0</v>
      </c>
      <c r="I11" s="14">
        <f>+SP_Pregresso!J52-SP_Pregresso!K52</f>
        <v>0</v>
      </c>
      <c r="J11" s="14">
        <f>+SP_Pregresso!K52-SP_Pregresso!L52</f>
        <v>0</v>
      </c>
      <c r="K11" s="14">
        <f>+SP_Pregresso!L52-SP_Pregresso!M52</f>
        <v>0</v>
      </c>
      <c r="L11" s="14">
        <f>+SP_Pregresso!M52-SP_Pregresso!N52</f>
        <v>0</v>
      </c>
      <c r="M11" s="14">
        <f>+SP_Pregresso!N52-SP_Pregresso!O52</f>
        <v>0</v>
      </c>
      <c r="N11" s="14">
        <f>+SP_Pregresso!O52-SP_Pregresso!P52</f>
        <v>0</v>
      </c>
      <c r="O11" s="14">
        <f>+SP_Pregresso!P52-SP_Pregresso!Q52</f>
        <v>0</v>
      </c>
      <c r="P11" s="14">
        <f>+SP_Pregresso!Q52-SP_Pregresso!R52</f>
        <v>0</v>
      </c>
      <c r="Q11" s="14">
        <f>+SP_Pregresso!R52-SP_Pregresso!S52</f>
        <v>0</v>
      </c>
      <c r="R11" s="14">
        <f>+SP_Pregresso!S52-SP_Pregresso!T52</f>
        <v>0</v>
      </c>
      <c r="S11" s="14">
        <f>+SP_Pregresso!T52-SP_Pregresso!U52</f>
        <v>0</v>
      </c>
      <c r="T11" s="14">
        <f>+SP_Pregresso!U52-SP_Pregresso!V52</f>
        <v>0</v>
      </c>
      <c r="U11" s="14">
        <f>+SP_Pregresso!V52-SP_Pregresso!W52</f>
        <v>0</v>
      </c>
      <c r="V11" s="14">
        <f>+SP_Pregresso!W52-SP_Pregresso!X52</f>
        <v>0</v>
      </c>
      <c r="W11" s="14">
        <f>+SP_Pregresso!X52-SP_Pregresso!Y52</f>
        <v>0</v>
      </c>
      <c r="X11" s="14">
        <f>+SP_Pregresso!Y52-SP_Pregresso!Z52</f>
        <v>0</v>
      </c>
      <c r="Y11" s="14">
        <f>+SP_Pregresso!Z52-SP_Pregresso!AA52</f>
        <v>0</v>
      </c>
      <c r="Z11" s="14">
        <f>+SP_Pregresso!AA52-SP_Pregresso!AB52</f>
        <v>0</v>
      </c>
      <c r="AA11" s="14">
        <f>+SP_Pregresso!AB52-SP_Pregresso!AC52</f>
        <v>0</v>
      </c>
      <c r="AB11" s="14">
        <f>+SP_Pregresso!AC52-SP_Pregresso!AD52</f>
        <v>0</v>
      </c>
      <c r="AC11" s="14">
        <f>+SP_Pregresso!AD52-SP_Pregresso!AE52</f>
        <v>0</v>
      </c>
      <c r="AD11" s="14">
        <f>+SP_Pregresso!AE52-SP_Pregresso!AF52</f>
        <v>0</v>
      </c>
      <c r="AE11" s="14">
        <f>+SP_Pregresso!AF52-SP_Pregresso!AG52</f>
        <v>0</v>
      </c>
      <c r="AF11" s="14">
        <f>+SP_Pregresso!AG52-SP_Pregresso!AH52</f>
        <v>0</v>
      </c>
      <c r="AG11" s="14">
        <f>+SP_Pregresso!AH52-SP_Pregresso!AI52</f>
        <v>0</v>
      </c>
      <c r="AH11" s="14">
        <f>+SP_Pregresso!AI52-SP_Pregresso!AJ52</f>
        <v>0</v>
      </c>
      <c r="AI11" s="14">
        <f>+SP_Pregresso!AJ52-SP_Pregresso!AK52</f>
        <v>0</v>
      </c>
      <c r="AJ11" s="14">
        <f>+SP_Pregresso!AK52-SP_Pregresso!AL52</f>
        <v>0</v>
      </c>
      <c r="AK11" s="14">
        <f>+SP_Pregresso!AL52-SP_Pregresso!AM52</f>
        <v>0</v>
      </c>
      <c r="AL11" s="14">
        <f>+SP_Pregresso!AM52-SP_Pregresso!AN52</f>
        <v>0</v>
      </c>
      <c r="AM11" s="14">
        <f>+SP_Pregresso!AN52-SP_Pregresso!AO52</f>
        <v>0</v>
      </c>
      <c r="AN11" s="14">
        <f>+SP_Pregresso!AO52-SP_Pregresso!AP52</f>
        <v>0</v>
      </c>
      <c r="AO11" s="14">
        <f>+SP_Pregresso!AP52-SP_Pregresso!AQ52</f>
        <v>0</v>
      </c>
      <c r="AP11" s="14">
        <f>+SP_Pregresso!AQ52-SP_Pregresso!AR52</f>
        <v>0</v>
      </c>
      <c r="AQ11" s="14">
        <f>+SP_Pregresso!AR52-SP_Pregresso!AS52</f>
        <v>0</v>
      </c>
      <c r="AR11" s="14">
        <f>+SP_Pregresso!AS52-SP_Pregresso!AT52</f>
        <v>0</v>
      </c>
      <c r="AS11" s="14">
        <f>+SP_Pregresso!AT52-SP_Pregresso!AU52</f>
        <v>0</v>
      </c>
      <c r="AT11" s="14">
        <f>+SP_Pregresso!AU52-SP_Pregresso!AV52</f>
        <v>0</v>
      </c>
      <c r="AU11" s="14">
        <f>+SP_Pregresso!AV52-SP_Pregresso!AW52</f>
        <v>0</v>
      </c>
      <c r="AV11" s="14">
        <f>+SP_Pregresso!AW52-SP_Pregresso!AX52</f>
        <v>0</v>
      </c>
      <c r="AW11" s="14">
        <f>+SP_Pregresso!AX52-SP_Pregresso!AY52</f>
        <v>0</v>
      </c>
      <c r="AX11" s="14">
        <f>+SP_Pregresso!AY52-SP_Pregresso!AZ52</f>
        <v>0</v>
      </c>
      <c r="AY11" s="14">
        <f>+SP_Pregresso!AZ52-SP_Pregresso!BA52</f>
        <v>0</v>
      </c>
    </row>
    <row r="13" spans="1:51" s="3" customFormat="1" x14ac:dyDescent="0.25">
      <c r="C13" s="3" t="s">
        <v>478</v>
      </c>
      <c r="D13" s="161">
        <f>SUM(D4:D12)</f>
        <v>134000</v>
      </c>
      <c r="E13" s="161">
        <f>SUM(E4:E12)</f>
        <v>106000</v>
      </c>
      <c r="F13" s="161">
        <f t="shared" ref="F13:AY13" si="0">SUM(F4:F12)</f>
        <v>0</v>
      </c>
      <c r="G13" s="161">
        <f t="shared" si="0"/>
        <v>0</v>
      </c>
      <c r="H13" s="161">
        <f t="shared" si="0"/>
        <v>0</v>
      </c>
      <c r="I13" s="161">
        <f t="shared" si="0"/>
        <v>0</v>
      </c>
      <c r="J13" s="161">
        <f t="shared" si="0"/>
        <v>0</v>
      </c>
      <c r="K13" s="161">
        <f t="shared" si="0"/>
        <v>0</v>
      </c>
      <c r="L13" s="161">
        <f t="shared" si="0"/>
        <v>0</v>
      </c>
      <c r="M13" s="161">
        <f t="shared" si="0"/>
        <v>0</v>
      </c>
      <c r="N13" s="161">
        <f t="shared" si="0"/>
        <v>0</v>
      </c>
      <c r="O13" s="161">
        <f t="shared" si="0"/>
        <v>0</v>
      </c>
      <c r="P13" s="161">
        <f t="shared" si="0"/>
        <v>0</v>
      </c>
      <c r="Q13" s="161">
        <f t="shared" si="0"/>
        <v>0</v>
      </c>
      <c r="R13" s="161">
        <f t="shared" si="0"/>
        <v>0</v>
      </c>
      <c r="S13" s="161">
        <f t="shared" si="0"/>
        <v>0</v>
      </c>
      <c r="T13" s="161">
        <f t="shared" si="0"/>
        <v>0</v>
      </c>
      <c r="U13" s="161">
        <f t="shared" si="0"/>
        <v>0</v>
      </c>
      <c r="V13" s="161">
        <f t="shared" si="0"/>
        <v>0</v>
      </c>
      <c r="W13" s="161">
        <f t="shared" si="0"/>
        <v>0</v>
      </c>
      <c r="X13" s="161">
        <f t="shared" si="0"/>
        <v>0</v>
      </c>
      <c r="Y13" s="161">
        <f t="shared" si="0"/>
        <v>0</v>
      </c>
      <c r="Z13" s="161">
        <f t="shared" si="0"/>
        <v>0</v>
      </c>
      <c r="AA13" s="161">
        <f t="shared" si="0"/>
        <v>0</v>
      </c>
      <c r="AB13" s="161">
        <f t="shared" si="0"/>
        <v>0</v>
      </c>
      <c r="AC13" s="161">
        <f t="shared" si="0"/>
        <v>0</v>
      </c>
      <c r="AD13" s="161">
        <f t="shared" si="0"/>
        <v>0</v>
      </c>
      <c r="AE13" s="161">
        <f t="shared" si="0"/>
        <v>0</v>
      </c>
      <c r="AF13" s="161">
        <f t="shared" si="0"/>
        <v>0</v>
      </c>
      <c r="AG13" s="161">
        <f t="shared" si="0"/>
        <v>0</v>
      </c>
      <c r="AH13" s="161">
        <f t="shared" si="0"/>
        <v>0</v>
      </c>
      <c r="AI13" s="161">
        <f t="shared" si="0"/>
        <v>0</v>
      </c>
      <c r="AJ13" s="161">
        <f t="shared" si="0"/>
        <v>0</v>
      </c>
      <c r="AK13" s="161">
        <f t="shared" si="0"/>
        <v>0</v>
      </c>
      <c r="AL13" s="161">
        <f t="shared" si="0"/>
        <v>0</v>
      </c>
      <c r="AM13" s="161">
        <f t="shared" si="0"/>
        <v>0</v>
      </c>
      <c r="AN13" s="161">
        <f t="shared" si="0"/>
        <v>0</v>
      </c>
      <c r="AO13" s="161">
        <f t="shared" si="0"/>
        <v>0</v>
      </c>
      <c r="AP13" s="161">
        <f t="shared" si="0"/>
        <v>0</v>
      </c>
      <c r="AQ13" s="161">
        <f t="shared" si="0"/>
        <v>0</v>
      </c>
      <c r="AR13" s="161">
        <f t="shared" si="0"/>
        <v>0</v>
      </c>
      <c r="AS13" s="161">
        <f t="shared" si="0"/>
        <v>0</v>
      </c>
      <c r="AT13" s="161">
        <f t="shared" si="0"/>
        <v>0</v>
      </c>
      <c r="AU13" s="161">
        <f t="shared" si="0"/>
        <v>0</v>
      </c>
      <c r="AV13" s="161">
        <f t="shared" si="0"/>
        <v>0</v>
      </c>
      <c r="AW13" s="161">
        <f t="shared" si="0"/>
        <v>0</v>
      </c>
      <c r="AX13" s="161">
        <f t="shared" si="0"/>
        <v>0</v>
      </c>
      <c r="AY13" s="161">
        <f t="shared" si="0"/>
        <v>0</v>
      </c>
    </row>
    <row r="15" spans="1:51" x14ac:dyDescent="0.25">
      <c r="C15" s="9" t="s">
        <v>479</v>
      </c>
      <c r="D15" s="14">
        <f>+SP_Pregresso!D63-SP_Pregresso!F63</f>
        <v>65000</v>
      </c>
      <c r="E15" s="14">
        <f>+SP_Pregresso!F63-SP_Pregresso!G63</f>
        <v>70000</v>
      </c>
      <c r="F15" s="14">
        <f>+SP_Pregresso!G63-SP_Pregresso!H63</f>
        <v>0</v>
      </c>
      <c r="G15" s="14">
        <f>+SP_Pregresso!H63-SP_Pregresso!I63</f>
        <v>0</v>
      </c>
      <c r="H15" s="14">
        <f>+SP_Pregresso!I63-SP_Pregresso!J63</f>
        <v>0</v>
      </c>
      <c r="I15" s="14">
        <f>+SP_Pregresso!J63-SP_Pregresso!K63</f>
        <v>0</v>
      </c>
      <c r="J15" s="14">
        <f>+SP_Pregresso!K63-SP_Pregresso!L63</f>
        <v>0</v>
      </c>
      <c r="K15" s="14">
        <f>+SP_Pregresso!L63-SP_Pregresso!M63</f>
        <v>0</v>
      </c>
      <c r="L15" s="14">
        <f>+SP_Pregresso!M63-SP_Pregresso!N63</f>
        <v>0</v>
      </c>
      <c r="M15" s="14">
        <f>+SP_Pregresso!N63-SP_Pregresso!O63</f>
        <v>0</v>
      </c>
      <c r="N15" s="14">
        <f>+SP_Pregresso!O63-SP_Pregresso!P63</f>
        <v>0</v>
      </c>
      <c r="O15" s="14">
        <f>+SP_Pregresso!P63-SP_Pregresso!Q63</f>
        <v>0</v>
      </c>
      <c r="P15" s="14">
        <f>+SP_Pregresso!Q63-SP_Pregresso!R63</f>
        <v>0</v>
      </c>
      <c r="Q15" s="14">
        <f>+SP_Pregresso!R63-SP_Pregresso!S63</f>
        <v>0</v>
      </c>
      <c r="R15" s="14">
        <f>+SP_Pregresso!S63-SP_Pregresso!T63</f>
        <v>0</v>
      </c>
      <c r="S15" s="14">
        <f>+SP_Pregresso!T63-SP_Pregresso!U63</f>
        <v>0</v>
      </c>
      <c r="T15" s="14">
        <f>+SP_Pregresso!U63-SP_Pregresso!V63</f>
        <v>0</v>
      </c>
      <c r="U15" s="14">
        <f>+SP_Pregresso!V63-SP_Pregresso!W63</f>
        <v>0</v>
      </c>
      <c r="V15" s="14">
        <f>+SP_Pregresso!W63-SP_Pregresso!X63</f>
        <v>0</v>
      </c>
      <c r="W15" s="14">
        <f>+SP_Pregresso!X63-SP_Pregresso!Y63</f>
        <v>0</v>
      </c>
      <c r="X15" s="14">
        <f>+SP_Pregresso!Y63-SP_Pregresso!Z63</f>
        <v>0</v>
      </c>
      <c r="Y15" s="14">
        <f>+SP_Pregresso!Z63-SP_Pregresso!AA63</f>
        <v>0</v>
      </c>
      <c r="Z15" s="14">
        <f>+SP_Pregresso!AA63-SP_Pregresso!AB63</f>
        <v>0</v>
      </c>
      <c r="AA15" s="14">
        <f>+SP_Pregresso!AB63-SP_Pregresso!AC63</f>
        <v>0</v>
      </c>
      <c r="AB15" s="14">
        <f>+SP_Pregresso!AC63-SP_Pregresso!AD63</f>
        <v>0</v>
      </c>
      <c r="AC15" s="14">
        <f>+SP_Pregresso!AD63-SP_Pregresso!AE63</f>
        <v>0</v>
      </c>
      <c r="AD15" s="14">
        <f>+SP_Pregresso!AE63-SP_Pregresso!AF63</f>
        <v>0</v>
      </c>
      <c r="AE15" s="14">
        <f>+SP_Pregresso!AF63-SP_Pregresso!AG63</f>
        <v>0</v>
      </c>
      <c r="AF15" s="14">
        <f>+SP_Pregresso!AG63-SP_Pregresso!AH63</f>
        <v>0</v>
      </c>
      <c r="AG15" s="14">
        <f>+SP_Pregresso!AH63-SP_Pregresso!AI63</f>
        <v>0</v>
      </c>
      <c r="AH15" s="14">
        <f>+SP_Pregresso!AI63-SP_Pregresso!AJ63</f>
        <v>0</v>
      </c>
      <c r="AI15" s="14">
        <f>+SP_Pregresso!AJ63-SP_Pregresso!AK63</f>
        <v>0</v>
      </c>
      <c r="AJ15" s="14">
        <f>+SP_Pregresso!AK63-SP_Pregresso!AL63</f>
        <v>0</v>
      </c>
      <c r="AK15" s="14">
        <f>+SP_Pregresso!AL63-SP_Pregresso!AM63</f>
        <v>0</v>
      </c>
      <c r="AL15" s="14">
        <f>+SP_Pregresso!AM63-SP_Pregresso!AN63</f>
        <v>0</v>
      </c>
      <c r="AM15" s="14">
        <f>+SP_Pregresso!AN63-SP_Pregresso!AO63</f>
        <v>0</v>
      </c>
      <c r="AN15" s="14">
        <f>+SP_Pregresso!AO63-SP_Pregresso!AP63</f>
        <v>0</v>
      </c>
      <c r="AO15" s="14">
        <f>+SP_Pregresso!AP63-SP_Pregresso!AQ63</f>
        <v>0</v>
      </c>
      <c r="AP15" s="14">
        <f>+SP_Pregresso!AQ63-SP_Pregresso!AR63</f>
        <v>0</v>
      </c>
      <c r="AQ15" s="14">
        <f>+SP_Pregresso!AR63-SP_Pregresso!AS63</f>
        <v>0</v>
      </c>
      <c r="AR15" s="14">
        <f>+SP_Pregresso!AS63-SP_Pregresso!AT63</f>
        <v>0</v>
      </c>
      <c r="AS15" s="14">
        <f>+SP_Pregresso!AT63-SP_Pregresso!AU63</f>
        <v>0</v>
      </c>
      <c r="AT15" s="14">
        <f>+SP_Pregresso!AU63-SP_Pregresso!AV63</f>
        <v>0</v>
      </c>
      <c r="AU15" s="14">
        <f>+SP_Pregresso!AV63-SP_Pregresso!AW63</f>
        <v>0</v>
      </c>
      <c r="AV15" s="14">
        <f>+SP_Pregresso!AW63-SP_Pregresso!AX63</f>
        <v>0</v>
      </c>
      <c r="AW15" s="14">
        <f>+SP_Pregresso!AX63-SP_Pregresso!AY63</f>
        <v>0</v>
      </c>
      <c r="AX15" s="14">
        <f>+SP_Pregresso!AY63-SP_Pregresso!AZ63</f>
        <v>0</v>
      </c>
      <c r="AY15" s="14">
        <f>+SP_Pregresso!AZ63-SP_Pregresso!BA63</f>
        <v>0</v>
      </c>
    </row>
    <row r="16" spans="1:51" x14ac:dyDescent="0.25">
      <c r="C16" s="9" t="s">
        <v>480</v>
      </c>
      <c r="D16" s="14">
        <f>+SP_Pregresso!D64-SP_Pregresso!F64</f>
        <v>10000</v>
      </c>
      <c r="E16" s="14">
        <f>+SP_Pregresso!F64-SP_Pregresso!G64</f>
        <v>0</v>
      </c>
      <c r="F16" s="14">
        <f>+SP_Pregresso!G64-SP_Pregresso!H64</f>
        <v>0</v>
      </c>
      <c r="G16" s="14">
        <f>+SP_Pregresso!H64-SP_Pregresso!I64</f>
        <v>0</v>
      </c>
      <c r="H16" s="14">
        <f>+SP_Pregresso!I64-SP_Pregresso!J64</f>
        <v>0</v>
      </c>
      <c r="I16" s="14">
        <f>+SP_Pregresso!J64-SP_Pregresso!K64</f>
        <v>0</v>
      </c>
      <c r="J16" s="14">
        <f>+SP_Pregresso!K64-SP_Pregresso!L64</f>
        <v>0</v>
      </c>
      <c r="K16" s="14">
        <f>+SP_Pregresso!L64-SP_Pregresso!M64</f>
        <v>0</v>
      </c>
      <c r="L16" s="14">
        <f>+SP_Pregresso!M64-SP_Pregresso!N64</f>
        <v>0</v>
      </c>
      <c r="M16" s="14">
        <f>+SP_Pregresso!N64-SP_Pregresso!O64</f>
        <v>0</v>
      </c>
      <c r="N16" s="14">
        <f>+SP_Pregresso!O64-SP_Pregresso!P64</f>
        <v>0</v>
      </c>
      <c r="O16" s="14">
        <f>+SP_Pregresso!P64-SP_Pregresso!Q64</f>
        <v>0</v>
      </c>
      <c r="P16" s="14">
        <f>+SP_Pregresso!Q64-SP_Pregresso!R64</f>
        <v>0</v>
      </c>
      <c r="Q16" s="14">
        <f>+SP_Pregresso!R64-SP_Pregresso!S64</f>
        <v>0</v>
      </c>
      <c r="R16" s="14">
        <f>+SP_Pregresso!S64-SP_Pregresso!T64</f>
        <v>0</v>
      </c>
      <c r="S16" s="14">
        <f>+SP_Pregresso!T64-SP_Pregresso!U64</f>
        <v>0</v>
      </c>
      <c r="T16" s="14">
        <f>+SP_Pregresso!U64-SP_Pregresso!V64</f>
        <v>0</v>
      </c>
      <c r="U16" s="14">
        <f>+SP_Pregresso!V64-SP_Pregresso!W64</f>
        <v>0</v>
      </c>
      <c r="V16" s="14">
        <f>+SP_Pregresso!W64-SP_Pregresso!X64</f>
        <v>0</v>
      </c>
      <c r="W16" s="14">
        <f>+SP_Pregresso!X64-SP_Pregresso!Y64</f>
        <v>0</v>
      </c>
      <c r="X16" s="14">
        <f>+SP_Pregresso!Y64-SP_Pregresso!Z64</f>
        <v>0</v>
      </c>
      <c r="Y16" s="14">
        <f>+SP_Pregresso!Z64-SP_Pregresso!AA64</f>
        <v>0</v>
      </c>
      <c r="Z16" s="14">
        <f>+SP_Pregresso!AA64-SP_Pregresso!AB64</f>
        <v>0</v>
      </c>
      <c r="AA16" s="14">
        <f>+SP_Pregresso!AB64-SP_Pregresso!AC64</f>
        <v>0</v>
      </c>
      <c r="AB16" s="14">
        <f>+SP_Pregresso!AC64-SP_Pregresso!AD64</f>
        <v>0</v>
      </c>
      <c r="AC16" s="14">
        <f>+SP_Pregresso!AD64-SP_Pregresso!AE64</f>
        <v>0</v>
      </c>
      <c r="AD16" s="14">
        <f>+SP_Pregresso!AE64-SP_Pregresso!AF64</f>
        <v>0</v>
      </c>
      <c r="AE16" s="14">
        <f>+SP_Pregresso!AF64-SP_Pregresso!AG64</f>
        <v>0</v>
      </c>
      <c r="AF16" s="14">
        <f>+SP_Pregresso!AG64-SP_Pregresso!AH64</f>
        <v>0</v>
      </c>
      <c r="AG16" s="14">
        <f>+SP_Pregresso!AH64-SP_Pregresso!AI64</f>
        <v>0</v>
      </c>
      <c r="AH16" s="14">
        <f>+SP_Pregresso!AI64-SP_Pregresso!AJ64</f>
        <v>0</v>
      </c>
      <c r="AI16" s="14">
        <f>+SP_Pregresso!AJ64-SP_Pregresso!AK64</f>
        <v>0</v>
      </c>
      <c r="AJ16" s="14">
        <f>+SP_Pregresso!AK64-SP_Pregresso!AL64</f>
        <v>0</v>
      </c>
      <c r="AK16" s="14">
        <f>+SP_Pregresso!AL64-SP_Pregresso!AM64</f>
        <v>0</v>
      </c>
      <c r="AL16" s="14">
        <f>+SP_Pregresso!AM64-SP_Pregresso!AN64</f>
        <v>0</v>
      </c>
      <c r="AM16" s="14">
        <f>+SP_Pregresso!AN64-SP_Pregresso!AO64</f>
        <v>0</v>
      </c>
      <c r="AN16" s="14">
        <f>+SP_Pregresso!AO64-SP_Pregresso!AP64</f>
        <v>0</v>
      </c>
      <c r="AO16" s="14">
        <f>+SP_Pregresso!AP64-SP_Pregresso!AQ64</f>
        <v>0</v>
      </c>
      <c r="AP16" s="14">
        <f>+SP_Pregresso!AQ64-SP_Pregresso!AR64</f>
        <v>0</v>
      </c>
      <c r="AQ16" s="14">
        <f>+SP_Pregresso!AR64-SP_Pregresso!AS64</f>
        <v>0</v>
      </c>
      <c r="AR16" s="14">
        <f>+SP_Pregresso!AS64-SP_Pregresso!AT64</f>
        <v>0</v>
      </c>
      <c r="AS16" s="14">
        <f>+SP_Pregresso!AT64-SP_Pregresso!AU64</f>
        <v>0</v>
      </c>
      <c r="AT16" s="14">
        <f>+SP_Pregresso!AU64-SP_Pregresso!AV64</f>
        <v>0</v>
      </c>
      <c r="AU16" s="14">
        <f>+SP_Pregresso!AV64-SP_Pregresso!AW64</f>
        <v>0</v>
      </c>
      <c r="AV16" s="14">
        <f>+SP_Pregresso!AW64-SP_Pregresso!AX64</f>
        <v>0</v>
      </c>
      <c r="AW16" s="14">
        <f>+SP_Pregresso!AX64-SP_Pregresso!AY64</f>
        <v>0</v>
      </c>
      <c r="AX16" s="14">
        <f>+SP_Pregresso!AY64-SP_Pregresso!AZ64</f>
        <v>0</v>
      </c>
      <c r="AY16" s="14">
        <f>+SP_Pregresso!AZ64-SP_Pregresso!BA64</f>
        <v>0</v>
      </c>
    </row>
    <row r="17" spans="3:51" x14ac:dyDescent="0.25">
      <c r="C17" s="9" t="s">
        <v>481</v>
      </c>
      <c r="D17" s="14">
        <f>+SP_Pregresso!D66-SP_Pregresso!F66</f>
        <v>2000</v>
      </c>
      <c r="E17" s="14">
        <f>+SP_Pregresso!F66-SP_Pregresso!G66</f>
        <v>0</v>
      </c>
      <c r="F17" s="14">
        <f>+SP_Pregresso!G66-SP_Pregresso!H66</f>
        <v>0</v>
      </c>
      <c r="G17" s="14">
        <f>+SP_Pregresso!H66-SP_Pregresso!I66</f>
        <v>0</v>
      </c>
      <c r="H17" s="14">
        <f>+SP_Pregresso!I66-SP_Pregresso!J66</f>
        <v>0</v>
      </c>
      <c r="I17" s="14">
        <f>+SP_Pregresso!J66-SP_Pregresso!K66</f>
        <v>0</v>
      </c>
      <c r="J17" s="14">
        <f>+SP_Pregresso!K66-SP_Pregresso!L66</f>
        <v>0</v>
      </c>
      <c r="K17" s="14">
        <f>+SP_Pregresso!L66-SP_Pregresso!M66</f>
        <v>0</v>
      </c>
      <c r="L17" s="14">
        <f>+SP_Pregresso!M66-SP_Pregresso!N66</f>
        <v>0</v>
      </c>
      <c r="M17" s="14">
        <f>+SP_Pregresso!N66-SP_Pregresso!O66</f>
        <v>0</v>
      </c>
      <c r="N17" s="14">
        <f>+SP_Pregresso!O66-SP_Pregresso!P66</f>
        <v>0</v>
      </c>
      <c r="O17" s="14">
        <f>+SP_Pregresso!P66-SP_Pregresso!Q66</f>
        <v>0</v>
      </c>
      <c r="P17" s="14">
        <f>+SP_Pregresso!Q66-SP_Pregresso!R66</f>
        <v>0</v>
      </c>
      <c r="Q17" s="14">
        <f>+SP_Pregresso!R66-SP_Pregresso!S66</f>
        <v>0</v>
      </c>
      <c r="R17" s="14">
        <f>+SP_Pregresso!S66-SP_Pregresso!T66</f>
        <v>0</v>
      </c>
      <c r="S17" s="14">
        <f>+SP_Pregresso!T66-SP_Pregresso!U66</f>
        <v>0</v>
      </c>
      <c r="T17" s="14">
        <f>+SP_Pregresso!U66-SP_Pregresso!V66</f>
        <v>0</v>
      </c>
      <c r="U17" s="14">
        <f>+SP_Pregresso!V66-SP_Pregresso!W66</f>
        <v>0</v>
      </c>
      <c r="V17" s="14">
        <f>+SP_Pregresso!W66-SP_Pregresso!X66</f>
        <v>0</v>
      </c>
      <c r="W17" s="14">
        <f>+SP_Pregresso!X66-SP_Pregresso!Y66</f>
        <v>0</v>
      </c>
      <c r="X17" s="14">
        <f>+SP_Pregresso!Y66-SP_Pregresso!Z66</f>
        <v>0</v>
      </c>
      <c r="Y17" s="14">
        <f>+SP_Pregresso!Z66-SP_Pregresso!AA66</f>
        <v>0</v>
      </c>
      <c r="Z17" s="14">
        <f>+SP_Pregresso!AA66-SP_Pregresso!AB66</f>
        <v>0</v>
      </c>
      <c r="AA17" s="14">
        <f>+SP_Pregresso!AB66-SP_Pregresso!AC66</f>
        <v>0</v>
      </c>
      <c r="AB17" s="14">
        <f>+SP_Pregresso!AC66-SP_Pregresso!AD66</f>
        <v>0</v>
      </c>
      <c r="AC17" s="14">
        <f>+SP_Pregresso!AD66-SP_Pregresso!AE66</f>
        <v>0</v>
      </c>
      <c r="AD17" s="14">
        <f>+SP_Pregresso!AE66-SP_Pregresso!AF66</f>
        <v>0</v>
      </c>
      <c r="AE17" s="14">
        <f>+SP_Pregresso!AF66-SP_Pregresso!AG66</f>
        <v>0</v>
      </c>
      <c r="AF17" s="14">
        <f>+SP_Pregresso!AG66-SP_Pregresso!AH66</f>
        <v>0</v>
      </c>
      <c r="AG17" s="14">
        <f>+SP_Pregresso!AH66-SP_Pregresso!AI66</f>
        <v>0</v>
      </c>
      <c r="AH17" s="14">
        <f>+SP_Pregresso!AI66-SP_Pregresso!AJ66</f>
        <v>0</v>
      </c>
      <c r="AI17" s="14">
        <f>+SP_Pregresso!AJ66-SP_Pregresso!AK66</f>
        <v>0</v>
      </c>
      <c r="AJ17" s="14">
        <f>+SP_Pregresso!AK66-SP_Pregresso!AL66</f>
        <v>0</v>
      </c>
      <c r="AK17" s="14">
        <f>+SP_Pregresso!AL66-SP_Pregresso!AM66</f>
        <v>0</v>
      </c>
      <c r="AL17" s="14">
        <f>+SP_Pregresso!AM66-SP_Pregresso!AN66</f>
        <v>0</v>
      </c>
      <c r="AM17" s="14">
        <f>+SP_Pregresso!AN66-SP_Pregresso!AO66</f>
        <v>0</v>
      </c>
      <c r="AN17" s="14">
        <f>+SP_Pregresso!AO66-SP_Pregresso!AP66</f>
        <v>0</v>
      </c>
      <c r="AO17" s="14">
        <f>+SP_Pregresso!AP66-SP_Pregresso!AQ66</f>
        <v>0</v>
      </c>
      <c r="AP17" s="14">
        <f>+SP_Pregresso!AQ66-SP_Pregresso!AR66</f>
        <v>0</v>
      </c>
      <c r="AQ17" s="14">
        <f>+SP_Pregresso!AR66-SP_Pregresso!AS66</f>
        <v>0</v>
      </c>
      <c r="AR17" s="14">
        <f>+SP_Pregresso!AS66-SP_Pregresso!AT66</f>
        <v>0</v>
      </c>
      <c r="AS17" s="14">
        <f>+SP_Pregresso!AT66-SP_Pregresso!AU66</f>
        <v>0</v>
      </c>
      <c r="AT17" s="14">
        <f>+SP_Pregresso!AU66-SP_Pregresso!AV66</f>
        <v>0</v>
      </c>
      <c r="AU17" s="14">
        <f>+SP_Pregresso!AV66-SP_Pregresso!AW66</f>
        <v>0</v>
      </c>
      <c r="AV17" s="14">
        <f>+SP_Pregresso!AW66-SP_Pregresso!AX66</f>
        <v>0</v>
      </c>
      <c r="AW17" s="14">
        <f>+SP_Pregresso!AX66-SP_Pregresso!AY66</f>
        <v>0</v>
      </c>
      <c r="AX17" s="14">
        <f>+SP_Pregresso!AY66-SP_Pregresso!AZ66</f>
        <v>0</v>
      </c>
      <c r="AY17" s="14">
        <f>+SP_Pregresso!AZ66-SP_Pregresso!BA66</f>
        <v>0</v>
      </c>
    </row>
    <row r="18" spans="3:51" x14ac:dyDescent="0.25">
      <c r="C18" s="9" t="s">
        <v>482</v>
      </c>
      <c r="D18" s="14">
        <f>+SP_Pregresso!D69-SP_Pregresso!F69</f>
        <v>3000</v>
      </c>
      <c r="E18" s="14">
        <f>+SP_Pregresso!F69-SP_Pregresso!G69</f>
        <v>0</v>
      </c>
      <c r="F18" s="14">
        <f>+SP_Pregresso!G69-SP_Pregresso!H69</f>
        <v>0</v>
      </c>
      <c r="G18" s="14">
        <f>+SP_Pregresso!H69-SP_Pregresso!I69</f>
        <v>0</v>
      </c>
      <c r="H18" s="14">
        <f>+SP_Pregresso!I69-SP_Pregresso!J69</f>
        <v>0</v>
      </c>
      <c r="I18" s="14">
        <f>+SP_Pregresso!J69-SP_Pregresso!K69</f>
        <v>0</v>
      </c>
      <c r="J18" s="14">
        <f>+SP_Pregresso!K69-SP_Pregresso!L69</f>
        <v>0</v>
      </c>
      <c r="K18" s="14">
        <f>+SP_Pregresso!L69-SP_Pregresso!M69</f>
        <v>0</v>
      </c>
      <c r="L18" s="14">
        <f>+SP_Pregresso!M69-SP_Pregresso!N69</f>
        <v>0</v>
      </c>
      <c r="M18" s="14">
        <f>+SP_Pregresso!N69-SP_Pregresso!O69</f>
        <v>0</v>
      </c>
      <c r="N18" s="14">
        <f>+SP_Pregresso!O69-SP_Pregresso!P69</f>
        <v>0</v>
      </c>
      <c r="O18" s="14">
        <f>+SP_Pregresso!P69-SP_Pregresso!Q69</f>
        <v>0</v>
      </c>
      <c r="P18" s="14">
        <f>+SP_Pregresso!Q69-SP_Pregresso!R69</f>
        <v>0</v>
      </c>
      <c r="Q18" s="14">
        <f>+SP_Pregresso!R69-SP_Pregresso!S69</f>
        <v>0</v>
      </c>
      <c r="R18" s="14">
        <f>+SP_Pregresso!S69-SP_Pregresso!T69</f>
        <v>0</v>
      </c>
      <c r="S18" s="14">
        <f>+SP_Pregresso!T69-SP_Pregresso!U69</f>
        <v>0</v>
      </c>
      <c r="T18" s="14">
        <f>+SP_Pregresso!U69-SP_Pregresso!V69</f>
        <v>0</v>
      </c>
      <c r="U18" s="14">
        <f>+SP_Pregresso!V69-SP_Pregresso!W69</f>
        <v>0</v>
      </c>
      <c r="V18" s="14">
        <f>+SP_Pregresso!W69-SP_Pregresso!X69</f>
        <v>0</v>
      </c>
      <c r="W18" s="14">
        <f>+SP_Pregresso!X69-SP_Pregresso!Y69</f>
        <v>0</v>
      </c>
      <c r="X18" s="14">
        <f>+SP_Pregresso!Y69-SP_Pregresso!Z69</f>
        <v>0</v>
      </c>
      <c r="Y18" s="14">
        <f>+SP_Pregresso!Z69-SP_Pregresso!AA69</f>
        <v>0</v>
      </c>
      <c r="Z18" s="14">
        <f>+SP_Pregresso!AA69-SP_Pregresso!AB69</f>
        <v>0</v>
      </c>
      <c r="AA18" s="14">
        <f>+SP_Pregresso!AB69-SP_Pregresso!AC69</f>
        <v>0</v>
      </c>
      <c r="AB18" s="14">
        <f>+SP_Pregresso!AC69-SP_Pregresso!AD69</f>
        <v>0</v>
      </c>
      <c r="AC18" s="14">
        <f>+SP_Pregresso!AD69-SP_Pregresso!AE69</f>
        <v>0</v>
      </c>
      <c r="AD18" s="14">
        <f>+SP_Pregresso!AE69-SP_Pregresso!AF69</f>
        <v>0</v>
      </c>
      <c r="AE18" s="14">
        <f>+SP_Pregresso!AF69-SP_Pregresso!AG69</f>
        <v>0</v>
      </c>
      <c r="AF18" s="14">
        <f>+SP_Pregresso!AG69-SP_Pregresso!AH69</f>
        <v>0</v>
      </c>
      <c r="AG18" s="14">
        <f>+SP_Pregresso!AH69-SP_Pregresso!AI69</f>
        <v>0</v>
      </c>
      <c r="AH18" s="14">
        <f>+SP_Pregresso!AI69-SP_Pregresso!AJ69</f>
        <v>0</v>
      </c>
      <c r="AI18" s="14">
        <f>+SP_Pregresso!AJ69-SP_Pregresso!AK69</f>
        <v>0</v>
      </c>
      <c r="AJ18" s="14">
        <f>+SP_Pregresso!AK69-SP_Pregresso!AL69</f>
        <v>0</v>
      </c>
      <c r="AK18" s="14">
        <f>+SP_Pregresso!AL69-SP_Pregresso!AM69</f>
        <v>0</v>
      </c>
      <c r="AL18" s="14">
        <f>+SP_Pregresso!AM69-SP_Pregresso!AN69</f>
        <v>0</v>
      </c>
      <c r="AM18" s="14">
        <f>+SP_Pregresso!AN69-SP_Pregresso!AO69</f>
        <v>0</v>
      </c>
      <c r="AN18" s="14">
        <f>+SP_Pregresso!AO69-SP_Pregresso!AP69</f>
        <v>0</v>
      </c>
      <c r="AO18" s="14">
        <f>+SP_Pregresso!AP69-SP_Pregresso!AQ69</f>
        <v>0</v>
      </c>
      <c r="AP18" s="14">
        <f>+SP_Pregresso!AQ69-SP_Pregresso!AR69</f>
        <v>0</v>
      </c>
      <c r="AQ18" s="14">
        <f>+SP_Pregresso!AR69-SP_Pregresso!AS69</f>
        <v>0</v>
      </c>
      <c r="AR18" s="14">
        <f>+SP_Pregresso!AS69-SP_Pregresso!AT69</f>
        <v>0</v>
      </c>
      <c r="AS18" s="14">
        <f>+SP_Pregresso!AT69-SP_Pregresso!AU69</f>
        <v>0</v>
      </c>
      <c r="AT18" s="14">
        <f>+SP_Pregresso!AU69-SP_Pregresso!AV69</f>
        <v>0</v>
      </c>
      <c r="AU18" s="14">
        <f>+SP_Pregresso!AV69-SP_Pregresso!AW69</f>
        <v>0</v>
      </c>
      <c r="AV18" s="14">
        <f>+SP_Pregresso!AW69-SP_Pregresso!AX69</f>
        <v>0</v>
      </c>
      <c r="AW18" s="14">
        <f>+SP_Pregresso!AX69-SP_Pregresso!AY69</f>
        <v>0</v>
      </c>
      <c r="AX18" s="14">
        <f>+SP_Pregresso!AY69-SP_Pregresso!AZ69</f>
        <v>0</v>
      </c>
      <c r="AY18" s="14">
        <f>+SP_Pregresso!AZ69-SP_Pregresso!BA69</f>
        <v>0</v>
      </c>
    </row>
    <row r="19" spans="3:51" x14ac:dyDescent="0.25">
      <c r="C19" s="9" t="s">
        <v>483</v>
      </c>
      <c r="D19" s="14">
        <f>+SP_Pregresso!D70-SP_Pregresso!F70</f>
        <v>3000</v>
      </c>
      <c r="E19" s="14">
        <f>+SP_Pregresso!F70-SP_Pregresso!G70</f>
        <v>0</v>
      </c>
      <c r="F19" s="14">
        <f>+SP_Pregresso!G70-SP_Pregresso!H70</f>
        <v>0</v>
      </c>
      <c r="G19" s="14">
        <f>+SP_Pregresso!H70-SP_Pregresso!I70</f>
        <v>0</v>
      </c>
      <c r="H19" s="14">
        <f>+SP_Pregresso!I70-SP_Pregresso!J70</f>
        <v>0</v>
      </c>
      <c r="I19" s="14">
        <f>+SP_Pregresso!J70-SP_Pregresso!K70</f>
        <v>0</v>
      </c>
      <c r="J19" s="14">
        <f>+SP_Pregresso!K70-SP_Pregresso!L70</f>
        <v>0</v>
      </c>
      <c r="K19" s="14">
        <f>+SP_Pregresso!L70-SP_Pregresso!M70</f>
        <v>0</v>
      </c>
      <c r="L19" s="14">
        <f>+SP_Pregresso!M70-SP_Pregresso!N70</f>
        <v>0</v>
      </c>
      <c r="M19" s="14">
        <f>+SP_Pregresso!N70-SP_Pregresso!O70</f>
        <v>0</v>
      </c>
      <c r="N19" s="14">
        <f>+SP_Pregresso!O70-SP_Pregresso!P70</f>
        <v>0</v>
      </c>
      <c r="O19" s="14">
        <f>+SP_Pregresso!P70-SP_Pregresso!Q70</f>
        <v>0</v>
      </c>
      <c r="P19" s="14">
        <f>+SP_Pregresso!Q70-SP_Pregresso!R70</f>
        <v>0</v>
      </c>
      <c r="Q19" s="14">
        <f>+SP_Pregresso!R70-SP_Pregresso!S70</f>
        <v>0</v>
      </c>
      <c r="R19" s="14">
        <f>+SP_Pregresso!S70-SP_Pregresso!T70</f>
        <v>0</v>
      </c>
      <c r="S19" s="14">
        <f>+SP_Pregresso!T70-SP_Pregresso!U70</f>
        <v>0</v>
      </c>
      <c r="T19" s="14">
        <f>+SP_Pregresso!U70-SP_Pregresso!V70</f>
        <v>0</v>
      </c>
      <c r="U19" s="14">
        <f>+SP_Pregresso!V70-SP_Pregresso!W70</f>
        <v>0</v>
      </c>
      <c r="V19" s="14">
        <f>+SP_Pregresso!W70-SP_Pregresso!X70</f>
        <v>0</v>
      </c>
      <c r="W19" s="14">
        <f>+SP_Pregresso!X70-SP_Pregresso!Y70</f>
        <v>0</v>
      </c>
      <c r="X19" s="14">
        <f>+SP_Pregresso!Y70-SP_Pregresso!Z70</f>
        <v>0</v>
      </c>
      <c r="Y19" s="14">
        <f>+SP_Pregresso!Z70-SP_Pregresso!AA70</f>
        <v>0</v>
      </c>
      <c r="Z19" s="14">
        <f>+SP_Pregresso!AA70-SP_Pregresso!AB70</f>
        <v>0</v>
      </c>
      <c r="AA19" s="14">
        <f>+SP_Pregresso!AB70-SP_Pregresso!AC70</f>
        <v>0</v>
      </c>
      <c r="AB19" s="14">
        <f>+SP_Pregresso!AC70-SP_Pregresso!AD70</f>
        <v>0</v>
      </c>
      <c r="AC19" s="14">
        <f>+SP_Pregresso!AD70-SP_Pregresso!AE70</f>
        <v>0</v>
      </c>
      <c r="AD19" s="14">
        <f>+SP_Pregresso!AE70-SP_Pregresso!AF70</f>
        <v>0</v>
      </c>
      <c r="AE19" s="14">
        <f>+SP_Pregresso!AF70-SP_Pregresso!AG70</f>
        <v>0</v>
      </c>
      <c r="AF19" s="14">
        <f>+SP_Pregresso!AG70-SP_Pregresso!AH70</f>
        <v>0</v>
      </c>
      <c r="AG19" s="14">
        <f>+SP_Pregresso!AH70-SP_Pregresso!AI70</f>
        <v>0</v>
      </c>
      <c r="AH19" s="14">
        <f>+SP_Pregresso!AI70-SP_Pregresso!AJ70</f>
        <v>0</v>
      </c>
      <c r="AI19" s="14">
        <f>+SP_Pregresso!AJ70-SP_Pregresso!AK70</f>
        <v>0</v>
      </c>
      <c r="AJ19" s="14">
        <f>+SP_Pregresso!AK70-SP_Pregresso!AL70</f>
        <v>0</v>
      </c>
      <c r="AK19" s="14">
        <f>+SP_Pregresso!AL70-SP_Pregresso!AM70</f>
        <v>0</v>
      </c>
      <c r="AL19" s="14">
        <f>+SP_Pregresso!AM70-SP_Pregresso!AN70</f>
        <v>0</v>
      </c>
      <c r="AM19" s="14">
        <f>+SP_Pregresso!AN70-SP_Pregresso!AO70</f>
        <v>0</v>
      </c>
      <c r="AN19" s="14">
        <f>+SP_Pregresso!AO70-SP_Pregresso!AP70</f>
        <v>0</v>
      </c>
      <c r="AO19" s="14">
        <f>+SP_Pregresso!AP70-SP_Pregresso!AQ70</f>
        <v>0</v>
      </c>
      <c r="AP19" s="14">
        <f>+SP_Pregresso!AQ70-SP_Pregresso!AR70</f>
        <v>0</v>
      </c>
      <c r="AQ19" s="14">
        <f>+SP_Pregresso!AR70-SP_Pregresso!AS70</f>
        <v>0</v>
      </c>
      <c r="AR19" s="14">
        <f>+SP_Pregresso!AS70-SP_Pregresso!AT70</f>
        <v>0</v>
      </c>
      <c r="AS19" s="14">
        <f>+SP_Pregresso!AT70-SP_Pregresso!AU70</f>
        <v>0</v>
      </c>
      <c r="AT19" s="14">
        <f>+SP_Pregresso!AU70-SP_Pregresso!AV70</f>
        <v>0</v>
      </c>
      <c r="AU19" s="14">
        <f>+SP_Pregresso!AV70-SP_Pregresso!AW70</f>
        <v>0</v>
      </c>
      <c r="AV19" s="14">
        <f>+SP_Pregresso!AW70-SP_Pregresso!AX70</f>
        <v>0</v>
      </c>
      <c r="AW19" s="14">
        <f>+SP_Pregresso!AX70-SP_Pregresso!AY70</f>
        <v>0</v>
      </c>
      <c r="AX19" s="14">
        <f>+SP_Pregresso!AY70-SP_Pregresso!AZ70</f>
        <v>0</v>
      </c>
      <c r="AY19" s="14">
        <f>+SP_Pregresso!AZ70-SP_Pregresso!BA70</f>
        <v>0</v>
      </c>
    </row>
    <row r="20" spans="3:51" x14ac:dyDescent="0.25">
      <c r="C20" s="9" t="s">
        <v>484</v>
      </c>
      <c r="D20" s="14">
        <f>+SP_Pregresso!D72-SP_Pregresso!F72</f>
        <v>5000</v>
      </c>
      <c r="E20" s="14">
        <f>+SP_Pregresso!F72-SP_Pregresso!G72</f>
        <v>0</v>
      </c>
      <c r="F20" s="14">
        <f>+SP_Pregresso!G72-SP_Pregresso!H72</f>
        <v>0</v>
      </c>
      <c r="G20" s="14">
        <f>+SP_Pregresso!H72-SP_Pregresso!I72</f>
        <v>0</v>
      </c>
      <c r="H20" s="14">
        <f>+SP_Pregresso!I72-SP_Pregresso!J72</f>
        <v>0</v>
      </c>
      <c r="I20" s="14">
        <f>+SP_Pregresso!J72-SP_Pregresso!K72</f>
        <v>0</v>
      </c>
      <c r="J20" s="14">
        <f>+SP_Pregresso!K72-SP_Pregresso!L72</f>
        <v>0</v>
      </c>
      <c r="K20" s="14">
        <f>+SP_Pregresso!L72-SP_Pregresso!M72</f>
        <v>0</v>
      </c>
      <c r="L20" s="14">
        <f>+SP_Pregresso!M72-SP_Pregresso!N72</f>
        <v>0</v>
      </c>
      <c r="M20" s="14">
        <f>+SP_Pregresso!N72-SP_Pregresso!O72</f>
        <v>0</v>
      </c>
      <c r="N20" s="14">
        <f>+SP_Pregresso!O72-SP_Pregresso!P72</f>
        <v>0</v>
      </c>
      <c r="O20" s="14">
        <f>+SP_Pregresso!P72-SP_Pregresso!Q72</f>
        <v>0</v>
      </c>
      <c r="P20" s="14">
        <f>+SP_Pregresso!Q72-SP_Pregresso!R72</f>
        <v>0</v>
      </c>
      <c r="Q20" s="14">
        <f>+SP_Pregresso!R72-SP_Pregresso!S72</f>
        <v>0</v>
      </c>
      <c r="R20" s="14">
        <f>+SP_Pregresso!S72-SP_Pregresso!T72</f>
        <v>0</v>
      </c>
      <c r="S20" s="14">
        <f>+SP_Pregresso!T72-SP_Pregresso!U72</f>
        <v>0</v>
      </c>
      <c r="T20" s="14">
        <f>+SP_Pregresso!U72-SP_Pregresso!V72</f>
        <v>0</v>
      </c>
      <c r="U20" s="14">
        <f>+SP_Pregresso!V72-SP_Pregresso!W72</f>
        <v>0</v>
      </c>
      <c r="V20" s="14">
        <f>+SP_Pregresso!W72-SP_Pregresso!X72</f>
        <v>0</v>
      </c>
      <c r="W20" s="14">
        <f>+SP_Pregresso!X72-SP_Pregresso!Y72</f>
        <v>0</v>
      </c>
      <c r="X20" s="14">
        <f>+SP_Pregresso!Y72-SP_Pregresso!Z72</f>
        <v>0</v>
      </c>
      <c r="Y20" s="14">
        <f>+SP_Pregresso!Z72-SP_Pregresso!AA72</f>
        <v>0</v>
      </c>
      <c r="Z20" s="14">
        <f>+SP_Pregresso!AA72-SP_Pregresso!AB72</f>
        <v>0</v>
      </c>
      <c r="AA20" s="14">
        <f>+SP_Pregresso!AB72-SP_Pregresso!AC72</f>
        <v>0</v>
      </c>
      <c r="AB20" s="14">
        <f>+SP_Pregresso!AC72-SP_Pregresso!AD72</f>
        <v>0</v>
      </c>
      <c r="AC20" s="14">
        <f>+SP_Pregresso!AD72-SP_Pregresso!AE72</f>
        <v>0</v>
      </c>
      <c r="AD20" s="14">
        <f>+SP_Pregresso!AE72-SP_Pregresso!AF72</f>
        <v>0</v>
      </c>
      <c r="AE20" s="14">
        <f>+SP_Pregresso!AF72-SP_Pregresso!AG72</f>
        <v>0</v>
      </c>
      <c r="AF20" s="14">
        <f>+SP_Pregresso!AG72-SP_Pregresso!AH72</f>
        <v>0</v>
      </c>
      <c r="AG20" s="14">
        <f>+SP_Pregresso!AH72-SP_Pregresso!AI72</f>
        <v>0</v>
      </c>
      <c r="AH20" s="14">
        <f>+SP_Pregresso!AI72-SP_Pregresso!AJ72</f>
        <v>0</v>
      </c>
      <c r="AI20" s="14">
        <f>+SP_Pregresso!AJ72-SP_Pregresso!AK72</f>
        <v>0</v>
      </c>
      <c r="AJ20" s="14">
        <f>+SP_Pregresso!AK72-SP_Pregresso!AL72</f>
        <v>0</v>
      </c>
      <c r="AK20" s="14">
        <f>+SP_Pregresso!AL72-SP_Pregresso!AM72</f>
        <v>0</v>
      </c>
      <c r="AL20" s="14">
        <f>+SP_Pregresso!AM72-SP_Pregresso!AN72</f>
        <v>0</v>
      </c>
      <c r="AM20" s="14">
        <f>+SP_Pregresso!AN72-SP_Pregresso!AO72</f>
        <v>0</v>
      </c>
      <c r="AN20" s="14">
        <f>+SP_Pregresso!AO72-SP_Pregresso!AP72</f>
        <v>0</v>
      </c>
      <c r="AO20" s="14">
        <f>+SP_Pregresso!AP72-SP_Pregresso!AQ72</f>
        <v>0</v>
      </c>
      <c r="AP20" s="14">
        <f>+SP_Pregresso!AQ72-SP_Pregresso!AR72</f>
        <v>0</v>
      </c>
      <c r="AQ20" s="14">
        <f>+SP_Pregresso!AR72-SP_Pregresso!AS72</f>
        <v>0</v>
      </c>
      <c r="AR20" s="14">
        <f>+SP_Pregresso!AS72-SP_Pregresso!AT72</f>
        <v>0</v>
      </c>
      <c r="AS20" s="14">
        <f>+SP_Pregresso!AT72-SP_Pregresso!AU72</f>
        <v>0</v>
      </c>
      <c r="AT20" s="14">
        <f>+SP_Pregresso!AU72-SP_Pregresso!AV72</f>
        <v>0</v>
      </c>
      <c r="AU20" s="14">
        <f>+SP_Pregresso!AV72-SP_Pregresso!AW72</f>
        <v>0</v>
      </c>
      <c r="AV20" s="14">
        <f>+SP_Pregresso!AW72-SP_Pregresso!AX72</f>
        <v>0</v>
      </c>
      <c r="AW20" s="14">
        <f>+SP_Pregresso!AX72-SP_Pregresso!AY72</f>
        <v>0</v>
      </c>
      <c r="AX20" s="14">
        <f>+SP_Pregresso!AY72-SP_Pregresso!AZ72</f>
        <v>0</v>
      </c>
      <c r="AY20" s="14">
        <f>+SP_Pregresso!AZ72-SP_Pregresso!BA72</f>
        <v>0</v>
      </c>
    </row>
    <row r="21" spans="3:51" x14ac:dyDescent="0.25">
      <c r="C21" s="9" t="s">
        <v>485</v>
      </c>
      <c r="D21" s="14">
        <f>+SP_Pregresso!D73-SP_Pregresso!F73</f>
        <v>4000</v>
      </c>
      <c r="E21" s="14">
        <f>+SP_Pregresso!F73-SP_Pregresso!G73</f>
        <v>0</v>
      </c>
      <c r="F21" s="14">
        <f>+SP_Pregresso!G73-SP_Pregresso!H73</f>
        <v>0</v>
      </c>
      <c r="G21" s="14">
        <f>+SP_Pregresso!H73-SP_Pregresso!I73</f>
        <v>0</v>
      </c>
      <c r="H21" s="14">
        <f>+SP_Pregresso!I73-SP_Pregresso!J73</f>
        <v>0</v>
      </c>
      <c r="I21" s="14">
        <f>+SP_Pregresso!J73-SP_Pregresso!K73</f>
        <v>0</v>
      </c>
      <c r="J21" s="14">
        <f>+SP_Pregresso!K73-SP_Pregresso!L73</f>
        <v>0</v>
      </c>
      <c r="K21" s="14">
        <f>+SP_Pregresso!L73-SP_Pregresso!M73</f>
        <v>0</v>
      </c>
      <c r="L21" s="14">
        <f>+SP_Pregresso!M73-SP_Pregresso!N73</f>
        <v>0</v>
      </c>
      <c r="M21" s="14">
        <f>+SP_Pregresso!N73-SP_Pregresso!O73</f>
        <v>0</v>
      </c>
      <c r="N21" s="14">
        <f>+SP_Pregresso!O73-SP_Pregresso!P73</f>
        <v>0</v>
      </c>
      <c r="O21" s="14">
        <f>+SP_Pregresso!P73-SP_Pregresso!Q73</f>
        <v>0</v>
      </c>
      <c r="P21" s="14">
        <f>+SP_Pregresso!Q73-SP_Pregresso!R73</f>
        <v>0</v>
      </c>
      <c r="Q21" s="14">
        <f>+SP_Pregresso!R73-SP_Pregresso!S73</f>
        <v>0</v>
      </c>
      <c r="R21" s="14">
        <f>+SP_Pregresso!S73-SP_Pregresso!T73</f>
        <v>0</v>
      </c>
      <c r="S21" s="14">
        <f>+SP_Pregresso!T73-SP_Pregresso!U73</f>
        <v>0</v>
      </c>
      <c r="T21" s="14">
        <f>+SP_Pregresso!U73-SP_Pregresso!V73</f>
        <v>0</v>
      </c>
      <c r="U21" s="14">
        <f>+SP_Pregresso!V73-SP_Pregresso!W73</f>
        <v>0</v>
      </c>
      <c r="V21" s="14">
        <f>+SP_Pregresso!W73-SP_Pregresso!X73</f>
        <v>0</v>
      </c>
      <c r="W21" s="14">
        <f>+SP_Pregresso!X73-SP_Pregresso!Y73</f>
        <v>0</v>
      </c>
      <c r="X21" s="14">
        <f>+SP_Pregresso!Y73-SP_Pregresso!Z73</f>
        <v>0</v>
      </c>
      <c r="Y21" s="14">
        <f>+SP_Pregresso!Z73-SP_Pregresso!AA73</f>
        <v>0</v>
      </c>
      <c r="Z21" s="14">
        <f>+SP_Pregresso!AA73-SP_Pregresso!AB73</f>
        <v>0</v>
      </c>
      <c r="AA21" s="14">
        <f>+SP_Pregresso!AB73-SP_Pregresso!AC73</f>
        <v>0</v>
      </c>
      <c r="AB21" s="14">
        <f>+SP_Pregresso!AC73-SP_Pregresso!AD73</f>
        <v>0</v>
      </c>
      <c r="AC21" s="14">
        <f>+SP_Pregresso!AD73-SP_Pregresso!AE73</f>
        <v>0</v>
      </c>
      <c r="AD21" s="14">
        <f>+SP_Pregresso!AE73-SP_Pregresso!AF73</f>
        <v>0</v>
      </c>
      <c r="AE21" s="14">
        <f>+SP_Pregresso!AF73-SP_Pregresso!AG73</f>
        <v>0</v>
      </c>
      <c r="AF21" s="14">
        <f>+SP_Pregresso!AG73-SP_Pregresso!AH73</f>
        <v>0</v>
      </c>
      <c r="AG21" s="14">
        <f>+SP_Pregresso!AH73-SP_Pregresso!AI73</f>
        <v>0</v>
      </c>
      <c r="AH21" s="14">
        <f>+SP_Pregresso!AI73-SP_Pregresso!AJ73</f>
        <v>0</v>
      </c>
      <c r="AI21" s="14">
        <f>+SP_Pregresso!AJ73-SP_Pregresso!AK73</f>
        <v>0</v>
      </c>
      <c r="AJ21" s="14">
        <f>+SP_Pregresso!AK73-SP_Pregresso!AL73</f>
        <v>0</v>
      </c>
      <c r="AK21" s="14">
        <f>+SP_Pregresso!AL73-SP_Pregresso!AM73</f>
        <v>0</v>
      </c>
      <c r="AL21" s="14">
        <f>+SP_Pregresso!AM73-SP_Pregresso!AN73</f>
        <v>0</v>
      </c>
      <c r="AM21" s="14">
        <f>+SP_Pregresso!AN73-SP_Pregresso!AO73</f>
        <v>0</v>
      </c>
      <c r="AN21" s="14">
        <f>+SP_Pregresso!AO73-SP_Pregresso!AP73</f>
        <v>0</v>
      </c>
      <c r="AO21" s="14">
        <f>+SP_Pregresso!AP73-SP_Pregresso!AQ73</f>
        <v>0</v>
      </c>
      <c r="AP21" s="14">
        <f>+SP_Pregresso!AQ73-SP_Pregresso!AR73</f>
        <v>0</v>
      </c>
      <c r="AQ21" s="14">
        <f>+SP_Pregresso!AR73-SP_Pregresso!AS73</f>
        <v>0</v>
      </c>
      <c r="AR21" s="14">
        <f>+SP_Pregresso!AS73-SP_Pregresso!AT73</f>
        <v>0</v>
      </c>
      <c r="AS21" s="14">
        <f>+SP_Pregresso!AT73-SP_Pregresso!AU73</f>
        <v>0</v>
      </c>
      <c r="AT21" s="14">
        <f>+SP_Pregresso!AU73-SP_Pregresso!AV73</f>
        <v>0</v>
      </c>
      <c r="AU21" s="14">
        <f>+SP_Pregresso!AV73-SP_Pregresso!AW73</f>
        <v>0</v>
      </c>
      <c r="AV21" s="14">
        <f>+SP_Pregresso!AW73-SP_Pregresso!AX73</f>
        <v>0</v>
      </c>
      <c r="AW21" s="14">
        <f>+SP_Pregresso!AX73-SP_Pregresso!AY73</f>
        <v>0</v>
      </c>
      <c r="AX21" s="14">
        <f>+SP_Pregresso!AY73-SP_Pregresso!AZ73</f>
        <v>0</v>
      </c>
      <c r="AY21" s="14">
        <f>+SP_Pregresso!AZ73-SP_Pregresso!BA73</f>
        <v>0</v>
      </c>
    </row>
    <row r="22" spans="3:51" x14ac:dyDescent="0.25">
      <c r="C22" s="9" t="s">
        <v>486</v>
      </c>
      <c r="D22" s="14">
        <f>+SP_Pregresso!D77-SP_Pregresso!F77</f>
        <v>0</v>
      </c>
      <c r="E22" s="14">
        <f>+SP_Pregresso!F77-SP_Pregresso!G77</f>
        <v>0</v>
      </c>
      <c r="F22" s="14">
        <f>+SP_Pregresso!G77-SP_Pregresso!H77</f>
        <v>20000</v>
      </c>
      <c r="G22" s="14">
        <f>+SP_Pregresso!H77-SP_Pregresso!I77</f>
        <v>0</v>
      </c>
      <c r="H22" s="14">
        <f>+SP_Pregresso!I77-SP_Pregresso!J77</f>
        <v>0</v>
      </c>
      <c r="I22" s="14">
        <f>+SP_Pregresso!J77-SP_Pregresso!K77</f>
        <v>0</v>
      </c>
      <c r="J22" s="14">
        <f>+SP_Pregresso!K77-SP_Pregresso!L77</f>
        <v>0</v>
      </c>
      <c r="K22" s="14">
        <f>+SP_Pregresso!L77-SP_Pregresso!M77</f>
        <v>0</v>
      </c>
      <c r="L22" s="14">
        <f>+SP_Pregresso!M77-SP_Pregresso!N77</f>
        <v>0</v>
      </c>
      <c r="M22" s="14">
        <f>+SP_Pregresso!N77-SP_Pregresso!O77</f>
        <v>0</v>
      </c>
      <c r="N22" s="14">
        <f>+SP_Pregresso!O77-SP_Pregresso!P77</f>
        <v>0</v>
      </c>
      <c r="O22" s="14">
        <f>+SP_Pregresso!P77-SP_Pregresso!Q77</f>
        <v>0</v>
      </c>
      <c r="P22" s="14">
        <f>+SP_Pregresso!Q77-SP_Pregresso!R77</f>
        <v>0</v>
      </c>
      <c r="Q22" s="14">
        <f>+SP_Pregresso!R77-SP_Pregresso!S77</f>
        <v>0</v>
      </c>
      <c r="R22" s="14">
        <f>+SP_Pregresso!S77-SP_Pregresso!T77</f>
        <v>0</v>
      </c>
      <c r="S22" s="14">
        <f>+SP_Pregresso!T77-SP_Pregresso!U77</f>
        <v>0</v>
      </c>
      <c r="T22" s="14">
        <f>+SP_Pregresso!U77-SP_Pregresso!V77</f>
        <v>0</v>
      </c>
      <c r="U22" s="14">
        <f>+SP_Pregresso!V77-SP_Pregresso!W77</f>
        <v>0</v>
      </c>
      <c r="V22" s="14">
        <f>+SP_Pregresso!W77-SP_Pregresso!X77</f>
        <v>0</v>
      </c>
      <c r="W22" s="14">
        <f>+SP_Pregresso!X77-SP_Pregresso!Y77</f>
        <v>0</v>
      </c>
      <c r="X22" s="14">
        <f>+SP_Pregresso!Y77-SP_Pregresso!Z77</f>
        <v>0</v>
      </c>
      <c r="Y22" s="14">
        <f>+SP_Pregresso!Z77-SP_Pregresso!AA77</f>
        <v>0</v>
      </c>
      <c r="Z22" s="14">
        <f>+SP_Pregresso!AA77-SP_Pregresso!AB77</f>
        <v>0</v>
      </c>
      <c r="AA22" s="14">
        <f>+SP_Pregresso!AB77-SP_Pregresso!AC77</f>
        <v>0</v>
      </c>
      <c r="AB22" s="14">
        <f>+SP_Pregresso!AC77-SP_Pregresso!AD77</f>
        <v>0</v>
      </c>
      <c r="AC22" s="14">
        <f>+SP_Pregresso!AD77-SP_Pregresso!AE77</f>
        <v>0</v>
      </c>
      <c r="AD22" s="14">
        <f>+SP_Pregresso!AE77-SP_Pregresso!AF77</f>
        <v>0</v>
      </c>
      <c r="AE22" s="14">
        <f>+SP_Pregresso!AF77-SP_Pregresso!AG77</f>
        <v>0</v>
      </c>
      <c r="AF22" s="14">
        <f>+SP_Pregresso!AG77-SP_Pregresso!AH77</f>
        <v>0</v>
      </c>
      <c r="AG22" s="14">
        <f>+SP_Pregresso!AH77-SP_Pregresso!AI77</f>
        <v>0</v>
      </c>
      <c r="AH22" s="14">
        <f>+SP_Pregresso!AI77-SP_Pregresso!AJ77</f>
        <v>0</v>
      </c>
      <c r="AI22" s="14">
        <f>+SP_Pregresso!AJ77-SP_Pregresso!AK77</f>
        <v>0</v>
      </c>
      <c r="AJ22" s="14">
        <f>+SP_Pregresso!AK77-SP_Pregresso!AL77</f>
        <v>0</v>
      </c>
      <c r="AK22" s="14">
        <f>+SP_Pregresso!AL77-SP_Pregresso!AM77</f>
        <v>0</v>
      </c>
      <c r="AL22" s="14">
        <f>+SP_Pregresso!AM77-SP_Pregresso!AN77</f>
        <v>0</v>
      </c>
      <c r="AM22" s="14">
        <f>+SP_Pregresso!AN77-SP_Pregresso!AO77</f>
        <v>0</v>
      </c>
      <c r="AN22" s="14">
        <f>+SP_Pregresso!AO77-SP_Pregresso!AP77</f>
        <v>0</v>
      </c>
      <c r="AO22" s="14">
        <f>+SP_Pregresso!AP77-SP_Pregresso!AQ77</f>
        <v>0</v>
      </c>
      <c r="AP22" s="14">
        <f>+SP_Pregresso!AQ77-SP_Pregresso!AR77</f>
        <v>0</v>
      </c>
      <c r="AQ22" s="14">
        <f>+SP_Pregresso!AR77-SP_Pregresso!AS77</f>
        <v>0</v>
      </c>
      <c r="AR22" s="14">
        <f>+SP_Pregresso!AS77-SP_Pregresso!AT77</f>
        <v>0</v>
      </c>
      <c r="AS22" s="14">
        <f>+SP_Pregresso!AT77-SP_Pregresso!AU77</f>
        <v>0</v>
      </c>
      <c r="AT22" s="14">
        <f>+SP_Pregresso!AU77-SP_Pregresso!AV77</f>
        <v>0</v>
      </c>
      <c r="AU22" s="14">
        <f>+SP_Pregresso!AV77-SP_Pregresso!AW77</f>
        <v>0</v>
      </c>
      <c r="AV22" s="14">
        <f>+SP_Pregresso!AW77-SP_Pregresso!AX77</f>
        <v>0</v>
      </c>
      <c r="AW22" s="14">
        <f>+SP_Pregresso!AX77-SP_Pregresso!AY77</f>
        <v>0</v>
      </c>
      <c r="AX22" s="14">
        <f>+SP_Pregresso!AY77-SP_Pregresso!AZ77</f>
        <v>0</v>
      </c>
      <c r="AY22" s="14">
        <f>+SP_Pregresso!AZ77-SP_Pregresso!BA77</f>
        <v>0</v>
      </c>
    </row>
    <row r="23" spans="3:51" x14ac:dyDescent="0.25">
      <c r="C23" s="9" t="s">
        <v>487</v>
      </c>
      <c r="D23" s="14">
        <f>+SP_Pregresso!D78-SP_Pregresso!F78</f>
        <v>0</v>
      </c>
      <c r="E23" s="14">
        <f>+SP_Pregresso!F78-SP_Pregresso!G78</f>
        <v>0</v>
      </c>
      <c r="F23" s="14">
        <f>+SP_Pregresso!G78-SP_Pregresso!H78</f>
        <v>0</v>
      </c>
      <c r="G23" s="14">
        <f>+SP_Pregresso!H78-SP_Pregresso!I78</f>
        <v>0</v>
      </c>
      <c r="H23" s="14">
        <f>+SP_Pregresso!I78-SP_Pregresso!J78</f>
        <v>0</v>
      </c>
      <c r="I23" s="14">
        <f>+SP_Pregresso!J78-SP_Pregresso!K78</f>
        <v>0</v>
      </c>
      <c r="J23" s="14">
        <f>+SP_Pregresso!K78-SP_Pregresso!L78</f>
        <v>0</v>
      </c>
      <c r="K23" s="14">
        <f>+SP_Pregresso!L78-SP_Pregresso!M78</f>
        <v>0</v>
      </c>
      <c r="L23" s="14">
        <f>+SP_Pregresso!M78-SP_Pregresso!N78</f>
        <v>0</v>
      </c>
      <c r="M23" s="14">
        <f>+SP_Pregresso!N78-SP_Pregresso!O78</f>
        <v>0</v>
      </c>
      <c r="N23" s="14">
        <f>+SP_Pregresso!O78-SP_Pregresso!P78</f>
        <v>0</v>
      </c>
      <c r="O23" s="14">
        <f>+SP_Pregresso!P78-SP_Pregresso!Q78</f>
        <v>0</v>
      </c>
      <c r="P23" s="14">
        <f>+SP_Pregresso!Q78-SP_Pregresso!R78</f>
        <v>0</v>
      </c>
      <c r="Q23" s="14">
        <f>+SP_Pregresso!R78-SP_Pregresso!S78</f>
        <v>0</v>
      </c>
      <c r="R23" s="14">
        <f>+SP_Pregresso!S78-SP_Pregresso!T78</f>
        <v>0</v>
      </c>
      <c r="S23" s="14">
        <f>+SP_Pregresso!T78-SP_Pregresso!U78</f>
        <v>0</v>
      </c>
      <c r="T23" s="14">
        <f>+SP_Pregresso!U78-SP_Pregresso!V78</f>
        <v>0</v>
      </c>
      <c r="U23" s="14">
        <f>+SP_Pregresso!V78-SP_Pregresso!W78</f>
        <v>0</v>
      </c>
      <c r="V23" s="14">
        <f>+SP_Pregresso!W78-SP_Pregresso!X78</f>
        <v>0</v>
      </c>
      <c r="W23" s="14">
        <f>+SP_Pregresso!X78-SP_Pregresso!Y78</f>
        <v>0</v>
      </c>
      <c r="X23" s="14">
        <f>+SP_Pregresso!Y78-SP_Pregresso!Z78</f>
        <v>0</v>
      </c>
      <c r="Y23" s="14">
        <f>+SP_Pregresso!Z78-SP_Pregresso!AA78</f>
        <v>0</v>
      </c>
      <c r="Z23" s="14">
        <f>+SP_Pregresso!AA78-SP_Pregresso!AB78</f>
        <v>0</v>
      </c>
      <c r="AA23" s="14">
        <f>+SP_Pregresso!AB78-SP_Pregresso!AC78</f>
        <v>0</v>
      </c>
      <c r="AB23" s="14">
        <f>+SP_Pregresso!AC78-SP_Pregresso!AD78</f>
        <v>0</v>
      </c>
      <c r="AC23" s="14">
        <f>+SP_Pregresso!AD78-SP_Pregresso!AE78</f>
        <v>0</v>
      </c>
      <c r="AD23" s="14">
        <f>+SP_Pregresso!AE78-SP_Pregresso!AF78</f>
        <v>0</v>
      </c>
      <c r="AE23" s="14">
        <f>+SP_Pregresso!AF78-SP_Pregresso!AG78</f>
        <v>0</v>
      </c>
      <c r="AF23" s="14">
        <f>+SP_Pregresso!AG78-SP_Pregresso!AH78</f>
        <v>0</v>
      </c>
      <c r="AG23" s="14">
        <f>+SP_Pregresso!AH78-SP_Pregresso!AI78</f>
        <v>0</v>
      </c>
      <c r="AH23" s="14">
        <f>+SP_Pregresso!AI78-SP_Pregresso!AJ78</f>
        <v>0</v>
      </c>
      <c r="AI23" s="14">
        <f>+SP_Pregresso!AJ78-SP_Pregresso!AK78</f>
        <v>0</v>
      </c>
      <c r="AJ23" s="14">
        <f>+SP_Pregresso!AK78-SP_Pregresso!AL78</f>
        <v>0</v>
      </c>
      <c r="AK23" s="14">
        <f>+SP_Pregresso!AL78-SP_Pregresso!AM78</f>
        <v>0</v>
      </c>
      <c r="AL23" s="14">
        <f>+SP_Pregresso!AM78-SP_Pregresso!AN78</f>
        <v>0</v>
      </c>
      <c r="AM23" s="14">
        <f>+SP_Pregresso!AN78-SP_Pregresso!AO78</f>
        <v>0</v>
      </c>
      <c r="AN23" s="14">
        <f>+SP_Pregresso!AO78-SP_Pregresso!AP78</f>
        <v>0</v>
      </c>
      <c r="AO23" s="14">
        <f>+SP_Pregresso!AP78-SP_Pregresso!AQ78</f>
        <v>0</v>
      </c>
      <c r="AP23" s="14">
        <f>+SP_Pregresso!AQ78-SP_Pregresso!AR78</f>
        <v>0</v>
      </c>
      <c r="AQ23" s="14">
        <f>+SP_Pregresso!AR78-SP_Pregresso!AS78</f>
        <v>0</v>
      </c>
      <c r="AR23" s="14">
        <f>+SP_Pregresso!AS78-SP_Pregresso!AT78</f>
        <v>0</v>
      </c>
      <c r="AS23" s="14">
        <f>+SP_Pregresso!AT78-SP_Pregresso!AU78</f>
        <v>0</v>
      </c>
      <c r="AT23" s="14">
        <f>+SP_Pregresso!AU78-SP_Pregresso!AV78</f>
        <v>0</v>
      </c>
      <c r="AU23" s="14">
        <f>+SP_Pregresso!AV78-SP_Pregresso!AW78</f>
        <v>0</v>
      </c>
      <c r="AV23" s="14">
        <f>+SP_Pregresso!AW78-SP_Pregresso!AX78</f>
        <v>0</v>
      </c>
      <c r="AW23" s="14">
        <f>+SP_Pregresso!AX78-SP_Pregresso!AY78</f>
        <v>0</v>
      </c>
      <c r="AX23" s="14">
        <f>+SP_Pregresso!AY78-SP_Pregresso!AZ78</f>
        <v>0</v>
      </c>
      <c r="AY23" s="14">
        <f>+SP_Pregresso!AZ78-SP_Pregresso!BA78</f>
        <v>0</v>
      </c>
    </row>
    <row r="24" spans="3:51" x14ac:dyDescent="0.25">
      <c r="C24" s="9" t="s">
        <v>488</v>
      </c>
      <c r="D24" s="14">
        <f>+SP_Pregresso!F125+SP_Pregresso!F126</f>
        <v>40750</v>
      </c>
      <c r="E24" s="14">
        <f>+SP_Pregresso!G125+SP_Pregresso!G126</f>
        <v>39000</v>
      </c>
      <c r="F24" s="14">
        <f>+SP_Pregresso!H125+SP_Pregresso!H126</f>
        <v>37250</v>
      </c>
      <c r="G24" s="14">
        <f>+SP_Pregresso!I125+SP_Pregresso!I126</f>
        <v>35500</v>
      </c>
      <c r="H24" s="14">
        <f>+SP_Pregresso!J125+SP_Pregresso!J126</f>
        <v>33750</v>
      </c>
      <c r="I24" s="14">
        <f>+SP_Pregresso!K125+SP_Pregresso!K126</f>
        <v>32000</v>
      </c>
      <c r="J24" s="14">
        <f>+SP_Pregresso!L125+SP_Pregresso!L126</f>
        <v>30250</v>
      </c>
      <c r="K24" s="14">
        <f>+SP_Pregresso!M125+SP_Pregresso!M126</f>
        <v>28500</v>
      </c>
      <c r="L24" s="14">
        <f>+SP_Pregresso!N125+SP_Pregresso!N126</f>
        <v>26750</v>
      </c>
      <c r="M24" s="14">
        <f>+SP_Pregresso!O125+SP_Pregresso!O126</f>
        <v>25000</v>
      </c>
      <c r="N24" s="14">
        <f>+SP_Pregresso!P125+SP_Pregresso!P126</f>
        <v>0</v>
      </c>
      <c r="O24" s="14">
        <f>+SP_Pregresso!Q125+SP_Pregresso!Q126</f>
        <v>0</v>
      </c>
      <c r="P24" s="14">
        <f>+SP_Pregresso!R125+SP_Pregresso!R126</f>
        <v>0</v>
      </c>
      <c r="Q24" s="14">
        <f>+SP_Pregresso!S125+SP_Pregresso!S126</f>
        <v>0</v>
      </c>
      <c r="R24" s="14">
        <f>+SP_Pregresso!T125+SP_Pregresso!T126</f>
        <v>0</v>
      </c>
      <c r="S24" s="14">
        <f>+SP_Pregresso!U125+SP_Pregresso!U126</f>
        <v>0</v>
      </c>
      <c r="T24" s="14">
        <f>+SP_Pregresso!V125+SP_Pregresso!V126</f>
        <v>0</v>
      </c>
      <c r="U24" s="14">
        <f>+SP_Pregresso!W125+SP_Pregresso!W126</f>
        <v>0</v>
      </c>
      <c r="V24" s="14">
        <f>+SP_Pregresso!X125+SP_Pregresso!X126</f>
        <v>0</v>
      </c>
      <c r="W24" s="14">
        <f>+SP_Pregresso!Y125+SP_Pregresso!Y126</f>
        <v>0</v>
      </c>
      <c r="X24" s="14">
        <f>+SP_Pregresso!Z125+SP_Pregresso!Z126</f>
        <v>0</v>
      </c>
      <c r="Y24" s="14">
        <f>+SP_Pregresso!AA125+SP_Pregresso!AA126</f>
        <v>0</v>
      </c>
      <c r="Z24" s="14">
        <f>+SP_Pregresso!AB125+SP_Pregresso!AB126</f>
        <v>0</v>
      </c>
      <c r="AA24" s="14">
        <f>+SP_Pregresso!AC125+SP_Pregresso!AC126</f>
        <v>0</v>
      </c>
      <c r="AB24" s="14">
        <f>+SP_Pregresso!AD125+SP_Pregresso!AD126</f>
        <v>0</v>
      </c>
      <c r="AC24" s="14">
        <f>+SP_Pregresso!AE125+SP_Pregresso!AE126</f>
        <v>0</v>
      </c>
      <c r="AD24" s="14">
        <f>+SP_Pregresso!AF125+SP_Pregresso!AF126</f>
        <v>0</v>
      </c>
      <c r="AE24" s="14">
        <f>+SP_Pregresso!AG125+SP_Pregresso!AG126</f>
        <v>0</v>
      </c>
      <c r="AF24" s="14">
        <f>+SP_Pregresso!AH125+SP_Pregresso!AH126</f>
        <v>0</v>
      </c>
      <c r="AG24" s="14">
        <f>+SP_Pregresso!AI125+SP_Pregresso!AI126</f>
        <v>0</v>
      </c>
      <c r="AH24" s="14">
        <f>+SP_Pregresso!AJ125+SP_Pregresso!AJ126</f>
        <v>0</v>
      </c>
      <c r="AI24" s="14">
        <f>+SP_Pregresso!AK125+SP_Pregresso!AK126</f>
        <v>0</v>
      </c>
      <c r="AJ24" s="14">
        <f>+SP_Pregresso!AL125+SP_Pregresso!AL126</f>
        <v>0</v>
      </c>
      <c r="AK24" s="14">
        <f>+SP_Pregresso!AM125+SP_Pregresso!AM126</f>
        <v>0</v>
      </c>
      <c r="AL24" s="14">
        <f>+SP_Pregresso!AN125+SP_Pregresso!AN126</f>
        <v>0</v>
      </c>
      <c r="AM24" s="14">
        <f>+SP_Pregresso!AO125+SP_Pregresso!AO126</f>
        <v>0</v>
      </c>
      <c r="AN24" s="14">
        <f>+SP_Pregresso!AP125+SP_Pregresso!AP126</f>
        <v>0</v>
      </c>
      <c r="AO24" s="14">
        <f>+SP_Pregresso!AQ125+SP_Pregresso!AQ126</f>
        <v>0</v>
      </c>
      <c r="AP24" s="14">
        <f>+SP_Pregresso!AR125+SP_Pregresso!AR126</f>
        <v>0</v>
      </c>
      <c r="AQ24" s="14">
        <f>+SP_Pregresso!AS125+SP_Pregresso!AS126</f>
        <v>0</v>
      </c>
      <c r="AR24" s="14">
        <f>+SP_Pregresso!AT125+SP_Pregresso!AT126</f>
        <v>0</v>
      </c>
      <c r="AS24" s="14">
        <f>+SP_Pregresso!AU125+SP_Pregresso!AU126</f>
        <v>0</v>
      </c>
      <c r="AT24" s="14">
        <f>+SP_Pregresso!AV125+SP_Pregresso!AV126</f>
        <v>0</v>
      </c>
      <c r="AU24" s="14">
        <f>+SP_Pregresso!AW125+SP_Pregresso!AW126</f>
        <v>0</v>
      </c>
      <c r="AV24" s="14">
        <f>+SP_Pregresso!AX125+SP_Pregresso!AX126</f>
        <v>0</v>
      </c>
      <c r="AW24" s="14">
        <f>+SP_Pregresso!AY125+SP_Pregresso!AY126</f>
        <v>0</v>
      </c>
      <c r="AX24" s="14">
        <f>+SP_Pregresso!AZ125+SP_Pregresso!AZ126</f>
        <v>0</v>
      </c>
      <c r="AY24" s="14">
        <f>+SP_Pregresso!BA125+SP_Pregresso!BA126</f>
        <v>0</v>
      </c>
    </row>
    <row r="26" spans="3:51" s="3" customFormat="1" x14ac:dyDescent="0.25">
      <c r="C26" s="3" t="s">
        <v>489</v>
      </c>
      <c r="D26" s="161">
        <f>SUM(D15:D25)</f>
        <v>132750</v>
      </c>
      <c r="E26" s="161">
        <f>SUM(E15:E25)</f>
        <v>109000</v>
      </c>
      <c r="F26" s="161">
        <f t="shared" ref="F26:AY26" si="1">SUM(F15:F25)</f>
        <v>57250</v>
      </c>
      <c r="G26" s="161">
        <f t="shared" si="1"/>
        <v>35500</v>
      </c>
      <c r="H26" s="161">
        <f t="shared" si="1"/>
        <v>33750</v>
      </c>
      <c r="I26" s="161">
        <f t="shared" si="1"/>
        <v>32000</v>
      </c>
      <c r="J26" s="161">
        <f t="shared" si="1"/>
        <v>30250</v>
      </c>
      <c r="K26" s="161">
        <f t="shared" si="1"/>
        <v>28500</v>
      </c>
      <c r="L26" s="161">
        <f t="shared" si="1"/>
        <v>26750</v>
      </c>
      <c r="M26" s="161">
        <f t="shared" si="1"/>
        <v>25000</v>
      </c>
      <c r="N26" s="161">
        <f t="shared" si="1"/>
        <v>0</v>
      </c>
      <c r="O26" s="161">
        <f t="shared" si="1"/>
        <v>0</v>
      </c>
      <c r="P26" s="161">
        <f t="shared" si="1"/>
        <v>0</v>
      </c>
      <c r="Q26" s="161">
        <f t="shared" si="1"/>
        <v>0</v>
      </c>
      <c r="R26" s="161">
        <f t="shared" si="1"/>
        <v>0</v>
      </c>
      <c r="S26" s="161">
        <f t="shared" si="1"/>
        <v>0</v>
      </c>
      <c r="T26" s="161">
        <f t="shared" si="1"/>
        <v>0</v>
      </c>
      <c r="U26" s="161">
        <f t="shared" si="1"/>
        <v>0</v>
      </c>
      <c r="V26" s="161">
        <f t="shared" si="1"/>
        <v>0</v>
      </c>
      <c r="W26" s="161">
        <f t="shared" si="1"/>
        <v>0</v>
      </c>
      <c r="X26" s="161">
        <f t="shared" si="1"/>
        <v>0</v>
      </c>
      <c r="Y26" s="161">
        <f t="shared" si="1"/>
        <v>0</v>
      </c>
      <c r="Z26" s="161">
        <f t="shared" si="1"/>
        <v>0</v>
      </c>
      <c r="AA26" s="161">
        <f t="shared" si="1"/>
        <v>0</v>
      </c>
      <c r="AB26" s="161">
        <f t="shared" si="1"/>
        <v>0</v>
      </c>
      <c r="AC26" s="161">
        <f t="shared" si="1"/>
        <v>0</v>
      </c>
      <c r="AD26" s="161">
        <f t="shared" si="1"/>
        <v>0</v>
      </c>
      <c r="AE26" s="161">
        <f t="shared" si="1"/>
        <v>0</v>
      </c>
      <c r="AF26" s="161">
        <f t="shared" si="1"/>
        <v>0</v>
      </c>
      <c r="AG26" s="161">
        <f t="shared" si="1"/>
        <v>0</v>
      </c>
      <c r="AH26" s="161">
        <f t="shared" si="1"/>
        <v>0</v>
      </c>
      <c r="AI26" s="161">
        <f t="shared" si="1"/>
        <v>0</v>
      </c>
      <c r="AJ26" s="161">
        <f t="shared" si="1"/>
        <v>0</v>
      </c>
      <c r="AK26" s="161">
        <f t="shared" si="1"/>
        <v>0</v>
      </c>
      <c r="AL26" s="161">
        <f t="shared" si="1"/>
        <v>0</v>
      </c>
      <c r="AM26" s="161">
        <f t="shared" si="1"/>
        <v>0</v>
      </c>
      <c r="AN26" s="161">
        <f t="shared" si="1"/>
        <v>0</v>
      </c>
      <c r="AO26" s="161">
        <f t="shared" si="1"/>
        <v>0</v>
      </c>
      <c r="AP26" s="161">
        <f t="shared" si="1"/>
        <v>0</v>
      </c>
      <c r="AQ26" s="161">
        <f t="shared" si="1"/>
        <v>0</v>
      </c>
      <c r="AR26" s="161">
        <f t="shared" si="1"/>
        <v>0</v>
      </c>
      <c r="AS26" s="161">
        <f t="shared" si="1"/>
        <v>0</v>
      </c>
      <c r="AT26" s="161">
        <f t="shared" si="1"/>
        <v>0</v>
      </c>
      <c r="AU26" s="161">
        <f t="shared" si="1"/>
        <v>0</v>
      </c>
      <c r="AV26" s="161">
        <f t="shared" si="1"/>
        <v>0</v>
      </c>
      <c r="AW26" s="161">
        <f t="shared" si="1"/>
        <v>0</v>
      </c>
      <c r="AX26" s="161">
        <f t="shared" si="1"/>
        <v>0</v>
      </c>
      <c r="AY26" s="161">
        <f t="shared" si="1"/>
        <v>0</v>
      </c>
    </row>
    <row r="28" spans="3:51" x14ac:dyDescent="0.25">
      <c r="C28" t="s">
        <v>490</v>
      </c>
      <c r="D28" s="14">
        <f>+D13-D26</f>
        <v>1250</v>
      </c>
      <c r="E28" s="14">
        <f t="shared" ref="E28:AY28" si="2">+E13-E26</f>
        <v>-3000</v>
      </c>
      <c r="F28" s="14">
        <f t="shared" si="2"/>
        <v>-57250</v>
      </c>
      <c r="G28" s="14">
        <f t="shared" si="2"/>
        <v>-35500</v>
      </c>
      <c r="H28" s="14">
        <f t="shared" si="2"/>
        <v>-33750</v>
      </c>
      <c r="I28" s="14">
        <f t="shared" si="2"/>
        <v>-32000</v>
      </c>
      <c r="J28" s="14">
        <f t="shared" si="2"/>
        <v>-30250</v>
      </c>
      <c r="K28" s="14">
        <f t="shared" si="2"/>
        <v>-28500</v>
      </c>
      <c r="L28" s="14">
        <f t="shared" si="2"/>
        <v>-26750</v>
      </c>
      <c r="M28" s="14">
        <f t="shared" si="2"/>
        <v>-25000</v>
      </c>
      <c r="N28" s="14">
        <f t="shared" si="2"/>
        <v>0</v>
      </c>
      <c r="O28" s="14">
        <f t="shared" si="2"/>
        <v>0</v>
      </c>
      <c r="P28" s="14">
        <f t="shared" si="2"/>
        <v>0</v>
      </c>
      <c r="Q28" s="14">
        <f t="shared" si="2"/>
        <v>0</v>
      </c>
      <c r="R28" s="14">
        <f t="shared" si="2"/>
        <v>0</v>
      </c>
      <c r="S28" s="14">
        <f t="shared" si="2"/>
        <v>0</v>
      </c>
      <c r="T28" s="14">
        <f t="shared" si="2"/>
        <v>0</v>
      </c>
      <c r="U28" s="14">
        <f t="shared" si="2"/>
        <v>0</v>
      </c>
      <c r="V28" s="14">
        <f t="shared" si="2"/>
        <v>0</v>
      </c>
      <c r="W28" s="14">
        <f t="shared" si="2"/>
        <v>0</v>
      </c>
      <c r="X28" s="14">
        <f t="shared" si="2"/>
        <v>0</v>
      </c>
      <c r="Y28" s="14">
        <f t="shared" si="2"/>
        <v>0</v>
      </c>
      <c r="Z28" s="14">
        <f t="shared" si="2"/>
        <v>0</v>
      </c>
      <c r="AA28" s="14">
        <f t="shared" si="2"/>
        <v>0</v>
      </c>
      <c r="AB28" s="14">
        <f t="shared" si="2"/>
        <v>0</v>
      </c>
      <c r="AC28" s="14">
        <f t="shared" si="2"/>
        <v>0</v>
      </c>
      <c r="AD28" s="14">
        <f t="shared" si="2"/>
        <v>0</v>
      </c>
      <c r="AE28" s="14">
        <f t="shared" si="2"/>
        <v>0</v>
      </c>
      <c r="AF28" s="14">
        <f t="shared" si="2"/>
        <v>0</v>
      </c>
      <c r="AG28" s="14">
        <f t="shared" si="2"/>
        <v>0</v>
      </c>
      <c r="AH28" s="14">
        <f t="shared" si="2"/>
        <v>0</v>
      </c>
      <c r="AI28" s="14">
        <f t="shared" si="2"/>
        <v>0</v>
      </c>
      <c r="AJ28" s="14">
        <f t="shared" si="2"/>
        <v>0</v>
      </c>
      <c r="AK28" s="14">
        <f t="shared" si="2"/>
        <v>0</v>
      </c>
      <c r="AL28" s="14">
        <f t="shared" si="2"/>
        <v>0</v>
      </c>
      <c r="AM28" s="14">
        <f t="shared" si="2"/>
        <v>0</v>
      </c>
      <c r="AN28" s="14">
        <f t="shared" si="2"/>
        <v>0</v>
      </c>
      <c r="AO28" s="14">
        <f t="shared" si="2"/>
        <v>0</v>
      </c>
      <c r="AP28" s="14">
        <f t="shared" si="2"/>
        <v>0</v>
      </c>
      <c r="AQ28" s="14">
        <f t="shared" si="2"/>
        <v>0</v>
      </c>
      <c r="AR28" s="14">
        <f t="shared" si="2"/>
        <v>0</v>
      </c>
      <c r="AS28" s="14">
        <f t="shared" si="2"/>
        <v>0</v>
      </c>
      <c r="AT28" s="14">
        <f t="shared" si="2"/>
        <v>0</v>
      </c>
      <c r="AU28" s="14">
        <f t="shared" si="2"/>
        <v>0</v>
      </c>
      <c r="AV28" s="14">
        <f t="shared" si="2"/>
        <v>0</v>
      </c>
      <c r="AW28" s="14">
        <f t="shared" si="2"/>
        <v>0</v>
      </c>
      <c r="AX28" s="14">
        <f t="shared" si="2"/>
        <v>0</v>
      </c>
      <c r="AY28" s="14">
        <f t="shared" si="2"/>
        <v>0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J25" sqref="J25"/>
    </sheetView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126"/>
  <sheetViews>
    <sheetView showGridLines="0" zoomScale="120" zoomScaleNormal="120" workbookViewId="0">
      <pane xSplit="4" ySplit="3" topLeftCell="E50" activePane="bottomRight" state="frozen"/>
      <selection pane="topRight" activeCell="E1" sqref="E1"/>
      <selection pane="bottomLeft" activeCell="A4" sqref="A4"/>
      <selection pane="bottomRight"/>
    </sheetView>
  </sheetViews>
  <sheetFormatPr defaultRowHeight="15" x14ac:dyDescent="0.25"/>
  <cols>
    <col min="2" max="2" width="62" bestFit="1" customWidth="1"/>
    <col min="4" max="4" width="11.5703125" bestFit="1" customWidth="1"/>
    <col min="6" max="6" width="20.7109375" customWidth="1"/>
    <col min="7" max="7" width="11.28515625" bestFit="1" customWidth="1"/>
    <col min="8" max="8" width="11.85546875" customWidth="1"/>
    <col min="9" max="53" width="11.28515625" bestFit="1" customWidth="1"/>
  </cols>
  <sheetData>
    <row r="1" spans="1:53" x14ac:dyDescent="0.25">
      <c r="A1" s="54" t="s">
        <v>434</v>
      </c>
      <c r="B1" s="206" t="s">
        <v>494</v>
      </c>
    </row>
    <row r="3" spans="1:53" x14ac:dyDescent="0.25">
      <c r="B3" s="7" t="s">
        <v>61</v>
      </c>
      <c r="C3" s="7"/>
      <c r="D3" s="2">
        <f>+SP!C2</f>
        <v>42369</v>
      </c>
      <c r="F3" s="156">
        <f>+SP!D2</f>
        <v>42400</v>
      </c>
      <c r="G3" s="156">
        <f>+SP!E2</f>
        <v>42429</v>
      </c>
      <c r="H3" s="156">
        <f>+SP!F2</f>
        <v>42460</v>
      </c>
      <c r="I3" s="156">
        <f>+SP!G2</f>
        <v>42490</v>
      </c>
      <c r="J3" s="156">
        <f>+SP!H2</f>
        <v>42521</v>
      </c>
      <c r="K3" s="156">
        <f>+SP!I2</f>
        <v>42551</v>
      </c>
      <c r="L3" s="156">
        <f>+SP!J2</f>
        <v>42582</v>
      </c>
      <c r="M3" s="156">
        <f>+SP!K2</f>
        <v>42613</v>
      </c>
      <c r="N3" s="156">
        <f>+SP!L2</f>
        <v>42643</v>
      </c>
      <c r="O3" s="156">
        <f>+SP!M2</f>
        <v>42674</v>
      </c>
      <c r="P3" s="156">
        <f>+SP!N2</f>
        <v>42704</v>
      </c>
      <c r="Q3" s="156">
        <f>+SP!O2</f>
        <v>42735</v>
      </c>
      <c r="R3" s="156">
        <f>+SP!P2</f>
        <v>42766</v>
      </c>
      <c r="S3" s="156">
        <f>+SP!Q2</f>
        <v>42794</v>
      </c>
      <c r="T3" s="156">
        <f>+SP!R2</f>
        <v>42825</v>
      </c>
      <c r="U3" s="156">
        <f>+SP!S2</f>
        <v>42855</v>
      </c>
      <c r="V3" s="156">
        <f>+SP!T2</f>
        <v>42886</v>
      </c>
      <c r="W3" s="156">
        <f>+SP!U2</f>
        <v>42916</v>
      </c>
      <c r="X3" s="156">
        <f>+SP!V2</f>
        <v>42947</v>
      </c>
      <c r="Y3" s="156">
        <f>+SP!W2</f>
        <v>42978</v>
      </c>
      <c r="Z3" s="156">
        <f>+SP!X2</f>
        <v>43008</v>
      </c>
      <c r="AA3" s="156">
        <f>+SP!Y2</f>
        <v>43039</v>
      </c>
      <c r="AB3" s="156">
        <f>+SP!Z2</f>
        <v>43069</v>
      </c>
      <c r="AC3" s="156">
        <f>+SP!AA2</f>
        <v>43100</v>
      </c>
      <c r="AD3" s="156">
        <f>+SP!AB2</f>
        <v>43131</v>
      </c>
      <c r="AE3" s="156">
        <f>+SP!AC2</f>
        <v>43159</v>
      </c>
      <c r="AF3" s="156">
        <f>+SP!AD2</f>
        <v>43190</v>
      </c>
      <c r="AG3" s="156">
        <f>+SP!AE2</f>
        <v>43220</v>
      </c>
      <c r="AH3" s="156">
        <f>+SP!AF2</f>
        <v>43251</v>
      </c>
      <c r="AI3" s="156">
        <f>+SP!AG2</f>
        <v>43281</v>
      </c>
      <c r="AJ3" s="156">
        <f>+SP!AH2</f>
        <v>43312</v>
      </c>
      <c r="AK3" s="156">
        <f>+SP!AI2</f>
        <v>43343</v>
      </c>
      <c r="AL3" s="156">
        <f>+SP!AJ2</f>
        <v>43373</v>
      </c>
      <c r="AM3" s="156">
        <f>+SP!AK2</f>
        <v>43404</v>
      </c>
      <c r="AN3" s="156">
        <f>+SP!AL2</f>
        <v>43434</v>
      </c>
      <c r="AO3" s="156">
        <f>+SP!AM2</f>
        <v>43465</v>
      </c>
      <c r="AP3" s="156">
        <f>+SP!AN2</f>
        <v>43496</v>
      </c>
      <c r="AQ3" s="156">
        <f>+SP!AO2</f>
        <v>43524</v>
      </c>
      <c r="AR3" s="156">
        <f>+SP!AP2</f>
        <v>43555</v>
      </c>
      <c r="AS3" s="156">
        <f>+SP!AQ2</f>
        <v>43585</v>
      </c>
      <c r="AT3" s="156">
        <f>+SP!AR2</f>
        <v>43616</v>
      </c>
      <c r="AU3" s="156">
        <f>+SP!AS2</f>
        <v>43646</v>
      </c>
      <c r="AV3" s="156">
        <f>+SP!AT2</f>
        <v>43677</v>
      </c>
      <c r="AW3" s="156">
        <f>+SP!AU2</f>
        <v>43708</v>
      </c>
      <c r="AX3" s="156">
        <f>+SP!AV2</f>
        <v>43738</v>
      </c>
      <c r="AY3" s="156">
        <f>+SP!AW2</f>
        <v>43769</v>
      </c>
      <c r="AZ3" s="156">
        <f>+SP!AX2</f>
        <v>43799</v>
      </c>
      <c r="BA3" s="156">
        <f>+SP!AY2</f>
        <v>43830</v>
      </c>
    </row>
    <row r="4" spans="1:53" ht="15.75" thickBot="1" x14ac:dyDescent="0.3">
      <c r="B4" s="7"/>
      <c r="C4" s="7"/>
    </row>
    <row r="5" spans="1:53" ht="15.75" thickBot="1" x14ac:dyDescent="0.3">
      <c r="B5" s="194" t="s">
        <v>62</v>
      </c>
      <c r="C5" s="195"/>
      <c r="D5" s="196">
        <v>5000</v>
      </c>
      <c r="E5" s="197"/>
      <c r="F5" s="197" t="s">
        <v>451</v>
      </c>
      <c r="G5" s="197"/>
      <c r="H5" s="197"/>
      <c r="I5" s="198"/>
    </row>
    <row r="6" spans="1:53" x14ac:dyDescent="0.25">
      <c r="B6" s="9"/>
      <c r="C6" s="9"/>
      <c r="D6" s="9"/>
    </row>
    <row r="7" spans="1:53" ht="15.75" thickBot="1" x14ac:dyDescent="0.3">
      <c r="B7" s="7" t="s">
        <v>125</v>
      </c>
      <c r="C7" s="7"/>
      <c r="D7" s="10">
        <f>+D9+D11+D13+D14+D17+D20+D10</f>
        <v>342000</v>
      </c>
    </row>
    <row r="8" spans="1:53" x14ac:dyDescent="0.25">
      <c r="B8" s="199"/>
      <c r="C8" s="200"/>
      <c r="D8" s="201"/>
      <c r="E8" s="202"/>
      <c r="F8" s="202" t="s">
        <v>453</v>
      </c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3"/>
    </row>
    <row r="9" spans="1:53" x14ac:dyDescent="0.25">
      <c r="B9" s="204" t="s">
        <v>63</v>
      </c>
      <c r="C9" s="205"/>
      <c r="D9" s="206">
        <v>300000</v>
      </c>
      <c r="E9" s="189"/>
      <c r="F9" s="206">
        <v>200000</v>
      </c>
      <c r="G9" s="206">
        <v>100000</v>
      </c>
      <c r="H9" s="206">
        <v>100000</v>
      </c>
      <c r="I9" s="206">
        <v>100000</v>
      </c>
      <c r="J9" s="206">
        <v>100000</v>
      </c>
      <c r="K9" s="206">
        <v>100000</v>
      </c>
      <c r="L9" s="206">
        <v>100000</v>
      </c>
      <c r="M9" s="206">
        <v>100000</v>
      </c>
      <c r="N9" s="206">
        <v>100000</v>
      </c>
      <c r="O9" s="206">
        <v>100000</v>
      </c>
      <c r="P9" s="206">
        <v>100000</v>
      </c>
      <c r="Q9" s="206">
        <v>100000</v>
      </c>
      <c r="R9" s="206">
        <v>100000</v>
      </c>
      <c r="S9" s="206">
        <v>100000</v>
      </c>
      <c r="T9" s="206">
        <v>100000</v>
      </c>
      <c r="U9" s="206">
        <v>100000</v>
      </c>
      <c r="V9" s="206">
        <v>100000</v>
      </c>
      <c r="W9" s="206">
        <v>100000</v>
      </c>
      <c r="X9" s="206">
        <v>100000</v>
      </c>
      <c r="Y9" s="206">
        <v>100000</v>
      </c>
      <c r="Z9" s="206">
        <v>100000</v>
      </c>
      <c r="AA9" s="206">
        <v>100000</v>
      </c>
      <c r="AB9" s="206">
        <v>100000</v>
      </c>
      <c r="AC9" s="206">
        <v>100000</v>
      </c>
      <c r="AD9" s="206">
        <v>100000</v>
      </c>
      <c r="AE9" s="206">
        <v>100000</v>
      </c>
      <c r="AF9" s="206">
        <v>100000</v>
      </c>
      <c r="AG9" s="206">
        <v>100000</v>
      </c>
      <c r="AH9" s="206">
        <v>100000</v>
      </c>
      <c r="AI9" s="206">
        <v>100000</v>
      </c>
      <c r="AJ9" s="206">
        <v>100000</v>
      </c>
      <c r="AK9" s="206">
        <v>100000</v>
      </c>
      <c r="AL9" s="206">
        <v>100000</v>
      </c>
      <c r="AM9" s="206">
        <v>100000</v>
      </c>
      <c r="AN9" s="206">
        <v>100000</v>
      </c>
      <c r="AO9" s="206">
        <v>100000</v>
      </c>
      <c r="AP9" s="206">
        <v>100000</v>
      </c>
      <c r="AQ9" s="206">
        <v>100000</v>
      </c>
      <c r="AR9" s="206">
        <v>100000</v>
      </c>
      <c r="AS9" s="206">
        <v>100000</v>
      </c>
      <c r="AT9" s="206">
        <v>100000</v>
      </c>
      <c r="AU9" s="206">
        <v>100000</v>
      </c>
      <c r="AV9" s="206">
        <v>100000</v>
      </c>
      <c r="AW9" s="206">
        <v>100000</v>
      </c>
      <c r="AX9" s="206">
        <v>100000</v>
      </c>
      <c r="AY9" s="206">
        <v>100000</v>
      </c>
      <c r="AZ9" s="206">
        <v>100000</v>
      </c>
      <c r="BA9" s="206">
        <v>100000</v>
      </c>
    </row>
    <row r="10" spans="1:53" x14ac:dyDescent="0.25">
      <c r="B10" s="208" t="s">
        <v>168</v>
      </c>
      <c r="C10" s="209"/>
      <c r="D10" s="206">
        <v>15000</v>
      </c>
      <c r="E10" s="189"/>
      <c r="F10" s="206">
        <v>5000</v>
      </c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7"/>
    </row>
    <row r="11" spans="1:53" x14ac:dyDescent="0.25">
      <c r="B11" s="204" t="s">
        <v>64</v>
      </c>
      <c r="C11" s="205"/>
      <c r="D11" s="210">
        <f>+SUM(D12:D12)</f>
        <v>5000</v>
      </c>
      <c r="E11" s="189"/>
      <c r="F11" s="189" t="s">
        <v>453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1"/>
    </row>
    <row r="12" spans="1:53" x14ac:dyDescent="0.25">
      <c r="B12" s="204" t="s">
        <v>65</v>
      </c>
      <c r="C12" s="205"/>
      <c r="D12" s="206">
        <v>5000</v>
      </c>
      <c r="E12" s="189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7"/>
    </row>
    <row r="13" spans="1:53" ht="15.75" thickBot="1" x14ac:dyDescent="0.3">
      <c r="B13" s="211" t="s">
        <v>66</v>
      </c>
      <c r="C13" s="212"/>
      <c r="D13" s="213">
        <v>2000</v>
      </c>
      <c r="E13" s="188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4"/>
    </row>
    <row r="14" spans="1:53" x14ac:dyDescent="0.25">
      <c r="B14" s="215" t="s">
        <v>67</v>
      </c>
      <c r="C14" s="216"/>
      <c r="D14" s="217">
        <f>+SUM(D15:D16)</f>
        <v>2000</v>
      </c>
      <c r="E14" s="202"/>
      <c r="F14" s="202"/>
      <c r="G14" s="202"/>
      <c r="H14" s="202"/>
      <c r="I14" s="202"/>
    </row>
    <row r="15" spans="1:53" x14ac:dyDescent="0.25">
      <c r="B15" s="204" t="s">
        <v>68</v>
      </c>
      <c r="C15" s="205"/>
      <c r="D15" s="206">
        <v>2000</v>
      </c>
      <c r="E15" s="189"/>
      <c r="F15" s="189" t="s">
        <v>452</v>
      </c>
      <c r="G15" s="189"/>
      <c r="H15" s="189"/>
      <c r="I15" s="189"/>
    </row>
    <row r="16" spans="1:53" ht="15.75" thickBot="1" x14ac:dyDescent="0.3">
      <c r="B16" s="204" t="s">
        <v>69</v>
      </c>
      <c r="C16" s="205"/>
      <c r="D16" s="206">
        <v>0</v>
      </c>
      <c r="E16" s="189"/>
      <c r="F16" s="189" t="s">
        <v>452</v>
      </c>
      <c r="G16" s="189"/>
      <c r="H16" s="189"/>
      <c r="I16" s="188"/>
    </row>
    <row r="17" spans="2:53" x14ac:dyDescent="0.25">
      <c r="B17" s="215" t="s">
        <v>70</v>
      </c>
      <c r="C17" s="216"/>
      <c r="D17" s="217">
        <f>+SUM(D18:D19)</f>
        <v>5000</v>
      </c>
      <c r="E17" s="202"/>
      <c r="F17" s="202" t="s">
        <v>453</v>
      </c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3"/>
    </row>
    <row r="18" spans="2:53" x14ac:dyDescent="0.25">
      <c r="B18" s="204" t="s">
        <v>71</v>
      </c>
      <c r="C18" s="205"/>
      <c r="D18" s="206">
        <v>2000</v>
      </c>
      <c r="E18" s="189"/>
      <c r="F18" s="206">
        <v>1000</v>
      </c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7"/>
    </row>
    <row r="19" spans="2:53" x14ac:dyDescent="0.25">
      <c r="B19" s="208" t="s">
        <v>72</v>
      </c>
      <c r="C19" s="209"/>
      <c r="D19" s="206">
        <v>3000</v>
      </c>
      <c r="E19" s="189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7"/>
    </row>
    <row r="20" spans="2:53" ht="15.75" thickBot="1" x14ac:dyDescent="0.3">
      <c r="B20" s="218" t="s">
        <v>169</v>
      </c>
      <c r="C20" s="219"/>
      <c r="D20" s="213">
        <v>13000</v>
      </c>
      <c r="E20" s="188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4"/>
    </row>
    <row r="21" spans="2:53" x14ac:dyDescent="0.25">
      <c r="B21" s="9"/>
      <c r="C21" s="9"/>
      <c r="D21" s="9"/>
    </row>
    <row r="22" spans="2:53" ht="15.75" thickBot="1" x14ac:dyDescent="0.3">
      <c r="B22" s="7" t="s">
        <v>73</v>
      </c>
      <c r="C22" s="7"/>
      <c r="D22" s="10">
        <f>+SUM(D23:D24)</f>
        <v>150000</v>
      </c>
    </row>
    <row r="23" spans="2:53" ht="15.75" thickBot="1" x14ac:dyDescent="0.3">
      <c r="B23" s="221" t="s">
        <v>74</v>
      </c>
      <c r="C23" s="222"/>
      <c r="D23" s="196">
        <v>150000</v>
      </c>
      <c r="E23" s="197"/>
      <c r="F23" s="197" t="s">
        <v>454</v>
      </c>
      <c r="G23" s="197"/>
      <c r="H23" s="197"/>
      <c r="I23" s="197"/>
      <c r="J23" s="197"/>
      <c r="K23" s="197"/>
      <c r="L23" s="197"/>
      <c r="M23" s="197"/>
      <c r="N23" s="197"/>
      <c r="O23" s="198"/>
    </row>
    <row r="24" spans="2:53" x14ac:dyDescent="0.25">
      <c r="B24" t="s">
        <v>75</v>
      </c>
      <c r="D24">
        <v>0</v>
      </c>
    </row>
    <row r="25" spans="2:53" ht="15.75" thickBot="1" x14ac:dyDescent="0.3">
      <c r="B25" s="11"/>
      <c r="C25" s="11"/>
      <c r="D25" s="9"/>
    </row>
    <row r="26" spans="2:53" x14ac:dyDescent="0.25">
      <c r="B26" s="199" t="s">
        <v>76</v>
      </c>
      <c r="C26" s="200"/>
      <c r="D26" s="201">
        <f t="shared" ref="D26" si="0">+D27-D29+D31-D35+D39</f>
        <v>190000</v>
      </c>
      <c r="E26" s="202"/>
      <c r="F26" s="223" t="s">
        <v>450</v>
      </c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3"/>
    </row>
    <row r="27" spans="2:53" x14ac:dyDescent="0.25">
      <c r="B27" s="208" t="s">
        <v>77</v>
      </c>
      <c r="C27" s="209"/>
      <c r="D27" s="224">
        <f>+SUM(D28:D28)</f>
        <v>120000</v>
      </c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1"/>
    </row>
    <row r="28" spans="2:53" x14ac:dyDescent="0.25">
      <c r="B28" s="204" t="s">
        <v>78</v>
      </c>
      <c r="C28" s="205"/>
      <c r="D28" s="206">
        <v>120000</v>
      </c>
      <c r="E28" s="189"/>
      <c r="F28" s="225">
        <v>2</v>
      </c>
      <c r="G28" s="189"/>
      <c r="H28" s="189" t="s">
        <v>455</v>
      </c>
      <c r="I28" s="189"/>
      <c r="J28" s="189"/>
      <c r="K28" s="189"/>
      <c r="L28" s="189"/>
      <c r="M28" s="189"/>
      <c r="N28" s="189"/>
      <c r="O28" s="189"/>
      <c r="P28" s="189"/>
      <c r="Q28" s="181"/>
    </row>
    <row r="29" spans="2:53" x14ac:dyDescent="0.25">
      <c r="B29" s="208" t="s">
        <v>79</v>
      </c>
      <c r="C29" s="209"/>
      <c r="D29" s="224">
        <f>+D30</f>
        <v>0</v>
      </c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1"/>
    </row>
    <row r="30" spans="2:53" x14ac:dyDescent="0.25">
      <c r="B30" s="204" t="s">
        <v>80</v>
      </c>
      <c r="C30" s="205"/>
      <c r="D30" s="206">
        <v>0</v>
      </c>
      <c r="E30" s="189"/>
      <c r="F30" s="189" t="s">
        <v>456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1"/>
    </row>
    <row r="31" spans="2:53" x14ac:dyDescent="0.25">
      <c r="B31" s="208" t="s">
        <v>81</v>
      </c>
      <c r="C31" s="209"/>
      <c r="D31" s="224">
        <f>SUM(D32:D34)</f>
        <v>140000</v>
      </c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1"/>
    </row>
    <row r="32" spans="2:53" x14ac:dyDescent="0.25">
      <c r="B32" s="204" t="s">
        <v>82</v>
      </c>
      <c r="C32" s="205"/>
      <c r="D32" s="206">
        <v>50000</v>
      </c>
      <c r="E32" s="189"/>
      <c r="F32" s="225">
        <v>4</v>
      </c>
      <c r="G32" s="189"/>
      <c r="H32" s="189" t="s">
        <v>457</v>
      </c>
      <c r="I32" s="189"/>
      <c r="J32" s="189"/>
      <c r="K32" s="189"/>
      <c r="L32" s="189"/>
      <c r="M32" s="189"/>
      <c r="N32" s="189"/>
      <c r="O32" s="189"/>
      <c r="P32" s="189"/>
      <c r="Q32" s="181"/>
    </row>
    <row r="33" spans="2:17" x14ac:dyDescent="0.25">
      <c r="B33" s="204" t="s">
        <v>170</v>
      </c>
      <c r="C33" s="205"/>
      <c r="D33" s="206">
        <v>45000</v>
      </c>
      <c r="E33" s="189"/>
      <c r="F33" s="225">
        <v>4</v>
      </c>
      <c r="G33" s="189"/>
      <c r="H33" s="189" t="s">
        <v>458</v>
      </c>
      <c r="I33" s="189"/>
      <c r="J33" s="189"/>
      <c r="K33" s="189"/>
      <c r="L33" s="189"/>
      <c r="M33" s="189"/>
      <c r="N33" s="189"/>
      <c r="O33" s="189"/>
      <c r="P33" s="189"/>
      <c r="Q33" s="181"/>
    </row>
    <row r="34" spans="2:17" x14ac:dyDescent="0.25">
      <c r="B34" s="204" t="s">
        <v>171</v>
      </c>
      <c r="C34" s="205"/>
      <c r="D34" s="206">
        <v>45000</v>
      </c>
      <c r="E34" s="189"/>
      <c r="F34" s="225">
        <v>4</v>
      </c>
      <c r="G34" s="189"/>
      <c r="H34" s="189" t="s">
        <v>459</v>
      </c>
      <c r="I34" s="189"/>
      <c r="J34" s="189"/>
      <c r="K34" s="189"/>
      <c r="L34" s="189"/>
      <c r="M34" s="189"/>
      <c r="N34" s="189"/>
      <c r="O34" s="189"/>
      <c r="P34" s="189"/>
      <c r="Q34" s="181"/>
    </row>
    <row r="35" spans="2:17" x14ac:dyDescent="0.25">
      <c r="B35" s="208" t="s">
        <v>83</v>
      </c>
      <c r="C35" s="209"/>
      <c r="D35" s="224">
        <f t="shared" ref="D35" si="1">+SUM(D36:D38)</f>
        <v>70000</v>
      </c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1"/>
    </row>
    <row r="36" spans="2:17" x14ac:dyDescent="0.25">
      <c r="B36" s="204" t="s">
        <v>84</v>
      </c>
      <c r="C36" s="205"/>
      <c r="D36" s="206">
        <v>25000</v>
      </c>
      <c r="E36" s="189"/>
      <c r="F36" s="189" t="s">
        <v>456</v>
      </c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1"/>
    </row>
    <row r="37" spans="2:17" x14ac:dyDescent="0.25">
      <c r="B37" s="204" t="s">
        <v>85</v>
      </c>
      <c r="C37" s="205"/>
      <c r="D37" s="206">
        <v>22500</v>
      </c>
      <c r="E37" s="189"/>
      <c r="F37" s="189" t="s">
        <v>456</v>
      </c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1"/>
    </row>
    <row r="38" spans="2:17" ht="15.75" thickBot="1" x14ac:dyDescent="0.3">
      <c r="B38" s="218" t="s">
        <v>86</v>
      </c>
      <c r="C38" s="219"/>
      <c r="D38" s="213">
        <v>22500</v>
      </c>
      <c r="E38" s="188"/>
      <c r="F38" s="188" t="s">
        <v>456</v>
      </c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220"/>
    </row>
    <row r="39" spans="2:17" ht="15.75" thickBot="1" x14ac:dyDescent="0.3">
      <c r="B39" s="11"/>
      <c r="C39" s="11"/>
    </row>
    <row r="40" spans="2:17" x14ac:dyDescent="0.25">
      <c r="B40" s="226"/>
      <c r="C40" s="227"/>
      <c r="D40" s="216"/>
      <c r="E40" s="202"/>
      <c r="F40" s="223" t="s">
        <v>450</v>
      </c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3"/>
    </row>
    <row r="41" spans="2:17" x14ac:dyDescent="0.25">
      <c r="B41" s="228" t="s">
        <v>87</v>
      </c>
      <c r="C41" s="229"/>
      <c r="D41" s="224">
        <f>+D42-D46</f>
        <v>9000</v>
      </c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1"/>
    </row>
    <row r="42" spans="2:17" x14ac:dyDescent="0.25">
      <c r="B42" s="208" t="s">
        <v>88</v>
      </c>
      <c r="C42" s="209"/>
      <c r="D42" s="224">
        <f>+SUM(D43:D45)</f>
        <v>18000</v>
      </c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1"/>
    </row>
    <row r="43" spans="2:17" x14ac:dyDescent="0.25">
      <c r="B43" s="204" t="s">
        <v>89</v>
      </c>
      <c r="C43" s="205"/>
      <c r="D43" s="206">
        <v>8000</v>
      </c>
      <c r="E43" s="189"/>
      <c r="F43" s="225">
        <v>4</v>
      </c>
      <c r="G43" s="189"/>
      <c r="H43" s="189" t="s">
        <v>462</v>
      </c>
      <c r="I43" s="189"/>
      <c r="J43" s="189"/>
      <c r="K43" s="189"/>
      <c r="L43" s="189"/>
      <c r="M43" s="189"/>
      <c r="N43" s="189"/>
      <c r="O43" s="189"/>
      <c r="P43" s="189"/>
      <c r="Q43" s="181"/>
    </row>
    <row r="44" spans="2:17" x14ac:dyDescent="0.25">
      <c r="B44" s="204" t="s">
        <v>90</v>
      </c>
      <c r="C44" s="205"/>
      <c r="D44" s="206">
        <v>10000</v>
      </c>
      <c r="E44" s="189"/>
      <c r="F44" s="225">
        <v>4</v>
      </c>
      <c r="G44" s="189"/>
      <c r="H44" s="189" t="s">
        <v>460</v>
      </c>
      <c r="I44" s="189"/>
      <c r="J44" s="189"/>
      <c r="K44" s="189"/>
      <c r="L44" s="189"/>
      <c r="M44" s="189"/>
      <c r="N44" s="189"/>
      <c r="O44" s="189"/>
      <c r="P44" s="189"/>
      <c r="Q44" s="181"/>
    </row>
    <row r="45" spans="2:17" x14ac:dyDescent="0.25">
      <c r="B45" s="204" t="s">
        <v>172</v>
      </c>
      <c r="C45" s="205"/>
      <c r="D45" s="206">
        <v>0</v>
      </c>
      <c r="E45" s="189"/>
      <c r="F45" s="225">
        <v>4</v>
      </c>
      <c r="G45" s="189"/>
      <c r="H45" s="189" t="s">
        <v>461</v>
      </c>
      <c r="I45" s="189"/>
      <c r="J45" s="189"/>
      <c r="K45" s="189"/>
      <c r="L45" s="189"/>
      <c r="M45" s="189"/>
      <c r="N45" s="189"/>
      <c r="O45" s="189"/>
      <c r="P45" s="189"/>
      <c r="Q45" s="181"/>
    </row>
    <row r="46" spans="2:17" x14ac:dyDescent="0.25">
      <c r="B46" s="208" t="s">
        <v>91</v>
      </c>
      <c r="C46" s="209"/>
      <c r="D46" s="224">
        <f t="shared" ref="D46" si="2">SUM(D47:D49)</f>
        <v>9000</v>
      </c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1"/>
    </row>
    <row r="47" spans="2:17" x14ac:dyDescent="0.25">
      <c r="B47" s="204" t="s">
        <v>92</v>
      </c>
      <c r="C47" s="205"/>
      <c r="D47" s="206">
        <v>4000</v>
      </c>
      <c r="E47" s="189"/>
      <c r="F47" s="189" t="s">
        <v>456</v>
      </c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1"/>
    </row>
    <row r="48" spans="2:17" x14ac:dyDescent="0.25">
      <c r="B48" s="204" t="s">
        <v>93</v>
      </c>
      <c r="C48" s="205"/>
      <c r="D48" s="206">
        <v>5000</v>
      </c>
      <c r="E48" s="189"/>
      <c r="F48" s="189" t="s">
        <v>456</v>
      </c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1"/>
    </row>
    <row r="49" spans="2:53" ht="15.75" thickBot="1" x14ac:dyDescent="0.3">
      <c r="B49" s="218" t="s">
        <v>94</v>
      </c>
      <c r="C49" s="219"/>
      <c r="D49" s="213">
        <v>0</v>
      </c>
      <c r="E49" s="188"/>
      <c r="F49" s="188" t="s">
        <v>456</v>
      </c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220"/>
    </row>
    <row r="50" spans="2:53" ht="15.75" thickBot="1" x14ac:dyDescent="0.3">
      <c r="B50" s="9"/>
      <c r="C50" s="9"/>
      <c r="D50" s="13"/>
    </row>
    <row r="51" spans="2:53" x14ac:dyDescent="0.25">
      <c r="B51" s="199" t="s">
        <v>173</v>
      </c>
      <c r="C51" s="200"/>
      <c r="D51" s="201">
        <f>+D52</f>
        <v>0</v>
      </c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3"/>
    </row>
    <row r="52" spans="2:53" ht="15.75" thickBot="1" x14ac:dyDescent="0.3">
      <c r="B52" s="218" t="s">
        <v>174</v>
      </c>
      <c r="C52" s="219"/>
      <c r="D52" s="213">
        <v>0</v>
      </c>
      <c r="E52" s="188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4"/>
    </row>
    <row r="53" spans="2:53" x14ac:dyDescent="0.25">
      <c r="B53" s="9"/>
      <c r="C53" s="9"/>
      <c r="D53" s="9"/>
    </row>
    <row r="54" spans="2:53" x14ac:dyDescent="0.25">
      <c r="B54" s="7" t="s">
        <v>95</v>
      </c>
      <c r="C54" s="7"/>
      <c r="D54" s="10">
        <f t="shared" ref="D54" si="3">+D41+D26+D22+D7+D5+D51</f>
        <v>696000</v>
      </c>
    </row>
    <row r="55" spans="2:53" x14ac:dyDescent="0.25">
      <c r="B55" s="9"/>
      <c r="C55" s="9"/>
      <c r="D55" s="14"/>
    </row>
    <row r="56" spans="2:53" x14ac:dyDescent="0.25">
      <c r="B56" s="7" t="s">
        <v>96</v>
      </c>
      <c r="C56" s="7"/>
      <c r="D56" s="8"/>
    </row>
    <row r="57" spans="2:53" x14ac:dyDescent="0.25">
      <c r="B57" s="9"/>
      <c r="C57" s="9"/>
      <c r="D57" s="14"/>
    </row>
    <row r="58" spans="2:53" x14ac:dyDescent="0.25">
      <c r="B58" s="7" t="s">
        <v>97</v>
      </c>
      <c r="C58" s="7"/>
      <c r="D58" s="10">
        <f>+D59</f>
        <v>155000</v>
      </c>
    </row>
    <row r="59" spans="2:53" x14ac:dyDescent="0.25">
      <c r="B59" s="11" t="s">
        <v>98</v>
      </c>
      <c r="C59" s="11"/>
      <c r="D59" s="85">
        <v>155000</v>
      </c>
    </row>
    <row r="60" spans="2:53" x14ac:dyDescent="0.25">
      <c r="B60" s="11"/>
      <c r="C60" s="11"/>
      <c r="D60" s="9"/>
    </row>
    <row r="61" spans="2:53" x14ac:dyDescent="0.25">
      <c r="B61" s="7" t="s">
        <v>99</v>
      </c>
      <c r="C61" s="7"/>
      <c r="D61" s="10">
        <f>+D62+D64+D65+D67+D69+D70+D71</f>
        <v>164000</v>
      </c>
    </row>
    <row r="62" spans="2:53" x14ac:dyDescent="0.25">
      <c r="B62" s="11" t="s">
        <v>100</v>
      </c>
      <c r="C62" s="11"/>
      <c r="D62" s="10">
        <f>+SUM(D63:D63)</f>
        <v>135000</v>
      </c>
    </row>
    <row r="63" spans="2:53" x14ac:dyDescent="0.25">
      <c r="B63" s="9" t="s">
        <v>101</v>
      </c>
      <c r="C63" s="9"/>
      <c r="D63" s="85">
        <v>135000</v>
      </c>
      <c r="F63" s="85">
        <v>70000</v>
      </c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</row>
    <row r="64" spans="2:53" x14ac:dyDescent="0.25">
      <c r="B64" s="9" t="s">
        <v>102</v>
      </c>
      <c r="C64" s="9"/>
      <c r="D64" s="85">
        <v>10000</v>
      </c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</row>
    <row r="65" spans="2:53" x14ac:dyDescent="0.25">
      <c r="B65" s="11" t="s">
        <v>103</v>
      </c>
      <c r="C65" s="11"/>
      <c r="D65" s="10">
        <f>+D66</f>
        <v>2000</v>
      </c>
    </row>
    <row r="66" spans="2:53" x14ac:dyDescent="0.25">
      <c r="B66" s="9" t="s">
        <v>104</v>
      </c>
      <c r="C66" s="9"/>
      <c r="D66" s="85">
        <v>2000</v>
      </c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</row>
    <row r="67" spans="2:53" x14ac:dyDescent="0.25">
      <c r="B67" s="7" t="s">
        <v>105</v>
      </c>
      <c r="C67" s="7"/>
      <c r="D67" s="10">
        <f>+D68</f>
        <v>2000</v>
      </c>
    </row>
    <row r="68" spans="2:53" x14ac:dyDescent="0.25">
      <c r="B68" s="11" t="s">
        <v>231</v>
      </c>
      <c r="C68" s="11"/>
      <c r="D68" s="85">
        <v>2000</v>
      </c>
      <c r="F68" t="s">
        <v>452</v>
      </c>
    </row>
    <row r="69" spans="2:53" x14ac:dyDescent="0.25">
      <c r="B69" s="9" t="s">
        <v>106</v>
      </c>
      <c r="C69" s="9"/>
      <c r="D69" s="85">
        <v>3000</v>
      </c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</row>
    <row r="70" spans="2:53" x14ac:dyDescent="0.25">
      <c r="B70" s="9" t="s">
        <v>107</v>
      </c>
      <c r="C70" s="9"/>
      <c r="D70" s="85">
        <v>3000</v>
      </c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</row>
    <row r="71" spans="2:53" x14ac:dyDescent="0.25">
      <c r="B71" s="11" t="s">
        <v>108</v>
      </c>
      <c r="C71" s="11"/>
      <c r="D71" s="10">
        <f>+SUM(D72:D73)</f>
        <v>9000</v>
      </c>
    </row>
    <row r="72" spans="2:53" x14ac:dyDescent="0.25">
      <c r="B72" s="9" t="s">
        <v>109</v>
      </c>
      <c r="C72" s="9"/>
      <c r="D72" s="85">
        <v>5000</v>
      </c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</row>
    <row r="73" spans="2:53" x14ac:dyDescent="0.25">
      <c r="B73" s="9" t="s">
        <v>110</v>
      </c>
      <c r="C73" s="9"/>
      <c r="D73" s="85">
        <v>4000</v>
      </c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</row>
    <row r="74" spans="2:53" x14ac:dyDescent="0.25">
      <c r="B74" s="7"/>
      <c r="C74" s="7"/>
      <c r="D74" s="12"/>
    </row>
    <row r="75" spans="2:53" x14ac:dyDescent="0.25">
      <c r="B75" s="7" t="s">
        <v>111</v>
      </c>
      <c r="C75" s="7"/>
      <c r="D75" s="10">
        <f>+D76+D77+D78</f>
        <v>270000</v>
      </c>
    </row>
    <row r="76" spans="2:53" x14ac:dyDescent="0.25">
      <c r="B76" s="11" t="s">
        <v>112</v>
      </c>
      <c r="C76" s="11"/>
      <c r="D76" s="85">
        <v>250000</v>
      </c>
      <c r="F76" t="s">
        <v>464</v>
      </c>
    </row>
    <row r="77" spans="2:53" x14ac:dyDescent="0.25">
      <c r="B77" s="9" t="s">
        <v>113</v>
      </c>
      <c r="C77" s="9"/>
      <c r="D77" s="85">
        <v>20000</v>
      </c>
      <c r="F77" s="85">
        <v>20000</v>
      </c>
      <c r="G77" s="85">
        <v>20000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</row>
    <row r="78" spans="2:53" x14ac:dyDescent="0.25">
      <c r="B78" s="9" t="s">
        <v>114</v>
      </c>
      <c r="C78" s="9"/>
      <c r="D78" s="85">
        <v>0</v>
      </c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</row>
    <row r="79" spans="2:53" x14ac:dyDescent="0.25">
      <c r="B79" s="11"/>
      <c r="C79" s="11"/>
      <c r="D79" s="9"/>
    </row>
    <row r="80" spans="2:53" x14ac:dyDescent="0.25">
      <c r="B80" s="7" t="s">
        <v>115</v>
      </c>
      <c r="C80" s="7"/>
      <c r="D80" s="10">
        <f>+D81+D82+D83+D87+D88</f>
        <v>107000</v>
      </c>
    </row>
    <row r="81" spans="2:53" x14ac:dyDescent="0.25">
      <c r="B81" s="11" t="s">
        <v>116</v>
      </c>
      <c r="C81" s="11"/>
      <c r="D81" s="85">
        <v>50000</v>
      </c>
      <c r="F81" t="s">
        <v>465</v>
      </c>
    </row>
    <row r="82" spans="2:53" x14ac:dyDescent="0.25">
      <c r="B82" s="7" t="s">
        <v>117</v>
      </c>
      <c r="C82" s="7"/>
      <c r="D82" s="85">
        <v>18000</v>
      </c>
    </row>
    <row r="83" spans="2:53" x14ac:dyDescent="0.25">
      <c r="B83" s="7" t="s">
        <v>118</v>
      </c>
      <c r="C83" s="7"/>
      <c r="D83" s="10">
        <f>SUM(D84:D85)</f>
        <v>0</v>
      </c>
    </row>
    <row r="84" spans="2:53" x14ac:dyDescent="0.25">
      <c r="B84" s="9" t="s">
        <v>119</v>
      </c>
      <c r="C84" s="9"/>
      <c r="D84" s="85">
        <v>0</v>
      </c>
      <c r="F84" t="s">
        <v>466</v>
      </c>
    </row>
    <row r="85" spans="2:53" x14ac:dyDescent="0.25">
      <c r="B85" s="9" t="s">
        <v>120</v>
      </c>
      <c r="C85" s="9"/>
      <c r="D85" s="85">
        <v>0</v>
      </c>
      <c r="F85" t="s">
        <v>466</v>
      </c>
    </row>
    <row r="86" spans="2:53" x14ac:dyDescent="0.25">
      <c r="B86" s="9" t="s">
        <v>121</v>
      </c>
      <c r="C86" s="9"/>
      <c r="D86" s="13"/>
      <c r="F86" t="s">
        <v>466</v>
      </c>
    </row>
    <row r="87" spans="2:53" x14ac:dyDescent="0.25">
      <c r="B87" s="7" t="s">
        <v>122</v>
      </c>
      <c r="C87" s="7"/>
      <c r="D87" s="85">
        <v>19000</v>
      </c>
      <c r="F87" t="s">
        <v>466</v>
      </c>
    </row>
    <row r="88" spans="2:53" x14ac:dyDescent="0.25">
      <c r="B88" s="7" t="s">
        <v>123</v>
      </c>
      <c r="C88" s="7"/>
      <c r="D88" s="85">
        <v>20000</v>
      </c>
      <c r="F88" t="s">
        <v>466</v>
      </c>
    </row>
    <row r="89" spans="2:53" x14ac:dyDescent="0.25">
      <c r="B89" s="9"/>
      <c r="C89" s="9"/>
      <c r="D89" s="9"/>
    </row>
    <row r="90" spans="2:53" x14ac:dyDescent="0.25">
      <c r="B90" s="7" t="s">
        <v>124</v>
      </c>
      <c r="C90" s="7"/>
      <c r="D90" s="10">
        <f>+D80+D75+D61+D58</f>
        <v>696000</v>
      </c>
    </row>
    <row r="96" spans="2:53" ht="15.75" thickBot="1" x14ac:dyDescent="0.3">
      <c r="B96" s="3" t="s">
        <v>463</v>
      </c>
      <c r="F96" s="156">
        <f>+F3</f>
        <v>42400</v>
      </c>
      <c r="G96" s="156">
        <f t="shared" ref="G96:BA96" si="4">+G3</f>
        <v>42429</v>
      </c>
      <c r="H96" s="156">
        <f t="shared" si="4"/>
        <v>42460</v>
      </c>
      <c r="I96" s="156">
        <f t="shared" si="4"/>
        <v>42490</v>
      </c>
      <c r="J96" s="156">
        <f t="shared" si="4"/>
        <v>42521</v>
      </c>
      <c r="K96" s="156">
        <f t="shared" si="4"/>
        <v>42551</v>
      </c>
      <c r="L96" s="156">
        <f t="shared" si="4"/>
        <v>42582</v>
      </c>
      <c r="M96" s="156">
        <f t="shared" si="4"/>
        <v>42613</v>
      </c>
      <c r="N96" s="156">
        <f t="shared" si="4"/>
        <v>42643</v>
      </c>
      <c r="O96" s="156">
        <f t="shared" si="4"/>
        <v>42674</v>
      </c>
      <c r="P96" s="156">
        <f t="shared" si="4"/>
        <v>42704</v>
      </c>
      <c r="Q96" s="156">
        <f t="shared" si="4"/>
        <v>42735</v>
      </c>
      <c r="R96" s="156">
        <f t="shared" si="4"/>
        <v>42766</v>
      </c>
      <c r="S96" s="156">
        <f t="shared" si="4"/>
        <v>42794</v>
      </c>
      <c r="T96" s="156">
        <f t="shared" si="4"/>
        <v>42825</v>
      </c>
      <c r="U96" s="156">
        <f t="shared" si="4"/>
        <v>42855</v>
      </c>
      <c r="V96" s="156">
        <f t="shared" si="4"/>
        <v>42886</v>
      </c>
      <c r="W96" s="156">
        <f t="shared" si="4"/>
        <v>42916</v>
      </c>
      <c r="X96" s="156">
        <f t="shared" si="4"/>
        <v>42947</v>
      </c>
      <c r="Y96" s="156">
        <f t="shared" si="4"/>
        <v>42978</v>
      </c>
      <c r="Z96" s="156">
        <f t="shared" si="4"/>
        <v>43008</v>
      </c>
      <c r="AA96" s="156">
        <f t="shared" si="4"/>
        <v>43039</v>
      </c>
      <c r="AB96" s="156">
        <f t="shared" si="4"/>
        <v>43069</v>
      </c>
      <c r="AC96" s="156">
        <f t="shared" si="4"/>
        <v>43100</v>
      </c>
      <c r="AD96" s="156">
        <f t="shared" si="4"/>
        <v>43131</v>
      </c>
      <c r="AE96" s="156">
        <f t="shared" si="4"/>
        <v>43159</v>
      </c>
      <c r="AF96" s="156">
        <f t="shared" si="4"/>
        <v>43190</v>
      </c>
      <c r="AG96" s="156">
        <f t="shared" si="4"/>
        <v>43220</v>
      </c>
      <c r="AH96" s="156">
        <f t="shared" si="4"/>
        <v>43251</v>
      </c>
      <c r="AI96" s="156">
        <f t="shared" si="4"/>
        <v>43281</v>
      </c>
      <c r="AJ96" s="156">
        <f t="shared" si="4"/>
        <v>43312</v>
      </c>
      <c r="AK96" s="156">
        <f t="shared" si="4"/>
        <v>43343</v>
      </c>
      <c r="AL96" s="156">
        <f t="shared" si="4"/>
        <v>43373</v>
      </c>
      <c r="AM96" s="156">
        <f t="shared" si="4"/>
        <v>43404</v>
      </c>
      <c r="AN96" s="156">
        <f t="shared" si="4"/>
        <v>43434</v>
      </c>
      <c r="AO96" s="156">
        <f t="shared" si="4"/>
        <v>43465</v>
      </c>
      <c r="AP96" s="156">
        <f t="shared" si="4"/>
        <v>43496</v>
      </c>
      <c r="AQ96" s="156">
        <f t="shared" si="4"/>
        <v>43524</v>
      </c>
      <c r="AR96" s="156">
        <f t="shared" si="4"/>
        <v>43555</v>
      </c>
      <c r="AS96" s="156">
        <f t="shared" si="4"/>
        <v>43585</v>
      </c>
      <c r="AT96" s="156">
        <f t="shared" si="4"/>
        <v>43616</v>
      </c>
      <c r="AU96" s="156">
        <f t="shared" si="4"/>
        <v>43646</v>
      </c>
      <c r="AV96" s="156">
        <f t="shared" si="4"/>
        <v>43677</v>
      </c>
      <c r="AW96" s="156">
        <f t="shared" si="4"/>
        <v>43708</v>
      </c>
      <c r="AX96" s="156">
        <f t="shared" si="4"/>
        <v>43738</v>
      </c>
      <c r="AY96" s="156">
        <f t="shared" si="4"/>
        <v>43769</v>
      </c>
      <c r="AZ96" s="156">
        <f t="shared" si="4"/>
        <v>43799</v>
      </c>
      <c r="BA96" s="156">
        <f t="shared" si="4"/>
        <v>43830</v>
      </c>
    </row>
    <row r="97" spans="2:53" x14ac:dyDescent="0.25">
      <c r="B97" s="199" t="s">
        <v>76</v>
      </c>
      <c r="C97" s="200"/>
      <c r="D97" s="201">
        <f t="shared" ref="D97" si="5">+D98-D100+D102-D106+D110</f>
        <v>190000</v>
      </c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3"/>
    </row>
    <row r="98" spans="2:53" x14ac:dyDescent="0.25">
      <c r="B98" s="208" t="s">
        <v>77</v>
      </c>
      <c r="C98" s="209"/>
      <c r="D98" s="224">
        <f>+SUM(D99:D99)</f>
        <v>120000</v>
      </c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89"/>
      <c r="AX98" s="189"/>
      <c r="AY98" s="189"/>
      <c r="AZ98" s="189"/>
      <c r="BA98" s="181"/>
    </row>
    <row r="99" spans="2:53" x14ac:dyDescent="0.25">
      <c r="B99" s="204" t="s">
        <v>78</v>
      </c>
      <c r="C99" s="205"/>
      <c r="D99" s="230">
        <f>+D28</f>
        <v>120000</v>
      </c>
      <c r="E99" s="189"/>
      <c r="F99" s="232">
        <f>+($D99/$F28)/12</f>
        <v>5000</v>
      </c>
      <c r="G99" s="232">
        <f>+(($D99/$F28)/12)*(IF(ROUND(F101,0)=ROUND($D99,0),0,1))</f>
        <v>5000</v>
      </c>
      <c r="H99" s="232">
        <f t="shared" ref="H99:BA99" si="6">+(($D99/$F28)/12)*(IF(ROUND(G101,0)=ROUND($D99,0),0,1))</f>
        <v>5000</v>
      </c>
      <c r="I99" s="232">
        <f t="shared" si="6"/>
        <v>5000</v>
      </c>
      <c r="J99" s="232">
        <f t="shared" si="6"/>
        <v>5000</v>
      </c>
      <c r="K99" s="232">
        <f t="shared" si="6"/>
        <v>5000</v>
      </c>
      <c r="L99" s="232">
        <f t="shared" si="6"/>
        <v>5000</v>
      </c>
      <c r="M99" s="232">
        <f t="shared" si="6"/>
        <v>5000</v>
      </c>
      <c r="N99" s="232">
        <f t="shared" si="6"/>
        <v>5000</v>
      </c>
      <c r="O99" s="232">
        <f t="shared" si="6"/>
        <v>5000</v>
      </c>
      <c r="P99" s="232">
        <f t="shared" si="6"/>
        <v>5000</v>
      </c>
      <c r="Q99" s="232">
        <f t="shared" si="6"/>
        <v>5000</v>
      </c>
      <c r="R99" s="232">
        <f t="shared" si="6"/>
        <v>5000</v>
      </c>
      <c r="S99" s="232">
        <f t="shared" si="6"/>
        <v>5000</v>
      </c>
      <c r="T99" s="232">
        <f t="shared" si="6"/>
        <v>5000</v>
      </c>
      <c r="U99" s="232">
        <f t="shared" si="6"/>
        <v>5000</v>
      </c>
      <c r="V99" s="232">
        <f t="shared" si="6"/>
        <v>5000</v>
      </c>
      <c r="W99" s="232">
        <f t="shared" si="6"/>
        <v>5000</v>
      </c>
      <c r="X99" s="232">
        <f t="shared" si="6"/>
        <v>5000</v>
      </c>
      <c r="Y99" s="232">
        <f t="shared" si="6"/>
        <v>5000</v>
      </c>
      <c r="Z99" s="232">
        <f t="shared" si="6"/>
        <v>5000</v>
      </c>
      <c r="AA99" s="232">
        <f t="shared" si="6"/>
        <v>5000</v>
      </c>
      <c r="AB99" s="232">
        <f t="shared" si="6"/>
        <v>5000</v>
      </c>
      <c r="AC99" s="232">
        <f t="shared" si="6"/>
        <v>5000</v>
      </c>
      <c r="AD99" s="232">
        <f t="shared" si="6"/>
        <v>0</v>
      </c>
      <c r="AE99" s="232">
        <f t="shared" si="6"/>
        <v>0</v>
      </c>
      <c r="AF99" s="232">
        <f t="shared" si="6"/>
        <v>0</v>
      </c>
      <c r="AG99" s="232">
        <f t="shared" si="6"/>
        <v>0</v>
      </c>
      <c r="AH99" s="232">
        <f t="shared" si="6"/>
        <v>0</v>
      </c>
      <c r="AI99" s="232">
        <f t="shared" si="6"/>
        <v>0</v>
      </c>
      <c r="AJ99" s="232">
        <f t="shared" si="6"/>
        <v>0</v>
      </c>
      <c r="AK99" s="232">
        <f t="shared" si="6"/>
        <v>0</v>
      </c>
      <c r="AL99" s="232">
        <f t="shared" si="6"/>
        <v>0</v>
      </c>
      <c r="AM99" s="232">
        <f t="shared" si="6"/>
        <v>0</v>
      </c>
      <c r="AN99" s="232">
        <f t="shared" si="6"/>
        <v>0</v>
      </c>
      <c r="AO99" s="232">
        <f t="shared" si="6"/>
        <v>0</v>
      </c>
      <c r="AP99" s="232">
        <f t="shared" si="6"/>
        <v>0</v>
      </c>
      <c r="AQ99" s="232">
        <f t="shared" si="6"/>
        <v>0</v>
      </c>
      <c r="AR99" s="232">
        <f t="shared" si="6"/>
        <v>0</v>
      </c>
      <c r="AS99" s="232">
        <f t="shared" si="6"/>
        <v>0</v>
      </c>
      <c r="AT99" s="232">
        <f t="shared" si="6"/>
        <v>0</v>
      </c>
      <c r="AU99" s="232">
        <f t="shared" si="6"/>
        <v>0</v>
      </c>
      <c r="AV99" s="232">
        <f t="shared" si="6"/>
        <v>0</v>
      </c>
      <c r="AW99" s="232">
        <f t="shared" si="6"/>
        <v>0</v>
      </c>
      <c r="AX99" s="232">
        <f t="shared" si="6"/>
        <v>0</v>
      </c>
      <c r="AY99" s="232">
        <f t="shared" si="6"/>
        <v>0</v>
      </c>
      <c r="AZ99" s="232">
        <f t="shared" si="6"/>
        <v>0</v>
      </c>
      <c r="BA99" s="233">
        <f t="shared" si="6"/>
        <v>0</v>
      </c>
    </row>
    <row r="100" spans="2:53" x14ac:dyDescent="0.25">
      <c r="B100" s="208" t="s">
        <v>79</v>
      </c>
      <c r="C100" s="209"/>
      <c r="D100" s="224">
        <f>+D101</f>
        <v>0</v>
      </c>
      <c r="E100" s="189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  <c r="AU100" s="232"/>
      <c r="AV100" s="232"/>
      <c r="AW100" s="232"/>
      <c r="AX100" s="232"/>
      <c r="AY100" s="232"/>
      <c r="AZ100" s="232"/>
      <c r="BA100" s="233"/>
    </row>
    <row r="101" spans="2:53" x14ac:dyDescent="0.25">
      <c r="B101" s="204" t="s">
        <v>80</v>
      </c>
      <c r="C101" s="205"/>
      <c r="D101" s="230">
        <f>+D30</f>
        <v>0</v>
      </c>
      <c r="E101" s="189"/>
      <c r="F101" s="232">
        <f>+F99+D101</f>
        <v>5000</v>
      </c>
      <c r="G101" s="232">
        <f>+F101+G99</f>
        <v>10000</v>
      </c>
      <c r="H101" s="232">
        <f t="shared" ref="H101:BA101" si="7">+G101+H99</f>
        <v>15000</v>
      </c>
      <c r="I101" s="232">
        <f t="shared" si="7"/>
        <v>20000</v>
      </c>
      <c r="J101" s="232">
        <f t="shared" si="7"/>
        <v>25000</v>
      </c>
      <c r="K101" s="232">
        <f t="shared" si="7"/>
        <v>30000</v>
      </c>
      <c r="L101" s="232">
        <f t="shared" si="7"/>
        <v>35000</v>
      </c>
      <c r="M101" s="232">
        <f t="shared" si="7"/>
        <v>40000</v>
      </c>
      <c r="N101" s="232">
        <f t="shared" si="7"/>
        <v>45000</v>
      </c>
      <c r="O101" s="232">
        <f t="shared" si="7"/>
        <v>50000</v>
      </c>
      <c r="P101" s="232">
        <f t="shared" si="7"/>
        <v>55000</v>
      </c>
      <c r="Q101" s="232">
        <f t="shared" si="7"/>
        <v>60000</v>
      </c>
      <c r="R101" s="232">
        <f t="shared" si="7"/>
        <v>65000</v>
      </c>
      <c r="S101" s="232">
        <f t="shared" si="7"/>
        <v>70000</v>
      </c>
      <c r="T101" s="232">
        <f t="shared" si="7"/>
        <v>75000</v>
      </c>
      <c r="U101" s="232">
        <f t="shared" si="7"/>
        <v>80000</v>
      </c>
      <c r="V101" s="232">
        <f t="shared" si="7"/>
        <v>85000</v>
      </c>
      <c r="W101" s="232">
        <f t="shared" si="7"/>
        <v>90000</v>
      </c>
      <c r="X101" s="232">
        <f t="shared" si="7"/>
        <v>95000</v>
      </c>
      <c r="Y101" s="232">
        <f t="shared" si="7"/>
        <v>100000</v>
      </c>
      <c r="Z101" s="232">
        <f t="shared" si="7"/>
        <v>105000</v>
      </c>
      <c r="AA101" s="232">
        <f t="shared" si="7"/>
        <v>110000</v>
      </c>
      <c r="AB101" s="232">
        <f t="shared" si="7"/>
        <v>115000</v>
      </c>
      <c r="AC101" s="232">
        <f t="shared" si="7"/>
        <v>120000</v>
      </c>
      <c r="AD101" s="232">
        <f t="shared" si="7"/>
        <v>120000</v>
      </c>
      <c r="AE101" s="232">
        <f t="shared" si="7"/>
        <v>120000</v>
      </c>
      <c r="AF101" s="232">
        <f t="shared" si="7"/>
        <v>120000</v>
      </c>
      <c r="AG101" s="232">
        <f t="shared" si="7"/>
        <v>120000</v>
      </c>
      <c r="AH101" s="232">
        <f t="shared" si="7"/>
        <v>120000</v>
      </c>
      <c r="AI101" s="232">
        <f t="shared" si="7"/>
        <v>120000</v>
      </c>
      <c r="AJ101" s="232">
        <f t="shared" si="7"/>
        <v>120000</v>
      </c>
      <c r="AK101" s="232">
        <f t="shared" si="7"/>
        <v>120000</v>
      </c>
      <c r="AL101" s="232">
        <f t="shared" si="7"/>
        <v>120000</v>
      </c>
      <c r="AM101" s="232">
        <f t="shared" si="7"/>
        <v>120000</v>
      </c>
      <c r="AN101" s="232">
        <f t="shared" si="7"/>
        <v>120000</v>
      </c>
      <c r="AO101" s="232">
        <f t="shared" si="7"/>
        <v>120000</v>
      </c>
      <c r="AP101" s="232">
        <f t="shared" si="7"/>
        <v>120000</v>
      </c>
      <c r="AQ101" s="232">
        <f t="shared" si="7"/>
        <v>120000</v>
      </c>
      <c r="AR101" s="232">
        <f t="shared" si="7"/>
        <v>120000</v>
      </c>
      <c r="AS101" s="232">
        <f t="shared" si="7"/>
        <v>120000</v>
      </c>
      <c r="AT101" s="232">
        <f t="shared" si="7"/>
        <v>120000</v>
      </c>
      <c r="AU101" s="232">
        <f t="shared" si="7"/>
        <v>120000</v>
      </c>
      <c r="AV101" s="232">
        <f t="shared" si="7"/>
        <v>120000</v>
      </c>
      <c r="AW101" s="232">
        <f t="shared" si="7"/>
        <v>120000</v>
      </c>
      <c r="AX101" s="232">
        <f t="shared" si="7"/>
        <v>120000</v>
      </c>
      <c r="AY101" s="232">
        <f t="shared" si="7"/>
        <v>120000</v>
      </c>
      <c r="AZ101" s="232">
        <f t="shared" si="7"/>
        <v>120000</v>
      </c>
      <c r="BA101" s="233">
        <f t="shared" si="7"/>
        <v>120000</v>
      </c>
    </row>
    <row r="102" spans="2:53" x14ac:dyDescent="0.25">
      <c r="B102" s="208" t="s">
        <v>81</v>
      </c>
      <c r="C102" s="209"/>
      <c r="D102" s="224">
        <f>SUM(D103:D105)</f>
        <v>140000</v>
      </c>
      <c r="E102" s="189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  <c r="AV102" s="232"/>
      <c r="AW102" s="232"/>
      <c r="AX102" s="232"/>
      <c r="AY102" s="232"/>
      <c r="AZ102" s="232"/>
      <c r="BA102" s="233"/>
    </row>
    <row r="103" spans="2:53" x14ac:dyDescent="0.25">
      <c r="B103" s="204" t="s">
        <v>82</v>
      </c>
      <c r="C103" s="205"/>
      <c r="D103" s="230">
        <f t="shared" ref="D103:D109" si="8">+D32</f>
        <v>50000</v>
      </c>
      <c r="E103" s="189"/>
      <c r="F103" s="232">
        <f>+($D103/$F32)/12</f>
        <v>1041.6666666666667</v>
      </c>
      <c r="G103" s="232">
        <f>+(($D103/$F32)/12)*(IF(ROUND(F107,0)=ROUND($D103,0),0,1))</f>
        <v>1041.6666666666667</v>
      </c>
      <c r="H103" s="232">
        <f t="shared" ref="H103:BA105" si="9">+(($D103/$F32)/12)*(IF(ROUND(G107,0)=ROUND($D103,0),0,1))</f>
        <v>1041.6666666666667</v>
      </c>
      <c r="I103" s="232">
        <f t="shared" si="9"/>
        <v>1041.6666666666667</v>
      </c>
      <c r="J103" s="232">
        <f t="shared" si="9"/>
        <v>1041.6666666666667</v>
      </c>
      <c r="K103" s="232">
        <f t="shared" si="9"/>
        <v>1041.6666666666667</v>
      </c>
      <c r="L103" s="232">
        <f t="shared" si="9"/>
        <v>1041.6666666666667</v>
      </c>
      <c r="M103" s="232">
        <f t="shared" si="9"/>
        <v>1041.6666666666667</v>
      </c>
      <c r="N103" s="232">
        <f t="shared" si="9"/>
        <v>1041.6666666666667</v>
      </c>
      <c r="O103" s="232">
        <f t="shared" si="9"/>
        <v>1041.6666666666667</v>
      </c>
      <c r="P103" s="232">
        <f t="shared" si="9"/>
        <v>1041.6666666666667</v>
      </c>
      <c r="Q103" s="232">
        <f t="shared" si="9"/>
        <v>1041.6666666666667</v>
      </c>
      <c r="R103" s="232">
        <f t="shared" si="9"/>
        <v>1041.6666666666667</v>
      </c>
      <c r="S103" s="232">
        <f t="shared" si="9"/>
        <v>1041.6666666666667</v>
      </c>
      <c r="T103" s="232">
        <f t="shared" si="9"/>
        <v>1041.6666666666667</v>
      </c>
      <c r="U103" s="232">
        <f t="shared" si="9"/>
        <v>1041.6666666666667</v>
      </c>
      <c r="V103" s="232">
        <f t="shared" si="9"/>
        <v>1041.6666666666667</v>
      </c>
      <c r="W103" s="232">
        <f t="shared" si="9"/>
        <v>1041.6666666666667</v>
      </c>
      <c r="X103" s="232">
        <f t="shared" si="9"/>
        <v>1041.6666666666667</v>
      </c>
      <c r="Y103" s="232">
        <f t="shared" si="9"/>
        <v>1041.6666666666667</v>
      </c>
      <c r="Z103" s="232">
        <f t="shared" si="9"/>
        <v>1041.6666666666667</v>
      </c>
      <c r="AA103" s="232">
        <f t="shared" si="9"/>
        <v>1041.6666666666667</v>
      </c>
      <c r="AB103" s="232">
        <f t="shared" si="9"/>
        <v>1041.6666666666667</v>
      </c>
      <c r="AC103" s="232">
        <f t="shared" si="9"/>
        <v>1041.6666666666667</v>
      </c>
      <c r="AD103" s="232">
        <f t="shared" si="9"/>
        <v>0</v>
      </c>
      <c r="AE103" s="232">
        <f t="shared" si="9"/>
        <v>0</v>
      </c>
      <c r="AF103" s="232">
        <f t="shared" si="9"/>
        <v>0</v>
      </c>
      <c r="AG103" s="232">
        <f t="shared" si="9"/>
        <v>0</v>
      </c>
      <c r="AH103" s="232">
        <f t="shared" si="9"/>
        <v>0</v>
      </c>
      <c r="AI103" s="232">
        <f t="shared" si="9"/>
        <v>0</v>
      </c>
      <c r="AJ103" s="232">
        <f t="shared" si="9"/>
        <v>0</v>
      </c>
      <c r="AK103" s="232">
        <f t="shared" si="9"/>
        <v>0</v>
      </c>
      <c r="AL103" s="232">
        <f t="shared" si="9"/>
        <v>0</v>
      </c>
      <c r="AM103" s="232">
        <f t="shared" si="9"/>
        <v>0</v>
      </c>
      <c r="AN103" s="232">
        <f t="shared" si="9"/>
        <v>0</v>
      </c>
      <c r="AO103" s="232">
        <f t="shared" si="9"/>
        <v>0</v>
      </c>
      <c r="AP103" s="232">
        <f t="shared" si="9"/>
        <v>0</v>
      </c>
      <c r="AQ103" s="232">
        <f t="shared" si="9"/>
        <v>0</v>
      </c>
      <c r="AR103" s="232">
        <f t="shared" si="9"/>
        <v>0</v>
      </c>
      <c r="AS103" s="232">
        <f t="shared" si="9"/>
        <v>0</v>
      </c>
      <c r="AT103" s="232">
        <f t="shared" si="9"/>
        <v>0</v>
      </c>
      <c r="AU103" s="232">
        <f t="shared" si="9"/>
        <v>0</v>
      </c>
      <c r="AV103" s="232">
        <f t="shared" si="9"/>
        <v>0</v>
      </c>
      <c r="AW103" s="232">
        <f t="shared" si="9"/>
        <v>0</v>
      </c>
      <c r="AX103" s="232">
        <f t="shared" si="9"/>
        <v>0</v>
      </c>
      <c r="AY103" s="232">
        <f t="shared" si="9"/>
        <v>0</v>
      </c>
      <c r="AZ103" s="232">
        <f t="shared" si="9"/>
        <v>0</v>
      </c>
      <c r="BA103" s="233">
        <f t="shared" si="9"/>
        <v>0</v>
      </c>
    </row>
    <row r="104" spans="2:53" x14ac:dyDescent="0.25">
      <c r="B104" s="204" t="s">
        <v>170</v>
      </c>
      <c r="C104" s="205"/>
      <c r="D104" s="230">
        <f t="shared" si="8"/>
        <v>45000</v>
      </c>
      <c r="E104" s="189"/>
      <c r="F104" s="232">
        <f t="shared" ref="F104:F105" si="10">+($D104/$F33)/12</f>
        <v>937.5</v>
      </c>
      <c r="G104" s="232">
        <f t="shared" ref="G104:V105" si="11">+(($D104/$F33)/12)*(IF(ROUND(F108,0)=ROUND($D104,0),0,1))</f>
        <v>937.5</v>
      </c>
      <c r="H104" s="232">
        <f t="shared" si="11"/>
        <v>937.5</v>
      </c>
      <c r="I104" s="232">
        <f t="shared" si="11"/>
        <v>937.5</v>
      </c>
      <c r="J104" s="232">
        <f t="shared" si="11"/>
        <v>937.5</v>
      </c>
      <c r="K104" s="232">
        <f t="shared" si="11"/>
        <v>937.5</v>
      </c>
      <c r="L104" s="232">
        <f t="shared" si="11"/>
        <v>937.5</v>
      </c>
      <c r="M104" s="232">
        <f t="shared" si="11"/>
        <v>937.5</v>
      </c>
      <c r="N104" s="232">
        <f t="shared" si="11"/>
        <v>937.5</v>
      </c>
      <c r="O104" s="232">
        <f t="shared" si="11"/>
        <v>937.5</v>
      </c>
      <c r="P104" s="232">
        <f t="shared" si="11"/>
        <v>937.5</v>
      </c>
      <c r="Q104" s="232">
        <f t="shared" si="11"/>
        <v>937.5</v>
      </c>
      <c r="R104" s="232">
        <f t="shared" si="11"/>
        <v>937.5</v>
      </c>
      <c r="S104" s="232">
        <f t="shared" si="11"/>
        <v>937.5</v>
      </c>
      <c r="T104" s="232">
        <f t="shared" si="11"/>
        <v>937.5</v>
      </c>
      <c r="U104" s="232">
        <f t="shared" si="11"/>
        <v>937.5</v>
      </c>
      <c r="V104" s="232">
        <f t="shared" si="11"/>
        <v>937.5</v>
      </c>
      <c r="W104" s="232">
        <f t="shared" si="9"/>
        <v>937.5</v>
      </c>
      <c r="X104" s="232">
        <f t="shared" si="9"/>
        <v>937.5</v>
      </c>
      <c r="Y104" s="232">
        <f t="shared" si="9"/>
        <v>937.5</v>
      </c>
      <c r="Z104" s="232">
        <f t="shared" si="9"/>
        <v>937.5</v>
      </c>
      <c r="AA104" s="232">
        <f t="shared" si="9"/>
        <v>937.5</v>
      </c>
      <c r="AB104" s="232">
        <f t="shared" si="9"/>
        <v>937.5</v>
      </c>
      <c r="AC104" s="232">
        <f t="shared" si="9"/>
        <v>937.5</v>
      </c>
      <c r="AD104" s="232">
        <f t="shared" si="9"/>
        <v>0</v>
      </c>
      <c r="AE104" s="232">
        <f t="shared" si="9"/>
        <v>0</v>
      </c>
      <c r="AF104" s="232">
        <f t="shared" si="9"/>
        <v>0</v>
      </c>
      <c r="AG104" s="232">
        <f t="shared" si="9"/>
        <v>0</v>
      </c>
      <c r="AH104" s="232">
        <f t="shared" si="9"/>
        <v>0</v>
      </c>
      <c r="AI104" s="232">
        <f t="shared" si="9"/>
        <v>0</v>
      </c>
      <c r="AJ104" s="232">
        <f t="shared" si="9"/>
        <v>0</v>
      </c>
      <c r="AK104" s="232">
        <f t="shared" si="9"/>
        <v>0</v>
      </c>
      <c r="AL104" s="232">
        <f t="shared" si="9"/>
        <v>0</v>
      </c>
      <c r="AM104" s="232">
        <f t="shared" si="9"/>
        <v>0</v>
      </c>
      <c r="AN104" s="232">
        <f t="shared" si="9"/>
        <v>0</v>
      </c>
      <c r="AO104" s="232">
        <f t="shared" si="9"/>
        <v>0</v>
      </c>
      <c r="AP104" s="232">
        <f t="shared" si="9"/>
        <v>0</v>
      </c>
      <c r="AQ104" s="232">
        <f t="shared" si="9"/>
        <v>0</v>
      </c>
      <c r="AR104" s="232">
        <f t="shared" si="9"/>
        <v>0</v>
      </c>
      <c r="AS104" s="232">
        <f t="shared" si="9"/>
        <v>0</v>
      </c>
      <c r="AT104" s="232">
        <f t="shared" si="9"/>
        <v>0</v>
      </c>
      <c r="AU104" s="232">
        <f t="shared" si="9"/>
        <v>0</v>
      </c>
      <c r="AV104" s="232">
        <f t="shared" si="9"/>
        <v>0</v>
      </c>
      <c r="AW104" s="232">
        <f t="shared" si="9"/>
        <v>0</v>
      </c>
      <c r="AX104" s="232">
        <f t="shared" si="9"/>
        <v>0</v>
      </c>
      <c r="AY104" s="232">
        <f t="shared" si="9"/>
        <v>0</v>
      </c>
      <c r="AZ104" s="232">
        <f t="shared" si="9"/>
        <v>0</v>
      </c>
      <c r="BA104" s="233">
        <f t="shared" si="9"/>
        <v>0</v>
      </c>
    </row>
    <row r="105" spans="2:53" x14ac:dyDescent="0.25">
      <c r="B105" s="204" t="s">
        <v>171</v>
      </c>
      <c r="C105" s="205"/>
      <c r="D105" s="230">
        <f t="shared" si="8"/>
        <v>45000</v>
      </c>
      <c r="E105" s="189"/>
      <c r="F105" s="232">
        <f t="shared" si="10"/>
        <v>937.5</v>
      </c>
      <c r="G105" s="232">
        <f t="shared" si="11"/>
        <v>937.5</v>
      </c>
      <c r="H105" s="232">
        <f t="shared" si="9"/>
        <v>937.5</v>
      </c>
      <c r="I105" s="232">
        <f t="shared" si="9"/>
        <v>937.5</v>
      </c>
      <c r="J105" s="232">
        <f t="shared" si="9"/>
        <v>937.5</v>
      </c>
      <c r="K105" s="232">
        <f t="shared" si="9"/>
        <v>937.5</v>
      </c>
      <c r="L105" s="232">
        <f t="shared" si="9"/>
        <v>937.5</v>
      </c>
      <c r="M105" s="232">
        <f t="shared" si="9"/>
        <v>937.5</v>
      </c>
      <c r="N105" s="232">
        <f t="shared" si="9"/>
        <v>937.5</v>
      </c>
      <c r="O105" s="232">
        <f t="shared" si="9"/>
        <v>937.5</v>
      </c>
      <c r="P105" s="232">
        <f t="shared" si="9"/>
        <v>937.5</v>
      </c>
      <c r="Q105" s="232">
        <f t="shared" si="9"/>
        <v>937.5</v>
      </c>
      <c r="R105" s="232">
        <f t="shared" si="9"/>
        <v>937.5</v>
      </c>
      <c r="S105" s="232">
        <f t="shared" si="9"/>
        <v>937.5</v>
      </c>
      <c r="T105" s="232">
        <f t="shared" si="9"/>
        <v>937.5</v>
      </c>
      <c r="U105" s="232">
        <f t="shared" si="9"/>
        <v>937.5</v>
      </c>
      <c r="V105" s="232">
        <f t="shared" si="9"/>
        <v>937.5</v>
      </c>
      <c r="W105" s="232">
        <f t="shared" si="9"/>
        <v>937.5</v>
      </c>
      <c r="X105" s="232">
        <f t="shared" si="9"/>
        <v>937.5</v>
      </c>
      <c r="Y105" s="232">
        <f t="shared" si="9"/>
        <v>937.5</v>
      </c>
      <c r="Z105" s="232">
        <f t="shared" si="9"/>
        <v>937.5</v>
      </c>
      <c r="AA105" s="232">
        <f t="shared" si="9"/>
        <v>937.5</v>
      </c>
      <c r="AB105" s="232">
        <f t="shared" si="9"/>
        <v>937.5</v>
      </c>
      <c r="AC105" s="232">
        <f t="shared" si="9"/>
        <v>937.5</v>
      </c>
      <c r="AD105" s="232">
        <f t="shared" si="9"/>
        <v>0</v>
      </c>
      <c r="AE105" s="232">
        <f t="shared" si="9"/>
        <v>0</v>
      </c>
      <c r="AF105" s="232">
        <f t="shared" si="9"/>
        <v>0</v>
      </c>
      <c r="AG105" s="232">
        <f t="shared" si="9"/>
        <v>0</v>
      </c>
      <c r="AH105" s="232">
        <f t="shared" si="9"/>
        <v>0</v>
      </c>
      <c r="AI105" s="232">
        <f t="shared" si="9"/>
        <v>0</v>
      </c>
      <c r="AJ105" s="232">
        <f t="shared" si="9"/>
        <v>0</v>
      </c>
      <c r="AK105" s="232">
        <f t="shared" si="9"/>
        <v>0</v>
      </c>
      <c r="AL105" s="232">
        <f t="shared" si="9"/>
        <v>0</v>
      </c>
      <c r="AM105" s="232">
        <f t="shared" si="9"/>
        <v>0</v>
      </c>
      <c r="AN105" s="232">
        <f t="shared" si="9"/>
        <v>0</v>
      </c>
      <c r="AO105" s="232">
        <f t="shared" si="9"/>
        <v>0</v>
      </c>
      <c r="AP105" s="232">
        <f t="shared" si="9"/>
        <v>0</v>
      </c>
      <c r="AQ105" s="232">
        <f t="shared" si="9"/>
        <v>0</v>
      </c>
      <c r="AR105" s="232">
        <f t="shared" si="9"/>
        <v>0</v>
      </c>
      <c r="AS105" s="232">
        <f t="shared" si="9"/>
        <v>0</v>
      </c>
      <c r="AT105" s="232">
        <f t="shared" si="9"/>
        <v>0</v>
      </c>
      <c r="AU105" s="232">
        <f t="shared" si="9"/>
        <v>0</v>
      </c>
      <c r="AV105" s="232">
        <f t="shared" si="9"/>
        <v>0</v>
      </c>
      <c r="AW105" s="232">
        <f t="shared" si="9"/>
        <v>0</v>
      </c>
      <c r="AX105" s="232">
        <f t="shared" si="9"/>
        <v>0</v>
      </c>
      <c r="AY105" s="232">
        <f t="shared" si="9"/>
        <v>0</v>
      </c>
      <c r="AZ105" s="232">
        <f t="shared" si="9"/>
        <v>0</v>
      </c>
      <c r="BA105" s="233">
        <f t="shared" si="9"/>
        <v>0</v>
      </c>
    </row>
    <row r="106" spans="2:53" x14ac:dyDescent="0.25">
      <c r="B106" s="208" t="s">
        <v>83</v>
      </c>
      <c r="C106" s="209"/>
      <c r="D106" s="224">
        <f t="shared" ref="D106" si="12">+SUM(D107:D109)</f>
        <v>70000</v>
      </c>
      <c r="E106" s="189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  <c r="AV106" s="232"/>
      <c r="AW106" s="232"/>
      <c r="AX106" s="232"/>
      <c r="AY106" s="232"/>
      <c r="AZ106" s="232"/>
      <c r="BA106" s="233"/>
    </row>
    <row r="107" spans="2:53" x14ac:dyDescent="0.25">
      <c r="B107" s="204" t="s">
        <v>84</v>
      </c>
      <c r="C107" s="205"/>
      <c r="D107" s="230">
        <f t="shared" si="8"/>
        <v>25000</v>
      </c>
      <c r="E107" s="189"/>
      <c r="F107" s="232">
        <f>+F103+D107</f>
        <v>26041.666666666668</v>
      </c>
      <c r="G107" s="232">
        <f>+F107+G103</f>
        <v>27083.333333333336</v>
      </c>
      <c r="H107" s="232">
        <f t="shared" ref="H107:BA107" si="13">+G107+H103</f>
        <v>28125.000000000004</v>
      </c>
      <c r="I107" s="232">
        <f t="shared" si="13"/>
        <v>29166.666666666672</v>
      </c>
      <c r="J107" s="232">
        <f t="shared" si="13"/>
        <v>30208.333333333339</v>
      </c>
      <c r="K107" s="232">
        <f t="shared" si="13"/>
        <v>31250.000000000007</v>
      </c>
      <c r="L107" s="232">
        <f t="shared" si="13"/>
        <v>32291.666666666675</v>
      </c>
      <c r="M107" s="232">
        <f t="shared" si="13"/>
        <v>33333.333333333343</v>
      </c>
      <c r="N107" s="232">
        <f t="shared" si="13"/>
        <v>34375.000000000007</v>
      </c>
      <c r="O107" s="232">
        <f t="shared" si="13"/>
        <v>35416.666666666672</v>
      </c>
      <c r="P107" s="232">
        <f t="shared" si="13"/>
        <v>36458.333333333336</v>
      </c>
      <c r="Q107" s="232">
        <f t="shared" si="13"/>
        <v>37500</v>
      </c>
      <c r="R107" s="232">
        <f t="shared" si="13"/>
        <v>38541.666666666664</v>
      </c>
      <c r="S107" s="232">
        <f t="shared" si="13"/>
        <v>39583.333333333328</v>
      </c>
      <c r="T107" s="232">
        <f t="shared" si="13"/>
        <v>40624.999999999993</v>
      </c>
      <c r="U107" s="232">
        <f t="shared" si="13"/>
        <v>41666.666666666657</v>
      </c>
      <c r="V107" s="232">
        <f t="shared" si="13"/>
        <v>42708.333333333321</v>
      </c>
      <c r="W107" s="232">
        <f t="shared" si="13"/>
        <v>43749.999999999985</v>
      </c>
      <c r="X107" s="232">
        <f t="shared" si="13"/>
        <v>44791.66666666665</v>
      </c>
      <c r="Y107" s="232">
        <f t="shared" si="13"/>
        <v>45833.333333333314</v>
      </c>
      <c r="Z107" s="232">
        <f t="shared" si="13"/>
        <v>46874.999999999978</v>
      </c>
      <c r="AA107" s="232">
        <f t="shared" si="13"/>
        <v>47916.666666666642</v>
      </c>
      <c r="AB107" s="232">
        <f t="shared" si="13"/>
        <v>48958.333333333307</v>
      </c>
      <c r="AC107" s="232">
        <f t="shared" si="13"/>
        <v>49999.999999999971</v>
      </c>
      <c r="AD107" s="232">
        <f t="shared" si="13"/>
        <v>49999.999999999971</v>
      </c>
      <c r="AE107" s="232">
        <f t="shared" si="13"/>
        <v>49999.999999999971</v>
      </c>
      <c r="AF107" s="232">
        <f t="shared" si="13"/>
        <v>49999.999999999971</v>
      </c>
      <c r="AG107" s="232">
        <f t="shared" si="13"/>
        <v>49999.999999999971</v>
      </c>
      <c r="AH107" s="232">
        <f t="shared" si="13"/>
        <v>49999.999999999971</v>
      </c>
      <c r="AI107" s="232">
        <f t="shared" si="13"/>
        <v>49999.999999999971</v>
      </c>
      <c r="AJ107" s="232">
        <f t="shared" si="13"/>
        <v>49999.999999999971</v>
      </c>
      <c r="AK107" s="232">
        <f t="shared" si="13"/>
        <v>49999.999999999971</v>
      </c>
      <c r="AL107" s="232">
        <f t="shared" si="13"/>
        <v>49999.999999999971</v>
      </c>
      <c r="AM107" s="232">
        <f t="shared" si="13"/>
        <v>49999.999999999971</v>
      </c>
      <c r="AN107" s="232">
        <f t="shared" si="13"/>
        <v>49999.999999999971</v>
      </c>
      <c r="AO107" s="232">
        <f t="shared" si="13"/>
        <v>49999.999999999971</v>
      </c>
      <c r="AP107" s="232">
        <f t="shared" si="13"/>
        <v>49999.999999999971</v>
      </c>
      <c r="AQ107" s="232">
        <f t="shared" si="13"/>
        <v>49999.999999999971</v>
      </c>
      <c r="AR107" s="232">
        <f t="shared" si="13"/>
        <v>49999.999999999971</v>
      </c>
      <c r="AS107" s="232">
        <f t="shared" si="13"/>
        <v>49999.999999999971</v>
      </c>
      <c r="AT107" s="232">
        <f t="shared" si="13"/>
        <v>49999.999999999971</v>
      </c>
      <c r="AU107" s="232">
        <f t="shared" si="13"/>
        <v>49999.999999999971</v>
      </c>
      <c r="AV107" s="232">
        <f t="shared" si="13"/>
        <v>49999.999999999971</v>
      </c>
      <c r="AW107" s="232">
        <f t="shared" si="13"/>
        <v>49999.999999999971</v>
      </c>
      <c r="AX107" s="232">
        <f t="shared" si="13"/>
        <v>49999.999999999971</v>
      </c>
      <c r="AY107" s="232">
        <f t="shared" si="13"/>
        <v>49999.999999999971</v>
      </c>
      <c r="AZ107" s="232">
        <f t="shared" si="13"/>
        <v>49999.999999999971</v>
      </c>
      <c r="BA107" s="233">
        <f t="shared" si="13"/>
        <v>49999.999999999971</v>
      </c>
    </row>
    <row r="108" spans="2:53" x14ac:dyDescent="0.25">
      <c r="B108" s="204" t="s">
        <v>85</v>
      </c>
      <c r="C108" s="205"/>
      <c r="D108" s="230">
        <f t="shared" si="8"/>
        <v>22500</v>
      </c>
      <c r="E108" s="189"/>
      <c r="F108" s="232">
        <f t="shared" ref="F108:F109" si="14">+F104+D108</f>
        <v>23437.5</v>
      </c>
      <c r="G108" s="232">
        <f>+F108+G104</f>
        <v>24375</v>
      </c>
      <c r="H108" s="232">
        <f t="shared" ref="H108:BA108" si="15">+G108+H104</f>
        <v>25312.5</v>
      </c>
      <c r="I108" s="232">
        <f t="shared" si="15"/>
        <v>26250</v>
      </c>
      <c r="J108" s="232">
        <f t="shared" si="15"/>
        <v>27187.5</v>
      </c>
      <c r="K108" s="232">
        <f t="shared" si="15"/>
        <v>28125</v>
      </c>
      <c r="L108" s="232">
        <f t="shared" si="15"/>
        <v>29062.5</v>
      </c>
      <c r="M108" s="232">
        <f t="shared" si="15"/>
        <v>30000</v>
      </c>
      <c r="N108" s="232">
        <f t="shared" si="15"/>
        <v>30937.5</v>
      </c>
      <c r="O108" s="232">
        <f t="shared" si="15"/>
        <v>31875</v>
      </c>
      <c r="P108" s="232">
        <f t="shared" si="15"/>
        <v>32812.5</v>
      </c>
      <c r="Q108" s="232">
        <f t="shared" si="15"/>
        <v>33750</v>
      </c>
      <c r="R108" s="232">
        <f t="shared" si="15"/>
        <v>34687.5</v>
      </c>
      <c r="S108" s="232">
        <f t="shared" si="15"/>
        <v>35625</v>
      </c>
      <c r="T108" s="232">
        <f t="shared" si="15"/>
        <v>36562.5</v>
      </c>
      <c r="U108" s="232">
        <f t="shared" si="15"/>
        <v>37500</v>
      </c>
      <c r="V108" s="232">
        <f t="shared" si="15"/>
        <v>38437.5</v>
      </c>
      <c r="W108" s="232">
        <f t="shared" si="15"/>
        <v>39375</v>
      </c>
      <c r="X108" s="232">
        <f t="shared" si="15"/>
        <v>40312.5</v>
      </c>
      <c r="Y108" s="232">
        <f t="shared" si="15"/>
        <v>41250</v>
      </c>
      <c r="Z108" s="232">
        <f t="shared" si="15"/>
        <v>42187.5</v>
      </c>
      <c r="AA108" s="232">
        <f t="shared" si="15"/>
        <v>43125</v>
      </c>
      <c r="AB108" s="232">
        <f t="shared" si="15"/>
        <v>44062.5</v>
      </c>
      <c r="AC108" s="232">
        <f t="shared" si="15"/>
        <v>45000</v>
      </c>
      <c r="AD108" s="232">
        <f t="shared" si="15"/>
        <v>45000</v>
      </c>
      <c r="AE108" s="232">
        <f t="shared" si="15"/>
        <v>45000</v>
      </c>
      <c r="AF108" s="232">
        <f t="shared" si="15"/>
        <v>45000</v>
      </c>
      <c r="AG108" s="232">
        <f t="shared" si="15"/>
        <v>45000</v>
      </c>
      <c r="AH108" s="232">
        <f t="shared" si="15"/>
        <v>45000</v>
      </c>
      <c r="AI108" s="232">
        <f t="shared" si="15"/>
        <v>45000</v>
      </c>
      <c r="AJ108" s="232">
        <f t="shared" si="15"/>
        <v>45000</v>
      </c>
      <c r="AK108" s="232">
        <f t="shared" si="15"/>
        <v>45000</v>
      </c>
      <c r="AL108" s="232">
        <f t="shared" si="15"/>
        <v>45000</v>
      </c>
      <c r="AM108" s="232">
        <f t="shared" si="15"/>
        <v>45000</v>
      </c>
      <c r="AN108" s="232">
        <f t="shared" si="15"/>
        <v>45000</v>
      </c>
      <c r="AO108" s="232">
        <f t="shared" si="15"/>
        <v>45000</v>
      </c>
      <c r="AP108" s="232">
        <f t="shared" si="15"/>
        <v>45000</v>
      </c>
      <c r="AQ108" s="232">
        <f t="shared" si="15"/>
        <v>45000</v>
      </c>
      <c r="AR108" s="232">
        <f t="shared" si="15"/>
        <v>45000</v>
      </c>
      <c r="AS108" s="232">
        <f t="shared" si="15"/>
        <v>45000</v>
      </c>
      <c r="AT108" s="232">
        <f t="shared" si="15"/>
        <v>45000</v>
      </c>
      <c r="AU108" s="232">
        <f t="shared" si="15"/>
        <v>45000</v>
      </c>
      <c r="AV108" s="232">
        <f t="shared" si="15"/>
        <v>45000</v>
      </c>
      <c r="AW108" s="232">
        <f t="shared" si="15"/>
        <v>45000</v>
      </c>
      <c r="AX108" s="232">
        <f t="shared" si="15"/>
        <v>45000</v>
      </c>
      <c r="AY108" s="232">
        <f t="shared" si="15"/>
        <v>45000</v>
      </c>
      <c r="AZ108" s="232">
        <f t="shared" si="15"/>
        <v>45000</v>
      </c>
      <c r="BA108" s="233">
        <f t="shared" si="15"/>
        <v>45000</v>
      </c>
    </row>
    <row r="109" spans="2:53" ht="15.75" thickBot="1" x14ac:dyDescent="0.3">
      <c r="B109" s="218" t="s">
        <v>86</v>
      </c>
      <c r="C109" s="219"/>
      <c r="D109" s="231">
        <f t="shared" si="8"/>
        <v>22500</v>
      </c>
      <c r="E109" s="188"/>
      <c r="F109" s="234">
        <f t="shared" si="14"/>
        <v>23437.5</v>
      </c>
      <c r="G109" s="234">
        <f>+F109+G105</f>
        <v>24375</v>
      </c>
      <c r="H109" s="234">
        <f t="shared" ref="H109:BA109" si="16">+G109+H105</f>
        <v>25312.5</v>
      </c>
      <c r="I109" s="234">
        <f t="shared" si="16"/>
        <v>26250</v>
      </c>
      <c r="J109" s="234">
        <f t="shared" si="16"/>
        <v>27187.5</v>
      </c>
      <c r="K109" s="234">
        <f t="shared" si="16"/>
        <v>28125</v>
      </c>
      <c r="L109" s="234">
        <f t="shared" si="16"/>
        <v>29062.5</v>
      </c>
      <c r="M109" s="234">
        <f t="shared" si="16"/>
        <v>30000</v>
      </c>
      <c r="N109" s="234">
        <f t="shared" si="16"/>
        <v>30937.5</v>
      </c>
      <c r="O109" s="234">
        <f t="shared" si="16"/>
        <v>31875</v>
      </c>
      <c r="P109" s="234">
        <f t="shared" si="16"/>
        <v>32812.5</v>
      </c>
      <c r="Q109" s="234">
        <f t="shared" si="16"/>
        <v>33750</v>
      </c>
      <c r="R109" s="234">
        <f t="shared" si="16"/>
        <v>34687.5</v>
      </c>
      <c r="S109" s="234">
        <f t="shared" si="16"/>
        <v>35625</v>
      </c>
      <c r="T109" s="234">
        <f t="shared" si="16"/>
        <v>36562.5</v>
      </c>
      <c r="U109" s="234">
        <f t="shared" si="16"/>
        <v>37500</v>
      </c>
      <c r="V109" s="234">
        <f t="shared" si="16"/>
        <v>38437.5</v>
      </c>
      <c r="W109" s="234">
        <f t="shared" si="16"/>
        <v>39375</v>
      </c>
      <c r="X109" s="234">
        <f t="shared" si="16"/>
        <v>40312.5</v>
      </c>
      <c r="Y109" s="234">
        <f t="shared" si="16"/>
        <v>41250</v>
      </c>
      <c r="Z109" s="234">
        <f t="shared" si="16"/>
        <v>42187.5</v>
      </c>
      <c r="AA109" s="234">
        <f t="shared" si="16"/>
        <v>43125</v>
      </c>
      <c r="AB109" s="234">
        <f t="shared" si="16"/>
        <v>44062.5</v>
      </c>
      <c r="AC109" s="234">
        <f t="shared" si="16"/>
        <v>45000</v>
      </c>
      <c r="AD109" s="234">
        <f t="shared" si="16"/>
        <v>45000</v>
      </c>
      <c r="AE109" s="234">
        <f t="shared" si="16"/>
        <v>45000</v>
      </c>
      <c r="AF109" s="234">
        <f t="shared" si="16"/>
        <v>45000</v>
      </c>
      <c r="AG109" s="234">
        <f t="shared" si="16"/>
        <v>45000</v>
      </c>
      <c r="AH109" s="234">
        <f t="shared" si="16"/>
        <v>45000</v>
      </c>
      <c r="AI109" s="234">
        <f t="shared" si="16"/>
        <v>45000</v>
      </c>
      <c r="AJ109" s="234">
        <f t="shared" si="16"/>
        <v>45000</v>
      </c>
      <c r="AK109" s="234">
        <f t="shared" si="16"/>
        <v>45000</v>
      </c>
      <c r="AL109" s="234">
        <f t="shared" si="16"/>
        <v>45000</v>
      </c>
      <c r="AM109" s="234">
        <f t="shared" si="16"/>
        <v>45000</v>
      </c>
      <c r="AN109" s="234">
        <f t="shared" si="16"/>
        <v>45000</v>
      </c>
      <c r="AO109" s="234">
        <f t="shared" si="16"/>
        <v>45000</v>
      </c>
      <c r="AP109" s="234">
        <f t="shared" si="16"/>
        <v>45000</v>
      </c>
      <c r="AQ109" s="234">
        <f t="shared" si="16"/>
        <v>45000</v>
      </c>
      <c r="AR109" s="234">
        <f t="shared" si="16"/>
        <v>45000</v>
      </c>
      <c r="AS109" s="234">
        <f t="shared" si="16"/>
        <v>45000</v>
      </c>
      <c r="AT109" s="234">
        <f t="shared" si="16"/>
        <v>45000</v>
      </c>
      <c r="AU109" s="234">
        <f t="shared" si="16"/>
        <v>45000</v>
      </c>
      <c r="AV109" s="234">
        <f t="shared" si="16"/>
        <v>45000</v>
      </c>
      <c r="AW109" s="234">
        <f t="shared" si="16"/>
        <v>45000</v>
      </c>
      <c r="AX109" s="234">
        <f t="shared" si="16"/>
        <v>45000</v>
      </c>
      <c r="AY109" s="234">
        <f t="shared" si="16"/>
        <v>45000</v>
      </c>
      <c r="AZ109" s="234">
        <f t="shared" si="16"/>
        <v>45000</v>
      </c>
      <c r="BA109" s="235">
        <f t="shared" si="16"/>
        <v>45000</v>
      </c>
    </row>
    <row r="110" spans="2:53" ht="15.75" thickBot="1" x14ac:dyDescent="0.3"/>
    <row r="111" spans="2:53" x14ac:dyDescent="0.25">
      <c r="B111" s="199" t="s">
        <v>491</v>
      </c>
      <c r="C111" s="200"/>
      <c r="D111" s="201">
        <f>+D112-D116</f>
        <v>-1000</v>
      </c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3"/>
    </row>
    <row r="112" spans="2:53" x14ac:dyDescent="0.25">
      <c r="B112" s="208" t="str">
        <f>+B42</f>
        <v xml:space="preserve">   - Altri Costi Pluriennali</v>
      </c>
      <c r="C112" s="209"/>
      <c r="D112" s="224">
        <f>+SUM(D113:D113)</f>
        <v>8000</v>
      </c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89"/>
      <c r="AT112" s="189"/>
      <c r="AU112" s="189"/>
      <c r="AV112" s="189"/>
      <c r="AW112" s="189"/>
      <c r="AX112" s="189"/>
      <c r="AY112" s="189"/>
      <c r="AZ112" s="189"/>
      <c r="BA112" s="181"/>
    </row>
    <row r="113" spans="2:53" x14ac:dyDescent="0.25">
      <c r="B113" s="208" t="str">
        <f t="shared" ref="B113:B120" si="17">+B43</f>
        <v xml:space="preserve">           1) Costi d'impianto e ampliamento</v>
      </c>
      <c r="C113" s="205"/>
      <c r="D113" s="230">
        <f>+D43</f>
        <v>8000</v>
      </c>
      <c r="E113" s="189"/>
      <c r="F113" s="232">
        <f>+($D113/$F43)/12</f>
        <v>166.66666666666666</v>
      </c>
      <c r="G113" s="232">
        <f t="shared" ref="G113:AC115" si="18">+(($D113/$F43)/12)*(IF(ROUND(F117,0)=ROUND($D113,0),0,1))</f>
        <v>166.66666666666666</v>
      </c>
      <c r="H113" s="232">
        <f t="shared" si="18"/>
        <v>166.66666666666666</v>
      </c>
      <c r="I113" s="232">
        <f t="shared" si="18"/>
        <v>166.66666666666666</v>
      </c>
      <c r="J113" s="232">
        <f t="shared" si="18"/>
        <v>166.66666666666666</v>
      </c>
      <c r="K113" s="232">
        <f t="shared" si="18"/>
        <v>166.66666666666666</v>
      </c>
      <c r="L113" s="232">
        <f t="shared" si="18"/>
        <v>166.66666666666666</v>
      </c>
      <c r="M113" s="232">
        <f t="shared" si="18"/>
        <v>166.66666666666666</v>
      </c>
      <c r="N113" s="232">
        <f t="shared" si="18"/>
        <v>166.66666666666666</v>
      </c>
      <c r="O113" s="232">
        <f t="shared" si="18"/>
        <v>166.66666666666666</v>
      </c>
      <c r="P113" s="232">
        <f t="shared" si="18"/>
        <v>166.66666666666666</v>
      </c>
      <c r="Q113" s="232">
        <f t="shared" si="18"/>
        <v>166.66666666666666</v>
      </c>
      <c r="R113" s="232">
        <f t="shared" si="18"/>
        <v>166.66666666666666</v>
      </c>
      <c r="S113" s="232">
        <f t="shared" si="18"/>
        <v>166.66666666666666</v>
      </c>
      <c r="T113" s="232">
        <f t="shared" si="18"/>
        <v>166.66666666666666</v>
      </c>
      <c r="U113" s="232">
        <f t="shared" si="18"/>
        <v>166.66666666666666</v>
      </c>
      <c r="V113" s="232">
        <f t="shared" si="18"/>
        <v>166.66666666666666</v>
      </c>
      <c r="W113" s="232">
        <f t="shared" si="18"/>
        <v>166.66666666666666</v>
      </c>
      <c r="X113" s="232">
        <f t="shared" si="18"/>
        <v>166.66666666666666</v>
      </c>
      <c r="Y113" s="232">
        <f t="shared" si="18"/>
        <v>166.66666666666666</v>
      </c>
      <c r="Z113" s="232">
        <f t="shared" si="18"/>
        <v>166.66666666666666</v>
      </c>
      <c r="AA113" s="232">
        <f t="shared" si="18"/>
        <v>166.66666666666666</v>
      </c>
      <c r="AB113" s="232">
        <f t="shared" si="18"/>
        <v>166.66666666666666</v>
      </c>
      <c r="AC113" s="232">
        <f t="shared" si="18"/>
        <v>166.66666666666666</v>
      </c>
      <c r="AD113" s="232">
        <f>+(($D113/$F43)/12)*(IF(ROUND(AC117,0)=ROUND($D113,0),0,1))</f>
        <v>0</v>
      </c>
      <c r="AE113" s="232">
        <f t="shared" ref="AE113:BA115" si="19">+(($D113/$F43)/12)*(IF(ROUND(AD117,0)=ROUND($D113,0),0,1))</f>
        <v>0</v>
      </c>
      <c r="AF113" s="232">
        <f t="shared" si="19"/>
        <v>0</v>
      </c>
      <c r="AG113" s="232">
        <f t="shared" si="19"/>
        <v>0</v>
      </c>
      <c r="AH113" s="232">
        <f t="shared" si="19"/>
        <v>0</v>
      </c>
      <c r="AI113" s="232">
        <f t="shared" si="19"/>
        <v>0</v>
      </c>
      <c r="AJ113" s="232">
        <f t="shared" si="19"/>
        <v>0</v>
      </c>
      <c r="AK113" s="232">
        <f t="shared" si="19"/>
        <v>0</v>
      </c>
      <c r="AL113" s="232">
        <f t="shared" si="19"/>
        <v>0</v>
      </c>
      <c r="AM113" s="232">
        <f t="shared" si="19"/>
        <v>0</v>
      </c>
      <c r="AN113" s="232">
        <f t="shared" si="19"/>
        <v>0</v>
      </c>
      <c r="AO113" s="232">
        <f t="shared" si="19"/>
        <v>0</v>
      </c>
      <c r="AP113" s="232">
        <f t="shared" si="19"/>
        <v>0</v>
      </c>
      <c r="AQ113" s="232">
        <f t="shared" si="19"/>
        <v>0</v>
      </c>
      <c r="AR113" s="232">
        <f t="shared" si="19"/>
        <v>0</v>
      </c>
      <c r="AS113" s="232">
        <f t="shared" si="19"/>
        <v>0</v>
      </c>
      <c r="AT113" s="232">
        <f t="shared" si="19"/>
        <v>0</v>
      </c>
      <c r="AU113" s="232">
        <f t="shared" si="19"/>
        <v>0</v>
      </c>
      <c r="AV113" s="232">
        <f t="shared" si="19"/>
        <v>0</v>
      </c>
      <c r="AW113" s="232">
        <f t="shared" si="19"/>
        <v>0</v>
      </c>
      <c r="AX113" s="232">
        <f t="shared" si="19"/>
        <v>0</v>
      </c>
      <c r="AY113" s="232">
        <f t="shared" si="19"/>
        <v>0</v>
      </c>
      <c r="AZ113" s="232">
        <f t="shared" si="19"/>
        <v>0</v>
      </c>
      <c r="BA113" s="233">
        <f t="shared" si="19"/>
        <v>0</v>
      </c>
    </row>
    <row r="114" spans="2:53" x14ac:dyDescent="0.25">
      <c r="B114" s="208" t="str">
        <f t="shared" si="17"/>
        <v xml:space="preserve">           2) Ricerca&amp; Sviluppo</v>
      </c>
      <c r="C114" s="209"/>
      <c r="D114" s="230">
        <f t="shared" ref="D114:D119" si="20">+D44</f>
        <v>10000</v>
      </c>
      <c r="E114" s="189"/>
      <c r="F114" s="232">
        <f>+($D114/$F44)/12</f>
        <v>208.33333333333334</v>
      </c>
      <c r="G114" s="232">
        <f t="shared" si="18"/>
        <v>208.33333333333334</v>
      </c>
      <c r="H114" s="232">
        <f t="shared" si="18"/>
        <v>208.33333333333334</v>
      </c>
      <c r="I114" s="232">
        <f t="shared" si="18"/>
        <v>208.33333333333334</v>
      </c>
      <c r="J114" s="232">
        <f t="shared" si="18"/>
        <v>208.33333333333334</v>
      </c>
      <c r="K114" s="232">
        <f t="shared" si="18"/>
        <v>208.33333333333334</v>
      </c>
      <c r="L114" s="232">
        <f t="shared" si="18"/>
        <v>208.33333333333334</v>
      </c>
      <c r="M114" s="232">
        <f t="shared" si="18"/>
        <v>208.33333333333334</v>
      </c>
      <c r="N114" s="232">
        <f t="shared" si="18"/>
        <v>208.33333333333334</v>
      </c>
      <c r="O114" s="232">
        <f t="shared" si="18"/>
        <v>208.33333333333334</v>
      </c>
      <c r="P114" s="232">
        <f t="shared" si="18"/>
        <v>208.33333333333334</v>
      </c>
      <c r="Q114" s="232">
        <f t="shared" si="18"/>
        <v>208.33333333333334</v>
      </c>
      <c r="R114" s="232">
        <f t="shared" si="18"/>
        <v>208.33333333333334</v>
      </c>
      <c r="S114" s="232">
        <f t="shared" si="18"/>
        <v>208.33333333333334</v>
      </c>
      <c r="T114" s="232">
        <f t="shared" si="18"/>
        <v>208.33333333333334</v>
      </c>
      <c r="U114" s="232">
        <f t="shared" si="18"/>
        <v>208.33333333333334</v>
      </c>
      <c r="V114" s="232">
        <f t="shared" si="18"/>
        <v>208.33333333333334</v>
      </c>
      <c r="W114" s="232">
        <f t="shared" si="18"/>
        <v>208.33333333333334</v>
      </c>
      <c r="X114" s="232">
        <f t="shared" si="18"/>
        <v>208.33333333333334</v>
      </c>
      <c r="Y114" s="232">
        <f t="shared" si="18"/>
        <v>208.33333333333334</v>
      </c>
      <c r="Z114" s="232">
        <f t="shared" si="18"/>
        <v>208.33333333333334</v>
      </c>
      <c r="AA114" s="232">
        <f t="shared" si="18"/>
        <v>208.33333333333334</v>
      </c>
      <c r="AB114" s="232">
        <f t="shared" si="18"/>
        <v>208.33333333333334</v>
      </c>
      <c r="AC114" s="232">
        <f t="shared" si="18"/>
        <v>208.33333333333334</v>
      </c>
      <c r="AD114" s="232">
        <f t="shared" ref="AD114:AS115" si="21">+(($D114/$F44)/12)*(IF(ROUND(AC118,0)=ROUND($D114,0),0,1))</f>
        <v>0</v>
      </c>
      <c r="AE114" s="232">
        <f t="shared" si="21"/>
        <v>0</v>
      </c>
      <c r="AF114" s="232">
        <f t="shared" si="21"/>
        <v>0</v>
      </c>
      <c r="AG114" s="232">
        <f t="shared" si="21"/>
        <v>0</v>
      </c>
      <c r="AH114" s="232">
        <f t="shared" si="21"/>
        <v>0</v>
      </c>
      <c r="AI114" s="232">
        <f t="shared" si="21"/>
        <v>0</v>
      </c>
      <c r="AJ114" s="232">
        <f t="shared" si="21"/>
        <v>0</v>
      </c>
      <c r="AK114" s="232">
        <f t="shared" si="21"/>
        <v>0</v>
      </c>
      <c r="AL114" s="232">
        <f t="shared" si="21"/>
        <v>0</v>
      </c>
      <c r="AM114" s="232">
        <f t="shared" si="21"/>
        <v>0</v>
      </c>
      <c r="AN114" s="232">
        <f t="shared" si="21"/>
        <v>0</v>
      </c>
      <c r="AO114" s="232">
        <f t="shared" si="21"/>
        <v>0</v>
      </c>
      <c r="AP114" s="232">
        <f t="shared" si="21"/>
        <v>0</v>
      </c>
      <c r="AQ114" s="232">
        <f t="shared" si="21"/>
        <v>0</v>
      </c>
      <c r="AR114" s="232">
        <f t="shared" si="21"/>
        <v>0</v>
      </c>
      <c r="AS114" s="232">
        <f t="shared" si="21"/>
        <v>0</v>
      </c>
      <c r="AT114" s="232">
        <f t="shared" si="19"/>
        <v>0</v>
      </c>
      <c r="AU114" s="232">
        <f t="shared" si="19"/>
        <v>0</v>
      </c>
      <c r="AV114" s="232">
        <f t="shared" si="19"/>
        <v>0</v>
      </c>
      <c r="AW114" s="232">
        <f t="shared" si="19"/>
        <v>0</v>
      </c>
      <c r="AX114" s="232">
        <f t="shared" si="19"/>
        <v>0</v>
      </c>
      <c r="AY114" s="232">
        <f t="shared" si="19"/>
        <v>0</v>
      </c>
      <c r="AZ114" s="232">
        <f t="shared" si="19"/>
        <v>0</v>
      </c>
      <c r="BA114" s="233">
        <f t="shared" si="19"/>
        <v>0</v>
      </c>
    </row>
    <row r="115" spans="2:53" x14ac:dyDescent="0.25">
      <c r="B115" s="208" t="str">
        <f t="shared" si="17"/>
        <v xml:space="preserve">           3) Altre immobilizzazioni immateriali</v>
      </c>
      <c r="C115" s="205"/>
      <c r="D115" s="230">
        <f t="shared" si="20"/>
        <v>0</v>
      </c>
      <c r="E115" s="189"/>
      <c r="F115" s="232">
        <f>+($D115/$F45)/12</f>
        <v>0</v>
      </c>
      <c r="G115" s="232">
        <f t="shared" si="18"/>
        <v>0</v>
      </c>
      <c r="H115" s="232">
        <f t="shared" si="18"/>
        <v>0</v>
      </c>
      <c r="I115" s="232">
        <f t="shared" si="18"/>
        <v>0</v>
      </c>
      <c r="J115" s="232">
        <f t="shared" si="18"/>
        <v>0</v>
      </c>
      <c r="K115" s="232">
        <f t="shared" si="18"/>
        <v>0</v>
      </c>
      <c r="L115" s="232">
        <f t="shared" si="18"/>
        <v>0</v>
      </c>
      <c r="M115" s="232">
        <f t="shared" si="18"/>
        <v>0</v>
      </c>
      <c r="N115" s="232">
        <f t="shared" si="18"/>
        <v>0</v>
      </c>
      <c r="O115" s="232">
        <f t="shared" si="18"/>
        <v>0</v>
      </c>
      <c r="P115" s="232">
        <f t="shared" si="18"/>
        <v>0</v>
      </c>
      <c r="Q115" s="232">
        <f t="shared" si="18"/>
        <v>0</v>
      </c>
      <c r="R115" s="232">
        <f t="shared" si="18"/>
        <v>0</v>
      </c>
      <c r="S115" s="232">
        <f t="shared" si="18"/>
        <v>0</v>
      </c>
      <c r="T115" s="232">
        <f t="shared" si="18"/>
        <v>0</v>
      </c>
      <c r="U115" s="232">
        <f t="shared" si="18"/>
        <v>0</v>
      </c>
      <c r="V115" s="232">
        <f t="shared" si="18"/>
        <v>0</v>
      </c>
      <c r="W115" s="232">
        <f t="shared" si="18"/>
        <v>0</v>
      </c>
      <c r="X115" s="232">
        <f t="shared" si="18"/>
        <v>0</v>
      </c>
      <c r="Y115" s="232">
        <f t="shared" si="18"/>
        <v>0</v>
      </c>
      <c r="Z115" s="232">
        <f t="shared" si="18"/>
        <v>0</v>
      </c>
      <c r="AA115" s="232">
        <f t="shared" si="18"/>
        <v>0</v>
      </c>
      <c r="AB115" s="232">
        <f t="shared" si="18"/>
        <v>0</v>
      </c>
      <c r="AC115" s="232">
        <f t="shared" si="18"/>
        <v>0</v>
      </c>
      <c r="AD115" s="232">
        <f t="shared" si="21"/>
        <v>0</v>
      </c>
      <c r="AE115" s="232">
        <f t="shared" si="19"/>
        <v>0</v>
      </c>
      <c r="AF115" s="232">
        <f t="shared" si="19"/>
        <v>0</v>
      </c>
      <c r="AG115" s="232">
        <f t="shared" si="19"/>
        <v>0</v>
      </c>
      <c r="AH115" s="232">
        <f t="shared" si="19"/>
        <v>0</v>
      </c>
      <c r="AI115" s="232">
        <f t="shared" si="19"/>
        <v>0</v>
      </c>
      <c r="AJ115" s="232">
        <f t="shared" si="19"/>
        <v>0</v>
      </c>
      <c r="AK115" s="232">
        <f t="shared" si="19"/>
        <v>0</v>
      </c>
      <c r="AL115" s="232">
        <f t="shared" si="19"/>
        <v>0</v>
      </c>
      <c r="AM115" s="232">
        <f t="shared" si="19"/>
        <v>0</v>
      </c>
      <c r="AN115" s="232">
        <f t="shared" si="19"/>
        <v>0</v>
      </c>
      <c r="AO115" s="232">
        <f t="shared" si="19"/>
        <v>0</v>
      </c>
      <c r="AP115" s="232">
        <f t="shared" si="19"/>
        <v>0</v>
      </c>
      <c r="AQ115" s="232">
        <f t="shared" si="19"/>
        <v>0</v>
      </c>
      <c r="AR115" s="232">
        <f t="shared" si="19"/>
        <v>0</v>
      </c>
      <c r="AS115" s="232">
        <f t="shared" si="19"/>
        <v>0</v>
      </c>
      <c r="AT115" s="232">
        <f t="shared" si="19"/>
        <v>0</v>
      </c>
      <c r="AU115" s="232">
        <f t="shared" si="19"/>
        <v>0</v>
      </c>
      <c r="AV115" s="232">
        <f t="shared" si="19"/>
        <v>0</v>
      </c>
      <c r="AW115" s="232">
        <f t="shared" si="19"/>
        <v>0</v>
      </c>
      <c r="AX115" s="232">
        <f t="shared" si="19"/>
        <v>0</v>
      </c>
      <c r="AY115" s="232">
        <f t="shared" si="19"/>
        <v>0</v>
      </c>
      <c r="AZ115" s="232">
        <f t="shared" si="19"/>
        <v>0</v>
      </c>
      <c r="BA115" s="233">
        <f t="shared" si="19"/>
        <v>0</v>
      </c>
    </row>
    <row r="116" spans="2:53" x14ac:dyDescent="0.25">
      <c r="B116" s="208" t="str">
        <f t="shared" si="17"/>
        <v xml:space="preserve">  - F.di Amm. Imm.ni immateriali</v>
      </c>
      <c r="C116" s="209"/>
      <c r="D116" s="224">
        <f>SUM(D117:D119)</f>
        <v>9000</v>
      </c>
      <c r="E116" s="189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2"/>
      <c r="AM116" s="232"/>
      <c r="AN116" s="232"/>
      <c r="AO116" s="232"/>
      <c r="AP116" s="232"/>
      <c r="AQ116" s="232"/>
      <c r="AR116" s="232"/>
      <c r="AS116" s="232"/>
      <c r="AT116" s="232"/>
      <c r="AU116" s="232"/>
      <c r="AV116" s="232"/>
      <c r="AW116" s="232"/>
      <c r="AX116" s="232"/>
      <c r="AY116" s="232"/>
      <c r="AZ116" s="232"/>
      <c r="BA116" s="233"/>
    </row>
    <row r="117" spans="2:53" x14ac:dyDescent="0.25">
      <c r="B117" s="208" t="str">
        <f t="shared" si="17"/>
        <v xml:space="preserve">           1) F.do amm.to Costi d'impianto e ampliamento</v>
      </c>
      <c r="C117" s="205"/>
      <c r="D117" s="230">
        <f t="shared" si="20"/>
        <v>4000</v>
      </c>
      <c r="E117" s="189"/>
      <c r="F117" s="232">
        <f>+F113+D117</f>
        <v>4166.666666666667</v>
      </c>
      <c r="G117" s="232">
        <f>+F117+G113</f>
        <v>4333.3333333333339</v>
      </c>
      <c r="H117" s="232">
        <f t="shared" ref="H117:BA119" si="22">+G117+H113</f>
        <v>4500.0000000000009</v>
      </c>
      <c r="I117" s="232">
        <f t="shared" si="22"/>
        <v>4666.6666666666679</v>
      </c>
      <c r="J117" s="232">
        <f t="shared" si="22"/>
        <v>4833.3333333333348</v>
      </c>
      <c r="K117" s="232">
        <f t="shared" si="22"/>
        <v>5000.0000000000018</v>
      </c>
      <c r="L117" s="232">
        <f t="shared" si="22"/>
        <v>5166.6666666666688</v>
      </c>
      <c r="M117" s="232">
        <f t="shared" si="22"/>
        <v>5333.3333333333358</v>
      </c>
      <c r="N117" s="232">
        <f t="shared" si="22"/>
        <v>5500.0000000000027</v>
      </c>
      <c r="O117" s="232">
        <f t="shared" si="22"/>
        <v>5666.6666666666697</v>
      </c>
      <c r="P117" s="232">
        <f t="shared" si="22"/>
        <v>5833.3333333333367</v>
      </c>
      <c r="Q117" s="232">
        <f t="shared" si="22"/>
        <v>6000.0000000000036</v>
      </c>
      <c r="R117" s="232">
        <f t="shared" si="22"/>
        <v>6166.6666666666706</v>
      </c>
      <c r="S117" s="232">
        <f t="shared" si="22"/>
        <v>6333.3333333333376</v>
      </c>
      <c r="T117" s="232">
        <f t="shared" si="22"/>
        <v>6500.0000000000045</v>
      </c>
      <c r="U117" s="232">
        <f t="shared" si="22"/>
        <v>6666.6666666666715</v>
      </c>
      <c r="V117" s="232">
        <f t="shared" si="22"/>
        <v>6833.3333333333385</v>
      </c>
      <c r="W117" s="232">
        <f t="shared" si="22"/>
        <v>7000.0000000000055</v>
      </c>
      <c r="X117" s="232">
        <f t="shared" si="22"/>
        <v>7166.6666666666724</v>
      </c>
      <c r="Y117" s="232">
        <f t="shared" si="22"/>
        <v>7333.3333333333394</v>
      </c>
      <c r="Z117" s="232">
        <f t="shared" si="22"/>
        <v>7500.0000000000064</v>
      </c>
      <c r="AA117" s="232">
        <f t="shared" si="22"/>
        <v>7666.6666666666733</v>
      </c>
      <c r="AB117" s="232">
        <f t="shared" si="22"/>
        <v>7833.3333333333403</v>
      </c>
      <c r="AC117" s="232">
        <f t="shared" si="22"/>
        <v>8000.0000000000073</v>
      </c>
      <c r="AD117" s="232">
        <f t="shared" si="22"/>
        <v>8000.0000000000073</v>
      </c>
      <c r="AE117" s="232">
        <f t="shared" si="22"/>
        <v>8000.0000000000073</v>
      </c>
      <c r="AF117" s="232">
        <f t="shared" si="22"/>
        <v>8000.0000000000073</v>
      </c>
      <c r="AG117" s="232">
        <f t="shared" si="22"/>
        <v>8000.0000000000073</v>
      </c>
      <c r="AH117" s="232">
        <f t="shared" si="22"/>
        <v>8000.0000000000073</v>
      </c>
      <c r="AI117" s="232">
        <f t="shared" si="22"/>
        <v>8000.0000000000073</v>
      </c>
      <c r="AJ117" s="232">
        <f t="shared" si="22"/>
        <v>8000.0000000000073</v>
      </c>
      <c r="AK117" s="232">
        <f t="shared" si="22"/>
        <v>8000.0000000000073</v>
      </c>
      <c r="AL117" s="232">
        <f t="shared" si="22"/>
        <v>8000.0000000000073</v>
      </c>
      <c r="AM117" s="232">
        <f t="shared" si="22"/>
        <v>8000.0000000000073</v>
      </c>
      <c r="AN117" s="232">
        <f t="shared" si="22"/>
        <v>8000.0000000000073</v>
      </c>
      <c r="AO117" s="232">
        <f t="shared" si="22"/>
        <v>8000.0000000000073</v>
      </c>
      <c r="AP117" s="232">
        <f t="shared" si="22"/>
        <v>8000.0000000000073</v>
      </c>
      <c r="AQ117" s="232">
        <f t="shared" si="22"/>
        <v>8000.0000000000073</v>
      </c>
      <c r="AR117" s="232">
        <f t="shared" si="22"/>
        <v>8000.0000000000073</v>
      </c>
      <c r="AS117" s="232">
        <f t="shared" si="22"/>
        <v>8000.0000000000073</v>
      </c>
      <c r="AT117" s="232">
        <f t="shared" si="22"/>
        <v>8000.0000000000073</v>
      </c>
      <c r="AU117" s="232">
        <f t="shared" si="22"/>
        <v>8000.0000000000073</v>
      </c>
      <c r="AV117" s="232">
        <f t="shared" si="22"/>
        <v>8000.0000000000073</v>
      </c>
      <c r="AW117" s="232">
        <f t="shared" si="22"/>
        <v>8000.0000000000073</v>
      </c>
      <c r="AX117" s="232">
        <f t="shared" si="22"/>
        <v>8000.0000000000073</v>
      </c>
      <c r="AY117" s="232">
        <f t="shared" si="22"/>
        <v>8000.0000000000073</v>
      </c>
      <c r="AZ117" s="232">
        <f t="shared" si="22"/>
        <v>8000.0000000000073</v>
      </c>
      <c r="BA117" s="233">
        <f t="shared" si="22"/>
        <v>8000.0000000000073</v>
      </c>
    </row>
    <row r="118" spans="2:53" x14ac:dyDescent="0.25">
      <c r="B118" s="208" t="str">
        <f t="shared" si="17"/>
        <v xml:space="preserve">           2) F.do amm.to Ricerca&amp; Sviluppo</v>
      </c>
      <c r="C118" s="205"/>
      <c r="D118" s="230">
        <f t="shared" si="20"/>
        <v>5000</v>
      </c>
      <c r="E118" s="189"/>
      <c r="F118" s="232">
        <f t="shared" ref="F118:F119" si="23">+F114+D118</f>
        <v>5208.333333333333</v>
      </c>
      <c r="G118" s="232">
        <f t="shared" ref="G118:V119" si="24">+F118+G114</f>
        <v>5416.6666666666661</v>
      </c>
      <c r="H118" s="232">
        <f t="shared" si="24"/>
        <v>5624.9999999999991</v>
      </c>
      <c r="I118" s="232">
        <f t="shared" si="24"/>
        <v>5833.3333333333321</v>
      </c>
      <c r="J118" s="232">
        <f t="shared" si="24"/>
        <v>6041.6666666666652</v>
      </c>
      <c r="K118" s="232">
        <f t="shared" si="24"/>
        <v>6249.9999999999982</v>
      </c>
      <c r="L118" s="232">
        <f t="shared" si="24"/>
        <v>6458.3333333333312</v>
      </c>
      <c r="M118" s="232">
        <f t="shared" si="24"/>
        <v>6666.6666666666642</v>
      </c>
      <c r="N118" s="232">
        <f t="shared" si="24"/>
        <v>6874.9999999999973</v>
      </c>
      <c r="O118" s="232">
        <f t="shared" si="24"/>
        <v>7083.3333333333303</v>
      </c>
      <c r="P118" s="232">
        <f t="shared" si="24"/>
        <v>7291.6666666666633</v>
      </c>
      <c r="Q118" s="232">
        <f t="shared" si="24"/>
        <v>7499.9999999999964</v>
      </c>
      <c r="R118" s="232">
        <f t="shared" si="24"/>
        <v>7708.3333333333294</v>
      </c>
      <c r="S118" s="232">
        <f t="shared" si="24"/>
        <v>7916.6666666666624</v>
      </c>
      <c r="T118" s="232">
        <f t="shared" si="24"/>
        <v>8124.9999999999955</v>
      </c>
      <c r="U118" s="232">
        <f t="shared" si="24"/>
        <v>8333.3333333333285</v>
      </c>
      <c r="V118" s="232">
        <f t="shared" si="24"/>
        <v>8541.6666666666624</v>
      </c>
      <c r="W118" s="232">
        <f t="shared" si="22"/>
        <v>8749.9999999999964</v>
      </c>
      <c r="X118" s="232">
        <f t="shared" si="22"/>
        <v>8958.3333333333303</v>
      </c>
      <c r="Y118" s="232">
        <f t="shared" si="22"/>
        <v>9166.6666666666642</v>
      </c>
      <c r="Z118" s="232">
        <f t="shared" si="22"/>
        <v>9374.9999999999982</v>
      </c>
      <c r="AA118" s="232">
        <f t="shared" si="22"/>
        <v>9583.3333333333321</v>
      </c>
      <c r="AB118" s="232">
        <f t="shared" si="22"/>
        <v>9791.6666666666661</v>
      </c>
      <c r="AC118" s="232">
        <f t="shared" si="22"/>
        <v>10000</v>
      </c>
      <c r="AD118" s="232">
        <f t="shared" si="22"/>
        <v>10000</v>
      </c>
      <c r="AE118" s="232">
        <f t="shared" si="22"/>
        <v>10000</v>
      </c>
      <c r="AF118" s="232">
        <f t="shared" si="22"/>
        <v>10000</v>
      </c>
      <c r="AG118" s="232">
        <f t="shared" si="22"/>
        <v>10000</v>
      </c>
      <c r="AH118" s="232">
        <f t="shared" si="22"/>
        <v>10000</v>
      </c>
      <c r="AI118" s="232">
        <f t="shared" si="22"/>
        <v>10000</v>
      </c>
      <c r="AJ118" s="232">
        <f t="shared" si="22"/>
        <v>10000</v>
      </c>
      <c r="AK118" s="232">
        <f t="shared" si="22"/>
        <v>10000</v>
      </c>
      <c r="AL118" s="232">
        <f t="shared" si="22"/>
        <v>10000</v>
      </c>
      <c r="AM118" s="232">
        <f t="shared" si="22"/>
        <v>10000</v>
      </c>
      <c r="AN118" s="232">
        <f t="shared" si="22"/>
        <v>10000</v>
      </c>
      <c r="AO118" s="232">
        <f t="shared" si="22"/>
        <v>10000</v>
      </c>
      <c r="AP118" s="232">
        <f t="shared" si="22"/>
        <v>10000</v>
      </c>
      <c r="AQ118" s="232">
        <f t="shared" si="22"/>
        <v>10000</v>
      </c>
      <c r="AR118" s="232">
        <f t="shared" si="22"/>
        <v>10000</v>
      </c>
      <c r="AS118" s="232">
        <f t="shared" si="22"/>
        <v>10000</v>
      </c>
      <c r="AT118" s="232">
        <f t="shared" si="22"/>
        <v>10000</v>
      </c>
      <c r="AU118" s="232">
        <f t="shared" si="22"/>
        <v>10000</v>
      </c>
      <c r="AV118" s="232">
        <f t="shared" si="22"/>
        <v>10000</v>
      </c>
      <c r="AW118" s="232">
        <f t="shared" si="22"/>
        <v>10000</v>
      </c>
      <c r="AX118" s="232">
        <f t="shared" si="22"/>
        <v>10000</v>
      </c>
      <c r="AY118" s="232">
        <f t="shared" si="22"/>
        <v>10000</v>
      </c>
      <c r="AZ118" s="232">
        <f t="shared" si="22"/>
        <v>10000</v>
      </c>
      <c r="BA118" s="233">
        <f t="shared" si="22"/>
        <v>10000</v>
      </c>
    </row>
    <row r="119" spans="2:53" x14ac:dyDescent="0.25">
      <c r="B119" s="208" t="str">
        <f t="shared" si="17"/>
        <v xml:space="preserve">           3) F.do amm.to   Altre immobilizzazioni immateriali</v>
      </c>
      <c r="C119" s="205"/>
      <c r="D119" s="230">
        <f t="shared" si="20"/>
        <v>0</v>
      </c>
      <c r="E119" s="189"/>
      <c r="F119" s="232">
        <f t="shared" si="23"/>
        <v>0</v>
      </c>
      <c r="G119" s="232">
        <f t="shared" si="24"/>
        <v>0</v>
      </c>
      <c r="H119" s="232">
        <f t="shared" si="22"/>
        <v>0</v>
      </c>
      <c r="I119" s="232">
        <f t="shared" si="22"/>
        <v>0</v>
      </c>
      <c r="J119" s="232">
        <f t="shared" si="22"/>
        <v>0</v>
      </c>
      <c r="K119" s="232">
        <f t="shared" si="22"/>
        <v>0</v>
      </c>
      <c r="L119" s="232">
        <f t="shared" si="22"/>
        <v>0</v>
      </c>
      <c r="M119" s="232">
        <f t="shared" si="22"/>
        <v>0</v>
      </c>
      <c r="N119" s="232">
        <f t="shared" si="22"/>
        <v>0</v>
      </c>
      <c r="O119" s="232">
        <f t="shared" si="22"/>
        <v>0</v>
      </c>
      <c r="P119" s="232">
        <f t="shared" si="22"/>
        <v>0</v>
      </c>
      <c r="Q119" s="232">
        <f t="shared" si="22"/>
        <v>0</v>
      </c>
      <c r="R119" s="232">
        <f t="shared" si="22"/>
        <v>0</v>
      </c>
      <c r="S119" s="232">
        <f t="shared" si="22"/>
        <v>0</v>
      </c>
      <c r="T119" s="232">
        <f t="shared" si="22"/>
        <v>0</v>
      </c>
      <c r="U119" s="232">
        <f t="shared" si="22"/>
        <v>0</v>
      </c>
      <c r="V119" s="232">
        <f t="shared" si="22"/>
        <v>0</v>
      </c>
      <c r="W119" s="232">
        <f t="shared" si="22"/>
        <v>0</v>
      </c>
      <c r="X119" s="232">
        <f t="shared" si="22"/>
        <v>0</v>
      </c>
      <c r="Y119" s="232">
        <f t="shared" si="22"/>
        <v>0</v>
      </c>
      <c r="Z119" s="232">
        <f t="shared" si="22"/>
        <v>0</v>
      </c>
      <c r="AA119" s="232">
        <f t="shared" si="22"/>
        <v>0</v>
      </c>
      <c r="AB119" s="232">
        <f t="shared" si="22"/>
        <v>0</v>
      </c>
      <c r="AC119" s="232">
        <f t="shared" si="22"/>
        <v>0</v>
      </c>
      <c r="AD119" s="232">
        <f t="shared" si="22"/>
        <v>0</v>
      </c>
      <c r="AE119" s="232">
        <f t="shared" si="22"/>
        <v>0</v>
      </c>
      <c r="AF119" s="232">
        <f t="shared" si="22"/>
        <v>0</v>
      </c>
      <c r="AG119" s="232">
        <f t="shared" si="22"/>
        <v>0</v>
      </c>
      <c r="AH119" s="232">
        <f t="shared" si="22"/>
        <v>0</v>
      </c>
      <c r="AI119" s="232">
        <f t="shared" si="22"/>
        <v>0</v>
      </c>
      <c r="AJ119" s="232">
        <f t="shared" si="22"/>
        <v>0</v>
      </c>
      <c r="AK119" s="232">
        <f t="shared" si="22"/>
        <v>0</v>
      </c>
      <c r="AL119" s="232">
        <f t="shared" si="22"/>
        <v>0</v>
      </c>
      <c r="AM119" s="232">
        <f t="shared" si="22"/>
        <v>0</v>
      </c>
      <c r="AN119" s="232">
        <f t="shared" si="22"/>
        <v>0</v>
      </c>
      <c r="AO119" s="232">
        <f t="shared" si="22"/>
        <v>0</v>
      </c>
      <c r="AP119" s="232">
        <f t="shared" si="22"/>
        <v>0</v>
      </c>
      <c r="AQ119" s="232">
        <f t="shared" si="22"/>
        <v>0</v>
      </c>
      <c r="AR119" s="232">
        <f t="shared" si="22"/>
        <v>0</v>
      </c>
      <c r="AS119" s="232">
        <f t="shared" si="22"/>
        <v>0</v>
      </c>
      <c r="AT119" s="232">
        <f t="shared" si="22"/>
        <v>0</v>
      </c>
      <c r="AU119" s="232">
        <f t="shared" si="22"/>
        <v>0</v>
      </c>
      <c r="AV119" s="232">
        <f t="shared" si="22"/>
        <v>0</v>
      </c>
      <c r="AW119" s="232">
        <f t="shared" si="22"/>
        <v>0</v>
      </c>
      <c r="AX119" s="232">
        <f t="shared" si="22"/>
        <v>0</v>
      </c>
      <c r="AY119" s="232">
        <f t="shared" si="22"/>
        <v>0</v>
      </c>
      <c r="AZ119" s="232">
        <f t="shared" si="22"/>
        <v>0</v>
      </c>
      <c r="BA119" s="233">
        <f t="shared" si="22"/>
        <v>0</v>
      </c>
    </row>
    <row r="120" spans="2:53" ht="15.75" thickBot="1" x14ac:dyDescent="0.3">
      <c r="B120" s="211">
        <f t="shared" si="17"/>
        <v>0</v>
      </c>
      <c r="C120" s="212"/>
      <c r="D120" s="237"/>
      <c r="E120" s="188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34"/>
      <c r="AM120" s="234"/>
      <c r="AN120" s="234"/>
      <c r="AO120" s="234"/>
      <c r="AP120" s="234"/>
      <c r="AQ120" s="234"/>
      <c r="AR120" s="234"/>
      <c r="AS120" s="234"/>
      <c r="AT120" s="234"/>
      <c r="AU120" s="234"/>
      <c r="AV120" s="234"/>
      <c r="AW120" s="234"/>
      <c r="AX120" s="234"/>
      <c r="AY120" s="234"/>
      <c r="AZ120" s="234"/>
      <c r="BA120" s="235"/>
    </row>
    <row r="123" spans="2:53" x14ac:dyDescent="0.25">
      <c r="AD123" s="14">
        <f>+ROUND(AC117,0)</f>
        <v>8000</v>
      </c>
    </row>
    <row r="124" spans="2:53" x14ac:dyDescent="0.25">
      <c r="B124" s="205" t="s">
        <v>467</v>
      </c>
      <c r="D124" s="14">
        <f>+D76</f>
        <v>250000</v>
      </c>
    </row>
    <row r="125" spans="2:53" x14ac:dyDescent="0.25">
      <c r="B125" s="205" t="s">
        <v>468</v>
      </c>
      <c r="F125" s="85">
        <v>25000</v>
      </c>
      <c r="G125" s="85">
        <v>25000</v>
      </c>
      <c r="H125" s="85">
        <v>25000</v>
      </c>
      <c r="I125" s="85">
        <v>25000</v>
      </c>
      <c r="J125" s="85">
        <v>25000</v>
      </c>
      <c r="K125" s="85">
        <v>25000</v>
      </c>
      <c r="L125" s="85">
        <v>25000</v>
      </c>
      <c r="M125" s="85">
        <v>25000</v>
      </c>
      <c r="N125" s="85">
        <v>25000</v>
      </c>
      <c r="O125" s="85">
        <v>25000</v>
      </c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</row>
    <row r="126" spans="2:53" x14ac:dyDescent="0.25">
      <c r="B126" s="205" t="s">
        <v>469</v>
      </c>
      <c r="F126" s="85">
        <f>+($D$124-F125)*0.07</f>
        <v>15750.000000000002</v>
      </c>
      <c r="G126" s="85">
        <f>+($D$124-SUM($F125:G125))*0.07</f>
        <v>14000.000000000002</v>
      </c>
      <c r="H126" s="85">
        <f>+($D$124-SUM($F125:H125))*0.07</f>
        <v>12250.000000000002</v>
      </c>
      <c r="I126" s="85">
        <f>+($D$124-SUM($F125:I125))*0.07</f>
        <v>10500.000000000002</v>
      </c>
      <c r="J126" s="85">
        <f>+($D$124-SUM($F125:J125))*0.07</f>
        <v>8750</v>
      </c>
      <c r="K126" s="85">
        <f>+($D$124-SUM($F125:K125))*0.07</f>
        <v>7000.0000000000009</v>
      </c>
      <c r="L126" s="85">
        <f>+($D$124-SUM($F125:L125))*0.07</f>
        <v>5250.0000000000009</v>
      </c>
      <c r="M126" s="85">
        <f>+($D$124-SUM($F125:M125))*0.07</f>
        <v>3500.0000000000005</v>
      </c>
      <c r="N126" s="85">
        <f>+($D$124-SUM($F125:N125))*0.07</f>
        <v>1750.0000000000002</v>
      </c>
      <c r="O126" s="85">
        <f>+($D$124-SUM($F125:O125))*0.07</f>
        <v>0</v>
      </c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</row>
  </sheetData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Y91"/>
  <sheetViews>
    <sheetView showGridLines="0" zoomScale="110" zoomScaleNormal="110" workbookViewId="0">
      <pane xSplit="2" ySplit="2" topLeftCell="AP69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62" bestFit="1" customWidth="1"/>
    <col min="2" max="2" width="10.7109375" bestFit="1" customWidth="1"/>
    <col min="3" max="3" width="11.5703125" bestFit="1" customWidth="1"/>
    <col min="4" max="6" width="12.42578125" bestFit="1" customWidth="1"/>
    <col min="7" max="27" width="11.5703125" bestFit="1" customWidth="1"/>
    <col min="28" max="51" width="12.42578125" bestFit="1" customWidth="1"/>
    <col min="257" max="257" width="62" bestFit="1" customWidth="1"/>
    <col min="258" max="258" width="6.42578125" bestFit="1" customWidth="1"/>
    <col min="513" max="513" width="62" bestFit="1" customWidth="1"/>
    <col min="514" max="514" width="6.42578125" bestFit="1" customWidth="1"/>
    <col min="769" max="769" width="62" bestFit="1" customWidth="1"/>
    <col min="770" max="770" width="6.42578125" bestFit="1" customWidth="1"/>
    <col min="1025" max="1025" width="62" bestFit="1" customWidth="1"/>
    <col min="1026" max="1026" width="6.42578125" bestFit="1" customWidth="1"/>
    <col min="1281" max="1281" width="62" bestFit="1" customWidth="1"/>
    <col min="1282" max="1282" width="6.42578125" bestFit="1" customWidth="1"/>
    <col min="1537" max="1537" width="62" bestFit="1" customWidth="1"/>
    <col min="1538" max="1538" width="6.42578125" bestFit="1" customWidth="1"/>
    <col min="1793" max="1793" width="62" bestFit="1" customWidth="1"/>
    <col min="1794" max="1794" width="6.42578125" bestFit="1" customWidth="1"/>
    <col min="2049" max="2049" width="62" bestFit="1" customWidth="1"/>
    <col min="2050" max="2050" width="6.42578125" bestFit="1" customWidth="1"/>
    <col min="2305" max="2305" width="62" bestFit="1" customWidth="1"/>
    <col min="2306" max="2306" width="6.42578125" bestFit="1" customWidth="1"/>
    <col min="2561" max="2561" width="62" bestFit="1" customWidth="1"/>
    <col min="2562" max="2562" width="6.42578125" bestFit="1" customWidth="1"/>
    <col min="2817" max="2817" width="62" bestFit="1" customWidth="1"/>
    <col min="2818" max="2818" width="6.42578125" bestFit="1" customWidth="1"/>
    <col min="3073" max="3073" width="62" bestFit="1" customWidth="1"/>
    <col min="3074" max="3074" width="6.42578125" bestFit="1" customWidth="1"/>
    <col min="3329" max="3329" width="62" bestFit="1" customWidth="1"/>
    <col min="3330" max="3330" width="6.42578125" bestFit="1" customWidth="1"/>
    <col min="3585" max="3585" width="62" bestFit="1" customWidth="1"/>
    <col min="3586" max="3586" width="6.42578125" bestFit="1" customWidth="1"/>
    <col min="3841" max="3841" width="62" bestFit="1" customWidth="1"/>
    <col min="3842" max="3842" width="6.42578125" bestFit="1" customWidth="1"/>
    <col min="4097" max="4097" width="62" bestFit="1" customWidth="1"/>
    <col min="4098" max="4098" width="6.42578125" bestFit="1" customWidth="1"/>
    <col min="4353" max="4353" width="62" bestFit="1" customWidth="1"/>
    <col min="4354" max="4354" width="6.42578125" bestFit="1" customWidth="1"/>
    <col min="4609" max="4609" width="62" bestFit="1" customWidth="1"/>
    <col min="4610" max="4610" width="6.42578125" bestFit="1" customWidth="1"/>
    <col min="4865" max="4865" width="62" bestFit="1" customWidth="1"/>
    <col min="4866" max="4866" width="6.42578125" bestFit="1" customWidth="1"/>
    <col min="5121" max="5121" width="62" bestFit="1" customWidth="1"/>
    <col min="5122" max="5122" width="6.42578125" bestFit="1" customWidth="1"/>
    <col min="5377" max="5377" width="62" bestFit="1" customWidth="1"/>
    <col min="5378" max="5378" width="6.42578125" bestFit="1" customWidth="1"/>
    <col min="5633" max="5633" width="62" bestFit="1" customWidth="1"/>
    <col min="5634" max="5634" width="6.42578125" bestFit="1" customWidth="1"/>
    <col min="5889" max="5889" width="62" bestFit="1" customWidth="1"/>
    <col min="5890" max="5890" width="6.42578125" bestFit="1" customWidth="1"/>
    <col min="6145" max="6145" width="62" bestFit="1" customWidth="1"/>
    <col min="6146" max="6146" width="6.42578125" bestFit="1" customWidth="1"/>
    <col min="6401" max="6401" width="62" bestFit="1" customWidth="1"/>
    <col min="6402" max="6402" width="6.42578125" bestFit="1" customWidth="1"/>
    <col min="6657" max="6657" width="62" bestFit="1" customWidth="1"/>
    <col min="6658" max="6658" width="6.42578125" bestFit="1" customWidth="1"/>
    <col min="6913" max="6913" width="62" bestFit="1" customWidth="1"/>
    <col min="6914" max="6914" width="6.42578125" bestFit="1" customWidth="1"/>
    <col min="7169" max="7169" width="62" bestFit="1" customWidth="1"/>
    <col min="7170" max="7170" width="6.42578125" bestFit="1" customWidth="1"/>
    <col min="7425" max="7425" width="62" bestFit="1" customWidth="1"/>
    <col min="7426" max="7426" width="6.42578125" bestFit="1" customWidth="1"/>
    <col min="7681" max="7681" width="62" bestFit="1" customWidth="1"/>
    <col min="7682" max="7682" width="6.42578125" bestFit="1" customWidth="1"/>
    <col min="7937" max="7937" width="62" bestFit="1" customWidth="1"/>
    <col min="7938" max="7938" width="6.42578125" bestFit="1" customWidth="1"/>
    <col min="8193" max="8193" width="62" bestFit="1" customWidth="1"/>
    <col min="8194" max="8194" width="6.42578125" bestFit="1" customWidth="1"/>
    <col min="8449" max="8449" width="62" bestFit="1" customWidth="1"/>
    <col min="8450" max="8450" width="6.42578125" bestFit="1" customWidth="1"/>
    <col min="8705" max="8705" width="62" bestFit="1" customWidth="1"/>
    <col min="8706" max="8706" width="6.42578125" bestFit="1" customWidth="1"/>
    <col min="8961" max="8961" width="62" bestFit="1" customWidth="1"/>
    <col min="8962" max="8962" width="6.42578125" bestFit="1" customWidth="1"/>
    <col min="9217" max="9217" width="62" bestFit="1" customWidth="1"/>
    <col min="9218" max="9218" width="6.42578125" bestFit="1" customWidth="1"/>
    <col min="9473" max="9473" width="62" bestFit="1" customWidth="1"/>
    <col min="9474" max="9474" width="6.42578125" bestFit="1" customWidth="1"/>
    <col min="9729" max="9729" width="62" bestFit="1" customWidth="1"/>
    <col min="9730" max="9730" width="6.42578125" bestFit="1" customWidth="1"/>
    <col min="9985" max="9985" width="62" bestFit="1" customWidth="1"/>
    <col min="9986" max="9986" width="6.42578125" bestFit="1" customWidth="1"/>
    <col min="10241" max="10241" width="62" bestFit="1" customWidth="1"/>
    <col min="10242" max="10242" width="6.42578125" bestFit="1" customWidth="1"/>
    <col min="10497" max="10497" width="62" bestFit="1" customWidth="1"/>
    <col min="10498" max="10498" width="6.42578125" bestFit="1" customWidth="1"/>
    <col min="10753" max="10753" width="62" bestFit="1" customWidth="1"/>
    <col min="10754" max="10754" width="6.42578125" bestFit="1" customWidth="1"/>
    <col min="11009" max="11009" width="62" bestFit="1" customWidth="1"/>
    <col min="11010" max="11010" width="6.42578125" bestFit="1" customWidth="1"/>
    <col min="11265" max="11265" width="62" bestFit="1" customWidth="1"/>
    <col min="11266" max="11266" width="6.42578125" bestFit="1" customWidth="1"/>
    <col min="11521" max="11521" width="62" bestFit="1" customWidth="1"/>
    <col min="11522" max="11522" width="6.42578125" bestFit="1" customWidth="1"/>
    <col min="11777" max="11777" width="62" bestFit="1" customWidth="1"/>
    <col min="11778" max="11778" width="6.42578125" bestFit="1" customWidth="1"/>
    <col min="12033" max="12033" width="62" bestFit="1" customWidth="1"/>
    <col min="12034" max="12034" width="6.42578125" bestFit="1" customWidth="1"/>
    <col min="12289" max="12289" width="62" bestFit="1" customWidth="1"/>
    <col min="12290" max="12290" width="6.42578125" bestFit="1" customWidth="1"/>
    <col min="12545" max="12545" width="62" bestFit="1" customWidth="1"/>
    <col min="12546" max="12546" width="6.42578125" bestFit="1" customWidth="1"/>
    <col min="12801" max="12801" width="62" bestFit="1" customWidth="1"/>
    <col min="12802" max="12802" width="6.42578125" bestFit="1" customWidth="1"/>
    <col min="13057" max="13057" width="62" bestFit="1" customWidth="1"/>
    <col min="13058" max="13058" width="6.42578125" bestFit="1" customWidth="1"/>
    <col min="13313" max="13313" width="62" bestFit="1" customWidth="1"/>
    <col min="13314" max="13314" width="6.42578125" bestFit="1" customWidth="1"/>
    <col min="13569" max="13569" width="62" bestFit="1" customWidth="1"/>
    <col min="13570" max="13570" width="6.42578125" bestFit="1" customWidth="1"/>
    <col min="13825" max="13825" width="62" bestFit="1" customWidth="1"/>
    <col min="13826" max="13826" width="6.42578125" bestFit="1" customWidth="1"/>
    <col min="14081" max="14081" width="62" bestFit="1" customWidth="1"/>
    <col min="14082" max="14082" width="6.42578125" bestFit="1" customWidth="1"/>
    <col min="14337" max="14337" width="62" bestFit="1" customWidth="1"/>
    <col min="14338" max="14338" width="6.42578125" bestFit="1" customWidth="1"/>
    <col min="14593" max="14593" width="62" bestFit="1" customWidth="1"/>
    <col min="14594" max="14594" width="6.42578125" bestFit="1" customWidth="1"/>
    <col min="14849" max="14849" width="62" bestFit="1" customWidth="1"/>
    <col min="14850" max="14850" width="6.42578125" bestFit="1" customWidth="1"/>
    <col min="15105" max="15105" width="62" bestFit="1" customWidth="1"/>
    <col min="15106" max="15106" width="6.42578125" bestFit="1" customWidth="1"/>
    <col min="15361" max="15361" width="62" bestFit="1" customWidth="1"/>
    <col min="15362" max="15362" width="6.42578125" bestFit="1" customWidth="1"/>
    <col min="15617" max="15617" width="62" bestFit="1" customWidth="1"/>
    <col min="15618" max="15618" width="6.42578125" bestFit="1" customWidth="1"/>
    <col min="15873" max="15873" width="62" bestFit="1" customWidth="1"/>
    <col min="15874" max="15874" width="6.42578125" bestFit="1" customWidth="1"/>
    <col min="16129" max="16129" width="62" bestFit="1" customWidth="1"/>
    <col min="16130" max="16130" width="6.42578125" bestFit="1" customWidth="1"/>
  </cols>
  <sheetData>
    <row r="1" spans="1:51" x14ac:dyDescent="0.25">
      <c r="A1" s="54" t="s">
        <v>434</v>
      </c>
    </row>
    <row r="2" spans="1:51" x14ac:dyDescent="0.25">
      <c r="A2" s="7" t="s">
        <v>61</v>
      </c>
      <c r="B2" s="7"/>
      <c r="C2" s="2">
        <f>+CE!B1-1</f>
        <v>42369</v>
      </c>
      <c r="D2" s="2">
        <f>+CE!B1+30</f>
        <v>42400</v>
      </c>
      <c r="E2" s="2">
        <f>EOMONTH(D2,1)</f>
        <v>42429</v>
      </c>
      <c r="F2" s="2">
        <f t="shared" ref="F2:W2" si="0">EOMONTH(E2,1)</f>
        <v>42460</v>
      </c>
      <c r="G2" s="2">
        <f t="shared" si="0"/>
        <v>42490</v>
      </c>
      <c r="H2" s="2">
        <f t="shared" si="0"/>
        <v>42521</v>
      </c>
      <c r="I2" s="2">
        <f t="shared" si="0"/>
        <v>42551</v>
      </c>
      <c r="J2" s="2">
        <f t="shared" si="0"/>
        <v>42582</v>
      </c>
      <c r="K2" s="2">
        <f t="shared" si="0"/>
        <v>42613</v>
      </c>
      <c r="L2" s="2">
        <f t="shared" si="0"/>
        <v>42643</v>
      </c>
      <c r="M2" s="2">
        <f t="shared" si="0"/>
        <v>42674</v>
      </c>
      <c r="N2" s="2">
        <f t="shared" si="0"/>
        <v>42704</v>
      </c>
      <c r="O2" s="2">
        <f t="shared" si="0"/>
        <v>42735</v>
      </c>
      <c r="P2" s="2">
        <f t="shared" si="0"/>
        <v>42766</v>
      </c>
      <c r="Q2" s="2">
        <f t="shared" si="0"/>
        <v>42794</v>
      </c>
      <c r="R2" s="2">
        <f t="shared" si="0"/>
        <v>42825</v>
      </c>
      <c r="S2" s="2">
        <f t="shared" si="0"/>
        <v>42855</v>
      </c>
      <c r="T2" s="2">
        <f t="shared" si="0"/>
        <v>42886</v>
      </c>
      <c r="U2" s="2">
        <f t="shared" si="0"/>
        <v>42916</v>
      </c>
      <c r="V2" s="2">
        <f t="shared" si="0"/>
        <v>42947</v>
      </c>
      <c r="W2" s="2">
        <f t="shared" si="0"/>
        <v>42978</v>
      </c>
      <c r="X2" s="2">
        <f t="shared" ref="X2:AO2" si="1">EOMONTH(W2,1)</f>
        <v>43008</v>
      </c>
      <c r="Y2" s="2">
        <f t="shared" si="1"/>
        <v>43039</v>
      </c>
      <c r="Z2" s="2">
        <f t="shared" si="1"/>
        <v>43069</v>
      </c>
      <c r="AA2" s="2">
        <f t="shared" si="1"/>
        <v>43100</v>
      </c>
      <c r="AB2" s="2">
        <f t="shared" si="1"/>
        <v>43131</v>
      </c>
      <c r="AC2" s="2">
        <f t="shared" si="1"/>
        <v>43159</v>
      </c>
      <c r="AD2" s="2">
        <f t="shared" si="1"/>
        <v>43190</v>
      </c>
      <c r="AE2" s="2">
        <f t="shared" si="1"/>
        <v>43220</v>
      </c>
      <c r="AF2" s="2">
        <f t="shared" si="1"/>
        <v>43251</v>
      </c>
      <c r="AG2" s="2">
        <f t="shared" si="1"/>
        <v>43281</v>
      </c>
      <c r="AH2" s="2">
        <f t="shared" si="1"/>
        <v>43312</v>
      </c>
      <c r="AI2" s="2">
        <f t="shared" si="1"/>
        <v>43343</v>
      </c>
      <c r="AJ2" s="2">
        <f t="shared" si="1"/>
        <v>43373</v>
      </c>
      <c r="AK2" s="2">
        <f t="shared" si="1"/>
        <v>43404</v>
      </c>
      <c r="AL2" s="2">
        <f t="shared" si="1"/>
        <v>43434</v>
      </c>
      <c r="AM2" s="2">
        <f t="shared" si="1"/>
        <v>43465</v>
      </c>
      <c r="AN2" s="2">
        <f t="shared" si="1"/>
        <v>43496</v>
      </c>
      <c r="AO2" s="2">
        <f t="shared" si="1"/>
        <v>43524</v>
      </c>
      <c r="AP2" s="2">
        <f t="shared" ref="AP2:AV2" si="2">EOMONTH(AO2,1)</f>
        <v>43555</v>
      </c>
      <c r="AQ2" s="2">
        <f t="shared" si="2"/>
        <v>43585</v>
      </c>
      <c r="AR2" s="2">
        <f t="shared" si="2"/>
        <v>43616</v>
      </c>
      <c r="AS2" s="2">
        <f t="shared" si="2"/>
        <v>43646</v>
      </c>
      <c r="AT2" s="2">
        <f t="shared" si="2"/>
        <v>43677</v>
      </c>
      <c r="AU2" s="2">
        <f t="shared" si="2"/>
        <v>43708</v>
      </c>
      <c r="AV2" s="2">
        <f t="shared" si="2"/>
        <v>43738</v>
      </c>
      <c r="AW2" s="2">
        <f t="shared" ref="AW2:AY2" si="3">EOMONTH(AV2,1)</f>
        <v>43769</v>
      </c>
      <c r="AX2" s="2">
        <f t="shared" si="3"/>
        <v>43799</v>
      </c>
      <c r="AY2" s="2">
        <f t="shared" si="3"/>
        <v>43830</v>
      </c>
    </row>
    <row r="3" spans="1:51" x14ac:dyDescent="0.25">
      <c r="A3" s="7"/>
      <c r="B3" s="7"/>
    </row>
    <row r="4" spans="1:51" x14ac:dyDescent="0.25">
      <c r="A4" s="7" t="s">
        <v>62</v>
      </c>
      <c r="B4" s="7"/>
      <c r="C4" s="46">
        <f>+SP_Pregresso!D5</f>
        <v>5000</v>
      </c>
      <c r="D4" s="46">
        <f>+IF('RF Banca'!D51&gt;0,'RF Banca'!D51,0)</f>
        <v>0</v>
      </c>
      <c r="E4" s="46">
        <f>+IF('RF Banca'!E51&gt;0,'RF Banca'!E51,0)</f>
        <v>44212.972941214262</v>
      </c>
      <c r="F4" s="46">
        <f>+IF('RF Banca'!F51&gt;0,'RF Banca'!F51,0)</f>
        <v>88845.945882428525</v>
      </c>
      <c r="G4" s="46">
        <f>+IF('RF Banca'!G51&gt;0,'RF Banca'!G51,0)</f>
        <v>69828.918823642787</v>
      </c>
      <c r="H4" s="46">
        <f>+IF('RF Banca'!H51&gt;0,'RF Banca'!H51,0)</f>
        <v>52561.89176485705</v>
      </c>
      <c r="I4" s="46">
        <f>+IF('RF Banca'!I51&gt;0,'RF Banca'!I51,0)</f>
        <v>33211.531372737976</v>
      </c>
      <c r="J4" s="46">
        <f>+IF('RF Banca'!J51&gt;0,'RF Banca'!J51,0)</f>
        <v>19444.504313952235</v>
      </c>
      <c r="K4" s="46">
        <f>+IF('RF Banca'!K51&gt;0,'RF Banca'!K51,0)</f>
        <v>7427.4772551664937</v>
      </c>
      <c r="L4" s="46">
        <f>+IF('RF Banca'!L51&gt;0,'RF Banca'!L51,0)</f>
        <v>0</v>
      </c>
      <c r="M4" s="46">
        <f>+IF('RF Banca'!M51&gt;0,'RF Banca'!M51,0)</f>
        <v>0</v>
      </c>
      <c r="N4" s="46">
        <f>+IF('RF Banca'!N51&gt;0,'RF Banca'!N51,0)</f>
        <v>5126.39607880927</v>
      </c>
      <c r="O4" s="46">
        <f>+IF('RF Banca'!O51&gt;0,'RF Banca'!O51,0)</f>
        <v>17009.369020023532</v>
      </c>
      <c r="P4" s="46">
        <f>+IF('RF Banca'!P51&gt;0,'RF Banca'!P51,0)</f>
        <v>25463.023273799954</v>
      </c>
      <c r="Q4" s="46">
        <f>+IF('RF Banca'!Q51&gt;0,'RF Banca'!Q51,0)</f>
        <v>41945.996215014209</v>
      </c>
      <c r="R4" s="46">
        <f>+IF('RF Banca'!R51&gt;0,'RF Banca'!R51,0)</f>
        <v>58428.969156228472</v>
      </c>
      <c r="S4" s="46">
        <f>+IF('RF Banca'!S51&gt;0,'RF Banca'!S51,0)</f>
        <v>74911.942097442734</v>
      </c>
      <c r="T4" s="46">
        <f>+IF('RF Banca'!T51&gt;0,'RF Banca'!T51,0)</f>
        <v>91394.915038656996</v>
      </c>
      <c r="U4" s="46">
        <f>+IF('RF Banca'!U51&gt;0,'RF Banca'!U51,0)</f>
        <v>92723.707979871266</v>
      </c>
      <c r="V4" s="46">
        <f>+IF('RF Banca'!V51&gt;0,'RF Banca'!V51,0)</f>
        <v>109206.68092108553</v>
      </c>
      <c r="W4" s="46">
        <f>+IF('RF Banca'!W51&gt;0,'RF Banca'!W51,0)</f>
        <v>125689.65386229979</v>
      </c>
      <c r="X4" s="46">
        <f>+IF('RF Banca'!X51&gt;0,'RF Banca'!X51,0)</f>
        <v>142172.62680351405</v>
      </c>
      <c r="Y4" s="46">
        <f>+IF('RF Banca'!Y51&gt;0,'RF Banca'!Y51,0)</f>
        <v>158655.5997447283</v>
      </c>
      <c r="Z4" s="46">
        <f>+IF('RF Banca'!Z51&gt;0,'RF Banca'!Z51,0)</f>
        <v>170615.35268594255</v>
      </c>
      <c r="AA4" s="46">
        <f>+IF('RF Banca'!AA51&gt;0,'RF Banca'!AA51,0)</f>
        <v>182498.32562715682</v>
      </c>
      <c r="AB4" s="46">
        <f>+IF('RF Banca'!AB51&gt;0,'RF Banca'!AB51,0)</f>
        <v>127996.0603379831</v>
      </c>
      <c r="AC4" s="46">
        <f>+IF('RF Banca'!AC51&gt;0,'RF Banca'!AC51,0)</f>
        <v>144479.03327919735</v>
      </c>
      <c r="AD4" s="46">
        <f>+IF('RF Banca'!AD51&gt;0,'RF Banca'!AD51,0)</f>
        <v>160962.0062204116</v>
      </c>
      <c r="AE4" s="46">
        <f>+IF('RF Banca'!AE51&gt;0,'RF Banca'!AE51,0)</f>
        <v>177444.97916162584</v>
      </c>
      <c r="AF4" s="46">
        <f>+IF('RF Banca'!AF51&gt;0,'RF Banca'!AF51,0)</f>
        <v>193927.95210284009</v>
      </c>
      <c r="AG4" s="46">
        <f>+IF('RF Banca'!AG51&gt;0,'RF Banca'!AG51,0)</f>
        <v>202795.44504405436</v>
      </c>
      <c r="AH4" s="46">
        <f>+IF('RF Banca'!AH51&gt;0,'RF Banca'!AH51,0)</f>
        <v>219278.41798526861</v>
      </c>
      <c r="AI4" s="46">
        <f>+IF('RF Banca'!AI51&gt;0,'RF Banca'!AI51,0)</f>
        <v>235761.39092648285</v>
      </c>
      <c r="AJ4" s="46">
        <f>+IF('RF Banca'!AJ51&gt;0,'RF Banca'!AJ51,0)</f>
        <v>252244.3638676971</v>
      </c>
      <c r="AK4" s="46">
        <f>+IF('RF Banca'!AK51&gt;0,'RF Banca'!AK51,0)</f>
        <v>268727.33680891135</v>
      </c>
      <c r="AL4" s="46">
        <f>+IF('RF Banca'!AL51&gt;0,'RF Banca'!AL51,0)</f>
        <v>280687.0897501256</v>
      </c>
      <c r="AM4" s="46">
        <f>+IF('RF Banca'!AM51&gt;0,'RF Banca'!AM51,0)</f>
        <v>292570.06269133987</v>
      </c>
      <c r="AN4" s="46">
        <f>+IF('RF Banca'!AN51&gt;0,'RF Banca'!AN51,0)</f>
        <v>160995.9779224823</v>
      </c>
      <c r="AO4" s="46">
        <f>+IF('RF Banca'!AO51&gt;0,'RF Banca'!AO51,0)</f>
        <v>177478.95086369655</v>
      </c>
      <c r="AP4" s="46">
        <f>+IF('RF Banca'!AP51&gt;0,'RF Banca'!AP51,0)</f>
        <v>193961.9238049108</v>
      </c>
      <c r="AQ4" s="46">
        <f>+IF('RF Banca'!AQ51&gt;0,'RF Banca'!AQ51,0)</f>
        <v>210444.89674612504</v>
      </c>
      <c r="AR4" s="46">
        <f>+IF('RF Banca'!AR51&gt;0,'RF Banca'!AR51,0)</f>
        <v>226927.86968733929</v>
      </c>
      <c r="AS4" s="46">
        <f>+IF('RF Banca'!AS51&gt;0,'RF Banca'!AS51,0)</f>
        <v>230362.66262855355</v>
      </c>
      <c r="AT4" s="46">
        <f>+IF('RF Banca'!AT51&gt;0,'RF Banca'!AT51,0)</f>
        <v>246845.63556976779</v>
      </c>
      <c r="AU4" s="46">
        <f>+IF('RF Banca'!AU51&gt;0,'RF Banca'!AU51,0)</f>
        <v>263328.60851098207</v>
      </c>
      <c r="AV4" s="46">
        <f>+IF('RF Banca'!AV51&gt;0,'RF Banca'!AV51,0)</f>
        <v>279811.58145219635</v>
      </c>
      <c r="AW4" s="46">
        <f>+IF('RF Banca'!AW51&gt;0,'RF Banca'!AW51,0)</f>
        <v>296294.55439341062</v>
      </c>
      <c r="AX4" s="46">
        <f>+IF('RF Banca'!AX51&gt;0,'RF Banca'!AX51,0)</f>
        <v>305926.00733462488</v>
      </c>
      <c r="AY4" s="46">
        <f>+IF('RF Banca'!AY51&gt;0,'RF Banca'!AY51,0)</f>
        <v>317808.98027583916</v>
      </c>
    </row>
    <row r="5" spans="1:5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x14ac:dyDescent="0.25">
      <c r="A6" s="7" t="s">
        <v>125</v>
      </c>
      <c r="B6" s="7"/>
      <c r="C6" s="10">
        <f>+C7+C9+C11+C12+C15+C18+C8</f>
        <v>342000</v>
      </c>
      <c r="D6" s="10">
        <f t="shared" ref="D6" si="4">+D7+D9+D11+D12+D15+D18+D8</f>
        <v>452000</v>
      </c>
      <c r="E6" s="10">
        <f t="shared" ref="E6:H6" si="5">+E7+E9+E11+E12+E15+E18+E8</f>
        <v>443600</v>
      </c>
      <c r="F6" s="10">
        <f t="shared" si="5"/>
        <v>443600</v>
      </c>
      <c r="G6" s="10">
        <f t="shared" si="5"/>
        <v>443600</v>
      </c>
      <c r="H6" s="10">
        <f t="shared" si="5"/>
        <v>443600</v>
      </c>
      <c r="I6" s="10">
        <f t="shared" ref="I6:AY6" si="6">+I7+I9+I11+I12+I15+I18+I8</f>
        <v>443600</v>
      </c>
      <c r="J6" s="10">
        <f t="shared" si="6"/>
        <v>443600</v>
      </c>
      <c r="K6" s="10">
        <f t="shared" si="6"/>
        <v>443600</v>
      </c>
      <c r="L6" s="10">
        <f t="shared" si="6"/>
        <v>443600</v>
      </c>
      <c r="M6" s="10">
        <f t="shared" si="6"/>
        <v>443600</v>
      </c>
      <c r="N6" s="10">
        <f t="shared" si="6"/>
        <v>443600</v>
      </c>
      <c r="O6" s="10">
        <f t="shared" si="6"/>
        <v>443600</v>
      </c>
      <c r="P6" s="10">
        <f t="shared" si="6"/>
        <v>443600</v>
      </c>
      <c r="Q6" s="10">
        <f t="shared" si="6"/>
        <v>443600</v>
      </c>
      <c r="R6" s="10">
        <f t="shared" si="6"/>
        <v>443600</v>
      </c>
      <c r="S6" s="10">
        <f t="shared" si="6"/>
        <v>443600</v>
      </c>
      <c r="T6" s="10">
        <f t="shared" si="6"/>
        <v>443600</v>
      </c>
      <c r="U6" s="10">
        <f t="shared" si="6"/>
        <v>446615.48</v>
      </c>
      <c r="V6" s="10">
        <f t="shared" si="6"/>
        <v>446615.48</v>
      </c>
      <c r="W6" s="10">
        <f t="shared" si="6"/>
        <v>446615.48</v>
      </c>
      <c r="X6" s="10">
        <f t="shared" si="6"/>
        <v>446615.48</v>
      </c>
      <c r="Y6" s="10">
        <f t="shared" si="6"/>
        <v>446615.48</v>
      </c>
      <c r="Z6" s="10">
        <f t="shared" si="6"/>
        <v>451138.7</v>
      </c>
      <c r="AA6" s="10">
        <f t="shared" si="6"/>
        <v>443600</v>
      </c>
      <c r="AB6" s="10">
        <f t="shared" si="6"/>
        <v>443600</v>
      </c>
      <c r="AC6" s="10">
        <f t="shared" si="6"/>
        <v>443600</v>
      </c>
      <c r="AD6" s="10">
        <f t="shared" si="6"/>
        <v>443600</v>
      </c>
      <c r="AE6" s="10">
        <f t="shared" si="6"/>
        <v>443600</v>
      </c>
      <c r="AF6" s="10">
        <f t="shared" si="6"/>
        <v>443600</v>
      </c>
      <c r="AG6" s="10">
        <f t="shared" si="6"/>
        <v>446615.48</v>
      </c>
      <c r="AH6" s="10">
        <f t="shared" si="6"/>
        <v>446615.48</v>
      </c>
      <c r="AI6" s="10">
        <f t="shared" si="6"/>
        <v>446615.48</v>
      </c>
      <c r="AJ6" s="10">
        <f t="shared" si="6"/>
        <v>446615.48</v>
      </c>
      <c r="AK6" s="10">
        <f t="shared" si="6"/>
        <v>446615.48</v>
      </c>
      <c r="AL6" s="10">
        <f t="shared" si="6"/>
        <v>451138.7</v>
      </c>
      <c r="AM6" s="10">
        <f t="shared" si="6"/>
        <v>443600</v>
      </c>
      <c r="AN6" s="10">
        <f t="shared" si="6"/>
        <v>443600</v>
      </c>
      <c r="AO6" s="10">
        <f t="shared" si="6"/>
        <v>443600</v>
      </c>
      <c r="AP6" s="10">
        <f t="shared" si="6"/>
        <v>443600</v>
      </c>
      <c r="AQ6" s="10">
        <f t="shared" si="6"/>
        <v>443600</v>
      </c>
      <c r="AR6" s="10">
        <f t="shared" si="6"/>
        <v>443600</v>
      </c>
      <c r="AS6" s="10">
        <f t="shared" si="6"/>
        <v>448167.67999999999</v>
      </c>
      <c r="AT6" s="10">
        <f t="shared" si="6"/>
        <v>448167.67999999999</v>
      </c>
      <c r="AU6" s="10">
        <f t="shared" si="6"/>
        <v>448167.67999999999</v>
      </c>
      <c r="AV6" s="10">
        <f t="shared" si="6"/>
        <v>448167.67999999999</v>
      </c>
      <c r="AW6" s="10">
        <f t="shared" si="6"/>
        <v>448167.67999999999</v>
      </c>
      <c r="AX6" s="10">
        <f t="shared" si="6"/>
        <v>455019.2</v>
      </c>
      <c r="AY6" s="10">
        <f t="shared" si="6"/>
        <v>443600</v>
      </c>
    </row>
    <row r="7" spans="1:51" x14ac:dyDescent="0.25">
      <c r="A7" s="9" t="s">
        <v>63</v>
      </c>
      <c r="B7" s="9"/>
      <c r="C7" s="47">
        <f>+SP_Pregresso!D9</f>
        <v>300000</v>
      </c>
      <c r="D7" s="192">
        <f>+M_Vendite!C181+SP_Pregresso!F9-SP_Pregresso!D9+C7</f>
        <v>444000</v>
      </c>
      <c r="E7" s="192">
        <f>+M_Vendite!D181+SP_Pregresso!G9-SP_Pregresso!F9+D7</f>
        <v>441600</v>
      </c>
      <c r="F7" s="192">
        <f>+M_Vendite!E181+SP_Pregresso!H9-SP_Pregresso!G9+E7</f>
        <v>441600</v>
      </c>
      <c r="G7" s="192">
        <f>+M_Vendite!F181+SP_Pregresso!I9-SP_Pregresso!H9+F7</f>
        <v>441600</v>
      </c>
      <c r="H7" s="192">
        <f>+M_Vendite!G181+SP_Pregresso!J9-SP_Pregresso!I9+G7</f>
        <v>441600</v>
      </c>
      <c r="I7" s="192">
        <f>+M_Vendite!H181+SP_Pregresso!K9-SP_Pregresso!J9+H7</f>
        <v>441600</v>
      </c>
      <c r="J7" s="192">
        <f>+M_Vendite!I181+SP_Pregresso!L9-SP_Pregresso!K9+I7</f>
        <v>441600</v>
      </c>
      <c r="K7" s="192">
        <f>+M_Vendite!J181+SP_Pregresso!M9-SP_Pregresso!L9+J7</f>
        <v>441600</v>
      </c>
      <c r="L7" s="192">
        <f>+M_Vendite!K181+SP_Pregresso!N9-SP_Pregresso!M9+K7</f>
        <v>441600</v>
      </c>
      <c r="M7" s="192">
        <f>+M_Vendite!L181+SP_Pregresso!O9-SP_Pregresso!N9+L7</f>
        <v>441600</v>
      </c>
      <c r="N7" s="192">
        <f>+M_Vendite!M181+SP_Pregresso!P9-SP_Pregresso!O9+M7</f>
        <v>441600</v>
      </c>
      <c r="O7" s="192">
        <f>+M_Vendite!N181+SP_Pregresso!Q9-SP_Pregresso!P9+N7</f>
        <v>441600</v>
      </c>
      <c r="P7" s="192">
        <f>+M_Vendite!O181+SP_Pregresso!R9-SP_Pregresso!Q9+O7</f>
        <v>441600</v>
      </c>
      <c r="Q7" s="192">
        <f>+M_Vendite!P181+SP_Pregresso!S9-SP_Pregresso!R9+P7</f>
        <v>441600</v>
      </c>
      <c r="R7" s="192">
        <f>+M_Vendite!Q181+SP_Pregresso!T9-SP_Pregresso!S9+Q7</f>
        <v>441600</v>
      </c>
      <c r="S7" s="192">
        <f>+M_Vendite!R181+SP_Pregresso!U9-SP_Pregresso!T9+R7</f>
        <v>441600</v>
      </c>
      <c r="T7" s="192">
        <f>+M_Vendite!S181+SP_Pregresso!V9-SP_Pregresso!U9+S7</f>
        <v>441600</v>
      </c>
      <c r="U7" s="192">
        <f>+M_Vendite!T181+SP_Pregresso!W9-SP_Pregresso!V9+T7</f>
        <v>441600</v>
      </c>
      <c r="V7" s="192">
        <f>+M_Vendite!U181+SP_Pregresso!X9-SP_Pregresso!W9+U7</f>
        <v>441600</v>
      </c>
      <c r="W7" s="192">
        <f>+M_Vendite!V181+SP_Pregresso!Y9-SP_Pregresso!X9+V7</f>
        <v>441600</v>
      </c>
      <c r="X7" s="192">
        <f>+M_Vendite!W181+SP_Pregresso!Z9-SP_Pregresso!Y9+W7</f>
        <v>441600</v>
      </c>
      <c r="Y7" s="192">
        <f>+M_Vendite!X181+SP_Pregresso!AA9-SP_Pregresso!Z9+X7</f>
        <v>441600</v>
      </c>
      <c r="Z7" s="192">
        <f>+M_Vendite!Y181+SP_Pregresso!AB9-SP_Pregresso!AA9+Y7</f>
        <v>441600</v>
      </c>
      <c r="AA7" s="192">
        <f>+M_Vendite!Z181+SP_Pregresso!AC9-SP_Pregresso!AB9+Z7</f>
        <v>441600</v>
      </c>
      <c r="AB7" s="192">
        <f>+M_Vendite!AA181+SP_Pregresso!AD9-SP_Pregresso!AC9+AA7</f>
        <v>441600</v>
      </c>
      <c r="AC7" s="192">
        <f>+M_Vendite!AB181+SP_Pregresso!AE9-SP_Pregresso!AD9+AB7</f>
        <v>441600</v>
      </c>
      <c r="AD7" s="192">
        <f>+M_Vendite!AC181+SP_Pregresso!AF9-SP_Pregresso!AE9+AC7</f>
        <v>441600</v>
      </c>
      <c r="AE7" s="192">
        <f>+M_Vendite!AD181+SP_Pregresso!AG9-SP_Pregresso!AF9+AD7</f>
        <v>441600</v>
      </c>
      <c r="AF7" s="192">
        <f>+M_Vendite!AE181+SP_Pregresso!AH9-SP_Pregresso!AG9+AE7</f>
        <v>441600</v>
      </c>
      <c r="AG7" s="192">
        <f>+M_Vendite!AF181+SP_Pregresso!AI9-SP_Pregresso!AH9+AF7</f>
        <v>441600</v>
      </c>
      <c r="AH7" s="192">
        <f>+M_Vendite!AG181+SP_Pregresso!AJ9-SP_Pregresso!AI9+AG7</f>
        <v>441600</v>
      </c>
      <c r="AI7" s="192">
        <f>+M_Vendite!AH181+SP_Pregresso!AK9-SP_Pregresso!AJ9+AH7</f>
        <v>441600</v>
      </c>
      <c r="AJ7" s="192">
        <f>+M_Vendite!AI181+SP_Pregresso!AL9-SP_Pregresso!AK9+AI7</f>
        <v>441600</v>
      </c>
      <c r="AK7" s="192">
        <f>+M_Vendite!AJ181+SP_Pregresso!AM9-SP_Pregresso!AL9+AJ7</f>
        <v>441600</v>
      </c>
      <c r="AL7" s="192">
        <f>+M_Vendite!AK181+SP_Pregresso!AN9-SP_Pregresso!AM9+AK7</f>
        <v>441600</v>
      </c>
      <c r="AM7" s="192">
        <f>+M_Vendite!AL181+SP_Pregresso!AO9-SP_Pregresso!AN9+AL7</f>
        <v>441600</v>
      </c>
      <c r="AN7" s="192">
        <f>+M_Vendite!AM181+SP_Pregresso!AP9-SP_Pregresso!AO9+AM7</f>
        <v>441600</v>
      </c>
      <c r="AO7" s="192">
        <f>+M_Vendite!AN181+SP_Pregresso!AQ9-SP_Pregresso!AP9+AN7</f>
        <v>441600</v>
      </c>
      <c r="AP7" s="192">
        <f>+M_Vendite!AO181+SP_Pregresso!AR9-SP_Pregresso!AQ9+AO7</f>
        <v>441600</v>
      </c>
      <c r="AQ7" s="192">
        <f>+M_Vendite!AP181+SP_Pregresso!AS9-SP_Pregresso!AR9+AP7</f>
        <v>441600</v>
      </c>
      <c r="AR7" s="192">
        <f>+M_Vendite!AQ181+SP_Pregresso!AT9-SP_Pregresso!AS9+AQ7</f>
        <v>441600</v>
      </c>
      <c r="AS7" s="192">
        <f>+M_Vendite!AR181+SP_Pregresso!AU9-SP_Pregresso!AT9+AR7</f>
        <v>441600</v>
      </c>
      <c r="AT7" s="192">
        <f>+M_Vendite!AS181+SP_Pregresso!AV9-SP_Pregresso!AU9+AS7</f>
        <v>441600</v>
      </c>
      <c r="AU7" s="192">
        <f>+M_Vendite!AT181+SP_Pregresso!AW9-SP_Pregresso!AV9+AT7</f>
        <v>441600</v>
      </c>
      <c r="AV7" s="192">
        <f>+M_Vendite!AU181+SP_Pregresso!AX9-SP_Pregresso!AW9+AU7</f>
        <v>441600</v>
      </c>
      <c r="AW7" s="192">
        <f>+M_Vendite!AV181+SP_Pregresso!AY9-SP_Pregresso!AX9+AV7</f>
        <v>441600</v>
      </c>
      <c r="AX7" s="192">
        <f>+M_Vendite!AW181+SP_Pregresso!AZ9-SP_Pregresso!AY9+AW7</f>
        <v>441600</v>
      </c>
      <c r="AY7" s="192">
        <f>+M_Vendite!AX181+SP_Pregresso!BA9-SP_Pregresso!AZ9+AX7</f>
        <v>441600</v>
      </c>
    </row>
    <row r="8" spans="1:51" x14ac:dyDescent="0.25">
      <c r="A8" s="11" t="s">
        <v>168</v>
      </c>
      <c r="B8" s="11"/>
      <c r="C8" s="47">
        <f>+SP_Pregresso!D10</f>
        <v>15000</v>
      </c>
      <c r="D8" s="192">
        <f>+SP_Pregresso!F10-SP_Pregresso!D10+C8</f>
        <v>5000</v>
      </c>
      <c r="E8" s="192">
        <f>+SP_Pregresso!G10-SP_Pregresso!F10+D8</f>
        <v>0</v>
      </c>
      <c r="F8" s="192">
        <f>+SP_Pregresso!H10-SP_Pregresso!G10+E8</f>
        <v>0</v>
      </c>
      <c r="G8" s="192">
        <f>+SP_Pregresso!I10-SP_Pregresso!H10+F8</f>
        <v>0</v>
      </c>
      <c r="H8" s="192">
        <f>+SP_Pregresso!J10-SP_Pregresso!I10+G8</f>
        <v>0</v>
      </c>
      <c r="I8" s="192">
        <f>+SP_Pregresso!K10-SP_Pregresso!J10+H8</f>
        <v>0</v>
      </c>
      <c r="J8" s="192">
        <f>+SP_Pregresso!L10-SP_Pregresso!K10+I8</f>
        <v>0</v>
      </c>
      <c r="K8" s="192">
        <f>+SP_Pregresso!M10-SP_Pregresso!L10+J8</f>
        <v>0</v>
      </c>
      <c r="L8" s="192">
        <f>+SP_Pregresso!N10-SP_Pregresso!M10+K8</f>
        <v>0</v>
      </c>
      <c r="M8" s="192">
        <f>+SP_Pregresso!O10-SP_Pregresso!N10+L8</f>
        <v>0</v>
      </c>
      <c r="N8" s="192">
        <f>+SP_Pregresso!P10-SP_Pregresso!O10+M8</f>
        <v>0</v>
      </c>
      <c r="O8" s="192">
        <f>+SP_Pregresso!Q10-SP_Pregresso!P10+N8</f>
        <v>0</v>
      </c>
      <c r="P8" s="192">
        <f>+SP_Pregresso!R10-SP_Pregresso!Q10+O8</f>
        <v>0</v>
      </c>
      <c r="Q8" s="192">
        <f>+SP_Pregresso!S10-SP_Pregresso!R10+P8</f>
        <v>0</v>
      </c>
      <c r="R8" s="192">
        <f>+SP_Pregresso!T10-SP_Pregresso!S10+Q8</f>
        <v>0</v>
      </c>
      <c r="S8" s="192">
        <f>+SP_Pregresso!U10-SP_Pregresso!T10+R8</f>
        <v>0</v>
      </c>
      <c r="T8" s="192">
        <f>+SP_Pregresso!V10-SP_Pregresso!U10+S8</f>
        <v>0</v>
      </c>
      <c r="U8" s="192">
        <f>+SP_Pregresso!W10-SP_Pregresso!V10+T8</f>
        <v>0</v>
      </c>
      <c r="V8" s="192">
        <f>+SP_Pregresso!X10-SP_Pregresso!W10+U8</f>
        <v>0</v>
      </c>
      <c r="W8" s="192">
        <f>+SP_Pregresso!Y10-SP_Pregresso!X10+V8</f>
        <v>0</v>
      </c>
      <c r="X8" s="192">
        <f>+SP_Pregresso!Z10-SP_Pregresso!Y10+W8</f>
        <v>0</v>
      </c>
      <c r="Y8" s="192">
        <f>+SP_Pregresso!AA10-SP_Pregresso!Z10+X8</f>
        <v>0</v>
      </c>
      <c r="Z8" s="192">
        <f>+SP_Pregresso!AB10-SP_Pregresso!AA10+Y8</f>
        <v>0</v>
      </c>
      <c r="AA8" s="192">
        <f>+SP_Pregresso!AC10-SP_Pregresso!AB10+Z8</f>
        <v>0</v>
      </c>
      <c r="AB8" s="192">
        <f>+SP_Pregresso!AD10-SP_Pregresso!AC10+AA8</f>
        <v>0</v>
      </c>
      <c r="AC8" s="192">
        <f>+SP_Pregresso!AE10-SP_Pregresso!AD10+AB8</f>
        <v>0</v>
      </c>
      <c r="AD8" s="192">
        <f>+SP_Pregresso!AF10-SP_Pregresso!AE10+AC8</f>
        <v>0</v>
      </c>
      <c r="AE8" s="192">
        <f>+SP_Pregresso!AG10-SP_Pregresso!AF10+AD8</f>
        <v>0</v>
      </c>
      <c r="AF8" s="192">
        <f>+SP_Pregresso!AH10-SP_Pregresso!AG10+AE8</f>
        <v>0</v>
      </c>
      <c r="AG8" s="192">
        <f>+SP_Pregresso!AI10-SP_Pregresso!AH10+AF8</f>
        <v>0</v>
      </c>
      <c r="AH8" s="192">
        <f>+SP_Pregresso!AJ10-SP_Pregresso!AI10+AG8</f>
        <v>0</v>
      </c>
      <c r="AI8" s="192">
        <f>+SP_Pregresso!AK10-SP_Pregresso!AJ10+AH8</f>
        <v>0</v>
      </c>
      <c r="AJ8" s="192">
        <f>+SP_Pregresso!AL10-SP_Pregresso!AK10+AI8</f>
        <v>0</v>
      </c>
      <c r="AK8" s="192">
        <f>+SP_Pregresso!AM10-SP_Pregresso!AL10+AJ8</f>
        <v>0</v>
      </c>
      <c r="AL8" s="192">
        <f>+SP_Pregresso!AN10-SP_Pregresso!AM10+AK8</f>
        <v>0</v>
      </c>
      <c r="AM8" s="192">
        <f>+SP_Pregresso!AO10-SP_Pregresso!AN10+AL8</f>
        <v>0</v>
      </c>
      <c r="AN8" s="192">
        <f>+SP_Pregresso!AP10-SP_Pregresso!AO10+AM8</f>
        <v>0</v>
      </c>
      <c r="AO8" s="192">
        <f>+SP_Pregresso!AQ10-SP_Pregresso!AP10+AN8</f>
        <v>0</v>
      </c>
      <c r="AP8" s="192">
        <f>+SP_Pregresso!AR10-SP_Pregresso!AQ10+AO8</f>
        <v>0</v>
      </c>
      <c r="AQ8" s="192">
        <f>+SP_Pregresso!AS10-SP_Pregresso!AR10+AP8</f>
        <v>0</v>
      </c>
      <c r="AR8" s="192">
        <f>+SP_Pregresso!AT10-SP_Pregresso!AS10+AQ8</f>
        <v>0</v>
      </c>
      <c r="AS8" s="192">
        <f>+SP_Pregresso!AU10-SP_Pregresso!AT10+AR8</f>
        <v>0</v>
      </c>
      <c r="AT8" s="192">
        <f>+SP_Pregresso!AV10-SP_Pregresso!AU10+AS8</f>
        <v>0</v>
      </c>
      <c r="AU8" s="192">
        <f>+SP_Pregresso!AW10-SP_Pregresso!AV10+AT8</f>
        <v>0</v>
      </c>
      <c r="AV8" s="192">
        <f>+SP_Pregresso!AX10-SP_Pregresso!AW10+AU8</f>
        <v>0</v>
      </c>
      <c r="AW8" s="192">
        <f>+SP_Pregresso!AY10-SP_Pregresso!AX10+AV8</f>
        <v>0</v>
      </c>
      <c r="AX8" s="192">
        <f>+SP_Pregresso!AZ10-SP_Pregresso!AY10+AW8</f>
        <v>0</v>
      </c>
      <c r="AY8" s="192">
        <f>+SP_Pregresso!BA10-SP_Pregresso!AZ10+AX8</f>
        <v>0</v>
      </c>
    </row>
    <row r="9" spans="1:51" x14ac:dyDescent="0.25">
      <c r="A9" s="9" t="s">
        <v>64</v>
      </c>
      <c r="B9" s="9"/>
      <c r="C9" s="12">
        <f>+SUM(C10:C10)</f>
        <v>5000</v>
      </c>
      <c r="D9" s="12">
        <f t="shared" ref="D9:AY9" si="7">+SUM(D10:D10)</f>
        <v>0</v>
      </c>
      <c r="E9" s="12">
        <f t="shared" si="7"/>
        <v>0</v>
      </c>
      <c r="F9" s="12">
        <f t="shared" si="7"/>
        <v>0</v>
      </c>
      <c r="G9" s="12">
        <f t="shared" si="7"/>
        <v>0</v>
      </c>
      <c r="H9" s="12">
        <f t="shared" si="7"/>
        <v>0</v>
      </c>
      <c r="I9" s="12">
        <f t="shared" si="7"/>
        <v>0</v>
      </c>
      <c r="J9" s="12">
        <f t="shared" si="7"/>
        <v>0</v>
      </c>
      <c r="K9" s="12">
        <f t="shared" si="7"/>
        <v>0</v>
      </c>
      <c r="L9" s="12">
        <f t="shared" si="7"/>
        <v>0</v>
      </c>
      <c r="M9" s="12">
        <f t="shared" si="7"/>
        <v>0</v>
      </c>
      <c r="N9" s="12">
        <f t="shared" si="7"/>
        <v>0</v>
      </c>
      <c r="O9" s="12">
        <f t="shared" si="7"/>
        <v>0</v>
      </c>
      <c r="P9" s="12">
        <f t="shared" si="7"/>
        <v>0</v>
      </c>
      <c r="Q9" s="12">
        <f t="shared" si="7"/>
        <v>0</v>
      </c>
      <c r="R9" s="12">
        <f t="shared" si="7"/>
        <v>0</v>
      </c>
      <c r="S9" s="12">
        <f t="shared" si="7"/>
        <v>0</v>
      </c>
      <c r="T9" s="12">
        <f t="shared" si="7"/>
        <v>0</v>
      </c>
      <c r="U9" s="12">
        <f t="shared" si="7"/>
        <v>0</v>
      </c>
      <c r="V9" s="12">
        <f t="shared" si="7"/>
        <v>0</v>
      </c>
      <c r="W9" s="12">
        <f t="shared" si="7"/>
        <v>0</v>
      </c>
      <c r="X9" s="12">
        <f t="shared" si="7"/>
        <v>0</v>
      </c>
      <c r="Y9" s="12">
        <f t="shared" si="7"/>
        <v>0</v>
      </c>
      <c r="Z9" s="12">
        <f t="shared" si="7"/>
        <v>0</v>
      </c>
      <c r="AA9" s="12">
        <f t="shared" si="7"/>
        <v>0</v>
      </c>
      <c r="AB9" s="12">
        <f t="shared" si="7"/>
        <v>0</v>
      </c>
      <c r="AC9" s="12">
        <f t="shared" si="7"/>
        <v>0</v>
      </c>
      <c r="AD9" s="12">
        <f t="shared" si="7"/>
        <v>0</v>
      </c>
      <c r="AE9" s="12">
        <f t="shared" si="7"/>
        <v>0</v>
      </c>
      <c r="AF9" s="12">
        <f t="shared" si="7"/>
        <v>0</v>
      </c>
      <c r="AG9" s="12">
        <f t="shared" si="7"/>
        <v>0</v>
      </c>
      <c r="AH9" s="12">
        <f t="shared" si="7"/>
        <v>0</v>
      </c>
      <c r="AI9" s="12">
        <f t="shared" si="7"/>
        <v>0</v>
      </c>
      <c r="AJ9" s="12">
        <f t="shared" si="7"/>
        <v>0</v>
      </c>
      <c r="AK9" s="12">
        <f t="shared" si="7"/>
        <v>0</v>
      </c>
      <c r="AL9" s="12">
        <f t="shared" si="7"/>
        <v>0</v>
      </c>
      <c r="AM9" s="12">
        <f t="shared" si="7"/>
        <v>0</v>
      </c>
      <c r="AN9" s="12">
        <f t="shared" si="7"/>
        <v>0</v>
      </c>
      <c r="AO9" s="12">
        <f t="shared" si="7"/>
        <v>0</v>
      </c>
      <c r="AP9" s="12">
        <f t="shared" si="7"/>
        <v>0</v>
      </c>
      <c r="AQ9" s="12">
        <f t="shared" si="7"/>
        <v>0</v>
      </c>
      <c r="AR9" s="12">
        <f t="shared" si="7"/>
        <v>0</v>
      </c>
      <c r="AS9" s="12">
        <f t="shared" si="7"/>
        <v>0</v>
      </c>
      <c r="AT9" s="12">
        <f t="shared" si="7"/>
        <v>0</v>
      </c>
      <c r="AU9" s="12">
        <f t="shared" si="7"/>
        <v>0</v>
      </c>
      <c r="AV9" s="12">
        <f t="shared" si="7"/>
        <v>0</v>
      </c>
      <c r="AW9" s="12">
        <f t="shared" si="7"/>
        <v>0</v>
      </c>
      <c r="AX9" s="12">
        <f t="shared" si="7"/>
        <v>0</v>
      </c>
      <c r="AY9" s="12">
        <f t="shared" si="7"/>
        <v>0</v>
      </c>
    </row>
    <row r="10" spans="1:51" x14ac:dyDescent="0.25">
      <c r="A10" s="9" t="s">
        <v>65</v>
      </c>
      <c r="B10" s="9"/>
      <c r="C10" s="47">
        <f>+SP_Pregresso!D12</f>
        <v>5000</v>
      </c>
      <c r="D10" s="192">
        <f>+SP_Pregresso!F12</f>
        <v>0</v>
      </c>
      <c r="E10" s="192">
        <f>+SP_Pregresso!G12</f>
        <v>0</v>
      </c>
      <c r="F10" s="192">
        <f>+SP_Pregresso!H12</f>
        <v>0</v>
      </c>
      <c r="G10" s="192">
        <f>+SP_Pregresso!I12</f>
        <v>0</v>
      </c>
      <c r="H10" s="192">
        <f>+SP_Pregresso!J12</f>
        <v>0</v>
      </c>
      <c r="I10" s="192">
        <f>+SP_Pregresso!K12</f>
        <v>0</v>
      </c>
      <c r="J10" s="192">
        <f>+SP_Pregresso!L12</f>
        <v>0</v>
      </c>
      <c r="K10" s="192">
        <f>+SP_Pregresso!M12</f>
        <v>0</v>
      </c>
      <c r="L10" s="192">
        <f>+SP_Pregresso!N12</f>
        <v>0</v>
      </c>
      <c r="M10" s="192">
        <f>+SP_Pregresso!O12</f>
        <v>0</v>
      </c>
      <c r="N10" s="192">
        <f>+SP_Pregresso!P12</f>
        <v>0</v>
      </c>
      <c r="O10" s="192">
        <f>+SP_Pregresso!Q12</f>
        <v>0</v>
      </c>
      <c r="P10" s="192">
        <f>+SP_Pregresso!R12</f>
        <v>0</v>
      </c>
      <c r="Q10" s="192">
        <f>+SP_Pregresso!S12</f>
        <v>0</v>
      </c>
      <c r="R10" s="192">
        <f>+SP_Pregresso!T12</f>
        <v>0</v>
      </c>
      <c r="S10" s="192">
        <f>+SP_Pregresso!U12</f>
        <v>0</v>
      </c>
      <c r="T10" s="192">
        <f>+SP_Pregresso!V12</f>
        <v>0</v>
      </c>
      <c r="U10" s="192">
        <f>+SP_Pregresso!W12</f>
        <v>0</v>
      </c>
      <c r="V10" s="192">
        <f>+SP_Pregresso!X12</f>
        <v>0</v>
      </c>
      <c r="W10" s="192">
        <f>+SP_Pregresso!Y12</f>
        <v>0</v>
      </c>
      <c r="X10" s="192">
        <f>+SP_Pregresso!Z12</f>
        <v>0</v>
      </c>
      <c r="Y10" s="192">
        <f>+SP_Pregresso!AA12</f>
        <v>0</v>
      </c>
      <c r="Z10" s="192">
        <f>+SP_Pregresso!AB12</f>
        <v>0</v>
      </c>
      <c r="AA10" s="192">
        <f>+SP_Pregresso!AC12</f>
        <v>0</v>
      </c>
      <c r="AB10" s="192">
        <f>+SP_Pregresso!AD12</f>
        <v>0</v>
      </c>
      <c r="AC10" s="192">
        <f>+SP_Pregresso!AE12</f>
        <v>0</v>
      </c>
      <c r="AD10" s="192">
        <f>+SP_Pregresso!AF12</f>
        <v>0</v>
      </c>
      <c r="AE10" s="192">
        <f>+SP_Pregresso!AG12</f>
        <v>0</v>
      </c>
      <c r="AF10" s="192">
        <f>+SP_Pregresso!AH12</f>
        <v>0</v>
      </c>
      <c r="AG10" s="192">
        <f>+SP_Pregresso!AI12</f>
        <v>0</v>
      </c>
      <c r="AH10" s="192">
        <f>+SP_Pregresso!AJ12</f>
        <v>0</v>
      </c>
      <c r="AI10" s="192">
        <f>+SP_Pregresso!AK12</f>
        <v>0</v>
      </c>
      <c r="AJ10" s="192">
        <f>+SP_Pregresso!AL12</f>
        <v>0</v>
      </c>
      <c r="AK10" s="192">
        <f>+SP_Pregresso!AM12</f>
        <v>0</v>
      </c>
      <c r="AL10" s="192">
        <f>+SP_Pregresso!AN12</f>
        <v>0</v>
      </c>
      <c r="AM10" s="192">
        <f>+SP_Pregresso!AO12</f>
        <v>0</v>
      </c>
      <c r="AN10" s="192">
        <f>+SP_Pregresso!AP12</f>
        <v>0</v>
      </c>
      <c r="AO10" s="192">
        <f>+SP_Pregresso!AQ12</f>
        <v>0</v>
      </c>
      <c r="AP10" s="192">
        <f>+SP_Pregresso!AR12</f>
        <v>0</v>
      </c>
      <c r="AQ10" s="192">
        <f>+SP_Pregresso!AS12</f>
        <v>0</v>
      </c>
      <c r="AR10" s="192">
        <f>+SP_Pregresso!AT12</f>
        <v>0</v>
      </c>
      <c r="AS10" s="192">
        <f>+SP_Pregresso!AU12</f>
        <v>0</v>
      </c>
      <c r="AT10" s="192">
        <f>+SP_Pregresso!AV12</f>
        <v>0</v>
      </c>
      <c r="AU10" s="192">
        <f>+SP_Pregresso!AW12</f>
        <v>0</v>
      </c>
      <c r="AV10" s="192">
        <f>+SP_Pregresso!AX12</f>
        <v>0</v>
      </c>
      <c r="AW10" s="192">
        <f>+SP_Pregresso!AY12</f>
        <v>0</v>
      </c>
      <c r="AX10" s="192">
        <f>+SP_Pregresso!AZ12</f>
        <v>0</v>
      </c>
      <c r="AY10" s="192">
        <f>+SP_Pregresso!BA12</f>
        <v>0</v>
      </c>
    </row>
    <row r="11" spans="1:51" x14ac:dyDescent="0.25">
      <c r="A11" s="9" t="s">
        <v>66</v>
      </c>
      <c r="B11" s="9"/>
      <c r="C11" s="47">
        <f>+SP_Pregresso!D13</f>
        <v>2000</v>
      </c>
      <c r="D11" s="192">
        <f>+IRAP!B24+IRES!B24+SP_Pregresso!F13</f>
        <v>0</v>
      </c>
      <c r="E11" s="192">
        <f>+IRAP!C24+IRES!C24+SP_Pregresso!G13</f>
        <v>0</v>
      </c>
      <c r="F11" s="192">
        <f>+IRAP!D24+IRES!D24+SP_Pregresso!H13</f>
        <v>0</v>
      </c>
      <c r="G11" s="192">
        <f>+IRAP!E24+IRES!E24+SP_Pregresso!I13</f>
        <v>0</v>
      </c>
      <c r="H11" s="192">
        <f>+IRAP!F24+IRES!F24+SP_Pregresso!J13</f>
        <v>0</v>
      </c>
      <c r="I11" s="192">
        <f>+IRAP!G24+IRES!G24+SP_Pregresso!K13</f>
        <v>0</v>
      </c>
      <c r="J11" s="192">
        <f>+IRAP!H24+IRES!H24+SP_Pregresso!L13</f>
        <v>0</v>
      </c>
      <c r="K11" s="192">
        <f>+IRAP!I24+IRES!I24+SP_Pregresso!M13</f>
        <v>0</v>
      </c>
      <c r="L11" s="192">
        <f>+IRAP!J24+IRES!J24+SP_Pregresso!N13</f>
        <v>0</v>
      </c>
      <c r="M11" s="192">
        <f>+IRAP!K24+IRES!K24+SP_Pregresso!O13</f>
        <v>0</v>
      </c>
      <c r="N11" s="192">
        <f>+IRAP!L24+IRES!L24+SP_Pregresso!P13</f>
        <v>0</v>
      </c>
      <c r="O11" s="192">
        <f>+IRAP!M24+IRES!M24+SP_Pregresso!Q13</f>
        <v>0</v>
      </c>
      <c r="P11" s="192">
        <f>+IRAP!N24+IRES!N24+SP_Pregresso!R13</f>
        <v>0</v>
      </c>
      <c r="Q11" s="192">
        <f>+IRAP!O24+IRES!O24+SP_Pregresso!S13</f>
        <v>0</v>
      </c>
      <c r="R11" s="192">
        <f>+IRAP!P24+IRES!P24+SP_Pregresso!T13</f>
        <v>0</v>
      </c>
      <c r="S11" s="192">
        <f>+IRAP!Q24+IRES!Q24+SP_Pregresso!U13</f>
        <v>0</v>
      </c>
      <c r="T11" s="192">
        <f>+IRAP!R24+IRES!R24+SP_Pregresso!V13</f>
        <v>0</v>
      </c>
      <c r="U11" s="192">
        <f>+IRAP!S24+IRES!S24+SP_Pregresso!W13</f>
        <v>3015.4799999999977</v>
      </c>
      <c r="V11" s="192">
        <f>+IRAP!T24+IRES!T24+SP_Pregresso!X13</f>
        <v>3015.4799999999977</v>
      </c>
      <c r="W11" s="192">
        <f>+IRAP!U24+IRES!U24+SP_Pregresso!Y13</f>
        <v>3015.4799999999977</v>
      </c>
      <c r="X11" s="192">
        <f>+IRAP!V24+IRES!V24+SP_Pregresso!Z13</f>
        <v>3015.4799999999977</v>
      </c>
      <c r="Y11" s="192">
        <f>+IRAP!W24+IRES!W24+SP_Pregresso!AA13</f>
        <v>3015.4799999999977</v>
      </c>
      <c r="Z11" s="192">
        <f>+IRAP!X24+IRES!X24+SP_Pregresso!AB13</f>
        <v>7538.6999999999953</v>
      </c>
      <c r="AA11" s="192">
        <f>+IRAP!Y24+IRES!Y24+SP_Pregresso!AC13</f>
        <v>0</v>
      </c>
      <c r="AB11" s="192">
        <f>+IRAP!Z24+IRES!Z24+SP_Pregresso!AD13</f>
        <v>0</v>
      </c>
      <c r="AC11" s="192">
        <f>+IRAP!AA24+IRES!AA24+SP_Pregresso!AE13</f>
        <v>0</v>
      </c>
      <c r="AD11" s="192">
        <f>+IRAP!AB24+IRES!AB24+SP_Pregresso!AF13</f>
        <v>0</v>
      </c>
      <c r="AE11" s="192">
        <f>+IRAP!AC24+IRES!AC24+SP_Pregresso!AG13</f>
        <v>0</v>
      </c>
      <c r="AF11" s="192">
        <f>+IRAP!AD24+IRES!AD24+SP_Pregresso!AH13</f>
        <v>0</v>
      </c>
      <c r="AG11" s="192">
        <f>+IRAP!AE24+IRES!AE24+SP_Pregresso!AI13</f>
        <v>3015.4799999999996</v>
      </c>
      <c r="AH11" s="192">
        <f>+IRAP!AF24+IRES!AF24+SP_Pregresso!AJ13</f>
        <v>3015.4799999999996</v>
      </c>
      <c r="AI11" s="192">
        <f>+IRAP!AG24+IRES!AG24+SP_Pregresso!AK13</f>
        <v>3015.4799999999996</v>
      </c>
      <c r="AJ11" s="192">
        <f>+IRAP!AH24+IRES!AH24+SP_Pregresso!AL13</f>
        <v>3015.4799999999996</v>
      </c>
      <c r="AK11" s="192">
        <f>+IRAP!AI24+IRES!AI24+SP_Pregresso!AM13</f>
        <v>3015.4799999999996</v>
      </c>
      <c r="AL11" s="192">
        <f>+IRAP!AJ24+IRES!AJ24+SP_Pregresso!AN13</f>
        <v>7538.6999999999971</v>
      </c>
      <c r="AM11" s="192">
        <f>+IRAP!AK24+IRES!AK24+SP_Pregresso!AO13</f>
        <v>0</v>
      </c>
      <c r="AN11" s="192">
        <f>+IRAP!AL24+IRES!AL24+SP_Pregresso!AP13</f>
        <v>0</v>
      </c>
      <c r="AO11" s="192">
        <f>+IRAP!AM24+IRES!AM24+SP_Pregresso!AQ13</f>
        <v>0</v>
      </c>
      <c r="AP11" s="192">
        <f>+IRAP!AN24+IRES!AN24+SP_Pregresso!AR13</f>
        <v>0</v>
      </c>
      <c r="AQ11" s="192">
        <f>+IRAP!AO24+IRES!AO24+SP_Pregresso!AS13</f>
        <v>0</v>
      </c>
      <c r="AR11" s="192">
        <f>+IRAP!AP24+IRES!AP24+SP_Pregresso!AT13</f>
        <v>0</v>
      </c>
      <c r="AS11" s="192">
        <f>+IRAP!AQ24+IRES!AQ24+SP_Pregresso!AU13</f>
        <v>4567.6800000000039</v>
      </c>
      <c r="AT11" s="192">
        <f>+IRAP!AR24+IRES!AR24+SP_Pregresso!AV13</f>
        <v>4567.6800000000039</v>
      </c>
      <c r="AU11" s="192">
        <f>+IRAP!AS24+IRES!AS24+SP_Pregresso!AW13</f>
        <v>4567.6800000000039</v>
      </c>
      <c r="AV11" s="192">
        <f>+IRAP!AT24+IRES!AT24+SP_Pregresso!AX13</f>
        <v>4567.6800000000039</v>
      </c>
      <c r="AW11" s="192">
        <f>+IRAP!AU24+IRES!AU24+SP_Pregresso!AY13</f>
        <v>4567.6800000000039</v>
      </c>
      <c r="AX11" s="192">
        <f>+IRAP!AV24+IRES!AV24+SP_Pregresso!AZ13</f>
        <v>11419.200000000004</v>
      </c>
      <c r="AY11" s="192">
        <f>+IRAP!AW24+IRES!AW24+SP_Pregresso!BA13</f>
        <v>7.2759576141834259E-12</v>
      </c>
    </row>
    <row r="12" spans="1:51" x14ac:dyDescent="0.25">
      <c r="A12" s="9" t="s">
        <v>67</v>
      </c>
      <c r="B12" s="9"/>
      <c r="C12" s="12">
        <f>+SUM(C13:C14)</f>
        <v>2000</v>
      </c>
      <c r="D12" s="12">
        <f t="shared" ref="D12" si="8">+SUM(D13:D14)</f>
        <v>2000</v>
      </c>
      <c r="E12" s="12">
        <f t="shared" ref="E12:H12" si="9">+SUM(E13:E14)</f>
        <v>2000</v>
      </c>
      <c r="F12" s="12">
        <f t="shared" si="9"/>
        <v>2000</v>
      </c>
      <c r="G12" s="12">
        <f t="shared" si="9"/>
        <v>2000</v>
      </c>
      <c r="H12" s="12">
        <f t="shared" si="9"/>
        <v>2000</v>
      </c>
      <c r="I12" s="12">
        <f t="shared" ref="I12:AY12" si="10">+SUM(I13:I14)</f>
        <v>2000</v>
      </c>
      <c r="J12" s="12">
        <f t="shared" si="10"/>
        <v>2000</v>
      </c>
      <c r="K12" s="12">
        <f t="shared" si="10"/>
        <v>2000</v>
      </c>
      <c r="L12" s="12">
        <f t="shared" si="10"/>
        <v>2000</v>
      </c>
      <c r="M12" s="12">
        <f t="shared" si="10"/>
        <v>2000</v>
      </c>
      <c r="N12" s="12">
        <f t="shared" si="10"/>
        <v>2000</v>
      </c>
      <c r="O12" s="12">
        <f t="shared" si="10"/>
        <v>2000</v>
      </c>
      <c r="P12" s="12">
        <f t="shared" si="10"/>
        <v>2000</v>
      </c>
      <c r="Q12" s="12">
        <f t="shared" si="10"/>
        <v>2000</v>
      </c>
      <c r="R12" s="12">
        <f t="shared" si="10"/>
        <v>2000</v>
      </c>
      <c r="S12" s="12">
        <f t="shared" si="10"/>
        <v>2000</v>
      </c>
      <c r="T12" s="12">
        <f t="shared" si="10"/>
        <v>2000</v>
      </c>
      <c r="U12" s="12">
        <f t="shared" si="10"/>
        <v>2000</v>
      </c>
      <c r="V12" s="12">
        <f t="shared" si="10"/>
        <v>2000</v>
      </c>
      <c r="W12" s="12">
        <f t="shared" si="10"/>
        <v>2000</v>
      </c>
      <c r="X12" s="12">
        <f t="shared" si="10"/>
        <v>2000</v>
      </c>
      <c r="Y12" s="12">
        <f t="shared" si="10"/>
        <v>2000</v>
      </c>
      <c r="Z12" s="12">
        <f t="shared" si="10"/>
        <v>2000</v>
      </c>
      <c r="AA12" s="12">
        <f t="shared" si="10"/>
        <v>2000</v>
      </c>
      <c r="AB12" s="12">
        <f t="shared" si="10"/>
        <v>2000</v>
      </c>
      <c r="AC12" s="12">
        <f t="shared" si="10"/>
        <v>2000</v>
      </c>
      <c r="AD12" s="12">
        <f t="shared" si="10"/>
        <v>2000</v>
      </c>
      <c r="AE12" s="12">
        <f t="shared" si="10"/>
        <v>2000</v>
      </c>
      <c r="AF12" s="12">
        <f t="shared" si="10"/>
        <v>2000</v>
      </c>
      <c r="AG12" s="12">
        <f t="shared" si="10"/>
        <v>2000</v>
      </c>
      <c r="AH12" s="12">
        <f t="shared" si="10"/>
        <v>2000</v>
      </c>
      <c r="AI12" s="12">
        <f t="shared" si="10"/>
        <v>2000</v>
      </c>
      <c r="AJ12" s="12">
        <f t="shared" si="10"/>
        <v>2000</v>
      </c>
      <c r="AK12" s="12">
        <f t="shared" si="10"/>
        <v>2000</v>
      </c>
      <c r="AL12" s="12">
        <f t="shared" si="10"/>
        <v>2000</v>
      </c>
      <c r="AM12" s="12">
        <f t="shared" si="10"/>
        <v>2000</v>
      </c>
      <c r="AN12" s="12">
        <f t="shared" si="10"/>
        <v>2000</v>
      </c>
      <c r="AO12" s="12">
        <f t="shared" si="10"/>
        <v>2000</v>
      </c>
      <c r="AP12" s="12">
        <f t="shared" si="10"/>
        <v>2000</v>
      </c>
      <c r="AQ12" s="12">
        <f t="shared" si="10"/>
        <v>2000</v>
      </c>
      <c r="AR12" s="12">
        <f t="shared" si="10"/>
        <v>2000</v>
      </c>
      <c r="AS12" s="12">
        <f t="shared" si="10"/>
        <v>2000</v>
      </c>
      <c r="AT12" s="12">
        <f t="shared" si="10"/>
        <v>2000</v>
      </c>
      <c r="AU12" s="12">
        <f t="shared" si="10"/>
        <v>2000</v>
      </c>
      <c r="AV12" s="12">
        <f t="shared" si="10"/>
        <v>2000</v>
      </c>
      <c r="AW12" s="12">
        <f t="shared" si="10"/>
        <v>2000</v>
      </c>
      <c r="AX12" s="12">
        <f t="shared" si="10"/>
        <v>2000</v>
      </c>
      <c r="AY12" s="12">
        <f t="shared" si="10"/>
        <v>2000</v>
      </c>
    </row>
    <row r="13" spans="1:51" x14ac:dyDescent="0.25">
      <c r="A13" s="9" t="s">
        <v>68</v>
      </c>
      <c r="B13" s="9"/>
      <c r="C13" s="47">
        <f>+SP_Pregresso!D15</f>
        <v>2000</v>
      </c>
      <c r="D13" s="192">
        <f>+IF(L_Iva!E21&gt;0,L_Iva!E21,0)+C13</f>
        <v>2000</v>
      </c>
      <c r="E13" s="192">
        <f>+IF(L_Iva!F21&gt;0,L_Iva!F21,0)+D13</f>
        <v>2000</v>
      </c>
      <c r="F13" s="192">
        <f>+IF(L_Iva!G21&gt;0,L_Iva!G21,0)+E13</f>
        <v>2000</v>
      </c>
      <c r="G13" s="192">
        <f>+IF(L_Iva!H21&gt;0,L_Iva!H21,0)+F13</f>
        <v>2000</v>
      </c>
      <c r="H13" s="192">
        <f>+IF(L_Iva!I21&gt;0,L_Iva!I21,0)+G13</f>
        <v>2000</v>
      </c>
      <c r="I13" s="192">
        <f>+IF(L_Iva!J21&gt;0,L_Iva!J21,0)+H13</f>
        <v>2000</v>
      </c>
      <c r="J13" s="192">
        <f>+IF(L_Iva!K21&gt;0,L_Iva!K21,0)+I13</f>
        <v>2000</v>
      </c>
      <c r="K13" s="192">
        <f>+IF(L_Iva!L21&gt;0,L_Iva!L21,0)+J13</f>
        <v>2000</v>
      </c>
      <c r="L13" s="192">
        <f>+IF(L_Iva!M21&gt;0,L_Iva!M21,0)+K13</f>
        <v>2000</v>
      </c>
      <c r="M13" s="192">
        <f>+IF(L_Iva!N21&gt;0,L_Iva!N21,0)+L13</f>
        <v>2000</v>
      </c>
      <c r="N13" s="192">
        <f>+IF(L_Iva!O21&gt;0,L_Iva!O21,0)+M13</f>
        <v>2000</v>
      </c>
      <c r="O13" s="192">
        <f>+IF(L_Iva!P21&gt;0,L_Iva!P21,0)+N13</f>
        <v>2000</v>
      </c>
      <c r="P13" s="192">
        <f>+IF(L_Iva!Q21&gt;0,L_Iva!Q21,0)+O13</f>
        <v>2000</v>
      </c>
      <c r="Q13" s="192">
        <f>+IF(L_Iva!R21&gt;0,L_Iva!R21,0)+P13</f>
        <v>2000</v>
      </c>
      <c r="R13" s="192">
        <f>+IF(L_Iva!S21&gt;0,L_Iva!S21,0)+Q13</f>
        <v>2000</v>
      </c>
      <c r="S13" s="192">
        <f>+IF(L_Iva!T21&gt;0,L_Iva!T21,0)+R13</f>
        <v>2000</v>
      </c>
      <c r="T13" s="192">
        <f>+IF(L_Iva!U21&gt;0,L_Iva!U21,0)+S13</f>
        <v>2000</v>
      </c>
      <c r="U13" s="192">
        <f>+IF(L_Iva!V21&gt;0,L_Iva!V21,0)+T13</f>
        <v>2000</v>
      </c>
      <c r="V13" s="192">
        <f>+IF(L_Iva!W21&gt;0,L_Iva!W21,0)+U13</f>
        <v>2000</v>
      </c>
      <c r="W13" s="192">
        <f>+IF(L_Iva!X21&gt;0,L_Iva!X21,0)+V13</f>
        <v>2000</v>
      </c>
      <c r="X13" s="192">
        <f>+IF(L_Iva!Y21&gt;0,L_Iva!Y21,0)+W13</f>
        <v>2000</v>
      </c>
      <c r="Y13" s="192">
        <f>+IF(L_Iva!Z21&gt;0,L_Iva!Z21,0)+X13</f>
        <v>2000</v>
      </c>
      <c r="Z13" s="192">
        <f>+IF(L_Iva!AA21&gt;0,L_Iva!AA21,0)+Y13</f>
        <v>2000</v>
      </c>
      <c r="AA13" s="192">
        <f>+IF(L_Iva!AB21&gt;0,L_Iva!AB21,0)+Z13</f>
        <v>2000</v>
      </c>
      <c r="AB13" s="192">
        <f>+IF(L_Iva!AC21&gt;0,L_Iva!AC21,0)+AA13</f>
        <v>2000</v>
      </c>
      <c r="AC13" s="192">
        <f>+IF(L_Iva!AD21&gt;0,L_Iva!AD21,0)+AB13</f>
        <v>2000</v>
      </c>
      <c r="AD13" s="192">
        <f>+IF(L_Iva!AE21&gt;0,L_Iva!AE21,0)+AC13</f>
        <v>2000</v>
      </c>
      <c r="AE13" s="192">
        <f>+IF(L_Iva!AF21&gt;0,L_Iva!AF21,0)+AD13</f>
        <v>2000</v>
      </c>
      <c r="AF13" s="192">
        <f>+IF(L_Iva!AG21&gt;0,L_Iva!AG21,0)+AE13</f>
        <v>2000</v>
      </c>
      <c r="AG13" s="192">
        <f>+IF(L_Iva!AH21&gt;0,L_Iva!AH21,0)+AF13</f>
        <v>2000</v>
      </c>
      <c r="AH13" s="192">
        <f>+IF(L_Iva!AI21&gt;0,L_Iva!AI21,0)+AG13</f>
        <v>2000</v>
      </c>
      <c r="AI13" s="192">
        <f>+IF(L_Iva!AJ21&gt;0,L_Iva!AJ21,0)+AH13</f>
        <v>2000</v>
      </c>
      <c r="AJ13" s="192">
        <f>+IF(L_Iva!AK21&gt;0,L_Iva!AK21,0)+AI13</f>
        <v>2000</v>
      </c>
      <c r="AK13" s="192">
        <f>+IF(L_Iva!AL21&gt;0,L_Iva!AL21,0)+AJ13</f>
        <v>2000</v>
      </c>
      <c r="AL13" s="192">
        <f>+IF(L_Iva!AM21&gt;0,L_Iva!AM21,0)+AK13</f>
        <v>2000</v>
      </c>
      <c r="AM13" s="192">
        <f>+IF(L_Iva!AN21&gt;0,L_Iva!AN21,0)+AL13</f>
        <v>2000</v>
      </c>
      <c r="AN13" s="192">
        <f>+IF(L_Iva!AO21&gt;0,L_Iva!AO21,0)+AM13</f>
        <v>2000</v>
      </c>
      <c r="AO13" s="192">
        <f>+IF(L_Iva!AP21&gt;0,L_Iva!AP21,0)+AN13</f>
        <v>2000</v>
      </c>
      <c r="AP13" s="192">
        <f>+IF(L_Iva!AQ21&gt;0,L_Iva!AQ21,0)+AO13</f>
        <v>2000</v>
      </c>
      <c r="AQ13" s="192">
        <f>+IF(L_Iva!AR21&gt;0,L_Iva!AR21,0)+AP13</f>
        <v>2000</v>
      </c>
      <c r="AR13" s="192">
        <f>+IF(L_Iva!AS21&gt;0,L_Iva!AS21,0)+AQ13</f>
        <v>2000</v>
      </c>
      <c r="AS13" s="192">
        <f>+IF(L_Iva!AT21&gt;0,L_Iva!AT21,0)+AR13</f>
        <v>2000</v>
      </c>
      <c r="AT13" s="192">
        <f>+IF(L_Iva!AU21&gt;0,L_Iva!AU21,0)+AS13</f>
        <v>2000</v>
      </c>
      <c r="AU13" s="192">
        <f>+IF(L_Iva!AV21&gt;0,L_Iva!AV21,0)+AT13</f>
        <v>2000</v>
      </c>
      <c r="AV13" s="192">
        <f>+IF(L_Iva!AW21&gt;0,L_Iva!AW21,0)+AU13</f>
        <v>2000</v>
      </c>
      <c r="AW13" s="192">
        <f>+IF(L_Iva!AX21&gt;0,L_Iva!AX21,0)+AV13</f>
        <v>2000</v>
      </c>
      <c r="AX13" s="192">
        <f>+IF(L_Iva!AY21&gt;0,L_Iva!AY21,0)+AW13</f>
        <v>2000</v>
      </c>
      <c r="AY13" s="192">
        <f>+IF(L_Iva!AZ21&gt;0,L_Iva!AZ21,0)+AX13</f>
        <v>2000</v>
      </c>
    </row>
    <row r="14" spans="1:51" x14ac:dyDescent="0.25">
      <c r="A14" s="9" t="s">
        <v>69</v>
      </c>
      <c r="B14" s="9"/>
      <c r="C14" s="47">
        <f>+SP_Pregresso!D16</f>
        <v>0</v>
      </c>
      <c r="D14" s="192">
        <f>+C14</f>
        <v>0</v>
      </c>
      <c r="E14" s="192">
        <f t="shared" ref="E14:AY14" si="11">+D14</f>
        <v>0</v>
      </c>
      <c r="F14" s="192">
        <f t="shared" si="11"/>
        <v>0</v>
      </c>
      <c r="G14" s="192">
        <f t="shared" si="11"/>
        <v>0</v>
      </c>
      <c r="H14" s="192">
        <f t="shared" si="11"/>
        <v>0</v>
      </c>
      <c r="I14" s="192">
        <f t="shared" si="11"/>
        <v>0</v>
      </c>
      <c r="J14" s="192">
        <f t="shared" si="11"/>
        <v>0</v>
      </c>
      <c r="K14" s="192">
        <f t="shared" si="11"/>
        <v>0</v>
      </c>
      <c r="L14" s="192">
        <f t="shared" si="11"/>
        <v>0</v>
      </c>
      <c r="M14" s="192">
        <f t="shared" si="11"/>
        <v>0</v>
      </c>
      <c r="N14" s="192">
        <f t="shared" si="11"/>
        <v>0</v>
      </c>
      <c r="O14" s="192">
        <f t="shared" si="11"/>
        <v>0</v>
      </c>
      <c r="P14" s="192">
        <f t="shared" si="11"/>
        <v>0</v>
      </c>
      <c r="Q14" s="192">
        <f t="shared" si="11"/>
        <v>0</v>
      </c>
      <c r="R14" s="192">
        <f t="shared" si="11"/>
        <v>0</v>
      </c>
      <c r="S14" s="192">
        <f t="shared" si="11"/>
        <v>0</v>
      </c>
      <c r="T14" s="192">
        <f t="shared" si="11"/>
        <v>0</v>
      </c>
      <c r="U14" s="192">
        <f t="shared" si="11"/>
        <v>0</v>
      </c>
      <c r="V14" s="192">
        <f t="shared" si="11"/>
        <v>0</v>
      </c>
      <c r="W14" s="192">
        <f t="shared" si="11"/>
        <v>0</v>
      </c>
      <c r="X14" s="192">
        <f t="shared" si="11"/>
        <v>0</v>
      </c>
      <c r="Y14" s="192">
        <f t="shared" si="11"/>
        <v>0</v>
      </c>
      <c r="Z14" s="192">
        <f t="shared" si="11"/>
        <v>0</v>
      </c>
      <c r="AA14" s="192">
        <f t="shared" si="11"/>
        <v>0</v>
      </c>
      <c r="AB14" s="192">
        <f t="shared" si="11"/>
        <v>0</v>
      </c>
      <c r="AC14" s="192">
        <f t="shared" si="11"/>
        <v>0</v>
      </c>
      <c r="AD14" s="192">
        <f t="shared" si="11"/>
        <v>0</v>
      </c>
      <c r="AE14" s="192">
        <f t="shared" si="11"/>
        <v>0</v>
      </c>
      <c r="AF14" s="192">
        <f t="shared" si="11"/>
        <v>0</v>
      </c>
      <c r="AG14" s="192">
        <f t="shared" si="11"/>
        <v>0</v>
      </c>
      <c r="AH14" s="192">
        <f t="shared" si="11"/>
        <v>0</v>
      </c>
      <c r="AI14" s="192">
        <f t="shared" si="11"/>
        <v>0</v>
      </c>
      <c r="AJ14" s="192">
        <f t="shared" si="11"/>
        <v>0</v>
      </c>
      <c r="AK14" s="192">
        <f t="shared" si="11"/>
        <v>0</v>
      </c>
      <c r="AL14" s="192">
        <f t="shared" si="11"/>
        <v>0</v>
      </c>
      <c r="AM14" s="192">
        <f t="shared" si="11"/>
        <v>0</v>
      </c>
      <c r="AN14" s="192">
        <f t="shared" si="11"/>
        <v>0</v>
      </c>
      <c r="AO14" s="192">
        <f t="shared" si="11"/>
        <v>0</v>
      </c>
      <c r="AP14" s="192">
        <f t="shared" si="11"/>
        <v>0</v>
      </c>
      <c r="AQ14" s="192">
        <f t="shared" si="11"/>
        <v>0</v>
      </c>
      <c r="AR14" s="192">
        <f t="shared" si="11"/>
        <v>0</v>
      </c>
      <c r="AS14" s="192">
        <f t="shared" si="11"/>
        <v>0</v>
      </c>
      <c r="AT14" s="192">
        <f t="shared" si="11"/>
        <v>0</v>
      </c>
      <c r="AU14" s="192">
        <f t="shared" si="11"/>
        <v>0</v>
      </c>
      <c r="AV14" s="192">
        <f t="shared" si="11"/>
        <v>0</v>
      </c>
      <c r="AW14" s="192">
        <f t="shared" si="11"/>
        <v>0</v>
      </c>
      <c r="AX14" s="192">
        <f t="shared" si="11"/>
        <v>0</v>
      </c>
      <c r="AY14" s="192">
        <f t="shared" si="11"/>
        <v>0</v>
      </c>
    </row>
    <row r="15" spans="1:51" x14ac:dyDescent="0.25">
      <c r="A15" s="9" t="s">
        <v>70</v>
      </c>
      <c r="B15" s="9"/>
      <c r="C15" s="10">
        <f>+SUM(C16:C17)</f>
        <v>5000</v>
      </c>
      <c r="D15" s="10">
        <f t="shared" ref="D15" si="12">+SUM(D16:D17)</f>
        <v>1000</v>
      </c>
      <c r="E15" s="10">
        <f t="shared" ref="E15:H15" si="13">+SUM(E16:E17)</f>
        <v>0</v>
      </c>
      <c r="F15" s="10">
        <f t="shared" si="13"/>
        <v>0</v>
      </c>
      <c r="G15" s="10">
        <f t="shared" si="13"/>
        <v>0</v>
      </c>
      <c r="H15" s="10">
        <f t="shared" si="13"/>
        <v>0</v>
      </c>
      <c r="I15" s="10">
        <f t="shared" ref="I15:AY15" si="14">+SUM(I16:I17)</f>
        <v>0</v>
      </c>
      <c r="J15" s="10">
        <f t="shared" si="14"/>
        <v>0</v>
      </c>
      <c r="K15" s="10">
        <f t="shared" si="14"/>
        <v>0</v>
      </c>
      <c r="L15" s="10">
        <f t="shared" si="14"/>
        <v>0</v>
      </c>
      <c r="M15" s="10">
        <f t="shared" si="14"/>
        <v>0</v>
      </c>
      <c r="N15" s="10">
        <f t="shared" si="14"/>
        <v>0</v>
      </c>
      <c r="O15" s="10">
        <f t="shared" si="14"/>
        <v>0</v>
      </c>
      <c r="P15" s="10">
        <f t="shared" si="14"/>
        <v>0</v>
      </c>
      <c r="Q15" s="10">
        <f t="shared" si="14"/>
        <v>0</v>
      </c>
      <c r="R15" s="10">
        <f t="shared" si="14"/>
        <v>0</v>
      </c>
      <c r="S15" s="10">
        <f t="shared" si="14"/>
        <v>0</v>
      </c>
      <c r="T15" s="10">
        <f t="shared" si="14"/>
        <v>0</v>
      </c>
      <c r="U15" s="10">
        <f t="shared" si="14"/>
        <v>0</v>
      </c>
      <c r="V15" s="10">
        <f t="shared" si="14"/>
        <v>0</v>
      </c>
      <c r="W15" s="10">
        <f t="shared" si="14"/>
        <v>0</v>
      </c>
      <c r="X15" s="10">
        <f t="shared" si="14"/>
        <v>0</v>
      </c>
      <c r="Y15" s="10">
        <f t="shared" si="14"/>
        <v>0</v>
      </c>
      <c r="Z15" s="10">
        <f t="shared" si="14"/>
        <v>0</v>
      </c>
      <c r="AA15" s="10">
        <f t="shared" si="14"/>
        <v>0</v>
      </c>
      <c r="AB15" s="10">
        <f t="shared" si="14"/>
        <v>0</v>
      </c>
      <c r="AC15" s="10">
        <f t="shared" si="14"/>
        <v>0</v>
      </c>
      <c r="AD15" s="10">
        <f t="shared" si="14"/>
        <v>0</v>
      </c>
      <c r="AE15" s="10">
        <f t="shared" si="14"/>
        <v>0</v>
      </c>
      <c r="AF15" s="10">
        <f t="shared" si="14"/>
        <v>0</v>
      </c>
      <c r="AG15" s="10">
        <f t="shared" si="14"/>
        <v>0</v>
      </c>
      <c r="AH15" s="10">
        <f t="shared" si="14"/>
        <v>0</v>
      </c>
      <c r="AI15" s="10">
        <f t="shared" si="14"/>
        <v>0</v>
      </c>
      <c r="AJ15" s="10">
        <f t="shared" si="14"/>
        <v>0</v>
      </c>
      <c r="AK15" s="10">
        <f t="shared" si="14"/>
        <v>0</v>
      </c>
      <c r="AL15" s="10">
        <f t="shared" si="14"/>
        <v>0</v>
      </c>
      <c r="AM15" s="10">
        <f t="shared" si="14"/>
        <v>0</v>
      </c>
      <c r="AN15" s="10">
        <f t="shared" si="14"/>
        <v>0</v>
      </c>
      <c r="AO15" s="10">
        <f t="shared" si="14"/>
        <v>0</v>
      </c>
      <c r="AP15" s="10">
        <f t="shared" si="14"/>
        <v>0</v>
      </c>
      <c r="AQ15" s="10">
        <f t="shared" si="14"/>
        <v>0</v>
      </c>
      <c r="AR15" s="10">
        <f t="shared" si="14"/>
        <v>0</v>
      </c>
      <c r="AS15" s="10">
        <f t="shared" si="14"/>
        <v>0</v>
      </c>
      <c r="AT15" s="10">
        <f t="shared" si="14"/>
        <v>0</v>
      </c>
      <c r="AU15" s="10">
        <f t="shared" si="14"/>
        <v>0</v>
      </c>
      <c r="AV15" s="10">
        <f t="shared" si="14"/>
        <v>0</v>
      </c>
      <c r="AW15" s="10">
        <f t="shared" si="14"/>
        <v>0</v>
      </c>
      <c r="AX15" s="10">
        <f t="shared" si="14"/>
        <v>0</v>
      </c>
      <c r="AY15" s="10">
        <f t="shared" si="14"/>
        <v>0</v>
      </c>
    </row>
    <row r="16" spans="1:51" x14ac:dyDescent="0.25">
      <c r="A16" s="9" t="s">
        <v>71</v>
      </c>
      <c r="B16" s="9"/>
      <c r="C16" s="47">
        <f>+SP_Pregresso!D18</f>
        <v>2000</v>
      </c>
      <c r="D16" s="192">
        <f>+SP_Pregresso!F18</f>
        <v>1000</v>
      </c>
      <c r="E16" s="192">
        <f>+SP_Pregresso!G18</f>
        <v>0</v>
      </c>
      <c r="F16" s="192">
        <f>+SP_Pregresso!H18</f>
        <v>0</v>
      </c>
      <c r="G16" s="192">
        <f>+SP_Pregresso!I18</f>
        <v>0</v>
      </c>
      <c r="H16" s="192">
        <f>+SP_Pregresso!J18</f>
        <v>0</v>
      </c>
      <c r="I16" s="192">
        <f>+SP_Pregresso!K18</f>
        <v>0</v>
      </c>
      <c r="J16" s="192">
        <f>+SP_Pregresso!L18</f>
        <v>0</v>
      </c>
      <c r="K16" s="192">
        <f>+SP_Pregresso!M18</f>
        <v>0</v>
      </c>
      <c r="L16" s="192">
        <f>+SP_Pregresso!N18</f>
        <v>0</v>
      </c>
      <c r="M16" s="192">
        <f>+SP_Pregresso!O18</f>
        <v>0</v>
      </c>
      <c r="N16" s="192">
        <f>+SP_Pregresso!P18</f>
        <v>0</v>
      </c>
      <c r="O16" s="192">
        <f>+SP_Pregresso!Q18</f>
        <v>0</v>
      </c>
      <c r="P16" s="192">
        <f>+SP_Pregresso!R18</f>
        <v>0</v>
      </c>
      <c r="Q16" s="192">
        <f>+SP_Pregresso!S18</f>
        <v>0</v>
      </c>
      <c r="R16" s="192">
        <f>+SP_Pregresso!T18</f>
        <v>0</v>
      </c>
      <c r="S16" s="192">
        <f>+SP_Pregresso!U18</f>
        <v>0</v>
      </c>
      <c r="T16" s="192">
        <f>+SP_Pregresso!V18</f>
        <v>0</v>
      </c>
      <c r="U16" s="192">
        <f>+SP_Pregresso!W18</f>
        <v>0</v>
      </c>
      <c r="V16" s="192">
        <f>+SP_Pregresso!X18</f>
        <v>0</v>
      </c>
      <c r="W16" s="192">
        <f>+SP_Pregresso!Y18</f>
        <v>0</v>
      </c>
      <c r="X16" s="192">
        <f>+SP_Pregresso!Z18</f>
        <v>0</v>
      </c>
      <c r="Y16" s="192">
        <f>+SP_Pregresso!AA18</f>
        <v>0</v>
      </c>
      <c r="Z16" s="192">
        <f>+SP_Pregresso!AB18</f>
        <v>0</v>
      </c>
      <c r="AA16" s="192">
        <f>+SP_Pregresso!AC18</f>
        <v>0</v>
      </c>
      <c r="AB16" s="192">
        <f>+SP_Pregresso!AD18</f>
        <v>0</v>
      </c>
      <c r="AC16" s="192">
        <f>+SP_Pregresso!AE18</f>
        <v>0</v>
      </c>
      <c r="AD16" s="192">
        <f>+SP_Pregresso!AF18</f>
        <v>0</v>
      </c>
      <c r="AE16" s="192">
        <f>+SP_Pregresso!AG18</f>
        <v>0</v>
      </c>
      <c r="AF16" s="192">
        <f>+SP_Pregresso!AH18</f>
        <v>0</v>
      </c>
      <c r="AG16" s="192">
        <f>+SP_Pregresso!AI18</f>
        <v>0</v>
      </c>
      <c r="AH16" s="192">
        <f>+SP_Pregresso!AJ18</f>
        <v>0</v>
      </c>
      <c r="AI16" s="192">
        <f>+SP_Pregresso!AK18</f>
        <v>0</v>
      </c>
      <c r="AJ16" s="192">
        <f>+SP_Pregresso!AL18</f>
        <v>0</v>
      </c>
      <c r="AK16" s="192">
        <f>+SP_Pregresso!AM18</f>
        <v>0</v>
      </c>
      <c r="AL16" s="192">
        <f>+SP_Pregresso!AN18</f>
        <v>0</v>
      </c>
      <c r="AM16" s="192">
        <f>+SP_Pregresso!AO18</f>
        <v>0</v>
      </c>
      <c r="AN16" s="192">
        <f>+SP_Pregresso!AP18</f>
        <v>0</v>
      </c>
      <c r="AO16" s="192">
        <f>+SP_Pregresso!AQ18</f>
        <v>0</v>
      </c>
      <c r="AP16" s="192">
        <f>+SP_Pregresso!AR18</f>
        <v>0</v>
      </c>
      <c r="AQ16" s="192">
        <f>+SP_Pregresso!AS18</f>
        <v>0</v>
      </c>
      <c r="AR16" s="192">
        <f>+SP_Pregresso!AT18</f>
        <v>0</v>
      </c>
      <c r="AS16" s="192">
        <f>+SP_Pregresso!AU18</f>
        <v>0</v>
      </c>
      <c r="AT16" s="192">
        <f>+SP_Pregresso!AV18</f>
        <v>0</v>
      </c>
      <c r="AU16" s="192">
        <f>+SP_Pregresso!AW18</f>
        <v>0</v>
      </c>
      <c r="AV16" s="192">
        <f>+SP_Pregresso!AX18</f>
        <v>0</v>
      </c>
      <c r="AW16" s="192">
        <f>+SP_Pregresso!AY18</f>
        <v>0</v>
      </c>
      <c r="AX16" s="192">
        <f>+SP_Pregresso!AZ18</f>
        <v>0</v>
      </c>
      <c r="AY16" s="192">
        <f>+SP_Pregresso!BA18</f>
        <v>0</v>
      </c>
    </row>
    <row r="17" spans="1:51" x14ac:dyDescent="0.25">
      <c r="A17" s="9" t="s">
        <v>72</v>
      </c>
      <c r="B17" s="9"/>
      <c r="C17" s="47">
        <f>+SP_Pregresso!D19</f>
        <v>3000</v>
      </c>
      <c r="D17" s="192">
        <f>+M_Leasing!C28+SP_Pregresso!F19</f>
        <v>0</v>
      </c>
      <c r="E17" s="192">
        <f>+M_Leasing!D28+SP_Pregresso!G19</f>
        <v>0</v>
      </c>
      <c r="F17" s="192">
        <f>+M_Leasing!E28+SP_Pregresso!H19</f>
        <v>0</v>
      </c>
      <c r="G17" s="192">
        <f>+M_Leasing!F28+SP_Pregresso!I19</f>
        <v>0</v>
      </c>
      <c r="H17" s="192">
        <f>+M_Leasing!G28+SP_Pregresso!J19</f>
        <v>0</v>
      </c>
      <c r="I17" s="192">
        <f>+M_Leasing!H28+SP_Pregresso!K19</f>
        <v>0</v>
      </c>
      <c r="J17" s="192">
        <f>+M_Leasing!I28+SP_Pregresso!L19</f>
        <v>0</v>
      </c>
      <c r="K17" s="192">
        <f>+M_Leasing!J28+SP_Pregresso!M19</f>
        <v>0</v>
      </c>
      <c r="L17" s="192">
        <f>+M_Leasing!K28+SP_Pregresso!N19</f>
        <v>0</v>
      </c>
      <c r="M17" s="192">
        <f>+M_Leasing!L28+SP_Pregresso!O19</f>
        <v>0</v>
      </c>
      <c r="N17" s="192">
        <f>+M_Leasing!M28+SP_Pregresso!P19</f>
        <v>0</v>
      </c>
      <c r="O17" s="192">
        <f>+M_Leasing!N28+SP_Pregresso!Q19</f>
        <v>0</v>
      </c>
      <c r="P17" s="192">
        <f>+M_Leasing!O28+SP_Pregresso!R19</f>
        <v>0</v>
      </c>
      <c r="Q17" s="192">
        <f>+M_Leasing!P28+SP_Pregresso!S19</f>
        <v>0</v>
      </c>
      <c r="R17" s="192">
        <f>+M_Leasing!Q28+SP_Pregresso!T19</f>
        <v>0</v>
      </c>
      <c r="S17" s="192">
        <f>+M_Leasing!R28+SP_Pregresso!U19</f>
        <v>0</v>
      </c>
      <c r="T17" s="192">
        <f>+M_Leasing!S28+SP_Pregresso!V19</f>
        <v>0</v>
      </c>
      <c r="U17" s="192">
        <f>+M_Leasing!T28+SP_Pregresso!W19</f>
        <v>0</v>
      </c>
      <c r="V17" s="192">
        <f>+M_Leasing!U28+SP_Pregresso!X19</f>
        <v>0</v>
      </c>
      <c r="W17" s="192">
        <f>+M_Leasing!V28+SP_Pregresso!Y19</f>
        <v>0</v>
      </c>
      <c r="X17" s="192">
        <f>+M_Leasing!W28+SP_Pregresso!Z19</f>
        <v>0</v>
      </c>
      <c r="Y17" s="192">
        <f>+M_Leasing!X28+SP_Pregresso!AA19</f>
        <v>0</v>
      </c>
      <c r="Z17" s="192">
        <f>+M_Leasing!Y28+SP_Pregresso!AB19</f>
        <v>0</v>
      </c>
      <c r="AA17" s="192">
        <f>+M_Leasing!Z28+SP_Pregresso!AC19</f>
        <v>0</v>
      </c>
      <c r="AB17" s="192">
        <f>+M_Leasing!AA28+SP_Pregresso!AD19</f>
        <v>0</v>
      </c>
      <c r="AC17" s="192">
        <f>+M_Leasing!AB28+SP_Pregresso!AE19</f>
        <v>0</v>
      </c>
      <c r="AD17" s="192">
        <f>+M_Leasing!AC28+SP_Pregresso!AF19</f>
        <v>0</v>
      </c>
      <c r="AE17" s="192">
        <f>+M_Leasing!AD28+SP_Pregresso!AG19</f>
        <v>0</v>
      </c>
      <c r="AF17" s="192">
        <f>+M_Leasing!AE28+SP_Pregresso!AH19</f>
        <v>0</v>
      </c>
      <c r="AG17" s="192">
        <f>+M_Leasing!AF28+SP_Pregresso!AI19</f>
        <v>0</v>
      </c>
      <c r="AH17" s="192">
        <f>+M_Leasing!AG28+SP_Pregresso!AJ19</f>
        <v>0</v>
      </c>
      <c r="AI17" s="192">
        <f>+M_Leasing!AH28+SP_Pregresso!AK19</f>
        <v>0</v>
      </c>
      <c r="AJ17" s="192">
        <f>+M_Leasing!AI28+SP_Pregresso!AL19</f>
        <v>0</v>
      </c>
      <c r="AK17" s="192">
        <f>+M_Leasing!AJ28+SP_Pregresso!AM19</f>
        <v>0</v>
      </c>
      <c r="AL17" s="192">
        <f>+M_Leasing!AK28+SP_Pregresso!AN19</f>
        <v>0</v>
      </c>
      <c r="AM17" s="192">
        <f>+M_Leasing!AL28+SP_Pregresso!AO19</f>
        <v>0</v>
      </c>
      <c r="AN17" s="192">
        <f>+M_Leasing!AM28+SP_Pregresso!AP19</f>
        <v>0</v>
      </c>
      <c r="AO17" s="192">
        <f>+M_Leasing!AN28+SP_Pregresso!AQ19</f>
        <v>0</v>
      </c>
      <c r="AP17" s="192">
        <f>+M_Leasing!AO28+SP_Pregresso!AR19</f>
        <v>0</v>
      </c>
      <c r="AQ17" s="192">
        <f>+M_Leasing!AP28+SP_Pregresso!AS19</f>
        <v>0</v>
      </c>
      <c r="AR17" s="192">
        <f>+M_Leasing!AQ28+SP_Pregresso!AT19</f>
        <v>0</v>
      </c>
      <c r="AS17" s="192">
        <f>+M_Leasing!AR28+SP_Pregresso!AU19</f>
        <v>0</v>
      </c>
      <c r="AT17" s="192">
        <f>+M_Leasing!AS28+SP_Pregresso!AV19</f>
        <v>0</v>
      </c>
      <c r="AU17" s="192">
        <f>+M_Leasing!AT28+SP_Pregresso!AW19</f>
        <v>0</v>
      </c>
      <c r="AV17" s="192">
        <f>+M_Leasing!AU28+SP_Pregresso!AX19</f>
        <v>0</v>
      </c>
      <c r="AW17" s="192">
        <f>+M_Leasing!AV28+SP_Pregresso!AY19</f>
        <v>0</v>
      </c>
      <c r="AX17" s="192">
        <f>+M_Leasing!AW28+SP_Pregresso!AZ19</f>
        <v>0</v>
      </c>
      <c r="AY17" s="192">
        <f>+M_Leasing!AX28+SP_Pregresso!BA19</f>
        <v>0</v>
      </c>
    </row>
    <row r="18" spans="1:51" x14ac:dyDescent="0.25">
      <c r="A18" s="9" t="s">
        <v>169</v>
      </c>
      <c r="B18" s="9"/>
      <c r="C18" s="47">
        <f>+SP_Pregresso!D20</f>
        <v>13000</v>
      </c>
      <c r="D18" s="192">
        <f>+SP_Pregresso!F20</f>
        <v>0</v>
      </c>
      <c r="E18" s="192">
        <f>+SP_Pregresso!G20</f>
        <v>0</v>
      </c>
      <c r="F18" s="192">
        <f>+SP_Pregresso!H20</f>
        <v>0</v>
      </c>
      <c r="G18" s="192">
        <f>+SP_Pregresso!I20</f>
        <v>0</v>
      </c>
      <c r="H18" s="192">
        <f>+SP_Pregresso!J20</f>
        <v>0</v>
      </c>
      <c r="I18" s="192">
        <f>+SP_Pregresso!K20</f>
        <v>0</v>
      </c>
      <c r="J18" s="192">
        <f>+SP_Pregresso!L20</f>
        <v>0</v>
      </c>
      <c r="K18" s="192">
        <f>+SP_Pregresso!M20</f>
        <v>0</v>
      </c>
      <c r="L18" s="192">
        <f>+SP_Pregresso!N20</f>
        <v>0</v>
      </c>
      <c r="M18" s="192">
        <f>+SP_Pregresso!O20</f>
        <v>0</v>
      </c>
      <c r="N18" s="192">
        <f>+SP_Pregresso!P20</f>
        <v>0</v>
      </c>
      <c r="O18" s="192">
        <f>+SP_Pregresso!Q20</f>
        <v>0</v>
      </c>
      <c r="P18" s="192">
        <f>+SP_Pregresso!R20</f>
        <v>0</v>
      </c>
      <c r="Q18" s="192">
        <f>+SP_Pregresso!S20</f>
        <v>0</v>
      </c>
      <c r="R18" s="192">
        <f>+SP_Pregresso!T20</f>
        <v>0</v>
      </c>
      <c r="S18" s="192">
        <f>+SP_Pregresso!U20</f>
        <v>0</v>
      </c>
      <c r="T18" s="192">
        <f>+SP_Pregresso!V20</f>
        <v>0</v>
      </c>
      <c r="U18" s="192">
        <f>+SP_Pregresso!W20</f>
        <v>0</v>
      </c>
      <c r="V18" s="192">
        <f>+SP_Pregresso!X20</f>
        <v>0</v>
      </c>
      <c r="W18" s="192">
        <f>+SP_Pregresso!Y20</f>
        <v>0</v>
      </c>
      <c r="X18" s="192">
        <f>+SP_Pregresso!Z20</f>
        <v>0</v>
      </c>
      <c r="Y18" s="192">
        <f>+SP_Pregresso!AA20</f>
        <v>0</v>
      </c>
      <c r="Z18" s="192">
        <f>+SP_Pregresso!AB20</f>
        <v>0</v>
      </c>
      <c r="AA18" s="192">
        <f>+SP_Pregresso!AC20</f>
        <v>0</v>
      </c>
      <c r="AB18" s="192">
        <f>+SP_Pregresso!AD20</f>
        <v>0</v>
      </c>
      <c r="AC18" s="192">
        <f>+SP_Pregresso!AE20</f>
        <v>0</v>
      </c>
      <c r="AD18" s="192">
        <f>+SP_Pregresso!AF20</f>
        <v>0</v>
      </c>
      <c r="AE18" s="192">
        <f>+SP_Pregresso!AG20</f>
        <v>0</v>
      </c>
      <c r="AF18" s="192">
        <f>+SP_Pregresso!AH20</f>
        <v>0</v>
      </c>
      <c r="AG18" s="192">
        <f>+SP_Pregresso!AI20</f>
        <v>0</v>
      </c>
      <c r="AH18" s="192">
        <f>+SP_Pregresso!AJ20</f>
        <v>0</v>
      </c>
      <c r="AI18" s="192">
        <f>+SP_Pregresso!AK20</f>
        <v>0</v>
      </c>
      <c r="AJ18" s="192">
        <f>+SP_Pregresso!AL20</f>
        <v>0</v>
      </c>
      <c r="AK18" s="192">
        <f>+SP_Pregresso!AM20</f>
        <v>0</v>
      </c>
      <c r="AL18" s="192">
        <f>+SP_Pregresso!AN20</f>
        <v>0</v>
      </c>
      <c r="AM18" s="192">
        <f>+SP_Pregresso!AO20</f>
        <v>0</v>
      </c>
      <c r="AN18" s="192">
        <f>+SP_Pregresso!AP20</f>
        <v>0</v>
      </c>
      <c r="AO18" s="192">
        <f>+SP_Pregresso!AQ20</f>
        <v>0</v>
      </c>
      <c r="AP18" s="192">
        <f>+SP_Pregresso!AR20</f>
        <v>0</v>
      </c>
      <c r="AQ18" s="192">
        <f>+SP_Pregresso!AS20</f>
        <v>0</v>
      </c>
      <c r="AR18" s="192">
        <f>+SP_Pregresso!AT20</f>
        <v>0</v>
      </c>
      <c r="AS18" s="192">
        <f>+SP_Pregresso!AU20</f>
        <v>0</v>
      </c>
      <c r="AT18" s="192">
        <f>+SP_Pregresso!AV20</f>
        <v>0</v>
      </c>
      <c r="AU18" s="192">
        <f>+SP_Pregresso!AW20</f>
        <v>0</v>
      </c>
      <c r="AV18" s="192">
        <f>+SP_Pregresso!AX20</f>
        <v>0</v>
      </c>
      <c r="AW18" s="192">
        <f>+SP_Pregresso!AY20</f>
        <v>0</v>
      </c>
      <c r="AX18" s="192">
        <f>+SP_Pregresso!AZ20</f>
        <v>0</v>
      </c>
      <c r="AY18" s="192">
        <f>+SP_Pregresso!BA20</f>
        <v>0</v>
      </c>
    </row>
    <row r="19" spans="1:5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</row>
    <row r="20" spans="1:51" x14ac:dyDescent="0.25">
      <c r="A20" s="7" t="s">
        <v>73</v>
      </c>
      <c r="B20" s="7"/>
      <c r="C20" s="10">
        <f>+SUM(C21:C22)</f>
        <v>150000</v>
      </c>
      <c r="D20" s="10">
        <f t="shared" ref="D20" si="15">+SUM(D21:D22)</f>
        <v>150000</v>
      </c>
      <c r="E20" s="10">
        <f t="shared" ref="E20:H20" si="16">+SUM(E21:E22)</f>
        <v>150000</v>
      </c>
      <c r="F20" s="10">
        <f t="shared" si="16"/>
        <v>150000</v>
      </c>
      <c r="G20" s="10">
        <f t="shared" si="16"/>
        <v>150000</v>
      </c>
      <c r="H20" s="10">
        <f t="shared" si="16"/>
        <v>150000</v>
      </c>
      <c r="I20" s="10">
        <f t="shared" ref="I20:AY20" si="17">+SUM(I21:I22)</f>
        <v>150000</v>
      </c>
      <c r="J20" s="10">
        <f t="shared" si="17"/>
        <v>150000</v>
      </c>
      <c r="K20" s="10">
        <f t="shared" si="17"/>
        <v>150000</v>
      </c>
      <c r="L20" s="10">
        <f t="shared" si="17"/>
        <v>150000</v>
      </c>
      <c r="M20" s="10">
        <f t="shared" si="17"/>
        <v>150000</v>
      </c>
      <c r="N20" s="10">
        <f t="shared" si="17"/>
        <v>150000</v>
      </c>
      <c r="O20" s="10">
        <f t="shared" si="17"/>
        <v>150000</v>
      </c>
      <c r="P20" s="10">
        <f t="shared" si="17"/>
        <v>150000</v>
      </c>
      <c r="Q20" s="10">
        <f t="shared" si="17"/>
        <v>150000</v>
      </c>
      <c r="R20" s="10">
        <f t="shared" si="17"/>
        <v>150000</v>
      </c>
      <c r="S20" s="10">
        <f t="shared" si="17"/>
        <v>150000</v>
      </c>
      <c r="T20" s="10">
        <f t="shared" si="17"/>
        <v>150000</v>
      </c>
      <c r="U20" s="10">
        <f t="shared" si="17"/>
        <v>150000</v>
      </c>
      <c r="V20" s="10">
        <f t="shared" si="17"/>
        <v>150000</v>
      </c>
      <c r="W20" s="10">
        <f t="shared" si="17"/>
        <v>150000</v>
      </c>
      <c r="X20" s="10">
        <f t="shared" si="17"/>
        <v>150000</v>
      </c>
      <c r="Y20" s="10">
        <f t="shared" si="17"/>
        <v>150000</v>
      </c>
      <c r="Z20" s="10">
        <f t="shared" si="17"/>
        <v>150000</v>
      </c>
      <c r="AA20" s="10">
        <f t="shared" si="17"/>
        <v>150000</v>
      </c>
      <c r="AB20" s="10">
        <f t="shared" si="17"/>
        <v>150000</v>
      </c>
      <c r="AC20" s="10">
        <f t="shared" si="17"/>
        <v>150000</v>
      </c>
      <c r="AD20" s="10">
        <f t="shared" si="17"/>
        <v>150000</v>
      </c>
      <c r="AE20" s="10">
        <f t="shared" si="17"/>
        <v>150000</v>
      </c>
      <c r="AF20" s="10">
        <f t="shared" si="17"/>
        <v>150000</v>
      </c>
      <c r="AG20" s="10">
        <f t="shared" si="17"/>
        <v>150000</v>
      </c>
      <c r="AH20" s="10">
        <f t="shared" si="17"/>
        <v>150000</v>
      </c>
      <c r="AI20" s="10">
        <f t="shared" si="17"/>
        <v>150000</v>
      </c>
      <c r="AJ20" s="10">
        <f t="shared" si="17"/>
        <v>150000</v>
      </c>
      <c r="AK20" s="10">
        <f t="shared" si="17"/>
        <v>150000</v>
      </c>
      <c r="AL20" s="10">
        <f t="shared" si="17"/>
        <v>150000</v>
      </c>
      <c r="AM20" s="10">
        <f t="shared" si="17"/>
        <v>150000</v>
      </c>
      <c r="AN20" s="10">
        <f t="shared" si="17"/>
        <v>150000</v>
      </c>
      <c r="AO20" s="10">
        <f t="shared" si="17"/>
        <v>150000</v>
      </c>
      <c r="AP20" s="10">
        <f t="shared" si="17"/>
        <v>150000</v>
      </c>
      <c r="AQ20" s="10">
        <f t="shared" si="17"/>
        <v>150000</v>
      </c>
      <c r="AR20" s="10">
        <f t="shared" si="17"/>
        <v>150000</v>
      </c>
      <c r="AS20" s="10">
        <f t="shared" si="17"/>
        <v>150000</v>
      </c>
      <c r="AT20" s="10">
        <f t="shared" si="17"/>
        <v>150000</v>
      </c>
      <c r="AU20" s="10">
        <f t="shared" si="17"/>
        <v>150000</v>
      </c>
      <c r="AV20" s="10">
        <f t="shared" si="17"/>
        <v>150000</v>
      </c>
      <c r="AW20" s="10">
        <f t="shared" si="17"/>
        <v>150000</v>
      </c>
      <c r="AX20" s="10">
        <f t="shared" si="17"/>
        <v>150000</v>
      </c>
      <c r="AY20" s="10">
        <f t="shared" si="17"/>
        <v>150000</v>
      </c>
    </row>
    <row r="21" spans="1:51" x14ac:dyDescent="0.25">
      <c r="A21" s="9" t="s">
        <v>74</v>
      </c>
      <c r="B21" s="9"/>
      <c r="C21" s="47">
        <f>+SP_Pregresso!D23</f>
        <v>150000</v>
      </c>
      <c r="D21" s="47">
        <f>+C21+M_Vendite!C135</f>
        <v>150000</v>
      </c>
      <c r="E21" s="47">
        <f>+D21+M_Vendite!D135</f>
        <v>150000</v>
      </c>
      <c r="F21" s="47">
        <f>+E21+M_Vendite!E135</f>
        <v>150000</v>
      </c>
      <c r="G21" s="47">
        <f>+F21+M_Vendite!F135</f>
        <v>150000</v>
      </c>
      <c r="H21" s="47">
        <f>+G21+M_Vendite!G135</f>
        <v>150000</v>
      </c>
      <c r="I21" s="47">
        <f>+H21+M_Vendite!H135</f>
        <v>150000</v>
      </c>
      <c r="J21" s="47">
        <f>+I21+M_Vendite!I135</f>
        <v>150000</v>
      </c>
      <c r="K21" s="47">
        <f>+J21+M_Vendite!J135</f>
        <v>150000</v>
      </c>
      <c r="L21" s="47">
        <f>+K21+M_Vendite!K135</f>
        <v>150000</v>
      </c>
      <c r="M21" s="47">
        <f>+L21+M_Vendite!L135</f>
        <v>150000</v>
      </c>
      <c r="N21" s="47">
        <f>+M21+M_Vendite!M135</f>
        <v>150000</v>
      </c>
      <c r="O21" s="47">
        <f>+N21+M_Vendite!N135</f>
        <v>150000</v>
      </c>
      <c r="P21" s="47">
        <f>+O21+M_Vendite!O135</f>
        <v>150000</v>
      </c>
      <c r="Q21" s="47">
        <f>+P21+M_Vendite!P135</f>
        <v>150000</v>
      </c>
      <c r="R21" s="47">
        <f>+Q21+M_Vendite!Q135</f>
        <v>150000</v>
      </c>
      <c r="S21" s="47">
        <f>+R21+M_Vendite!R135</f>
        <v>150000</v>
      </c>
      <c r="T21" s="47">
        <f>+S21+M_Vendite!S135</f>
        <v>150000</v>
      </c>
      <c r="U21" s="47">
        <f>+T21+M_Vendite!T135</f>
        <v>150000</v>
      </c>
      <c r="V21" s="47">
        <f>+U21+M_Vendite!U135</f>
        <v>150000</v>
      </c>
      <c r="W21" s="47">
        <f>+V21+M_Vendite!V135</f>
        <v>150000</v>
      </c>
      <c r="X21" s="47">
        <f>+W21+M_Vendite!W135</f>
        <v>150000</v>
      </c>
      <c r="Y21" s="47">
        <f>+X21+M_Vendite!X135</f>
        <v>150000</v>
      </c>
      <c r="Z21" s="47">
        <f>+Y21+M_Vendite!Y135</f>
        <v>150000</v>
      </c>
      <c r="AA21" s="47">
        <f>+Z21+M_Vendite!Z135</f>
        <v>150000</v>
      </c>
      <c r="AB21" s="47">
        <f>+AA21+M_Vendite!AA135</f>
        <v>150000</v>
      </c>
      <c r="AC21" s="47">
        <f>+AB21+M_Vendite!AB135</f>
        <v>150000</v>
      </c>
      <c r="AD21" s="47">
        <f>+AC21+M_Vendite!AC135</f>
        <v>150000</v>
      </c>
      <c r="AE21" s="47">
        <f>+AD21+M_Vendite!AD135</f>
        <v>150000</v>
      </c>
      <c r="AF21" s="47">
        <f>+AE21+M_Vendite!AE135</f>
        <v>150000</v>
      </c>
      <c r="AG21" s="47">
        <f>+AF21+M_Vendite!AF135</f>
        <v>150000</v>
      </c>
      <c r="AH21" s="47">
        <f>+AG21+M_Vendite!AG135</f>
        <v>150000</v>
      </c>
      <c r="AI21" s="47">
        <f>+AH21+M_Vendite!AH135</f>
        <v>150000</v>
      </c>
      <c r="AJ21" s="47">
        <f>+AI21+M_Vendite!AI135</f>
        <v>150000</v>
      </c>
      <c r="AK21" s="47">
        <f>+AJ21+M_Vendite!AJ135</f>
        <v>150000</v>
      </c>
      <c r="AL21" s="47">
        <f>+AK21+M_Vendite!AK135</f>
        <v>150000</v>
      </c>
      <c r="AM21" s="47">
        <f>+AL21+M_Vendite!AL135</f>
        <v>150000</v>
      </c>
      <c r="AN21" s="47">
        <f>+AM21+M_Vendite!AM135</f>
        <v>150000</v>
      </c>
      <c r="AO21" s="47">
        <f>+AN21+M_Vendite!AN135</f>
        <v>150000</v>
      </c>
      <c r="AP21" s="47">
        <f>+AO21+M_Vendite!AO135</f>
        <v>150000</v>
      </c>
      <c r="AQ21" s="47">
        <f>+AP21+M_Vendite!AP135</f>
        <v>150000</v>
      </c>
      <c r="AR21" s="47">
        <f>+AQ21+M_Vendite!AQ135</f>
        <v>150000</v>
      </c>
      <c r="AS21" s="47">
        <f>+AR21+M_Vendite!AR135</f>
        <v>150000</v>
      </c>
      <c r="AT21" s="47">
        <f>+AS21+M_Vendite!AS135</f>
        <v>150000</v>
      </c>
      <c r="AU21" s="47">
        <f>+AT21+M_Vendite!AT135</f>
        <v>150000</v>
      </c>
      <c r="AV21" s="47">
        <f>+AU21+M_Vendite!AU135</f>
        <v>150000</v>
      </c>
      <c r="AW21" s="47">
        <f>+AV21+M_Vendite!AV135</f>
        <v>150000</v>
      </c>
      <c r="AX21" s="47">
        <f>+AW21+M_Vendite!AW135</f>
        <v>150000</v>
      </c>
      <c r="AY21" s="47">
        <f>+AX21+M_Vendite!AX135</f>
        <v>150000</v>
      </c>
    </row>
    <row r="22" spans="1:51" x14ac:dyDescent="0.25">
      <c r="A22" s="9" t="s">
        <v>75</v>
      </c>
      <c r="B22" s="9"/>
      <c r="C22" s="47">
        <f>+SP_Pregresso!D24</f>
        <v>0</v>
      </c>
      <c r="D22" s="47">
        <f>+C22</f>
        <v>0</v>
      </c>
      <c r="E22" s="47">
        <f t="shared" ref="E22:H22" si="18">+D22</f>
        <v>0</v>
      </c>
      <c r="F22" s="47">
        <f t="shared" si="18"/>
        <v>0</v>
      </c>
      <c r="G22" s="47">
        <f t="shared" si="18"/>
        <v>0</v>
      </c>
      <c r="H22" s="47">
        <f t="shared" si="18"/>
        <v>0</v>
      </c>
      <c r="I22" s="47">
        <f t="shared" ref="I22:AY22" si="19">+H22</f>
        <v>0</v>
      </c>
      <c r="J22" s="47">
        <f t="shared" si="19"/>
        <v>0</v>
      </c>
      <c r="K22" s="47">
        <f t="shared" si="19"/>
        <v>0</v>
      </c>
      <c r="L22" s="47">
        <f t="shared" si="19"/>
        <v>0</v>
      </c>
      <c r="M22" s="47">
        <f t="shared" si="19"/>
        <v>0</v>
      </c>
      <c r="N22" s="47">
        <f t="shared" si="19"/>
        <v>0</v>
      </c>
      <c r="O22" s="47">
        <f t="shared" si="19"/>
        <v>0</v>
      </c>
      <c r="P22" s="47">
        <f t="shared" si="19"/>
        <v>0</v>
      </c>
      <c r="Q22" s="47">
        <f t="shared" si="19"/>
        <v>0</v>
      </c>
      <c r="R22" s="47">
        <f t="shared" si="19"/>
        <v>0</v>
      </c>
      <c r="S22" s="47">
        <f t="shared" si="19"/>
        <v>0</v>
      </c>
      <c r="T22" s="47">
        <f t="shared" si="19"/>
        <v>0</v>
      </c>
      <c r="U22" s="47">
        <f t="shared" si="19"/>
        <v>0</v>
      </c>
      <c r="V22" s="47">
        <f t="shared" si="19"/>
        <v>0</v>
      </c>
      <c r="W22" s="47">
        <f t="shared" si="19"/>
        <v>0</v>
      </c>
      <c r="X22" s="47">
        <f t="shared" si="19"/>
        <v>0</v>
      </c>
      <c r="Y22" s="47">
        <f t="shared" si="19"/>
        <v>0</v>
      </c>
      <c r="Z22" s="47">
        <f t="shared" si="19"/>
        <v>0</v>
      </c>
      <c r="AA22" s="47">
        <f t="shared" si="19"/>
        <v>0</v>
      </c>
      <c r="AB22" s="47">
        <f t="shared" si="19"/>
        <v>0</v>
      </c>
      <c r="AC22" s="47">
        <f t="shared" si="19"/>
        <v>0</v>
      </c>
      <c r="AD22" s="47">
        <f t="shared" si="19"/>
        <v>0</v>
      </c>
      <c r="AE22" s="47">
        <f t="shared" si="19"/>
        <v>0</v>
      </c>
      <c r="AF22" s="47">
        <f t="shared" si="19"/>
        <v>0</v>
      </c>
      <c r="AG22" s="47">
        <f t="shared" si="19"/>
        <v>0</v>
      </c>
      <c r="AH22" s="47">
        <f t="shared" si="19"/>
        <v>0</v>
      </c>
      <c r="AI22" s="47">
        <f t="shared" si="19"/>
        <v>0</v>
      </c>
      <c r="AJ22" s="47">
        <f t="shared" si="19"/>
        <v>0</v>
      </c>
      <c r="AK22" s="47">
        <f t="shared" si="19"/>
        <v>0</v>
      </c>
      <c r="AL22" s="47">
        <f t="shared" si="19"/>
        <v>0</v>
      </c>
      <c r="AM22" s="47">
        <f t="shared" si="19"/>
        <v>0</v>
      </c>
      <c r="AN22" s="47">
        <f t="shared" si="19"/>
        <v>0</v>
      </c>
      <c r="AO22" s="47">
        <f t="shared" si="19"/>
        <v>0</v>
      </c>
      <c r="AP22" s="47">
        <f t="shared" si="19"/>
        <v>0</v>
      </c>
      <c r="AQ22" s="47">
        <f t="shared" si="19"/>
        <v>0</v>
      </c>
      <c r="AR22" s="47">
        <f t="shared" si="19"/>
        <v>0</v>
      </c>
      <c r="AS22" s="47">
        <f t="shared" si="19"/>
        <v>0</v>
      </c>
      <c r="AT22" s="47">
        <f t="shared" si="19"/>
        <v>0</v>
      </c>
      <c r="AU22" s="47">
        <f t="shared" si="19"/>
        <v>0</v>
      </c>
      <c r="AV22" s="47">
        <f t="shared" si="19"/>
        <v>0</v>
      </c>
      <c r="AW22" s="47">
        <f t="shared" si="19"/>
        <v>0</v>
      </c>
      <c r="AX22" s="47">
        <f t="shared" si="19"/>
        <v>0</v>
      </c>
      <c r="AY22" s="47">
        <f t="shared" si="19"/>
        <v>0</v>
      </c>
    </row>
    <row r="23" spans="1:51" x14ac:dyDescent="0.25">
      <c r="A23" s="11"/>
      <c r="B23" s="1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</row>
    <row r="24" spans="1:51" x14ac:dyDescent="0.25">
      <c r="A24" s="7" t="s">
        <v>76</v>
      </c>
      <c r="B24" s="7"/>
      <c r="C24" s="10">
        <f t="shared" ref="C24:AH24" si="20">+C25-C27+C29-C33+C37</f>
        <v>190000</v>
      </c>
      <c r="D24" s="10">
        <f t="shared" si="20"/>
        <v>182083.33333333331</v>
      </c>
      <c r="E24" s="10">
        <f t="shared" si="20"/>
        <v>174166.66666666666</v>
      </c>
      <c r="F24" s="10">
        <f t="shared" si="20"/>
        <v>166250</v>
      </c>
      <c r="G24" s="10">
        <f t="shared" si="20"/>
        <v>158333.33333333331</v>
      </c>
      <c r="H24" s="10">
        <f t="shared" si="20"/>
        <v>150416.66666666666</v>
      </c>
      <c r="I24" s="10">
        <f t="shared" si="20"/>
        <v>142500</v>
      </c>
      <c r="J24" s="10">
        <f t="shared" si="20"/>
        <v>134583.33333333331</v>
      </c>
      <c r="K24" s="10">
        <f t="shared" si="20"/>
        <v>126666.66666666666</v>
      </c>
      <c r="L24" s="10">
        <f t="shared" si="20"/>
        <v>118750</v>
      </c>
      <c r="M24" s="10">
        <f t="shared" si="20"/>
        <v>110833.33333333333</v>
      </c>
      <c r="N24" s="10">
        <f t="shared" si="20"/>
        <v>102916.66666666666</v>
      </c>
      <c r="O24" s="10">
        <f t="shared" si="20"/>
        <v>95000</v>
      </c>
      <c r="P24" s="10">
        <f t="shared" si="20"/>
        <v>87083.333333333343</v>
      </c>
      <c r="Q24" s="10">
        <f t="shared" si="20"/>
        <v>79166.666666666672</v>
      </c>
      <c r="R24" s="10">
        <f t="shared" si="20"/>
        <v>71250</v>
      </c>
      <c r="S24" s="10">
        <f t="shared" si="20"/>
        <v>63333.333333333343</v>
      </c>
      <c r="T24" s="10">
        <f t="shared" si="20"/>
        <v>55416.666666666686</v>
      </c>
      <c r="U24" s="10">
        <f t="shared" si="20"/>
        <v>47500.000000000015</v>
      </c>
      <c r="V24" s="10">
        <f t="shared" si="20"/>
        <v>39583.333333333343</v>
      </c>
      <c r="W24" s="10">
        <f t="shared" si="20"/>
        <v>31666.666666666686</v>
      </c>
      <c r="X24" s="10">
        <f t="shared" si="20"/>
        <v>23750.000000000029</v>
      </c>
      <c r="Y24" s="10">
        <f t="shared" si="20"/>
        <v>15833.333333333372</v>
      </c>
      <c r="Z24" s="10">
        <f t="shared" si="20"/>
        <v>7916.6666666666861</v>
      </c>
      <c r="AA24" s="10">
        <f t="shared" si="20"/>
        <v>2.9103830456733704E-11</v>
      </c>
      <c r="AB24" s="10">
        <f t="shared" si="20"/>
        <v>2.9103830456733704E-11</v>
      </c>
      <c r="AC24" s="10">
        <f t="shared" si="20"/>
        <v>2.9103830456733704E-11</v>
      </c>
      <c r="AD24" s="10">
        <f t="shared" si="20"/>
        <v>2.9103830456733704E-11</v>
      </c>
      <c r="AE24" s="10">
        <f t="shared" si="20"/>
        <v>2.9103830456733704E-11</v>
      </c>
      <c r="AF24" s="10">
        <f t="shared" si="20"/>
        <v>2.9103830456733704E-11</v>
      </c>
      <c r="AG24" s="10">
        <f t="shared" si="20"/>
        <v>2.9103830456733704E-11</v>
      </c>
      <c r="AH24" s="10">
        <f t="shared" si="20"/>
        <v>2.9103830456733704E-11</v>
      </c>
      <c r="AI24" s="10">
        <f t="shared" ref="AI24:AY24" si="21">+AI25-AI27+AI29-AI33+AI37</f>
        <v>2.9103830456733704E-11</v>
      </c>
      <c r="AJ24" s="10">
        <f t="shared" si="21"/>
        <v>2.9103830456733704E-11</v>
      </c>
      <c r="AK24" s="10">
        <f t="shared" si="21"/>
        <v>2.9103830456733704E-11</v>
      </c>
      <c r="AL24" s="10">
        <f t="shared" si="21"/>
        <v>2.9103830456733704E-11</v>
      </c>
      <c r="AM24" s="10">
        <f t="shared" si="21"/>
        <v>2.9103830456733704E-11</v>
      </c>
      <c r="AN24" s="10">
        <f t="shared" si="21"/>
        <v>2.9103830456733704E-11</v>
      </c>
      <c r="AO24" s="10">
        <f t="shared" si="21"/>
        <v>2.9103830456733704E-11</v>
      </c>
      <c r="AP24" s="10">
        <f t="shared" si="21"/>
        <v>2.9103830456733704E-11</v>
      </c>
      <c r="AQ24" s="10">
        <f t="shared" si="21"/>
        <v>2.9103830456733704E-11</v>
      </c>
      <c r="AR24" s="10">
        <f t="shared" si="21"/>
        <v>2.9103830456733704E-11</v>
      </c>
      <c r="AS24" s="10">
        <f t="shared" si="21"/>
        <v>2.9103830456733704E-11</v>
      </c>
      <c r="AT24" s="10">
        <f t="shared" si="21"/>
        <v>2.9103830456733704E-11</v>
      </c>
      <c r="AU24" s="10">
        <f t="shared" si="21"/>
        <v>2.9103830456733704E-11</v>
      </c>
      <c r="AV24" s="10">
        <f t="shared" si="21"/>
        <v>2.9103830456733704E-11</v>
      </c>
      <c r="AW24" s="10">
        <f t="shared" si="21"/>
        <v>2.9103830456733704E-11</v>
      </c>
      <c r="AX24" s="10">
        <f t="shared" si="21"/>
        <v>2.9103830456733704E-11</v>
      </c>
      <c r="AY24" s="10">
        <f t="shared" si="21"/>
        <v>2.9103830456733704E-11</v>
      </c>
    </row>
    <row r="25" spans="1:51" x14ac:dyDescent="0.25">
      <c r="A25" s="11" t="s">
        <v>77</v>
      </c>
      <c r="B25" s="11"/>
      <c r="C25" s="10">
        <f>+SUM(C26:C26)</f>
        <v>120000</v>
      </c>
      <c r="D25" s="10">
        <f t="shared" ref="D25:AY25" si="22">+SUM(D26:D26)</f>
        <v>120000</v>
      </c>
      <c r="E25" s="10">
        <f t="shared" si="22"/>
        <v>120000</v>
      </c>
      <c r="F25" s="10">
        <f t="shared" si="22"/>
        <v>120000</v>
      </c>
      <c r="G25" s="10">
        <f t="shared" si="22"/>
        <v>120000</v>
      </c>
      <c r="H25" s="10">
        <f t="shared" si="22"/>
        <v>120000</v>
      </c>
      <c r="I25" s="10">
        <f t="shared" si="22"/>
        <v>120000</v>
      </c>
      <c r="J25" s="10">
        <f t="shared" si="22"/>
        <v>120000</v>
      </c>
      <c r="K25" s="10">
        <f t="shared" si="22"/>
        <v>120000</v>
      </c>
      <c r="L25" s="10">
        <f t="shared" si="22"/>
        <v>120000</v>
      </c>
      <c r="M25" s="10">
        <f t="shared" si="22"/>
        <v>120000</v>
      </c>
      <c r="N25" s="10">
        <f t="shared" si="22"/>
        <v>120000</v>
      </c>
      <c r="O25" s="10">
        <f t="shared" si="22"/>
        <v>120000</v>
      </c>
      <c r="P25" s="10">
        <f t="shared" si="22"/>
        <v>120000</v>
      </c>
      <c r="Q25" s="10">
        <f t="shared" si="22"/>
        <v>120000</v>
      </c>
      <c r="R25" s="10">
        <f t="shared" si="22"/>
        <v>120000</v>
      </c>
      <c r="S25" s="10">
        <f t="shared" si="22"/>
        <v>120000</v>
      </c>
      <c r="T25" s="10">
        <f t="shared" si="22"/>
        <v>120000</v>
      </c>
      <c r="U25" s="10">
        <f t="shared" si="22"/>
        <v>120000</v>
      </c>
      <c r="V25" s="10">
        <f t="shared" si="22"/>
        <v>120000</v>
      </c>
      <c r="W25" s="10">
        <f t="shared" si="22"/>
        <v>120000</v>
      </c>
      <c r="X25" s="10">
        <f t="shared" si="22"/>
        <v>120000</v>
      </c>
      <c r="Y25" s="10">
        <f t="shared" si="22"/>
        <v>120000</v>
      </c>
      <c r="Z25" s="10">
        <f t="shared" si="22"/>
        <v>120000</v>
      </c>
      <c r="AA25" s="10">
        <f t="shared" si="22"/>
        <v>120000</v>
      </c>
      <c r="AB25" s="10">
        <f t="shared" si="22"/>
        <v>120000</v>
      </c>
      <c r="AC25" s="10">
        <f t="shared" si="22"/>
        <v>120000</v>
      </c>
      <c r="AD25" s="10">
        <f t="shared" si="22"/>
        <v>120000</v>
      </c>
      <c r="AE25" s="10">
        <f t="shared" si="22"/>
        <v>120000</v>
      </c>
      <c r="AF25" s="10">
        <f t="shared" si="22"/>
        <v>120000</v>
      </c>
      <c r="AG25" s="10">
        <f t="shared" si="22"/>
        <v>120000</v>
      </c>
      <c r="AH25" s="10">
        <f t="shared" si="22"/>
        <v>120000</v>
      </c>
      <c r="AI25" s="10">
        <f t="shared" si="22"/>
        <v>120000</v>
      </c>
      <c r="AJ25" s="10">
        <f t="shared" si="22"/>
        <v>120000</v>
      </c>
      <c r="AK25" s="10">
        <f t="shared" si="22"/>
        <v>120000</v>
      </c>
      <c r="AL25" s="10">
        <f t="shared" si="22"/>
        <v>120000</v>
      </c>
      <c r="AM25" s="10">
        <f t="shared" si="22"/>
        <v>120000</v>
      </c>
      <c r="AN25" s="10">
        <f t="shared" si="22"/>
        <v>120000</v>
      </c>
      <c r="AO25" s="10">
        <f t="shared" si="22"/>
        <v>120000</v>
      </c>
      <c r="AP25" s="10">
        <f t="shared" si="22"/>
        <v>120000</v>
      </c>
      <c r="AQ25" s="10">
        <f t="shared" si="22"/>
        <v>120000</v>
      </c>
      <c r="AR25" s="10">
        <f t="shared" si="22"/>
        <v>120000</v>
      </c>
      <c r="AS25" s="10">
        <f t="shared" si="22"/>
        <v>120000</v>
      </c>
      <c r="AT25" s="10">
        <f t="shared" si="22"/>
        <v>120000</v>
      </c>
      <c r="AU25" s="10">
        <f t="shared" si="22"/>
        <v>120000</v>
      </c>
      <c r="AV25" s="10">
        <f t="shared" si="22"/>
        <v>120000</v>
      </c>
      <c r="AW25" s="10">
        <f t="shared" si="22"/>
        <v>120000</v>
      </c>
      <c r="AX25" s="10">
        <f t="shared" si="22"/>
        <v>120000</v>
      </c>
      <c r="AY25" s="10">
        <f t="shared" si="22"/>
        <v>120000</v>
      </c>
    </row>
    <row r="26" spans="1:51" x14ac:dyDescent="0.25">
      <c r="A26" s="9" t="s">
        <v>78</v>
      </c>
      <c r="B26" s="9"/>
      <c r="C26" s="47">
        <f>+SP_Pregresso!D28</f>
        <v>120000</v>
      </c>
      <c r="D26" s="47">
        <f>+C26+M_Investimenti!F5</f>
        <v>120000</v>
      </c>
      <c r="E26" s="47">
        <f>+D26+M_Investimenti!G5</f>
        <v>120000</v>
      </c>
      <c r="F26" s="47">
        <f>+E26+M_Investimenti!H5</f>
        <v>120000</v>
      </c>
      <c r="G26" s="47">
        <f>+F26+M_Investimenti!I5</f>
        <v>120000</v>
      </c>
      <c r="H26" s="47">
        <f>+G26+M_Investimenti!J5</f>
        <v>120000</v>
      </c>
      <c r="I26" s="47">
        <f>+H26+M_Investimenti!K5</f>
        <v>120000</v>
      </c>
      <c r="J26" s="47">
        <f>+I26+M_Investimenti!L5</f>
        <v>120000</v>
      </c>
      <c r="K26" s="47">
        <f>+J26+M_Investimenti!M5</f>
        <v>120000</v>
      </c>
      <c r="L26" s="47">
        <f>+K26+M_Investimenti!N5</f>
        <v>120000</v>
      </c>
      <c r="M26" s="47">
        <f>+L26+M_Investimenti!O5</f>
        <v>120000</v>
      </c>
      <c r="N26" s="47">
        <f>+M26+M_Investimenti!P5</f>
        <v>120000</v>
      </c>
      <c r="O26" s="47">
        <f>+N26+M_Investimenti!Q5</f>
        <v>120000</v>
      </c>
      <c r="P26" s="47">
        <f>+O26+M_Investimenti!R5</f>
        <v>120000</v>
      </c>
      <c r="Q26" s="47">
        <f>+P26+M_Investimenti!S5</f>
        <v>120000</v>
      </c>
      <c r="R26" s="47">
        <f>+Q26+M_Investimenti!T5</f>
        <v>120000</v>
      </c>
      <c r="S26" s="47">
        <f>+R26+M_Investimenti!U5</f>
        <v>120000</v>
      </c>
      <c r="T26" s="47">
        <f>+S26+M_Investimenti!V5</f>
        <v>120000</v>
      </c>
      <c r="U26" s="47">
        <f>+T26+M_Investimenti!W5</f>
        <v>120000</v>
      </c>
      <c r="V26" s="47">
        <f>+U26+M_Investimenti!X5</f>
        <v>120000</v>
      </c>
      <c r="W26" s="47">
        <f>+V26+M_Investimenti!Y5</f>
        <v>120000</v>
      </c>
      <c r="X26" s="47">
        <f>+W26+M_Investimenti!Z5</f>
        <v>120000</v>
      </c>
      <c r="Y26" s="47">
        <f>+X26+M_Investimenti!AA5</f>
        <v>120000</v>
      </c>
      <c r="Z26" s="47">
        <f>+Y26+M_Investimenti!AB5</f>
        <v>120000</v>
      </c>
      <c r="AA26" s="47">
        <f>+Z26+M_Investimenti!AC5</f>
        <v>120000</v>
      </c>
      <c r="AB26" s="47">
        <f>+AA26+M_Investimenti!AD5</f>
        <v>120000</v>
      </c>
      <c r="AC26" s="47">
        <f>+AB26+M_Investimenti!AE5</f>
        <v>120000</v>
      </c>
      <c r="AD26" s="47">
        <f>+AC26+M_Investimenti!AF5</f>
        <v>120000</v>
      </c>
      <c r="AE26" s="47">
        <f>+AD26+M_Investimenti!AG5</f>
        <v>120000</v>
      </c>
      <c r="AF26" s="47">
        <f>+AE26+M_Investimenti!AH5</f>
        <v>120000</v>
      </c>
      <c r="AG26" s="47">
        <f>+AF26+M_Investimenti!AI5</f>
        <v>120000</v>
      </c>
      <c r="AH26" s="47">
        <f>+AG26+M_Investimenti!AJ5</f>
        <v>120000</v>
      </c>
      <c r="AI26" s="47">
        <f>+AH26+M_Investimenti!AK5</f>
        <v>120000</v>
      </c>
      <c r="AJ26" s="47">
        <f>+AI26+M_Investimenti!AL5</f>
        <v>120000</v>
      </c>
      <c r="AK26" s="47">
        <f>+AJ26+M_Investimenti!AM5</f>
        <v>120000</v>
      </c>
      <c r="AL26" s="47">
        <f>+AK26+M_Investimenti!AN5</f>
        <v>120000</v>
      </c>
      <c r="AM26" s="47">
        <f>+AL26+M_Investimenti!AO5</f>
        <v>120000</v>
      </c>
      <c r="AN26" s="47">
        <f>+AM26+M_Investimenti!AP5</f>
        <v>120000</v>
      </c>
      <c r="AO26" s="47">
        <f>+AN26+M_Investimenti!AQ5</f>
        <v>120000</v>
      </c>
      <c r="AP26" s="47">
        <f>+AO26+M_Investimenti!AR5</f>
        <v>120000</v>
      </c>
      <c r="AQ26" s="47">
        <f>+AP26+M_Investimenti!AS5</f>
        <v>120000</v>
      </c>
      <c r="AR26" s="47">
        <f>+AQ26+M_Investimenti!AT5</f>
        <v>120000</v>
      </c>
      <c r="AS26" s="47">
        <f>+AR26+M_Investimenti!AU5</f>
        <v>120000</v>
      </c>
      <c r="AT26" s="47">
        <f>+AS26+M_Investimenti!AV5</f>
        <v>120000</v>
      </c>
      <c r="AU26" s="47">
        <f>+AT26+M_Investimenti!AW5</f>
        <v>120000</v>
      </c>
      <c r="AV26" s="47">
        <f>+AU26+M_Investimenti!AX5</f>
        <v>120000</v>
      </c>
      <c r="AW26" s="47">
        <f>+AV26+M_Investimenti!AY5</f>
        <v>120000</v>
      </c>
      <c r="AX26" s="47">
        <f>+AW26+M_Investimenti!AZ5</f>
        <v>120000</v>
      </c>
      <c r="AY26" s="47">
        <f>+AX26+M_Investimenti!BA5</f>
        <v>120000</v>
      </c>
    </row>
    <row r="27" spans="1:51" x14ac:dyDescent="0.25">
      <c r="A27" s="11" t="s">
        <v>79</v>
      </c>
      <c r="B27" s="11"/>
      <c r="C27" s="10">
        <f>+C28</f>
        <v>0</v>
      </c>
      <c r="D27" s="10">
        <f t="shared" ref="D27:AY27" si="23">+D28</f>
        <v>5000</v>
      </c>
      <c r="E27" s="10">
        <f t="shared" si="23"/>
        <v>10000</v>
      </c>
      <c r="F27" s="10">
        <f t="shared" si="23"/>
        <v>15000</v>
      </c>
      <c r="G27" s="10">
        <f t="shared" si="23"/>
        <v>20000</v>
      </c>
      <c r="H27" s="10">
        <f t="shared" si="23"/>
        <v>25000</v>
      </c>
      <c r="I27" s="10">
        <f t="shared" si="23"/>
        <v>30000</v>
      </c>
      <c r="J27" s="10">
        <f t="shared" si="23"/>
        <v>35000</v>
      </c>
      <c r="K27" s="10">
        <f t="shared" si="23"/>
        <v>40000</v>
      </c>
      <c r="L27" s="10">
        <f t="shared" si="23"/>
        <v>45000</v>
      </c>
      <c r="M27" s="10">
        <f t="shared" si="23"/>
        <v>50000</v>
      </c>
      <c r="N27" s="10">
        <f t="shared" si="23"/>
        <v>55000</v>
      </c>
      <c r="O27" s="10">
        <f t="shared" si="23"/>
        <v>60000</v>
      </c>
      <c r="P27" s="10">
        <f t="shared" si="23"/>
        <v>65000</v>
      </c>
      <c r="Q27" s="10">
        <f t="shared" si="23"/>
        <v>70000</v>
      </c>
      <c r="R27" s="10">
        <f t="shared" si="23"/>
        <v>75000</v>
      </c>
      <c r="S27" s="10">
        <f t="shared" si="23"/>
        <v>80000</v>
      </c>
      <c r="T27" s="10">
        <f t="shared" si="23"/>
        <v>85000</v>
      </c>
      <c r="U27" s="10">
        <f t="shared" si="23"/>
        <v>90000</v>
      </c>
      <c r="V27" s="10">
        <f t="shared" si="23"/>
        <v>95000</v>
      </c>
      <c r="W27" s="10">
        <f t="shared" si="23"/>
        <v>100000</v>
      </c>
      <c r="X27" s="10">
        <f t="shared" si="23"/>
        <v>105000</v>
      </c>
      <c r="Y27" s="10">
        <f t="shared" si="23"/>
        <v>110000</v>
      </c>
      <c r="Z27" s="10">
        <f t="shared" si="23"/>
        <v>115000</v>
      </c>
      <c r="AA27" s="10">
        <f t="shared" si="23"/>
        <v>120000</v>
      </c>
      <c r="AB27" s="10">
        <f t="shared" si="23"/>
        <v>120000</v>
      </c>
      <c r="AC27" s="10">
        <f t="shared" si="23"/>
        <v>120000</v>
      </c>
      <c r="AD27" s="10">
        <f t="shared" si="23"/>
        <v>120000</v>
      </c>
      <c r="AE27" s="10">
        <f t="shared" si="23"/>
        <v>120000</v>
      </c>
      <c r="AF27" s="10">
        <f t="shared" si="23"/>
        <v>120000</v>
      </c>
      <c r="AG27" s="10">
        <f t="shared" si="23"/>
        <v>120000</v>
      </c>
      <c r="AH27" s="10">
        <f t="shared" si="23"/>
        <v>120000</v>
      </c>
      <c r="AI27" s="10">
        <f t="shared" si="23"/>
        <v>120000</v>
      </c>
      <c r="AJ27" s="10">
        <f t="shared" si="23"/>
        <v>120000</v>
      </c>
      <c r="AK27" s="10">
        <f t="shared" si="23"/>
        <v>120000</v>
      </c>
      <c r="AL27" s="10">
        <f t="shared" si="23"/>
        <v>120000</v>
      </c>
      <c r="AM27" s="10">
        <f t="shared" si="23"/>
        <v>120000</v>
      </c>
      <c r="AN27" s="10">
        <f t="shared" si="23"/>
        <v>120000</v>
      </c>
      <c r="AO27" s="10">
        <f t="shared" si="23"/>
        <v>120000</v>
      </c>
      <c r="AP27" s="10">
        <f t="shared" si="23"/>
        <v>120000</v>
      </c>
      <c r="AQ27" s="10">
        <f t="shared" si="23"/>
        <v>120000</v>
      </c>
      <c r="AR27" s="10">
        <f t="shared" si="23"/>
        <v>120000</v>
      </c>
      <c r="AS27" s="10">
        <f t="shared" si="23"/>
        <v>120000</v>
      </c>
      <c r="AT27" s="10">
        <f t="shared" si="23"/>
        <v>120000</v>
      </c>
      <c r="AU27" s="10">
        <f t="shared" si="23"/>
        <v>120000</v>
      </c>
      <c r="AV27" s="10">
        <f t="shared" si="23"/>
        <v>120000</v>
      </c>
      <c r="AW27" s="10">
        <f t="shared" si="23"/>
        <v>120000</v>
      </c>
      <c r="AX27" s="10">
        <f t="shared" si="23"/>
        <v>120000</v>
      </c>
      <c r="AY27" s="10">
        <f t="shared" si="23"/>
        <v>120000</v>
      </c>
    </row>
    <row r="28" spans="1:51" x14ac:dyDescent="0.25">
      <c r="A28" s="9" t="s">
        <v>80</v>
      </c>
      <c r="B28" s="9"/>
      <c r="C28" s="47">
        <f>+SP_Pregresso!D30</f>
        <v>0</v>
      </c>
      <c r="D28" s="47">
        <f>+C28+M_Investimenti!F1065+SP_Pregresso!F99</f>
        <v>5000</v>
      </c>
      <c r="E28" s="47">
        <f>+D28+M_Investimenti!G1065+SP_Pregresso!G99</f>
        <v>10000</v>
      </c>
      <c r="F28" s="47">
        <f>+E28+M_Investimenti!H1065+SP_Pregresso!H99</f>
        <v>15000</v>
      </c>
      <c r="G28" s="47">
        <f>+F28+M_Investimenti!I1065+SP_Pregresso!I99</f>
        <v>20000</v>
      </c>
      <c r="H28" s="47">
        <f>+G28+M_Investimenti!J1065+SP_Pregresso!J99</f>
        <v>25000</v>
      </c>
      <c r="I28" s="47">
        <f>+H28+M_Investimenti!K1065+SP_Pregresso!K99</f>
        <v>30000</v>
      </c>
      <c r="J28" s="47">
        <f>+I28+M_Investimenti!L1065+SP_Pregresso!L99</f>
        <v>35000</v>
      </c>
      <c r="K28" s="47">
        <f>+J28+M_Investimenti!M1065+SP_Pregresso!M99</f>
        <v>40000</v>
      </c>
      <c r="L28" s="47">
        <f>+K28+M_Investimenti!N1065+SP_Pregresso!N99</f>
        <v>45000</v>
      </c>
      <c r="M28" s="47">
        <f>+L28+M_Investimenti!O1065+SP_Pregresso!O99</f>
        <v>50000</v>
      </c>
      <c r="N28" s="47">
        <f>+M28+M_Investimenti!P1065+SP_Pregresso!P99</f>
        <v>55000</v>
      </c>
      <c r="O28" s="47">
        <f>+N28+M_Investimenti!Q1065+SP_Pregresso!Q99</f>
        <v>60000</v>
      </c>
      <c r="P28" s="47">
        <f>+O28+M_Investimenti!R1065+SP_Pregresso!R99</f>
        <v>65000</v>
      </c>
      <c r="Q28" s="47">
        <f>+P28+M_Investimenti!S1065+SP_Pregresso!S99</f>
        <v>70000</v>
      </c>
      <c r="R28" s="47">
        <f>+Q28+M_Investimenti!T1065+SP_Pregresso!T99</f>
        <v>75000</v>
      </c>
      <c r="S28" s="47">
        <f>+R28+M_Investimenti!U1065+SP_Pregresso!U99</f>
        <v>80000</v>
      </c>
      <c r="T28" s="47">
        <f>+S28+M_Investimenti!V1065+SP_Pregresso!V99</f>
        <v>85000</v>
      </c>
      <c r="U28" s="47">
        <f>+T28+M_Investimenti!W1065+SP_Pregresso!W99</f>
        <v>90000</v>
      </c>
      <c r="V28" s="47">
        <f>+U28+M_Investimenti!X1065+SP_Pregresso!X99</f>
        <v>95000</v>
      </c>
      <c r="W28" s="47">
        <f>+V28+M_Investimenti!Y1065+SP_Pregresso!Y99</f>
        <v>100000</v>
      </c>
      <c r="X28" s="47">
        <f>+W28+M_Investimenti!Z1065+SP_Pregresso!Z99</f>
        <v>105000</v>
      </c>
      <c r="Y28" s="47">
        <f>+X28+M_Investimenti!AA1065+SP_Pregresso!AA99</f>
        <v>110000</v>
      </c>
      <c r="Z28" s="47">
        <f>+Y28+M_Investimenti!AB1065+SP_Pregresso!AB99</f>
        <v>115000</v>
      </c>
      <c r="AA28" s="47">
        <f>+Z28+M_Investimenti!AC1065+SP_Pregresso!AC99</f>
        <v>120000</v>
      </c>
      <c r="AB28" s="47">
        <f>+AA28+M_Investimenti!AD1065+SP_Pregresso!AD99</f>
        <v>120000</v>
      </c>
      <c r="AC28" s="47">
        <f>+AB28+M_Investimenti!AE1065+SP_Pregresso!AE99</f>
        <v>120000</v>
      </c>
      <c r="AD28" s="47">
        <f>+AC28+M_Investimenti!AF1065+SP_Pregresso!AF99</f>
        <v>120000</v>
      </c>
      <c r="AE28" s="47">
        <f>+AD28+M_Investimenti!AG1065+SP_Pregresso!AG99</f>
        <v>120000</v>
      </c>
      <c r="AF28" s="47">
        <f>+AE28+M_Investimenti!AH1065+SP_Pregresso!AH99</f>
        <v>120000</v>
      </c>
      <c r="AG28" s="47">
        <f>+AF28+M_Investimenti!AI1065+SP_Pregresso!AI99</f>
        <v>120000</v>
      </c>
      <c r="AH28" s="47">
        <f>+AG28+M_Investimenti!AJ1065+SP_Pregresso!AJ99</f>
        <v>120000</v>
      </c>
      <c r="AI28" s="47">
        <f>+AH28+M_Investimenti!AK1065+SP_Pregresso!AK99</f>
        <v>120000</v>
      </c>
      <c r="AJ28" s="47">
        <f>+AI28+M_Investimenti!AL1065+SP_Pregresso!AL99</f>
        <v>120000</v>
      </c>
      <c r="AK28" s="47">
        <f>+AJ28+M_Investimenti!AM1065+SP_Pregresso!AM99</f>
        <v>120000</v>
      </c>
      <c r="AL28" s="47">
        <f>+AK28+M_Investimenti!AN1065+SP_Pregresso!AN99</f>
        <v>120000</v>
      </c>
      <c r="AM28" s="47">
        <f>+AL28+M_Investimenti!AO1065+SP_Pregresso!AO99</f>
        <v>120000</v>
      </c>
      <c r="AN28" s="47">
        <f>+AM28+M_Investimenti!AP1065+SP_Pregresso!AP99</f>
        <v>120000</v>
      </c>
      <c r="AO28" s="47">
        <f>+AN28+M_Investimenti!AQ1065+SP_Pregresso!AQ99</f>
        <v>120000</v>
      </c>
      <c r="AP28" s="47">
        <f>+AO28+M_Investimenti!AR1065+SP_Pregresso!AR99</f>
        <v>120000</v>
      </c>
      <c r="AQ28" s="47">
        <f>+AP28+M_Investimenti!AS1065+SP_Pregresso!AS99</f>
        <v>120000</v>
      </c>
      <c r="AR28" s="47">
        <f>+AQ28+M_Investimenti!AT1065+SP_Pregresso!AT99</f>
        <v>120000</v>
      </c>
      <c r="AS28" s="47">
        <f>+AR28+M_Investimenti!AU1065+SP_Pregresso!AU99</f>
        <v>120000</v>
      </c>
      <c r="AT28" s="47">
        <f>+AS28+M_Investimenti!AV1065+SP_Pregresso!AV99</f>
        <v>120000</v>
      </c>
      <c r="AU28" s="47">
        <f>+AT28+M_Investimenti!AW1065+SP_Pregresso!AW99</f>
        <v>120000</v>
      </c>
      <c r="AV28" s="47">
        <f>+AU28+M_Investimenti!AX1065+SP_Pregresso!AX99</f>
        <v>120000</v>
      </c>
      <c r="AW28" s="47">
        <f>+AV28+M_Investimenti!AY1065+SP_Pregresso!AY99</f>
        <v>120000</v>
      </c>
      <c r="AX28" s="47">
        <f>+AW28+M_Investimenti!AZ1065+SP_Pregresso!AZ99</f>
        <v>120000</v>
      </c>
      <c r="AY28" s="47">
        <f>+AX28+M_Investimenti!BA1065+SP_Pregresso!BA99</f>
        <v>120000</v>
      </c>
    </row>
    <row r="29" spans="1:51" x14ac:dyDescent="0.25">
      <c r="A29" s="11" t="s">
        <v>81</v>
      </c>
      <c r="B29" s="11"/>
      <c r="C29" s="10">
        <f>SUM(C30:C32)</f>
        <v>140000</v>
      </c>
      <c r="D29" s="10">
        <f>SUM(D30:D32)</f>
        <v>140000</v>
      </c>
      <c r="E29" s="10">
        <f t="shared" ref="E29:H29" si="24">SUM(E30:E32)</f>
        <v>140000</v>
      </c>
      <c r="F29" s="10">
        <f t="shared" si="24"/>
        <v>140000</v>
      </c>
      <c r="G29" s="10">
        <f t="shared" si="24"/>
        <v>140000</v>
      </c>
      <c r="H29" s="10">
        <f t="shared" si="24"/>
        <v>140000</v>
      </c>
      <c r="I29" s="10">
        <f t="shared" ref="I29:AY29" si="25">SUM(I30:I32)</f>
        <v>140000</v>
      </c>
      <c r="J29" s="10">
        <f t="shared" si="25"/>
        <v>140000</v>
      </c>
      <c r="K29" s="10">
        <f t="shared" si="25"/>
        <v>140000</v>
      </c>
      <c r="L29" s="10">
        <f t="shared" si="25"/>
        <v>140000</v>
      </c>
      <c r="M29" s="10">
        <f t="shared" si="25"/>
        <v>140000</v>
      </c>
      <c r="N29" s="10">
        <f t="shared" si="25"/>
        <v>140000</v>
      </c>
      <c r="O29" s="10">
        <f t="shared" si="25"/>
        <v>140000</v>
      </c>
      <c r="P29" s="10">
        <f t="shared" si="25"/>
        <v>140000</v>
      </c>
      <c r="Q29" s="10">
        <f t="shared" si="25"/>
        <v>140000</v>
      </c>
      <c r="R29" s="10">
        <f t="shared" si="25"/>
        <v>140000</v>
      </c>
      <c r="S29" s="10">
        <f t="shared" si="25"/>
        <v>140000</v>
      </c>
      <c r="T29" s="10">
        <f t="shared" si="25"/>
        <v>140000</v>
      </c>
      <c r="U29" s="10">
        <f t="shared" si="25"/>
        <v>140000</v>
      </c>
      <c r="V29" s="10">
        <f t="shared" si="25"/>
        <v>140000</v>
      </c>
      <c r="W29" s="10">
        <f t="shared" si="25"/>
        <v>140000</v>
      </c>
      <c r="X29" s="10">
        <f t="shared" si="25"/>
        <v>140000</v>
      </c>
      <c r="Y29" s="10">
        <f t="shared" si="25"/>
        <v>140000</v>
      </c>
      <c r="Z29" s="10">
        <f t="shared" si="25"/>
        <v>140000</v>
      </c>
      <c r="AA29" s="10">
        <f t="shared" si="25"/>
        <v>140000</v>
      </c>
      <c r="AB29" s="10">
        <f t="shared" si="25"/>
        <v>140000</v>
      </c>
      <c r="AC29" s="10">
        <f t="shared" si="25"/>
        <v>140000</v>
      </c>
      <c r="AD29" s="10">
        <f t="shared" si="25"/>
        <v>140000</v>
      </c>
      <c r="AE29" s="10">
        <f t="shared" si="25"/>
        <v>140000</v>
      </c>
      <c r="AF29" s="10">
        <f t="shared" si="25"/>
        <v>140000</v>
      </c>
      <c r="AG29" s="10">
        <f t="shared" si="25"/>
        <v>140000</v>
      </c>
      <c r="AH29" s="10">
        <f t="shared" si="25"/>
        <v>140000</v>
      </c>
      <c r="AI29" s="10">
        <f t="shared" si="25"/>
        <v>140000</v>
      </c>
      <c r="AJ29" s="10">
        <f t="shared" si="25"/>
        <v>140000</v>
      </c>
      <c r="AK29" s="10">
        <f t="shared" si="25"/>
        <v>140000</v>
      </c>
      <c r="AL29" s="10">
        <f t="shared" si="25"/>
        <v>140000</v>
      </c>
      <c r="AM29" s="10">
        <f t="shared" si="25"/>
        <v>140000</v>
      </c>
      <c r="AN29" s="10">
        <f t="shared" si="25"/>
        <v>140000</v>
      </c>
      <c r="AO29" s="10">
        <f t="shared" si="25"/>
        <v>140000</v>
      </c>
      <c r="AP29" s="10">
        <f t="shared" si="25"/>
        <v>140000</v>
      </c>
      <c r="AQ29" s="10">
        <f t="shared" si="25"/>
        <v>140000</v>
      </c>
      <c r="AR29" s="10">
        <f t="shared" si="25"/>
        <v>140000</v>
      </c>
      <c r="AS29" s="10">
        <f t="shared" si="25"/>
        <v>140000</v>
      </c>
      <c r="AT29" s="10">
        <f t="shared" si="25"/>
        <v>140000</v>
      </c>
      <c r="AU29" s="10">
        <f t="shared" si="25"/>
        <v>140000</v>
      </c>
      <c r="AV29" s="10">
        <f t="shared" si="25"/>
        <v>140000</v>
      </c>
      <c r="AW29" s="10">
        <f t="shared" si="25"/>
        <v>140000</v>
      </c>
      <c r="AX29" s="10">
        <f t="shared" si="25"/>
        <v>140000</v>
      </c>
      <c r="AY29" s="10">
        <f t="shared" si="25"/>
        <v>140000</v>
      </c>
    </row>
    <row r="30" spans="1:51" x14ac:dyDescent="0.25">
      <c r="A30" s="9" t="s">
        <v>82</v>
      </c>
      <c r="B30" s="9"/>
      <c r="C30" s="47">
        <f>+SP_Pregresso!D32</f>
        <v>50000</v>
      </c>
      <c r="D30" s="47">
        <f>+C30+M_Investimenti!F6</f>
        <v>50000</v>
      </c>
      <c r="E30" s="47">
        <f>+D30+M_Investimenti!G6</f>
        <v>50000</v>
      </c>
      <c r="F30" s="47">
        <f>+E30+M_Investimenti!H6</f>
        <v>50000</v>
      </c>
      <c r="G30" s="47">
        <f>+F30+M_Investimenti!I6</f>
        <v>50000</v>
      </c>
      <c r="H30" s="47">
        <f>+G30+M_Investimenti!J6</f>
        <v>50000</v>
      </c>
      <c r="I30" s="47">
        <f>+H30+M_Investimenti!K6</f>
        <v>50000</v>
      </c>
      <c r="J30" s="47">
        <f>+I30+M_Investimenti!L6</f>
        <v>50000</v>
      </c>
      <c r="K30" s="47">
        <f>+J30+M_Investimenti!M6</f>
        <v>50000</v>
      </c>
      <c r="L30" s="47">
        <f>+K30+M_Investimenti!N6</f>
        <v>50000</v>
      </c>
      <c r="M30" s="47">
        <f>+L30+M_Investimenti!O6</f>
        <v>50000</v>
      </c>
      <c r="N30" s="47">
        <f>+M30+M_Investimenti!P6</f>
        <v>50000</v>
      </c>
      <c r="O30" s="47">
        <f>+N30+M_Investimenti!Q6</f>
        <v>50000</v>
      </c>
      <c r="P30" s="47">
        <f>+O30+M_Investimenti!R6</f>
        <v>50000</v>
      </c>
      <c r="Q30" s="47">
        <f>+P30+M_Investimenti!S6</f>
        <v>50000</v>
      </c>
      <c r="R30" s="47">
        <f>+Q30+M_Investimenti!T6</f>
        <v>50000</v>
      </c>
      <c r="S30" s="47">
        <f>+R30+M_Investimenti!U6</f>
        <v>50000</v>
      </c>
      <c r="T30" s="47">
        <f>+S30+M_Investimenti!V6</f>
        <v>50000</v>
      </c>
      <c r="U30" s="47">
        <f>+T30+M_Investimenti!W6</f>
        <v>50000</v>
      </c>
      <c r="V30" s="47">
        <f>+U30+M_Investimenti!X6</f>
        <v>50000</v>
      </c>
      <c r="W30" s="47">
        <f>+V30+M_Investimenti!Y6</f>
        <v>50000</v>
      </c>
      <c r="X30" s="47">
        <f>+W30+M_Investimenti!Z6</f>
        <v>50000</v>
      </c>
      <c r="Y30" s="47">
        <f>+X30+M_Investimenti!AA6</f>
        <v>50000</v>
      </c>
      <c r="Z30" s="47">
        <f>+Y30+M_Investimenti!AB6</f>
        <v>50000</v>
      </c>
      <c r="AA30" s="47">
        <f>+Z30+M_Investimenti!AC6</f>
        <v>50000</v>
      </c>
      <c r="AB30" s="47">
        <f>+AA30+M_Investimenti!AD6</f>
        <v>50000</v>
      </c>
      <c r="AC30" s="47">
        <f>+AB30+M_Investimenti!AE6</f>
        <v>50000</v>
      </c>
      <c r="AD30" s="47">
        <f>+AC30+M_Investimenti!AF6</f>
        <v>50000</v>
      </c>
      <c r="AE30" s="47">
        <f>+AD30+M_Investimenti!AG6</f>
        <v>50000</v>
      </c>
      <c r="AF30" s="47">
        <f>+AE30+M_Investimenti!AH6</f>
        <v>50000</v>
      </c>
      <c r="AG30" s="47">
        <f>+AF30+M_Investimenti!AI6</f>
        <v>50000</v>
      </c>
      <c r="AH30" s="47">
        <f>+AG30+M_Investimenti!AJ6</f>
        <v>50000</v>
      </c>
      <c r="AI30" s="47">
        <f>+AH30+M_Investimenti!AK6</f>
        <v>50000</v>
      </c>
      <c r="AJ30" s="47">
        <f>+AI30+M_Investimenti!AL6</f>
        <v>50000</v>
      </c>
      <c r="AK30" s="47">
        <f>+AJ30+M_Investimenti!AM6</f>
        <v>50000</v>
      </c>
      <c r="AL30" s="47">
        <f>+AK30+M_Investimenti!AN6</f>
        <v>50000</v>
      </c>
      <c r="AM30" s="47">
        <f>+AL30+M_Investimenti!AO6</f>
        <v>50000</v>
      </c>
      <c r="AN30" s="47">
        <f>+AM30+M_Investimenti!AP6</f>
        <v>50000</v>
      </c>
      <c r="AO30" s="47">
        <f>+AN30+M_Investimenti!AQ6</f>
        <v>50000</v>
      </c>
      <c r="AP30" s="47">
        <f>+AO30+M_Investimenti!AR6</f>
        <v>50000</v>
      </c>
      <c r="AQ30" s="47">
        <f>+AP30+M_Investimenti!AS6</f>
        <v>50000</v>
      </c>
      <c r="AR30" s="47">
        <f>+AQ30+M_Investimenti!AT6</f>
        <v>50000</v>
      </c>
      <c r="AS30" s="47">
        <f>+AR30+M_Investimenti!AU6</f>
        <v>50000</v>
      </c>
      <c r="AT30" s="47">
        <f>+AS30+M_Investimenti!AV6</f>
        <v>50000</v>
      </c>
      <c r="AU30" s="47">
        <f>+AT30+M_Investimenti!AW6</f>
        <v>50000</v>
      </c>
      <c r="AV30" s="47">
        <f>+AU30+M_Investimenti!AX6</f>
        <v>50000</v>
      </c>
      <c r="AW30" s="47">
        <f>+AV30+M_Investimenti!AY6</f>
        <v>50000</v>
      </c>
      <c r="AX30" s="47">
        <f>+AW30+M_Investimenti!AZ6</f>
        <v>50000</v>
      </c>
      <c r="AY30" s="47">
        <f>+AX30+M_Investimenti!BA6</f>
        <v>50000</v>
      </c>
    </row>
    <row r="31" spans="1:51" x14ac:dyDescent="0.25">
      <c r="A31" s="9" t="s">
        <v>170</v>
      </c>
      <c r="B31" s="9"/>
      <c r="C31" s="47">
        <f>+SP_Pregresso!D33</f>
        <v>45000</v>
      </c>
      <c r="D31" s="47">
        <f>+C31+M_Investimenti!F7</f>
        <v>45000</v>
      </c>
      <c r="E31" s="47">
        <f>+D31+M_Investimenti!G7</f>
        <v>45000</v>
      </c>
      <c r="F31" s="47">
        <f>+E31+M_Investimenti!H7</f>
        <v>45000</v>
      </c>
      <c r="G31" s="47">
        <f>+F31+M_Investimenti!I7</f>
        <v>45000</v>
      </c>
      <c r="H31" s="47">
        <f>+G31+M_Investimenti!J7</f>
        <v>45000</v>
      </c>
      <c r="I31" s="47">
        <f>+H31+M_Investimenti!K7</f>
        <v>45000</v>
      </c>
      <c r="J31" s="47">
        <f>+I31+M_Investimenti!L7</f>
        <v>45000</v>
      </c>
      <c r="K31" s="47">
        <f>+J31+M_Investimenti!M7</f>
        <v>45000</v>
      </c>
      <c r="L31" s="47">
        <f>+K31+M_Investimenti!N7</f>
        <v>45000</v>
      </c>
      <c r="M31" s="47">
        <f>+L31+M_Investimenti!O7</f>
        <v>45000</v>
      </c>
      <c r="N31" s="47">
        <f>+M31+M_Investimenti!P7</f>
        <v>45000</v>
      </c>
      <c r="O31" s="47">
        <f>+N31+M_Investimenti!Q7</f>
        <v>45000</v>
      </c>
      <c r="P31" s="47">
        <f>+O31+M_Investimenti!R7</f>
        <v>45000</v>
      </c>
      <c r="Q31" s="47">
        <f>+P31+M_Investimenti!S7</f>
        <v>45000</v>
      </c>
      <c r="R31" s="47">
        <f>+Q31+M_Investimenti!T7</f>
        <v>45000</v>
      </c>
      <c r="S31" s="47">
        <f>+R31+M_Investimenti!U7</f>
        <v>45000</v>
      </c>
      <c r="T31" s="47">
        <f>+S31+M_Investimenti!V7</f>
        <v>45000</v>
      </c>
      <c r="U31" s="47">
        <f>+T31+M_Investimenti!W7</f>
        <v>45000</v>
      </c>
      <c r="V31" s="47">
        <f>+U31+M_Investimenti!X7</f>
        <v>45000</v>
      </c>
      <c r="W31" s="47">
        <f>+V31+M_Investimenti!Y7</f>
        <v>45000</v>
      </c>
      <c r="X31" s="47">
        <f>+W31+M_Investimenti!Z7</f>
        <v>45000</v>
      </c>
      <c r="Y31" s="47">
        <f>+X31+M_Investimenti!AA7</f>
        <v>45000</v>
      </c>
      <c r="Z31" s="47">
        <f>+Y31+M_Investimenti!AB7</f>
        <v>45000</v>
      </c>
      <c r="AA31" s="47">
        <f>+Z31+M_Investimenti!AC7</f>
        <v>45000</v>
      </c>
      <c r="AB31" s="47">
        <f>+AA31+M_Investimenti!AD7</f>
        <v>45000</v>
      </c>
      <c r="AC31" s="47">
        <f>+AB31+M_Investimenti!AE7</f>
        <v>45000</v>
      </c>
      <c r="AD31" s="47">
        <f>+AC31+M_Investimenti!AF7</f>
        <v>45000</v>
      </c>
      <c r="AE31" s="47">
        <f>+AD31+M_Investimenti!AG7</f>
        <v>45000</v>
      </c>
      <c r="AF31" s="47">
        <f>+AE31+M_Investimenti!AH7</f>
        <v>45000</v>
      </c>
      <c r="AG31" s="47">
        <f>+AF31+M_Investimenti!AI7</f>
        <v>45000</v>
      </c>
      <c r="AH31" s="47">
        <f>+AG31+M_Investimenti!AJ7</f>
        <v>45000</v>
      </c>
      <c r="AI31" s="47">
        <f>+AH31+M_Investimenti!AK7</f>
        <v>45000</v>
      </c>
      <c r="AJ31" s="47">
        <f>+AI31+M_Investimenti!AL7</f>
        <v>45000</v>
      </c>
      <c r="AK31" s="47">
        <f>+AJ31+M_Investimenti!AM7</f>
        <v>45000</v>
      </c>
      <c r="AL31" s="47">
        <f>+AK31+M_Investimenti!AN7</f>
        <v>45000</v>
      </c>
      <c r="AM31" s="47">
        <f>+AL31+M_Investimenti!AO7</f>
        <v>45000</v>
      </c>
      <c r="AN31" s="47">
        <f>+AM31+M_Investimenti!AP7</f>
        <v>45000</v>
      </c>
      <c r="AO31" s="47">
        <f>+AN31+M_Investimenti!AQ7</f>
        <v>45000</v>
      </c>
      <c r="AP31" s="47">
        <f>+AO31+M_Investimenti!AR7</f>
        <v>45000</v>
      </c>
      <c r="AQ31" s="47">
        <f>+AP31+M_Investimenti!AS7</f>
        <v>45000</v>
      </c>
      <c r="AR31" s="47">
        <f>+AQ31+M_Investimenti!AT7</f>
        <v>45000</v>
      </c>
      <c r="AS31" s="47">
        <f>+AR31+M_Investimenti!AU7</f>
        <v>45000</v>
      </c>
      <c r="AT31" s="47">
        <f>+AS31+M_Investimenti!AV7</f>
        <v>45000</v>
      </c>
      <c r="AU31" s="47">
        <f>+AT31+M_Investimenti!AW7</f>
        <v>45000</v>
      </c>
      <c r="AV31" s="47">
        <f>+AU31+M_Investimenti!AX7</f>
        <v>45000</v>
      </c>
      <c r="AW31" s="47">
        <f>+AV31+M_Investimenti!AY7</f>
        <v>45000</v>
      </c>
      <c r="AX31" s="47">
        <f>+AW31+M_Investimenti!AZ7</f>
        <v>45000</v>
      </c>
      <c r="AY31" s="47">
        <f>+AX31+M_Investimenti!BA7</f>
        <v>45000</v>
      </c>
    </row>
    <row r="32" spans="1:51" x14ac:dyDescent="0.25">
      <c r="A32" s="9" t="s">
        <v>171</v>
      </c>
      <c r="B32" s="9"/>
      <c r="C32" s="47">
        <f>+SP_Pregresso!D34</f>
        <v>45000</v>
      </c>
      <c r="D32" s="47">
        <f>+C32+M_Investimenti!F8</f>
        <v>45000</v>
      </c>
      <c r="E32" s="47">
        <f>+D32+M_Investimenti!G8</f>
        <v>45000</v>
      </c>
      <c r="F32" s="47">
        <f>+E32+M_Investimenti!H8</f>
        <v>45000</v>
      </c>
      <c r="G32" s="47">
        <f>+F32+M_Investimenti!I8</f>
        <v>45000</v>
      </c>
      <c r="H32" s="47">
        <f>+G32+M_Investimenti!J8</f>
        <v>45000</v>
      </c>
      <c r="I32" s="47">
        <f>+H32+M_Investimenti!K8</f>
        <v>45000</v>
      </c>
      <c r="J32" s="47">
        <f>+I32+M_Investimenti!L8</f>
        <v>45000</v>
      </c>
      <c r="K32" s="47">
        <f>+J32+M_Investimenti!M8</f>
        <v>45000</v>
      </c>
      <c r="L32" s="47">
        <f>+K32+M_Investimenti!N8</f>
        <v>45000</v>
      </c>
      <c r="M32" s="47">
        <f>+L32+M_Investimenti!O8</f>
        <v>45000</v>
      </c>
      <c r="N32" s="47">
        <f>+M32+M_Investimenti!P8</f>
        <v>45000</v>
      </c>
      <c r="O32" s="47">
        <f>+N32+M_Investimenti!Q8</f>
        <v>45000</v>
      </c>
      <c r="P32" s="47">
        <f>+O32+M_Investimenti!R8</f>
        <v>45000</v>
      </c>
      <c r="Q32" s="47">
        <f>+P32+M_Investimenti!S8</f>
        <v>45000</v>
      </c>
      <c r="R32" s="47">
        <f>+Q32+M_Investimenti!T8</f>
        <v>45000</v>
      </c>
      <c r="S32" s="47">
        <f>+R32+M_Investimenti!U8</f>
        <v>45000</v>
      </c>
      <c r="T32" s="47">
        <f>+S32+M_Investimenti!V8</f>
        <v>45000</v>
      </c>
      <c r="U32" s="47">
        <f>+T32+M_Investimenti!W8</f>
        <v>45000</v>
      </c>
      <c r="V32" s="47">
        <f>+U32+M_Investimenti!X8</f>
        <v>45000</v>
      </c>
      <c r="W32" s="47">
        <f>+V32+M_Investimenti!Y8</f>
        <v>45000</v>
      </c>
      <c r="X32" s="47">
        <f>+W32+M_Investimenti!Z8</f>
        <v>45000</v>
      </c>
      <c r="Y32" s="47">
        <f>+X32+M_Investimenti!AA8</f>
        <v>45000</v>
      </c>
      <c r="Z32" s="47">
        <f>+Y32+M_Investimenti!AB8</f>
        <v>45000</v>
      </c>
      <c r="AA32" s="47">
        <f>+Z32+M_Investimenti!AC8</f>
        <v>45000</v>
      </c>
      <c r="AB32" s="47">
        <f>+AA32+M_Investimenti!AD8</f>
        <v>45000</v>
      </c>
      <c r="AC32" s="47">
        <f>+AB32+M_Investimenti!AE8</f>
        <v>45000</v>
      </c>
      <c r="AD32" s="47">
        <f>+AC32+M_Investimenti!AF8</f>
        <v>45000</v>
      </c>
      <c r="AE32" s="47">
        <f>+AD32+M_Investimenti!AG8</f>
        <v>45000</v>
      </c>
      <c r="AF32" s="47">
        <f>+AE32+M_Investimenti!AH8</f>
        <v>45000</v>
      </c>
      <c r="AG32" s="47">
        <f>+AF32+M_Investimenti!AI8</f>
        <v>45000</v>
      </c>
      <c r="AH32" s="47">
        <f>+AG32+M_Investimenti!AJ8</f>
        <v>45000</v>
      </c>
      <c r="AI32" s="47">
        <f>+AH32+M_Investimenti!AK8</f>
        <v>45000</v>
      </c>
      <c r="AJ32" s="47">
        <f>+AI32+M_Investimenti!AL8</f>
        <v>45000</v>
      </c>
      <c r="AK32" s="47">
        <f>+AJ32+M_Investimenti!AM8</f>
        <v>45000</v>
      </c>
      <c r="AL32" s="47">
        <f>+AK32+M_Investimenti!AN8</f>
        <v>45000</v>
      </c>
      <c r="AM32" s="47">
        <f>+AL32+M_Investimenti!AO8</f>
        <v>45000</v>
      </c>
      <c r="AN32" s="47">
        <f>+AM32+M_Investimenti!AP8</f>
        <v>45000</v>
      </c>
      <c r="AO32" s="47">
        <f>+AN32+M_Investimenti!AQ8</f>
        <v>45000</v>
      </c>
      <c r="AP32" s="47">
        <f>+AO32+M_Investimenti!AR8</f>
        <v>45000</v>
      </c>
      <c r="AQ32" s="47">
        <f>+AP32+M_Investimenti!AS8</f>
        <v>45000</v>
      </c>
      <c r="AR32" s="47">
        <f>+AQ32+M_Investimenti!AT8</f>
        <v>45000</v>
      </c>
      <c r="AS32" s="47">
        <f>+AR32+M_Investimenti!AU8</f>
        <v>45000</v>
      </c>
      <c r="AT32" s="47">
        <f>+AS32+M_Investimenti!AV8</f>
        <v>45000</v>
      </c>
      <c r="AU32" s="47">
        <f>+AT32+M_Investimenti!AW8</f>
        <v>45000</v>
      </c>
      <c r="AV32" s="47">
        <f>+AU32+M_Investimenti!AX8</f>
        <v>45000</v>
      </c>
      <c r="AW32" s="47">
        <f>+AV32+M_Investimenti!AY8</f>
        <v>45000</v>
      </c>
      <c r="AX32" s="47">
        <f>+AW32+M_Investimenti!AZ8</f>
        <v>45000</v>
      </c>
      <c r="AY32" s="47">
        <f>+AX32+M_Investimenti!BA8</f>
        <v>45000</v>
      </c>
    </row>
    <row r="33" spans="1:51" x14ac:dyDescent="0.25">
      <c r="A33" s="11" t="s">
        <v>83</v>
      </c>
      <c r="B33" s="11"/>
      <c r="C33" s="10">
        <f t="shared" ref="C33:AH33" si="26">+SUM(C34:C36)</f>
        <v>70000</v>
      </c>
      <c r="D33" s="10">
        <f t="shared" si="26"/>
        <v>72916.666666666672</v>
      </c>
      <c r="E33" s="10">
        <f t="shared" si="26"/>
        <v>75833.333333333343</v>
      </c>
      <c r="F33" s="10">
        <f t="shared" si="26"/>
        <v>78750</v>
      </c>
      <c r="G33" s="10">
        <f t="shared" si="26"/>
        <v>81666.666666666672</v>
      </c>
      <c r="H33" s="10">
        <f t="shared" si="26"/>
        <v>84583.333333333343</v>
      </c>
      <c r="I33" s="10">
        <f t="shared" si="26"/>
        <v>87500</v>
      </c>
      <c r="J33" s="10">
        <f t="shared" si="26"/>
        <v>90416.666666666672</v>
      </c>
      <c r="K33" s="10">
        <f t="shared" si="26"/>
        <v>93333.333333333343</v>
      </c>
      <c r="L33" s="10">
        <f t="shared" si="26"/>
        <v>96250</v>
      </c>
      <c r="M33" s="10">
        <f t="shared" si="26"/>
        <v>99166.666666666672</v>
      </c>
      <c r="N33" s="10">
        <f t="shared" si="26"/>
        <v>102083.33333333334</v>
      </c>
      <c r="O33" s="10">
        <f t="shared" si="26"/>
        <v>105000</v>
      </c>
      <c r="P33" s="10">
        <f t="shared" si="26"/>
        <v>107916.66666666666</v>
      </c>
      <c r="Q33" s="10">
        <f t="shared" si="26"/>
        <v>110833.33333333333</v>
      </c>
      <c r="R33" s="10">
        <f t="shared" si="26"/>
        <v>113750</v>
      </c>
      <c r="S33" s="10">
        <f t="shared" si="26"/>
        <v>116666.66666666666</v>
      </c>
      <c r="T33" s="10">
        <f t="shared" si="26"/>
        <v>119583.33333333331</v>
      </c>
      <c r="U33" s="10">
        <f t="shared" si="26"/>
        <v>122499.99999999999</v>
      </c>
      <c r="V33" s="10">
        <f t="shared" si="26"/>
        <v>125416.66666666666</v>
      </c>
      <c r="W33" s="10">
        <f t="shared" si="26"/>
        <v>128333.33333333331</v>
      </c>
      <c r="X33" s="10">
        <f t="shared" si="26"/>
        <v>131249.99999999997</v>
      </c>
      <c r="Y33" s="10">
        <f t="shared" si="26"/>
        <v>134166.66666666663</v>
      </c>
      <c r="Z33" s="10">
        <f t="shared" si="26"/>
        <v>137083.33333333331</v>
      </c>
      <c r="AA33" s="10">
        <f t="shared" si="26"/>
        <v>139999.99999999997</v>
      </c>
      <c r="AB33" s="10">
        <f t="shared" si="26"/>
        <v>139999.99999999997</v>
      </c>
      <c r="AC33" s="10">
        <f t="shared" si="26"/>
        <v>139999.99999999997</v>
      </c>
      <c r="AD33" s="10">
        <f t="shared" si="26"/>
        <v>139999.99999999997</v>
      </c>
      <c r="AE33" s="10">
        <f t="shared" si="26"/>
        <v>139999.99999999997</v>
      </c>
      <c r="AF33" s="10">
        <f t="shared" si="26"/>
        <v>139999.99999999997</v>
      </c>
      <c r="AG33" s="10">
        <f t="shared" si="26"/>
        <v>139999.99999999997</v>
      </c>
      <c r="AH33" s="10">
        <f t="shared" si="26"/>
        <v>139999.99999999997</v>
      </c>
      <c r="AI33" s="10">
        <f t="shared" ref="AI33:AY33" si="27">+SUM(AI34:AI36)</f>
        <v>139999.99999999997</v>
      </c>
      <c r="AJ33" s="10">
        <f t="shared" si="27"/>
        <v>139999.99999999997</v>
      </c>
      <c r="AK33" s="10">
        <f t="shared" si="27"/>
        <v>139999.99999999997</v>
      </c>
      <c r="AL33" s="10">
        <f t="shared" si="27"/>
        <v>139999.99999999997</v>
      </c>
      <c r="AM33" s="10">
        <f t="shared" si="27"/>
        <v>139999.99999999997</v>
      </c>
      <c r="AN33" s="10">
        <f t="shared" si="27"/>
        <v>139999.99999999997</v>
      </c>
      <c r="AO33" s="10">
        <f t="shared" si="27"/>
        <v>139999.99999999997</v>
      </c>
      <c r="AP33" s="10">
        <f t="shared" si="27"/>
        <v>139999.99999999997</v>
      </c>
      <c r="AQ33" s="10">
        <f t="shared" si="27"/>
        <v>139999.99999999997</v>
      </c>
      <c r="AR33" s="10">
        <f t="shared" si="27"/>
        <v>139999.99999999997</v>
      </c>
      <c r="AS33" s="10">
        <f t="shared" si="27"/>
        <v>139999.99999999997</v>
      </c>
      <c r="AT33" s="10">
        <f t="shared" si="27"/>
        <v>139999.99999999997</v>
      </c>
      <c r="AU33" s="10">
        <f t="shared" si="27"/>
        <v>139999.99999999997</v>
      </c>
      <c r="AV33" s="10">
        <f t="shared" si="27"/>
        <v>139999.99999999997</v>
      </c>
      <c r="AW33" s="10">
        <f t="shared" si="27"/>
        <v>139999.99999999997</v>
      </c>
      <c r="AX33" s="10">
        <f t="shared" si="27"/>
        <v>139999.99999999997</v>
      </c>
      <c r="AY33" s="10">
        <f t="shared" si="27"/>
        <v>139999.99999999997</v>
      </c>
    </row>
    <row r="34" spans="1:51" x14ac:dyDescent="0.25">
      <c r="A34" s="9" t="s">
        <v>84</v>
      </c>
      <c r="B34" s="9"/>
      <c r="C34" s="47">
        <f>+SP_Pregresso!D36</f>
        <v>25000</v>
      </c>
      <c r="D34" s="47">
        <f>+C34+M_Investimenti!F1066+SP_Pregresso!F103</f>
        <v>26041.666666666668</v>
      </c>
      <c r="E34" s="47">
        <f>+D34+M_Investimenti!G1066+SP_Pregresso!G103</f>
        <v>27083.333333333336</v>
      </c>
      <c r="F34" s="47">
        <f>+E34+M_Investimenti!H1066+SP_Pregresso!H103</f>
        <v>28125.000000000004</v>
      </c>
      <c r="G34" s="47">
        <f>+F34+M_Investimenti!I1066+SP_Pregresso!I103</f>
        <v>29166.666666666672</v>
      </c>
      <c r="H34" s="47">
        <f>+G34+M_Investimenti!J1066+SP_Pregresso!J103</f>
        <v>30208.333333333339</v>
      </c>
      <c r="I34" s="47">
        <f>+H34+M_Investimenti!K1066+SP_Pregresso!K103</f>
        <v>31250.000000000007</v>
      </c>
      <c r="J34" s="47">
        <f>+I34+M_Investimenti!L1066+SP_Pregresso!L103</f>
        <v>32291.666666666675</v>
      </c>
      <c r="K34" s="47">
        <f>+J34+M_Investimenti!M1066+SP_Pregresso!M103</f>
        <v>33333.333333333343</v>
      </c>
      <c r="L34" s="47">
        <f>+K34+M_Investimenti!N1066+SP_Pregresso!N103</f>
        <v>34375.000000000007</v>
      </c>
      <c r="M34" s="47">
        <f>+L34+M_Investimenti!O1066+SP_Pregresso!O103</f>
        <v>35416.666666666672</v>
      </c>
      <c r="N34" s="47">
        <f>+M34+M_Investimenti!P1066+SP_Pregresso!P103</f>
        <v>36458.333333333336</v>
      </c>
      <c r="O34" s="47">
        <f>+N34+M_Investimenti!Q1066+SP_Pregresso!Q103</f>
        <v>37500</v>
      </c>
      <c r="P34" s="47">
        <f>+O34+M_Investimenti!R1066+SP_Pregresso!R103</f>
        <v>38541.666666666664</v>
      </c>
      <c r="Q34" s="47">
        <f>+P34+M_Investimenti!S1066+SP_Pregresso!S103</f>
        <v>39583.333333333328</v>
      </c>
      <c r="R34" s="47">
        <f>+Q34+M_Investimenti!T1066+SP_Pregresso!T103</f>
        <v>40624.999999999993</v>
      </c>
      <c r="S34" s="47">
        <f>+R34+M_Investimenti!U1066+SP_Pregresso!U103</f>
        <v>41666.666666666657</v>
      </c>
      <c r="T34" s="47">
        <f>+S34+M_Investimenti!V1066+SP_Pregresso!V103</f>
        <v>42708.333333333321</v>
      </c>
      <c r="U34" s="47">
        <f>+T34+M_Investimenti!W1066+SP_Pregresso!W103</f>
        <v>43749.999999999985</v>
      </c>
      <c r="V34" s="47">
        <f>+U34+M_Investimenti!X1066+SP_Pregresso!X103</f>
        <v>44791.66666666665</v>
      </c>
      <c r="W34" s="47">
        <f>+V34+M_Investimenti!Y1066+SP_Pregresso!Y103</f>
        <v>45833.333333333314</v>
      </c>
      <c r="X34" s="47">
        <f>+W34+M_Investimenti!Z1066+SP_Pregresso!Z103</f>
        <v>46874.999999999978</v>
      </c>
      <c r="Y34" s="47">
        <f>+X34+M_Investimenti!AA1066+SP_Pregresso!AA103</f>
        <v>47916.666666666642</v>
      </c>
      <c r="Z34" s="47">
        <f>+Y34+M_Investimenti!AB1066+SP_Pregresso!AB103</f>
        <v>48958.333333333307</v>
      </c>
      <c r="AA34" s="47">
        <f>+Z34+M_Investimenti!AC1066+SP_Pregresso!AC103</f>
        <v>49999.999999999971</v>
      </c>
      <c r="AB34" s="47">
        <f>+AA34+M_Investimenti!AD1066+SP_Pregresso!AD103</f>
        <v>49999.999999999971</v>
      </c>
      <c r="AC34" s="47">
        <f>+AB34+M_Investimenti!AE1066+SP_Pregresso!AE103</f>
        <v>49999.999999999971</v>
      </c>
      <c r="AD34" s="47">
        <f>+AC34+M_Investimenti!AF1066+SP_Pregresso!AF103</f>
        <v>49999.999999999971</v>
      </c>
      <c r="AE34" s="47">
        <f>+AD34+M_Investimenti!AG1066+SP_Pregresso!AG103</f>
        <v>49999.999999999971</v>
      </c>
      <c r="AF34" s="47">
        <f>+AE34+M_Investimenti!AH1066+SP_Pregresso!AH103</f>
        <v>49999.999999999971</v>
      </c>
      <c r="AG34" s="47">
        <f>+AF34+M_Investimenti!AI1066+SP_Pregresso!AI103</f>
        <v>49999.999999999971</v>
      </c>
      <c r="AH34" s="47">
        <f>+AG34+M_Investimenti!AJ1066+SP_Pregresso!AJ103</f>
        <v>49999.999999999971</v>
      </c>
      <c r="AI34" s="47">
        <f>+AH34+M_Investimenti!AK1066+SP_Pregresso!AK103</f>
        <v>49999.999999999971</v>
      </c>
      <c r="AJ34" s="47">
        <f>+AI34+M_Investimenti!AL1066+SP_Pregresso!AL103</f>
        <v>49999.999999999971</v>
      </c>
      <c r="AK34" s="47">
        <f>+AJ34+M_Investimenti!AM1066+SP_Pregresso!AM103</f>
        <v>49999.999999999971</v>
      </c>
      <c r="AL34" s="47">
        <f>+AK34+M_Investimenti!AN1066+SP_Pregresso!AN103</f>
        <v>49999.999999999971</v>
      </c>
      <c r="AM34" s="47">
        <f>+AL34+M_Investimenti!AO1066+SP_Pregresso!AO103</f>
        <v>49999.999999999971</v>
      </c>
      <c r="AN34" s="47">
        <f>+AM34+M_Investimenti!AP1066+SP_Pregresso!AP103</f>
        <v>49999.999999999971</v>
      </c>
      <c r="AO34" s="47">
        <f>+AN34+M_Investimenti!AQ1066+SP_Pregresso!AQ103</f>
        <v>49999.999999999971</v>
      </c>
      <c r="AP34" s="47">
        <f>+AO34+M_Investimenti!AR1066+SP_Pregresso!AR103</f>
        <v>49999.999999999971</v>
      </c>
      <c r="AQ34" s="47">
        <f>+AP34+M_Investimenti!AS1066+SP_Pregresso!AS103</f>
        <v>49999.999999999971</v>
      </c>
      <c r="AR34" s="47">
        <f>+AQ34+M_Investimenti!AT1066+SP_Pregresso!AT103</f>
        <v>49999.999999999971</v>
      </c>
      <c r="AS34" s="47">
        <f>+AR34+M_Investimenti!AU1066+SP_Pregresso!AU103</f>
        <v>49999.999999999971</v>
      </c>
      <c r="AT34" s="47">
        <f>+AS34+M_Investimenti!AV1066+SP_Pregresso!AV103</f>
        <v>49999.999999999971</v>
      </c>
      <c r="AU34" s="47">
        <f>+AT34+M_Investimenti!AW1066+SP_Pregresso!AW103</f>
        <v>49999.999999999971</v>
      </c>
      <c r="AV34" s="47">
        <f>+AU34+M_Investimenti!AX1066+SP_Pregresso!AX103</f>
        <v>49999.999999999971</v>
      </c>
      <c r="AW34" s="47">
        <f>+AV34+M_Investimenti!AY1066+SP_Pregresso!AY103</f>
        <v>49999.999999999971</v>
      </c>
      <c r="AX34" s="47">
        <f>+AW34+M_Investimenti!AZ1066+SP_Pregresso!AZ103</f>
        <v>49999.999999999971</v>
      </c>
      <c r="AY34" s="47">
        <f>+AX34+M_Investimenti!BA1066+SP_Pregresso!BA103</f>
        <v>49999.999999999971</v>
      </c>
    </row>
    <row r="35" spans="1:51" x14ac:dyDescent="0.25">
      <c r="A35" s="9" t="s">
        <v>85</v>
      </c>
      <c r="B35" s="9"/>
      <c r="C35" s="47">
        <f>+SP_Pregresso!D37</f>
        <v>22500</v>
      </c>
      <c r="D35" s="47">
        <f>+C35+M_Investimenti!F1067+SP_Pregresso!F104</f>
        <v>23437.5</v>
      </c>
      <c r="E35" s="47">
        <f>+D35+M_Investimenti!G1067+SP_Pregresso!G104</f>
        <v>24375</v>
      </c>
      <c r="F35" s="47">
        <f>+E35+M_Investimenti!H1067+SP_Pregresso!H104</f>
        <v>25312.5</v>
      </c>
      <c r="G35" s="47">
        <f>+F35+M_Investimenti!I1067+SP_Pregresso!I104</f>
        <v>26250</v>
      </c>
      <c r="H35" s="47">
        <f>+G35+M_Investimenti!J1067+SP_Pregresso!J104</f>
        <v>27187.5</v>
      </c>
      <c r="I35" s="47">
        <f>+H35+M_Investimenti!K1067+SP_Pregresso!K104</f>
        <v>28125</v>
      </c>
      <c r="J35" s="47">
        <f>+I35+M_Investimenti!L1067+SP_Pregresso!L104</f>
        <v>29062.5</v>
      </c>
      <c r="K35" s="47">
        <f>+J35+M_Investimenti!M1067+SP_Pregresso!M104</f>
        <v>30000</v>
      </c>
      <c r="L35" s="47">
        <f>+K35+M_Investimenti!N1067+SP_Pregresso!N104</f>
        <v>30937.5</v>
      </c>
      <c r="M35" s="47">
        <f>+L35+M_Investimenti!O1067+SP_Pregresso!O104</f>
        <v>31875</v>
      </c>
      <c r="N35" s="47">
        <f>+M35+M_Investimenti!P1067+SP_Pregresso!P104</f>
        <v>32812.5</v>
      </c>
      <c r="O35" s="47">
        <f>+N35+M_Investimenti!Q1067+SP_Pregresso!Q104</f>
        <v>33750</v>
      </c>
      <c r="P35" s="47">
        <f>+O35+M_Investimenti!R1067+SP_Pregresso!R104</f>
        <v>34687.5</v>
      </c>
      <c r="Q35" s="47">
        <f>+P35+M_Investimenti!S1067+SP_Pregresso!S104</f>
        <v>35625</v>
      </c>
      <c r="R35" s="47">
        <f>+Q35+M_Investimenti!T1067+SP_Pregresso!T104</f>
        <v>36562.5</v>
      </c>
      <c r="S35" s="47">
        <f>+R35+M_Investimenti!U1067+SP_Pregresso!U104</f>
        <v>37500</v>
      </c>
      <c r="T35" s="47">
        <f>+S35+M_Investimenti!V1067+SP_Pregresso!V104</f>
        <v>38437.5</v>
      </c>
      <c r="U35" s="47">
        <f>+T35+M_Investimenti!W1067+SP_Pregresso!W104</f>
        <v>39375</v>
      </c>
      <c r="V35" s="47">
        <f>+U35+M_Investimenti!X1067+SP_Pregresso!X104</f>
        <v>40312.5</v>
      </c>
      <c r="W35" s="47">
        <f>+V35+M_Investimenti!Y1067+SP_Pregresso!Y104</f>
        <v>41250</v>
      </c>
      <c r="X35" s="47">
        <f>+W35+M_Investimenti!Z1067+SP_Pregresso!Z104</f>
        <v>42187.5</v>
      </c>
      <c r="Y35" s="47">
        <f>+X35+M_Investimenti!AA1067+SP_Pregresso!AA104</f>
        <v>43125</v>
      </c>
      <c r="Z35" s="47">
        <f>+Y35+M_Investimenti!AB1067+SP_Pregresso!AB104</f>
        <v>44062.5</v>
      </c>
      <c r="AA35" s="47">
        <f>+Z35+M_Investimenti!AC1067+SP_Pregresso!AC104</f>
        <v>45000</v>
      </c>
      <c r="AB35" s="47">
        <f>+AA35+M_Investimenti!AD1067+SP_Pregresso!AD104</f>
        <v>45000</v>
      </c>
      <c r="AC35" s="47">
        <f>+AB35+M_Investimenti!AE1067+SP_Pregresso!AE104</f>
        <v>45000</v>
      </c>
      <c r="AD35" s="47">
        <f>+AC35+M_Investimenti!AF1067+SP_Pregresso!AF104</f>
        <v>45000</v>
      </c>
      <c r="AE35" s="47">
        <f>+AD35+M_Investimenti!AG1067+SP_Pregresso!AG104</f>
        <v>45000</v>
      </c>
      <c r="AF35" s="47">
        <f>+AE35+M_Investimenti!AH1067+SP_Pregresso!AH104</f>
        <v>45000</v>
      </c>
      <c r="AG35" s="47">
        <f>+AF35+M_Investimenti!AI1067+SP_Pregresso!AI104</f>
        <v>45000</v>
      </c>
      <c r="AH35" s="47">
        <f>+AG35+M_Investimenti!AJ1067+SP_Pregresso!AJ104</f>
        <v>45000</v>
      </c>
      <c r="AI35" s="47">
        <f>+AH35+M_Investimenti!AK1067+SP_Pregresso!AK104</f>
        <v>45000</v>
      </c>
      <c r="AJ35" s="47">
        <f>+AI35+M_Investimenti!AL1067+SP_Pregresso!AL104</f>
        <v>45000</v>
      </c>
      <c r="AK35" s="47">
        <f>+AJ35+M_Investimenti!AM1067+SP_Pregresso!AM104</f>
        <v>45000</v>
      </c>
      <c r="AL35" s="47">
        <f>+AK35+M_Investimenti!AN1067+SP_Pregresso!AN104</f>
        <v>45000</v>
      </c>
      <c r="AM35" s="47">
        <f>+AL35+M_Investimenti!AO1067+SP_Pregresso!AO104</f>
        <v>45000</v>
      </c>
      <c r="AN35" s="47">
        <f>+AM35+M_Investimenti!AP1067+SP_Pregresso!AP104</f>
        <v>45000</v>
      </c>
      <c r="AO35" s="47">
        <f>+AN35+M_Investimenti!AQ1067+SP_Pregresso!AQ104</f>
        <v>45000</v>
      </c>
      <c r="AP35" s="47">
        <f>+AO35+M_Investimenti!AR1067+SP_Pregresso!AR104</f>
        <v>45000</v>
      </c>
      <c r="AQ35" s="47">
        <f>+AP35+M_Investimenti!AS1067+SP_Pregresso!AS104</f>
        <v>45000</v>
      </c>
      <c r="AR35" s="47">
        <f>+AQ35+M_Investimenti!AT1067+SP_Pregresso!AT104</f>
        <v>45000</v>
      </c>
      <c r="AS35" s="47">
        <f>+AR35+M_Investimenti!AU1067+SP_Pregresso!AU104</f>
        <v>45000</v>
      </c>
      <c r="AT35" s="47">
        <f>+AS35+M_Investimenti!AV1067+SP_Pregresso!AV104</f>
        <v>45000</v>
      </c>
      <c r="AU35" s="47">
        <f>+AT35+M_Investimenti!AW1067+SP_Pregresso!AW104</f>
        <v>45000</v>
      </c>
      <c r="AV35" s="47">
        <f>+AU35+M_Investimenti!AX1067+SP_Pregresso!AX104</f>
        <v>45000</v>
      </c>
      <c r="AW35" s="47">
        <f>+AV35+M_Investimenti!AY1067+SP_Pregresso!AY104</f>
        <v>45000</v>
      </c>
      <c r="AX35" s="47">
        <f>+AW35+M_Investimenti!AZ1067+SP_Pregresso!AZ104</f>
        <v>45000</v>
      </c>
      <c r="AY35" s="47">
        <f>+AX35+M_Investimenti!BA1067+SP_Pregresso!BA104</f>
        <v>45000</v>
      </c>
    </row>
    <row r="36" spans="1:51" x14ac:dyDescent="0.25">
      <c r="A36" s="9" t="s">
        <v>86</v>
      </c>
      <c r="B36" s="9"/>
      <c r="C36" s="47">
        <f>+SP_Pregresso!D38</f>
        <v>22500</v>
      </c>
      <c r="D36" s="47">
        <f>+C36+M_Investimenti!F1068+SP_Pregresso!F105</f>
        <v>23437.5</v>
      </c>
      <c r="E36" s="47">
        <f>+D36+M_Investimenti!G1068+SP_Pregresso!G105</f>
        <v>24375</v>
      </c>
      <c r="F36" s="47">
        <f>+E36+M_Investimenti!H1068+SP_Pregresso!H105</f>
        <v>25312.5</v>
      </c>
      <c r="G36" s="47">
        <f>+F36+M_Investimenti!I1068+SP_Pregresso!I105</f>
        <v>26250</v>
      </c>
      <c r="H36" s="47">
        <f>+G36+M_Investimenti!J1068+SP_Pregresso!J105</f>
        <v>27187.5</v>
      </c>
      <c r="I36" s="47">
        <f>+H36+M_Investimenti!K1068+SP_Pregresso!K105</f>
        <v>28125</v>
      </c>
      <c r="J36" s="47">
        <f>+I36+M_Investimenti!L1068+SP_Pregresso!L105</f>
        <v>29062.5</v>
      </c>
      <c r="K36" s="47">
        <f>+J36+M_Investimenti!M1068+SP_Pregresso!M105</f>
        <v>30000</v>
      </c>
      <c r="L36" s="47">
        <f>+K36+M_Investimenti!N1068+SP_Pregresso!N105</f>
        <v>30937.5</v>
      </c>
      <c r="M36" s="47">
        <f>+L36+M_Investimenti!O1068+SP_Pregresso!O105</f>
        <v>31875</v>
      </c>
      <c r="N36" s="47">
        <f>+M36+M_Investimenti!P1068+SP_Pregresso!P105</f>
        <v>32812.5</v>
      </c>
      <c r="O36" s="47">
        <f>+N36+M_Investimenti!Q1068+SP_Pregresso!Q105</f>
        <v>33750</v>
      </c>
      <c r="P36" s="47">
        <f>+O36+M_Investimenti!R1068+SP_Pregresso!R105</f>
        <v>34687.5</v>
      </c>
      <c r="Q36" s="47">
        <f>+P36+M_Investimenti!S1068+SP_Pregresso!S105</f>
        <v>35625</v>
      </c>
      <c r="R36" s="47">
        <f>+Q36+M_Investimenti!T1068+SP_Pregresso!T105</f>
        <v>36562.5</v>
      </c>
      <c r="S36" s="47">
        <f>+R36+M_Investimenti!U1068+SP_Pregresso!U105</f>
        <v>37500</v>
      </c>
      <c r="T36" s="47">
        <f>+S36+M_Investimenti!V1068+SP_Pregresso!V105</f>
        <v>38437.5</v>
      </c>
      <c r="U36" s="47">
        <f>+T36+M_Investimenti!W1068+SP_Pregresso!W105</f>
        <v>39375</v>
      </c>
      <c r="V36" s="47">
        <f>+U36+M_Investimenti!X1068+SP_Pregresso!X105</f>
        <v>40312.5</v>
      </c>
      <c r="W36" s="47">
        <f>+V36+M_Investimenti!Y1068+SP_Pregresso!Y105</f>
        <v>41250</v>
      </c>
      <c r="X36" s="47">
        <f>+W36+M_Investimenti!Z1068+SP_Pregresso!Z105</f>
        <v>42187.5</v>
      </c>
      <c r="Y36" s="47">
        <f>+X36+M_Investimenti!AA1068+SP_Pregresso!AA105</f>
        <v>43125</v>
      </c>
      <c r="Z36" s="47">
        <f>+Y36+M_Investimenti!AB1068+SP_Pregresso!AB105</f>
        <v>44062.5</v>
      </c>
      <c r="AA36" s="47">
        <f>+Z36+M_Investimenti!AC1068+SP_Pregresso!AC105</f>
        <v>45000</v>
      </c>
      <c r="AB36" s="47">
        <f>+AA36+M_Investimenti!AD1068+SP_Pregresso!AD105</f>
        <v>45000</v>
      </c>
      <c r="AC36" s="47">
        <f>+AB36+M_Investimenti!AE1068+SP_Pregresso!AE105</f>
        <v>45000</v>
      </c>
      <c r="AD36" s="47">
        <f>+AC36+M_Investimenti!AF1068+SP_Pregresso!AF105</f>
        <v>45000</v>
      </c>
      <c r="AE36" s="47">
        <f>+AD36+M_Investimenti!AG1068+SP_Pregresso!AG105</f>
        <v>45000</v>
      </c>
      <c r="AF36" s="47">
        <f>+AE36+M_Investimenti!AH1068+SP_Pregresso!AH105</f>
        <v>45000</v>
      </c>
      <c r="AG36" s="47">
        <f>+AF36+M_Investimenti!AI1068+SP_Pregresso!AI105</f>
        <v>45000</v>
      </c>
      <c r="AH36" s="47">
        <f>+AG36+M_Investimenti!AJ1068+SP_Pregresso!AJ105</f>
        <v>45000</v>
      </c>
      <c r="AI36" s="47">
        <f>+AH36+M_Investimenti!AK1068+SP_Pregresso!AK105</f>
        <v>45000</v>
      </c>
      <c r="AJ36" s="47">
        <f>+AI36+M_Investimenti!AL1068+SP_Pregresso!AL105</f>
        <v>45000</v>
      </c>
      <c r="AK36" s="47">
        <f>+AJ36+M_Investimenti!AM1068+SP_Pregresso!AM105</f>
        <v>45000</v>
      </c>
      <c r="AL36" s="47">
        <f>+AK36+M_Investimenti!AN1068+SP_Pregresso!AN105</f>
        <v>45000</v>
      </c>
      <c r="AM36" s="47">
        <f>+AL36+M_Investimenti!AO1068+SP_Pregresso!AO105</f>
        <v>45000</v>
      </c>
      <c r="AN36" s="47">
        <f>+AM36+M_Investimenti!AP1068+SP_Pregresso!AP105</f>
        <v>45000</v>
      </c>
      <c r="AO36" s="47">
        <f>+AN36+M_Investimenti!AQ1068+SP_Pregresso!AQ105</f>
        <v>45000</v>
      </c>
      <c r="AP36" s="47">
        <f>+AO36+M_Investimenti!AR1068+SP_Pregresso!AR105</f>
        <v>45000</v>
      </c>
      <c r="AQ36" s="47">
        <f>+AP36+M_Investimenti!AS1068+SP_Pregresso!AS105</f>
        <v>45000</v>
      </c>
      <c r="AR36" s="47">
        <f>+AQ36+M_Investimenti!AT1068+SP_Pregresso!AT105</f>
        <v>45000</v>
      </c>
      <c r="AS36" s="47">
        <f>+AR36+M_Investimenti!AU1068+SP_Pregresso!AU105</f>
        <v>45000</v>
      </c>
      <c r="AT36" s="47">
        <f>+AS36+M_Investimenti!AV1068+SP_Pregresso!AV105</f>
        <v>45000</v>
      </c>
      <c r="AU36" s="47">
        <f>+AT36+M_Investimenti!AW1068+SP_Pregresso!AW105</f>
        <v>45000</v>
      </c>
      <c r="AV36" s="47">
        <f>+AU36+M_Investimenti!AX1068+SP_Pregresso!AX105</f>
        <v>45000</v>
      </c>
      <c r="AW36" s="47">
        <f>+AV36+M_Investimenti!AY1068+SP_Pregresso!AY105</f>
        <v>45000</v>
      </c>
      <c r="AX36" s="47">
        <f>+AW36+M_Investimenti!AZ1068+SP_Pregresso!AZ105</f>
        <v>45000</v>
      </c>
      <c r="AY36" s="47">
        <f>+AX36+M_Investimenti!BA1068+SP_Pregresso!BA105</f>
        <v>45000</v>
      </c>
    </row>
    <row r="37" spans="1:51" x14ac:dyDescent="0.25">
      <c r="A37" s="11"/>
      <c r="B37" s="11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x14ac:dyDescent="0.25">
      <c r="A38" s="11"/>
      <c r="B38" s="11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1:51" x14ac:dyDescent="0.25">
      <c r="A39" s="7" t="s">
        <v>87</v>
      </c>
      <c r="B39" s="7"/>
      <c r="C39" s="10">
        <f>+C40-C44</f>
        <v>9000</v>
      </c>
      <c r="D39" s="10">
        <f t="shared" ref="D39" si="28">+D40-D44</f>
        <v>8625</v>
      </c>
      <c r="E39" s="10">
        <f t="shared" ref="E39:H39" si="29">+E40-E44</f>
        <v>8250</v>
      </c>
      <c r="F39" s="10">
        <f t="shared" si="29"/>
        <v>7875</v>
      </c>
      <c r="G39" s="10">
        <f t="shared" si="29"/>
        <v>7500</v>
      </c>
      <c r="H39" s="10">
        <f t="shared" si="29"/>
        <v>7125</v>
      </c>
      <c r="I39" s="10">
        <f t="shared" ref="I39:AY39" si="30">+I40-I44</f>
        <v>6750</v>
      </c>
      <c r="J39" s="10">
        <f t="shared" si="30"/>
        <v>6375</v>
      </c>
      <c r="K39" s="10">
        <f t="shared" si="30"/>
        <v>6000</v>
      </c>
      <c r="L39" s="10">
        <f t="shared" si="30"/>
        <v>5625</v>
      </c>
      <c r="M39" s="10">
        <f t="shared" si="30"/>
        <v>5250</v>
      </c>
      <c r="N39" s="10">
        <f t="shared" si="30"/>
        <v>4875</v>
      </c>
      <c r="O39" s="10">
        <f t="shared" si="30"/>
        <v>4500</v>
      </c>
      <c r="P39" s="10">
        <f t="shared" si="30"/>
        <v>4125</v>
      </c>
      <c r="Q39" s="10">
        <f t="shared" si="30"/>
        <v>3750</v>
      </c>
      <c r="R39" s="10">
        <f t="shared" si="30"/>
        <v>3375</v>
      </c>
      <c r="S39" s="10">
        <f t="shared" si="30"/>
        <v>3000</v>
      </c>
      <c r="T39" s="10">
        <f t="shared" si="30"/>
        <v>2625</v>
      </c>
      <c r="U39" s="10">
        <f t="shared" si="30"/>
        <v>2249.9999999999982</v>
      </c>
      <c r="V39" s="10">
        <f t="shared" si="30"/>
        <v>1874.9999999999964</v>
      </c>
      <c r="W39" s="10">
        <f t="shared" si="30"/>
        <v>1499.9999999999964</v>
      </c>
      <c r="X39" s="10">
        <f t="shared" si="30"/>
        <v>1124.9999999999964</v>
      </c>
      <c r="Y39" s="10">
        <f t="shared" si="30"/>
        <v>749.99999999999272</v>
      </c>
      <c r="Z39" s="10">
        <f t="shared" si="30"/>
        <v>374.99999999999272</v>
      </c>
      <c r="AA39" s="10">
        <f t="shared" si="30"/>
        <v>0</v>
      </c>
      <c r="AB39" s="10">
        <f t="shared" si="30"/>
        <v>0</v>
      </c>
      <c r="AC39" s="10">
        <f t="shared" si="30"/>
        <v>0</v>
      </c>
      <c r="AD39" s="10">
        <f t="shared" si="30"/>
        <v>0</v>
      </c>
      <c r="AE39" s="10">
        <f t="shared" si="30"/>
        <v>0</v>
      </c>
      <c r="AF39" s="10">
        <f t="shared" si="30"/>
        <v>0</v>
      </c>
      <c r="AG39" s="10">
        <f t="shared" si="30"/>
        <v>0</v>
      </c>
      <c r="AH39" s="10">
        <f t="shared" si="30"/>
        <v>0</v>
      </c>
      <c r="AI39" s="10">
        <f t="shared" si="30"/>
        <v>0</v>
      </c>
      <c r="AJ39" s="10">
        <f t="shared" si="30"/>
        <v>0</v>
      </c>
      <c r="AK39" s="10">
        <f t="shared" si="30"/>
        <v>0</v>
      </c>
      <c r="AL39" s="10">
        <f t="shared" si="30"/>
        <v>0</v>
      </c>
      <c r="AM39" s="10">
        <f t="shared" si="30"/>
        <v>0</v>
      </c>
      <c r="AN39" s="10">
        <f t="shared" si="30"/>
        <v>0</v>
      </c>
      <c r="AO39" s="10">
        <f t="shared" si="30"/>
        <v>0</v>
      </c>
      <c r="AP39" s="10">
        <f t="shared" si="30"/>
        <v>0</v>
      </c>
      <c r="AQ39" s="10">
        <f t="shared" si="30"/>
        <v>0</v>
      </c>
      <c r="AR39" s="10">
        <f t="shared" si="30"/>
        <v>0</v>
      </c>
      <c r="AS39" s="10">
        <f t="shared" si="30"/>
        <v>0</v>
      </c>
      <c r="AT39" s="10">
        <f t="shared" si="30"/>
        <v>0</v>
      </c>
      <c r="AU39" s="10">
        <f t="shared" si="30"/>
        <v>0</v>
      </c>
      <c r="AV39" s="10">
        <f t="shared" si="30"/>
        <v>0</v>
      </c>
      <c r="AW39" s="10">
        <f t="shared" si="30"/>
        <v>0</v>
      </c>
      <c r="AX39" s="10">
        <f t="shared" si="30"/>
        <v>0</v>
      </c>
      <c r="AY39" s="10">
        <f t="shared" si="30"/>
        <v>0</v>
      </c>
    </row>
    <row r="40" spans="1:51" x14ac:dyDescent="0.25">
      <c r="A40" s="11" t="s">
        <v>88</v>
      </c>
      <c r="B40" s="11"/>
      <c r="C40" s="10">
        <f>+SUM(C41:C43)</f>
        <v>18000</v>
      </c>
      <c r="D40" s="10">
        <f t="shared" ref="D40" si="31">+SUM(D41:D43)</f>
        <v>18000</v>
      </c>
      <c r="E40" s="10">
        <f t="shared" ref="E40:H40" si="32">+SUM(E41:E43)</f>
        <v>18000</v>
      </c>
      <c r="F40" s="10">
        <f t="shared" si="32"/>
        <v>18000</v>
      </c>
      <c r="G40" s="10">
        <f t="shared" si="32"/>
        <v>18000</v>
      </c>
      <c r="H40" s="10">
        <f t="shared" si="32"/>
        <v>18000</v>
      </c>
      <c r="I40" s="10">
        <f t="shared" ref="I40:AY40" si="33">+SUM(I41:I43)</f>
        <v>18000</v>
      </c>
      <c r="J40" s="10">
        <f t="shared" si="33"/>
        <v>18000</v>
      </c>
      <c r="K40" s="10">
        <f t="shared" si="33"/>
        <v>18000</v>
      </c>
      <c r="L40" s="10">
        <f t="shared" si="33"/>
        <v>18000</v>
      </c>
      <c r="M40" s="10">
        <f t="shared" si="33"/>
        <v>18000</v>
      </c>
      <c r="N40" s="10">
        <f t="shared" si="33"/>
        <v>18000</v>
      </c>
      <c r="O40" s="10">
        <f t="shared" si="33"/>
        <v>18000</v>
      </c>
      <c r="P40" s="10">
        <f t="shared" si="33"/>
        <v>18000</v>
      </c>
      <c r="Q40" s="10">
        <f t="shared" si="33"/>
        <v>18000</v>
      </c>
      <c r="R40" s="10">
        <f t="shared" si="33"/>
        <v>18000</v>
      </c>
      <c r="S40" s="10">
        <f t="shared" si="33"/>
        <v>18000</v>
      </c>
      <c r="T40" s="10">
        <f t="shared" si="33"/>
        <v>18000</v>
      </c>
      <c r="U40" s="10">
        <f t="shared" si="33"/>
        <v>18000</v>
      </c>
      <c r="V40" s="10">
        <f t="shared" si="33"/>
        <v>18000</v>
      </c>
      <c r="W40" s="10">
        <f t="shared" si="33"/>
        <v>18000</v>
      </c>
      <c r="X40" s="10">
        <f t="shared" si="33"/>
        <v>18000</v>
      </c>
      <c r="Y40" s="10">
        <f t="shared" si="33"/>
        <v>18000</v>
      </c>
      <c r="Z40" s="10">
        <f t="shared" si="33"/>
        <v>18000</v>
      </c>
      <c r="AA40" s="10">
        <f t="shared" si="33"/>
        <v>18000</v>
      </c>
      <c r="AB40" s="10">
        <f t="shared" si="33"/>
        <v>18000</v>
      </c>
      <c r="AC40" s="10">
        <f t="shared" si="33"/>
        <v>18000</v>
      </c>
      <c r="AD40" s="10">
        <f t="shared" si="33"/>
        <v>18000</v>
      </c>
      <c r="AE40" s="10">
        <f t="shared" si="33"/>
        <v>18000</v>
      </c>
      <c r="AF40" s="10">
        <f t="shared" si="33"/>
        <v>18000</v>
      </c>
      <c r="AG40" s="10">
        <f t="shared" si="33"/>
        <v>18000</v>
      </c>
      <c r="AH40" s="10">
        <f t="shared" si="33"/>
        <v>18000</v>
      </c>
      <c r="AI40" s="10">
        <f t="shared" si="33"/>
        <v>18000</v>
      </c>
      <c r="AJ40" s="10">
        <f t="shared" si="33"/>
        <v>18000</v>
      </c>
      <c r="AK40" s="10">
        <f t="shared" si="33"/>
        <v>18000</v>
      </c>
      <c r="AL40" s="10">
        <f t="shared" si="33"/>
        <v>18000</v>
      </c>
      <c r="AM40" s="10">
        <f t="shared" si="33"/>
        <v>18000</v>
      </c>
      <c r="AN40" s="10">
        <f t="shared" si="33"/>
        <v>18000</v>
      </c>
      <c r="AO40" s="10">
        <f t="shared" si="33"/>
        <v>18000</v>
      </c>
      <c r="AP40" s="10">
        <f t="shared" si="33"/>
        <v>18000</v>
      </c>
      <c r="AQ40" s="10">
        <f t="shared" si="33"/>
        <v>18000</v>
      </c>
      <c r="AR40" s="10">
        <f t="shared" si="33"/>
        <v>18000</v>
      </c>
      <c r="AS40" s="10">
        <f t="shared" si="33"/>
        <v>18000</v>
      </c>
      <c r="AT40" s="10">
        <f t="shared" si="33"/>
        <v>18000</v>
      </c>
      <c r="AU40" s="10">
        <f t="shared" si="33"/>
        <v>18000</v>
      </c>
      <c r="AV40" s="10">
        <f t="shared" si="33"/>
        <v>18000</v>
      </c>
      <c r="AW40" s="10">
        <f t="shared" si="33"/>
        <v>18000</v>
      </c>
      <c r="AX40" s="10">
        <f t="shared" si="33"/>
        <v>18000</v>
      </c>
      <c r="AY40" s="10">
        <f t="shared" si="33"/>
        <v>18000</v>
      </c>
    </row>
    <row r="41" spans="1:51" x14ac:dyDescent="0.25">
      <c r="A41" s="9" t="s">
        <v>89</v>
      </c>
      <c r="B41" s="9"/>
      <c r="C41" s="47">
        <f>+SP_Pregresso!D43</f>
        <v>8000</v>
      </c>
      <c r="D41" s="47">
        <f>+C41+M_Investimenti!F9</f>
        <v>8000</v>
      </c>
      <c r="E41" s="47">
        <f>+D41+M_Investimenti!G9</f>
        <v>8000</v>
      </c>
      <c r="F41" s="47">
        <f>+E41+M_Investimenti!H9</f>
        <v>8000</v>
      </c>
      <c r="G41" s="47">
        <f>+F41+M_Investimenti!I9</f>
        <v>8000</v>
      </c>
      <c r="H41" s="47">
        <f>+G41+M_Investimenti!J9</f>
        <v>8000</v>
      </c>
      <c r="I41" s="47">
        <f>+H41+M_Investimenti!K9</f>
        <v>8000</v>
      </c>
      <c r="J41" s="47">
        <f>+I41+M_Investimenti!L9</f>
        <v>8000</v>
      </c>
      <c r="K41" s="47">
        <f>+J41+M_Investimenti!M9</f>
        <v>8000</v>
      </c>
      <c r="L41" s="47">
        <f>+K41+M_Investimenti!N9</f>
        <v>8000</v>
      </c>
      <c r="M41" s="47">
        <f>+L41+M_Investimenti!O9</f>
        <v>8000</v>
      </c>
      <c r="N41" s="47">
        <f>+M41+M_Investimenti!P9</f>
        <v>8000</v>
      </c>
      <c r="O41" s="47">
        <f>+N41+M_Investimenti!Q9</f>
        <v>8000</v>
      </c>
      <c r="P41" s="47">
        <f>+O41+M_Investimenti!R9</f>
        <v>8000</v>
      </c>
      <c r="Q41" s="47">
        <f>+P41+M_Investimenti!S9</f>
        <v>8000</v>
      </c>
      <c r="R41" s="47">
        <f>+Q41+M_Investimenti!T9</f>
        <v>8000</v>
      </c>
      <c r="S41" s="47">
        <f>+R41+M_Investimenti!U9</f>
        <v>8000</v>
      </c>
      <c r="T41" s="47">
        <f>+S41+M_Investimenti!V9</f>
        <v>8000</v>
      </c>
      <c r="U41" s="47">
        <f>+T41+M_Investimenti!W9</f>
        <v>8000</v>
      </c>
      <c r="V41" s="47">
        <f>+U41+M_Investimenti!X9</f>
        <v>8000</v>
      </c>
      <c r="W41" s="47">
        <f>+V41+M_Investimenti!Y9</f>
        <v>8000</v>
      </c>
      <c r="X41" s="47">
        <f>+W41+M_Investimenti!Z9</f>
        <v>8000</v>
      </c>
      <c r="Y41" s="47">
        <f>+X41+M_Investimenti!AA9</f>
        <v>8000</v>
      </c>
      <c r="Z41" s="47">
        <f>+Y41+M_Investimenti!AB9</f>
        <v>8000</v>
      </c>
      <c r="AA41" s="47">
        <f>+Z41+M_Investimenti!AC9</f>
        <v>8000</v>
      </c>
      <c r="AB41" s="47">
        <f>+AA41+M_Investimenti!AD9</f>
        <v>8000</v>
      </c>
      <c r="AC41" s="47">
        <f>+AB41+M_Investimenti!AE9</f>
        <v>8000</v>
      </c>
      <c r="AD41" s="47">
        <f>+AC41+M_Investimenti!AF9</f>
        <v>8000</v>
      </c>
      <c r="AE41" s="47">
        <f>+AD41+M_Investimenti!AG9</f>
        <v>8000</v>
      </c>
      <c r="AF41" s="47">
        <f>+AE41+M_Investimenti!AH9</f>
        <v>8000</v>
      </c>
      <c r="AG41" s="47">
        <f>+AF41+M_Investimenti!AI9</f>
        <v>8000</v>
      </c>
      <c r="AH41" s="47">
        <f>+AG41+M_Investimenti!AJ9</f>
        <v>8000</v>
      </c>
      <c r="AI41" s="47">
        <f>+AH41+M_Investimenti!AK9</f>
        <v>8000</v>
      </c>
      <c r="AJ41" s="47">
        <f>+AI41+M_Investimenti!AL9</f>
        <v>8000</v>
      </c>
      <c r="AK41" s="47">
        <f>+AJ41+M_Investimenti!AM9</f>
        <v>8000</v>
      </c>
      <c r="AL41" s="47">
        <f>+AK41+M_Investimenti!AN9</f>
        <v>8000</v>
      </c>
      <c r="AM41" s="47">
        <f>+AL41+M_Investimenti!AO9</f>
        <v>8000</v>
      </c>
      <c r="AN41" s="47">
        <f>+AM41+M_Investimenti!AP9</f>
        <v>8000</v>
      </c>
      <c r="AO41" s="47">
        <f>+AN41+M_Investimenti!AQ9</f>
        <v>8000</v>
      </c>
      <c r="AP41" s="47">
        <f>+AO41+M_Investimenti!AR9</f>
        <v>8000</v>
      </c>
      <c r="AQ41" s="47">
        <f>+AP41+M_Investimenti!AS9</f>
        <v>8000</v>
      </c>
      <c r="AR41" s="47">
        <f>+AQ41+M_Investimenti!AT9</f>
        <v>8000</v>
      </c>
      <c r="AS41" s="47">
        <f>+AR41+M_Investimenti!AU9</f>
        <v>8000</v>
      </c>
      <c r="AT41" s="47">
        <f>+AS41+M_Investimenti!AV9</f>
        <v>8000</v>
      </c>
      <c r="AU41" s="47">
        <f>+AT41+M_Investimenti!AW9</f>
        <v>8000</v>
      </c>
      <c r="AV41" s="47">
        <f>+AU41+M_Investimenti!AX9</f>
        <v>8000</v>
      </c>
      <c r="AW41" s="47">
        <f>+AV41+M_Investimenti!AY9</f>
        <v>8000</v>
      </c>
      <c r="AX41" s="47">
        <f>+AW41+M_Investimenti!AZ9</f>
        <v>8000</v>
      </c>
      <c r="AY41" s="47">
        <f>+AX41+M_Investimenti!BA9</f>
        <v>8000</v>
      </c>
    </row>
    <row r="42" spans="1:51" x14ac:dyDescent="0.25">
      <c r="A42" s="9" t="s">
        <v>90</v>
      </c>
      <c r="B42" s="9"/>
      <c r="C42" s="47">
        <f>+SP_Pregresso!D44</f>
        <v>10000</v>
      </c>
      <c r="D42" s="47">
        <f>+C42+M_Investimenti!F10</f>
        <v>10000</v>
      </c>
      <c r="E42" s="47">
        <f>+D42+M_Investimenti!G10</f>
        <v>10000</v>
      </c>
      <c r="F42" s="47">
        <f>+E42+M_Investimenti!H10</f>
        <v>10000</v>
      </c>
      <c r="G42" s="47">
        <f>+F42+M_Investimenti!I10</f>
        <v>10000</v>
      </c>
      <c r="H42" s="47">
        <f>+G42+M_Investimenti!J10</f>
        <v>10000</v>
      </c>
      <c r="I42" s="47">
        <f>+H42+M_Investimenti!K10</f>
        <v>10000</v>
      </c>
      <c r="J42" s="47">
        <f>+I42+M_Investimenti!L10</f>
        <v>10000</v>
      </c>
      <c r="K42" s="47">
        <f>+J42+M_Investimenti!M10</f>
        <v>10000</v>
      </c>
      <c r="L42" s="47">
        <f>+K42+M_Investimenti!N10</f>
        <v>10000</v>
      </c>
      <c r="M42" s="47">
        <f>+L42+M_Investimenti!O10</f>
        <v>10000</v>
      </c>
      <c r="N42" s="47">
        <f>+M42+M_Investimenti!P10</f>
        <v>10000</v>
      </c>
      <c r="O42" s="47">
        <f>+N42+M_Investimenti!Q10</f>
        <v>10000</v>
      </c>
      <c r="P42" s="47">
        <f>+O42+M_Investimenti!R10</f>
        <v>10000</v>
      </c>
      <c r="Q42" s="47">
        <f>+P42+M_Investimenti!S10</f>
        <v>10000</v>
      </c>
      <c r="R42" s="47">
        <f>+Q42+M_Investimenti!T10</f>
        <v>10000</v>
      </c>
      <c r="S42" s="47">
        <f>+R42+M_Investimenti!U10</f>
        <v>10000</v>
      </c>
      <c r="T42" s="47">
        <f>+S42+M_Investimenti!V10</f>
        <v>10000</v>
      </c>
      <c r="U42" s="47">
        <f>+T42+M_Investimenti!W10</f>
        <v>10000</v>
      </c>
      <c r="V42" s="47">
        <f>+U42+M_Investimenti!X10</f>
        <v>10000</v>
      </c>
      <c r="W42" s="47">
        <f>+V42+M_Investimenti!Y10</f>
        <v>10000</v>
      </c>
      <c r="X42" s="47">
        <f>+W42+M_Investimenti!Z10</f>
        <v>10000</v>
      </c>
      <c r="Y42" s="47">
        <f>+X42+M_Investimenti!AA10</f>
        <v>10000</v>
      </c>
      <c r="Z42" s="47">
        <f>+Y42+M_Investimenti!AB10</f>
        <v>10000</v>
      </c>
      <c r="AA42" s="47">
        <f>+Z42+M_Investimenti!AC10</f>
        <v>10000</v>
      </c>
      <c r="AB42" s="47">
        <f>+AA42+M_Investimenti!AD10</f>
        <v>10000</v>
      </c>
      <c r="AC42" s="47">
        <f>+AB42+M_Investimenti!AE10</f>
        <v>10000</v>
      </c>
      <c r="AD42" s="47">
        <f>+AC42+M_Investimenti!AF10</f>
        <v>10000</v>
      </c>
      <c r="AE42" s="47">
        <f>+AD42+M_Investimenti!AG10</f>
        <v>10000</v>
      </c>
      <c r="AF42" s="47">
        <f>+AE42+M_Investimenti!AH10</f>
        <v>10000</v>
      </c>
      <c r="AG42" s="47">
        <f>+AF42+M_Investimenti!AI10</f>
        <v>10000</v>
      </c>
      <c r="AH42" s="47">
        <f>+AG42+M_Investimenti!AJ10</f>
        <v>10000</v>
      </c>
      <c r="AI42" s="47">
        <f>+AH42+M_Investimenti!AK10</f>
        <v>10000</v>
      </c>
      <c r="AJ42" s="47">
        <f>+AI42+M_Investimenti!AL10</f>
        <v>10000</v>
      </c>
      <c r="AK42" s="47">
        <f>+AJ42+M_Investimenti!AM10</f>
        <v>10000</v>
      </c>
      <c r="AL42" s="47">
        <f>+AK42+M_Investimenti!AN10</f>
        <v>10000</v>
      </c>
      <c r="AM42" s="47">
        <f>+AL42+M_Investimenti!AO10</f>
        <v>10000</v>
      </c>
      <c r="AN42" s="47">
        <f>+AM42+M_Investimenti!AP10</f>
        <v>10000</v>
      </c>
      <c r="AO42" s="47">
        <f>+AN42+M_Investimenti!AQ10</f>
        <v>10000</v>
      </c>
      <c r="AP42" s="47">
        <f>+AO42+M_Investimenti!AR10</f>
        <v>10000</v>
      </c>
      <c r="AQ42" s="47">
        <f>+AP42+M_Investimenti!AS10</f>
        <v>10000</v>
      </c>
      <c r="AR42" s="47">
        <f>+AQ42+M_Investimenti!AT10</f>
        <v>10000</v>
      </c>
      <c r="AS42" s="47">
        <f>+AR42+M_Investimenti!AU10</f>
        <v>10000</v>
      </c>
      <c r="AT42" s="47">
        <f>+AS42+M_Investimenti!AV10</f>
        <v>10000</v>
      </c>
      <c r="AU42" s="47">
        <f>+AT42+M_Investimenti!AW10</f>
        <v>10000</v>
      </c>
      <c r="AV42" s="47">
        <f>+AU42+M_Investimenti!AX10</f>
        <v>10000</v>
      </c>
      <c r="AW42" s="47">
        <f>+AV42+M_Investimenti!AY10</f>
        <v>10000</v>
      </c>
      <c r="AX42" s="47">
        <f>+AW42+M_Investimenti!AZ10</f>
        <v>10000</v>
      </c>
      <c r="AY42" s="47">
        <f>+AX42+M_Investimenti!BA10</f>
        <v>10000</v>
      </c>
    </row>
    <row r="43" spans="1:51" x14ac:dyDescent="0.25">
      <c r="A43" s="9" t="s">
        <v>172</v>
      </c>
      <c r="B43" s="9"/>
      <c r="C43" s="47">
        <f>+SP_Pregresso!D45</f>
        <v>0</v>
      </c>
      <c r="D43" s="47">
        <f>+C43+M_Investimenti!F11</f>
        <v>0</v>
      </c>
      <c r="E43" s="47">
        <f>+D43+M_Investimenti!G11</f>
        <v>0</v>
      </c>
      <c r="F43" s="47">
        <f>+E43+M_Investimenti!H11</f>
        <v>0</v>
      </c>
      <c r="G43" s="47">
        <f>+F43+M_Investimenti!I11</f>
        <v>0</v>
      </c>
      <c r="H43" s="47">
        <f>+G43+M_Investimenti!J11</f>
        <v>0</v>
      </c>
      <c r="I43" s="47">
        <f>+H43+M_Investimenti!K11</f>
        <v>0</v>
      </c>
      <c r="J43" s="47">
        <f>+I43+M_Investimenti!L11</f>
        <v>0</v>
      </c>
      <c r="K43" s="47">
        <f>+J43+M_Investimenti!M11</f>
        <v>0</v>
      </c>
      <c r="L43" s="47">
        <f>+K43+M_Investimenti!N11</f>
        <v>0</v>
      </c>
      <c r="M43" s="47">
        <f>+L43+M_Investimenti!O11</f>
        <v>0</v>
      </c>
      <c r="N43" s="47">
        <f>+M43+M_Investimenti!P11</f>
        <v>0</v>
      </c>
      <c r="O43" s="47">
        <f>+N43+M_Investimenti!Q11</f>
        <v>0</v>
      </c>
      <c r="P43" s="47">
        <f>+O43+M_Investimenti!R11</f>
        <v>0</v>
      </c>
      <c r="Q43" s="47">
        <f>+P43+M_Investimenti!S11</f>
        <v>0</v>
      </c>
      <c r="R43" s="47">
        <f>+Q43+M_Investimenti!T11</f>
        <v>0</v>
      </c>
      <c r="S43" s="47">
        <f>+R43+M_Investimenti!U11</f>
        <v>0</v>
      </c>
      <c r="T43" s="47">
        <f>+S43+M_Investimenti!V11</f>
        <v>0</v>
      </c>
      <c r="U43" s="47">
        <f>+T43+M_Investimenti!W11</f>
        <v>0</v>
      </c>
      <c r="V43" s="47">
        <f>+U43+M_Investimenti!X11</f>
        <v>0</v>
      </c>
      <c r="W43" s="47">
        <f>+V43+M_Investimenti!Y11</f>
        <v>0</v>
      </c>
      <c r="X43" s="47">
        <f>+W43+M_Investimenti!Z11</f>
        <v>0</v>
      </c>
      <c r="Y43" s="47">
        <f>+X43+M_Investimenti!AA11</f>
        <v>0</v>
      </c>
      <c r="Z43" s="47">
        <f>+Y43+M_Investimenti!AB11</f>
        <v>0</v>
      </c>
      <c r="AA43" s="47">
        <f>+Z43+M_Investimenti!AC11</f>
        <v>0</v>
      </c>
      <c r="AB43" s="47">
        <f>+AA43+M_Investimenti!AD11</f>
        <v>0</v>
      </c>
      <c r="AC43" s="47">
        <f>+AB43+M_Investimenti!AE11</f>
        <v>0</v>
      </c>
      <c r="AD43" s="47">
        <f>+AC43+M_Investimenti!AF11</f>
        <v>0</v>
      </c>
      <c r="AE43" s="47">
        <f>+AD43+M_Investimenti!AG11</f>
        <v>0</v>
      </c>
      <c r="AF43" s="47">
        <f>+AE43+M_Investimenti!AH11</f>
        <v>0</v>
      </c>
      <c r="AG43" s="47">
        <f>+AF43+M_Investimenti!AI11</f>
        <v>0</v>
      </c>
      <c r="AH43" s="47">
        <f>+AG43+M_Investimenti!AJ11</f>
        <v>0</v>
      </c>
      <c r="AI43" s="47">
        <f>+AH43+M_Investimenti!AK11</f>
        <v>0</v>
      </c>
      <c r="AJ43" s="47">
        <f>+AI43+M_Investimenti!AL11</f>
        <v>0</v>
      </c>
      <c r="AK43" s="47">
        <f>+AJ43+M_Investimenti!AM11</f>
        <v>0</v>
      </c>
      <c r="AL43" s="47">
        <f>+AK43+M_Investimenti!AN11</f>
        <v>0</v>
      </c>
      <c r="AM43" s="47">
        <f>+AL43+M_Investimenti!AO11</f>
        <v>0</v>
      </c>
      <c r="AN43" s="47">
        <f>+AM43+M_Investimenti!AP11</f>
        <v>0</v>
      </c>
      <c r="AO43" s="47">
        <f>+AN43+M_Investimenti!AQ11</f>
        <v>0</v>
      </c>
      <c r="AP43" s="47">
        <f>+AO43+M_Investimenti!AR11</f>
        <v>0</v>
      </c>
      <c r="AQ43" s="47">
        <f>+AP43+M_Investimenti!AS11</f>
        <v>0</v>
      </c>
      <c r="AR43" s="47">
        <f>+AQ43+M_Investimenti!AT11</f>
        <v>0</v>
      </c>
      <c r="AS43" s="47">
        <f>+AR43+M_Investimenti!AU11</f>
        <v>0</v>
      </c>
      <c r="AT43" s="47">
        <f>+AS43+M_Investimenti!AV11</f>
        <v>0</v>
      </c>
      <c r="AU43" s="47">
        <f>+AT43+M_Investimenti!AW11</f>
        <v>0</v>
      </c>
      <c r="AV43" s="47">
        <f>+AU43+M_Investimenti!AX11</f>
        <v>0</v>
      </c>
      <c r="AW43" s="47">
        <f>+AV43+M_Investimenti!AY11</f>
        <v>0</v>
      </c>
      <c r="AX43" s="47">
        <f>+AW43+M_Investimenti!AZ11</f>
        <v>0</v>
      </c>
      <c r="AY43" s="47">
        <f>+AX43+M_Investimenti!BA11</f>
        <v>0</v>
      </c>
    </row>
    <row r="44" spans="1:51" x14ac:dyDescent="0.25">
      <c r="A44" s="11" t="s">
        <v>91</v>
      </c>
      <c r="B44" s="11"/>
      <c r="C44" s="10">
        <f t="shared" ref="C44:AH44" si="34">SUM(C45:C47)</f>
        <v>9000</v>
      </c>
      <c r="D44" s="10">
        <f t="shared" si="34"/>
        <v>9375</v>
      </c>
      <c r="E44" s="10">
        <f t="shared" si="34"/>
        <v>9750</v>
      </c>
      <c r="F44" s="10">
        <f t="shared" si="34"/>
        <v>10125</v>
      </c>
      <c r="G44" s="10">
        <f t="shared" si="34"/>
        <v>10500</v>
      </c>
      <c r="H44" s="10">
        <f t="shared" si="34"/>
        <v>10875</v>
      </c>
      <c r="I44" s="10">
        <f t="shared" si="34"/>
        <v>11250</v>
      </c>
      <c r="J44" s="10">
        <f t="shared" si="34"/>
        <v>11625</v>
      </c>
      <c r="K44" s="10">
        <f t="shared" si="34"/>
        <v>12000</v>
      </c>
      <c r="L44" s="10">
        <f t="shared" si="34"/>
        <v>12375</v>
      </c>
      <c r="M44" s="10">
        <f t="shared" si="34"/>
        <v>12750</v>
      </c>
      <c r="N44" s="10">
        <f t="shared" si="34"/>
        <v>13125</v>
      </c>
      <c r="O44" s="10">
        <f t="shared" si="34"/>
        <v>13500</v>
      </c>
      <c r="P44" s="10">
        <f t="shared" si="34"/>
        <v>13875</v>
      </c>
      <c r="Q44" s="10">
        <f t="shared" si="34"/>
        <v>14250</v>
      </c>
      <c r="R44" s="10">
        <f t="shared" si="34"/>
        <v>14625</v>
      </c>
      <c r="S44" s="10">
        <f t="shared" si="34"/>
        <v>15000</v>
      </c>
      <c r="T44" s="10">
        <f t="shared" si="34"/>
        <v>15375</v>
      </c>
      <c r="U44" s="10">
        <f t="shared" si="34"/>
        <v>15750.000000000002</v>
      </c>
      <c r="V44" s="10">
        <f t="shared" si="34"/>
        <v>16125.000000000004</v>
      </c>
      <c r="W44" s="10">
        <f t="shared" si="34"/>
        <v>16500.000000000004</v>
      </c>
      <c r="X44" s="10">
        <f t="shared" si="34"/>
        <v>16875.000000000004</v>
      </c>
      <c r="Y44" s="10">
        <f t="shared" si="34"/>
        <v>17250.000000000007</v>
      </c>
      <c r="Z44" s="10">
        <f t="shared" si="34"/>
        <v>17625.000000000007</v>
      </c>
      <c r="AA44" s="10">
        <f t="shared" si="34"/>
        <v>18000.000000000007</v>
      </c>
      <c r="AB44" s="10">
        <f t="shared" si="34"/>
        <v>18000.000000000007</v>
      </c>
      <c r="AC44" s="10">
        <f t="shared" si="34"/>
        <v>18000.000000000007</v>
      </c>
      <c r="AD44" s="10">
        <f t="shared" si="34"/>
        <v>18000.000000000007</v>
      </c>
      <c r="AE44" s="10">
        <f t="shared" si="34"/>
        <v>18000.000000000007</v>
      </c>
      <c r="AF44" s="10">
        <f t="shared" si="34"/>
        <v>18000.000000000007</v>
      </c>
      <c r="AG44" s="10">
        <f t="shared" si="34"/>
        <v>18000.000000000007</v>
      </c>
      <c r="AH44" s="10">
        <f t="shared" si="34"/>
        <v>18000.000000000007</v>
      </c>
      <c r="AI44" s="10">
        <f t="shared" ref="AI44:AY44" si="35">SUM(AI45:AI47)</f>
        <v>18000.000000000007</v>
      </c>
      <c r="AJ44" s="10">
        <f t="shared" si="35"/>
        <v>18000.000000000007</v>
      </c>
      <c r="AK44" s="10">
        <f t="shared" si="35"/>
        <v>18000.000000000007</v>
      </c>
      <c r="AL44" s="10">
        <f t="shared" si="35"/>
        <v>18000.000000000007</v>
      </c>
      <c r="AM44" s="10">
        <f t="shared" si="35"/>
        <v>18000.000000000007</v>
      </c>
      <c r="AN44" s="10">
        <f t="shared" si="35"/>
        <v>18000.000000000007</v>
      </c>
      <c r="AO44" s="10">
        <f t="shared" si="35"/>
        <v>18000.000000000007</v>
      </c>
      <c r="AP44" s="10">
        <f t="shared" si="35"/>
        <v>18000.000000000007</v>
      </c>
      <c r="AQ44" s="10">
        <f t="shared" si="35"/>
        <v>18000.000000000007</v>
      </c>
      <c r="AR44" s="10">
        <f t="shared" si="35"/>
        <v>18000.000000000007</v>
      </c>
      <c r="AS44" s="10">
        <f t="shared" si="35"/>
        <v>18000.000000000007</v>
      </c>
      <c r="AT44" s="10">
        <f t="shared" si="35"/>
        <v>18000.000000000007</v>
      </c>
      <c r="AU44" s="10">
        <f t="shared" si="35"/>
        <v>18000.000000000007</v>
      </c>
      <c r="AV44" s="10">
        <f t="shared" si="35"/>
        <v>18000.000000000007</v>
      </c>
      <c r="AW44" s="10">
        <f t="shared" si="35"/>
        <v>18000.000000000007</v>
      </c>
      <c r="AX44" s="10">
        <f t="shared" si="35"/>
        <v>18000.000000000007</v>
      </c>
      <c r="AY44" s="10">
        <f t="shared" si="35"/>
        <v>18000.000000000007</v>
      </c>
    </row>
    <row r="45" spans="1:51" x14ac:dyDescent="0.25">
      <c r="A45" s="9" t="s">
        <v>92</v>
      </c>
      <c r="B45" s="9"/>
      <c r="C45" s="47">
        <f>+SP_Pregresso!D47</f>
        <v>4000</v>
      </c>
      <c r="D45" s="47">
        <f>+C45+M_Investimenti!F1069+SP_Pregresso!F113</f>
        <v>4166.666666666667</v>
      </c>
      <c r="E45" s="47">
        <f>+D45+M_Investimenti!G1069+SP_Pregresso!G113</f>
        <v>4333.3333333333339</v>
      </c>
      <c r="F45" s="47">
        <f>+E45+M_Investimenti!H1069+SP_Pregresso!H113</f>
        <v>4500.0000000000009</v>
      </c>
      <c r="G45" s="47">
        <f>+F45+M_Investimenti!I1069+SP_Pregresso!I113</f>
        <v>4666.6666666666679</v>
      </c>
      <c r="H45" s="47">
        <f>+G45+M_Investimenti!J1069+SP_Pregresso!J113</f>
        <v>4833.3333333333348</v>
      </c>
      <c r="I45" s="47">
        <f>+H45+M_Investimenti!K1069+SP_Pregresso!K113</f>
        <v>5000.0000000000018</v>
      </c>
      <c r="J45" s="47">
        <f>+I45+M_Investimenti!L1069+SP_Pregresso!L113</f>
        <v>5166.6666666666688</v>
      </c>
      <c r="K45" s="47">
        <f>+J45+M_Investimenti!M1069+SP_Pregresso!M113</f>
        <v>5333.3333333333358</v>
      </c>
      <c r="L45" s="47">
        <f>+K45+M_Investimenti!N1069+SP_Pregresso!N113</f>
        <v>5500.0000000000027</v>
      </c>
      <c r="M45" s="47">
        <f>+L45+M_Investimenti!O1069+SP_Pregresso!O113</f>
        <v>5666.6666666666697</v>
      </c>
      <c r="N45" s="47">
        <f>+M45+M_Investimenti!P1069+SP_Pregresso!P113</f>
        <v>5833.3333333333367</v>
      </c>
      <c r="O45" s="47">
        <f>+N45+M_Investimenti!Q1069+SP_Pregresso!Q113</f>
        <v>6000.0000000000036</v>
      </c>
      <c r="P45" s="47">
        <f>+O45+M_Investimenti!R1069+SP_Pregresso!R113</f>
        <v>6166.6666666666706</v>
      </c>
      <c r="Q45" s="47">
        <f>+P45+M_Investimenti!S1069+SP_Pregresso!S113</f>
        <v>6333.3333333333376</v>
      </c>
      <c r="R45" s="47">
        <f>+Q45+M_Investimenti!T1069+SP_Pregresso!T113</f>
        <v>6500.0000000000045</v>
      </c>
      <c r="S45" s="47">
        <f>+R45+M_Investimenti!U1069+SP_Pregresso!U113</f>
        <v>6666.6666666666715</v>
      </c>
      <c r="T45" s="47">
        <f>+S45+M_Investimenti!V1069+SP_Pregresso!V113</f>
        <v>6833.3333333333385</v>
      </c>
      <c r="U45" s="47">
        <f>+T45+M_Investimenti!W1069+SP_Pregresso!W113</f>
        <v>7000.0000000000055</v>
      </c>
      <c r="V45" s="47">
        <f>+U45+M_Investimenti!X1069+SP_Pregresso!X113</f>
        <v>7166.6666666666724</v>
      </c>
      <c r="W45" s="47">
        <f>+V45+M_Investimenti!Y1069+SP_Pregresso!Y113</f>
        <v>7333.3333333333394</v>
      </c>
      <c r="X45" s="47">
        <f>+W45+M_Investimenti!Z1069+SP_Pregresso!Z113</f>
        <v>7500.0000000000064</v>
      </c>
      <c r="Y45" s="47">
        <f>+X45+M_Investimenti!AA1069+SP_Pregresso!AA113</f>
        <v>7666.6666666666733</v>
      </c>
      <c r="Z45" s="47">
        <f>+Y45+M_Investimenti!AB1069+SP_Pregresso!AB113</f>
        <v>7833.3333333333403</v>
      </c>
      <c r="AA45" s="47">
        <f>+Z45+M_Investimenti!AC1069+SP_Pregresso!AC113</f>
        <v>8000.0000000000073</v>
      </c>
      <c r="AB45" s="47">
        <f>+AA45+M_Investimenti!AD1069+SP_Pregresso!AD113</f>
        <v>8000.0000000000073</v>
      </c>
      <c r="AC45" s="47">
        <f>+AB45+M_Investimenti!AE1069+SP_Pregresso!AE113</f>
        <v>8000.0000000000073</v>
      </c>
      <c r="AD45" s="47">
        <f>+AC45+M_Investimenti!AF1069+SP_Pregresso!AF113</f>
        <v>8000.0000000000073</v>
      </c>
      <c r="AE45" s="47">
        <f>+AD45+M_Investimenti!AG1069+SP_Pregresso!AG113</f>
        <v>8000.0000000000073</v>
      </c>
      <c r="AF45" s="47">
        <f>+AE45+M_Investimenti!AH1069+SP_Pregresso!AH113</f>
        <v>8000.0000000000073</v>
      </c>
      <c r="AG45" s="47">
        <f>+AF45+M_Investimenti!AI1069+SP_Pregresso!AI113</f>
        <v>8000.0000000000073</v>
      </c>
      <c r="AH45" s="47">
        <f>+AG45+M_Investimenti!AJ1069+SP_Pregresso!AJ113</f>
        <v>8000.0000000000073</v>
      </c>
      <c r="AI45" s="47">
        <f>+AH45+M_Investimenti!AK1069+SP_Pregresso!AK113</f>
        <v>8000.0000000000073</v>
      </c>
      <c r="AJ45" s="47">
        <f>+AI45+M_Investimenti!AL1069+SP_Pregresso!AL113</f>
        <v>8000.0000000000073</v>
      </c>
      <c r="AK45" s="47">
        <f>+AJ45+M_Investimenti!AM1069+SP_Pregresso!AM113</f>
        <v>8000.0000000000073</v>
      </c>
      <c r="AL45" s="47">
        <f>+AK45+M_Investimenti!AN1069+SP_Pregresso!AN113</f>
        <v>8000.0000000000073</v>
      </c>
      <c r="AM45" s="47">
        <f>+AL45+M_Investimenti!AO1069+SP_Pregresso!AO113</f>
        <v>8000.0000000000073</v>
      </c>
      <c r="AN45" s="47">
        <f>+AM45+M_Investimenti!AP1069+SP_Pregresso!AP113</f>
        <v>8000.0000000000073</v>
      </c>
      <c r="AO45" s="47">
        <f>+AN45+M_Investimenti!AQ1069+SP_Pregresso!AQ113</f>
        <v>8000.0000000000073</v>
      </c>
      <c r="AP45" s="47">
        <f>+AO45+M_Investimenti!AR1069+SP_Pregresso!AR113</f>
        <v>8000.0000000000073</v>
      </c>
      <c r="AQ45" s="47">
        <f>+AP45+M_Investimenti!AS1069+SP_Pregresso!AS113</f>
        <v>8000.0000000000073</v>
      </c>
      <c r="AR45" s="47">
        <f>+AQ45+M_Investimenti!AT1069+SP_Pregresso!AT113</f>
        <v>8000.0000000000073</v>
      </c>
      <c r="AS45" s="47">
        <f>+AR45+M_Investimenti!AU1069+SP_Pregresso!AU113</f>
        <v>8000.0000000000073</v>
      </c>
      <c r="AT45" s="47">
        <f>+AS45+M_Investimenti!AV1069+SP_Pregresso!AV113</f>
        <v>8000.0000000000073</v>
      </c>
      <c r="AU45" s="47">
        <f>+AT45+M_Investimenti!AW1069+SP_Pregresso!AW113</f>
        <v>8000.0000000000073</v>
      </c>
      <c r="AV45" s="47">
        <f>+AU45+M_Investimenti!AX1069+SP_Pregresso!AX113</f>
        <v>8000.0000000000073</v>
      </c>
      <c r="AW45" s="47">
        <f>+AV45+M_Investimenti!AY1069+SP_Pregresso!AY113</f>
        <v>8000.0000000000073</v>
      </c>
      <c r="AX45" s="47">
        <f>+AW45+M_Investimenti!AZ1069+SP_Pregresso!AZ113</f>
        <v>8000.0000000000073</v>
      </c>
      <c r="AY45" s="47">
        <f>+AX45+M_Investimenti!BA1069+SP_Pregresso!BA113</f>
        <v>8000.0000000000073</v>
      </c>
    </row>
    <row r="46" spans="1:51" x14ac:dyDescent="0.25">
      <c r="A46" s="9" t="s">
        <v>93</v>
      </c>
      <c r="B46" s="9"/>
      <c r="C46" s="47">
        <f>+SP_Pregresso!D48</f>
        <v>5000</v>
      </c>
      <c r="D46" s="47">
        <f>+C46+M_Investimenti!F1070+SP_Pregresso!F114</f>
        <v>5208.333333333333</v>
      </c>
      <c r="E46" s="47">
        <f>+D46+M_Investimenti!G1070+SP_Pregresso!G114</f>
        <v>5416.6666666666661</v>
      </c>
      <c r="F46" s="47">
        <f>+E46+M_Investimenti!H1070+SP_Pregresso!H114</f>
        <v>5624.9999999999991</v>
      </c>
      <c r="G46" s="47">
        <f>+F46+M_Investimenti!I1070+SP_Pregresso!I114</f>
        <v>5833.3333333333321</v>
      </c>
      <c r="H46" s="47">
        <f>+G46+M_Investimenti!J1070+SP_Pregresso!J114</f>
        <v>6041.6666666666652</v>
      </c>
      <c r="I46" s="47">
        <f>+H46+M_Investimenti!K1070+SP_Pregresso!K114</f>
        <v>6249.9999999999982</v>
      </c>
      <c r="J46" s="47">
        <f>+I46+M_Investimenti!L1070+SP_Pregresso!L114</f>
        <v>6458.3333333333312</v>
      </c>
      <c r="K46" s="47">
        <f>+J46+M_Investimenti!M1070+SP_Pregresso!M114</f>
        <v>6666.6666666666642</v>
      </c>
      <c r="L46" s="47">
        <f>+K46+M_Investimenti!N1070+SP_Pregresso!N114</f>
        <v>6874.9999999999973</v>
      </c>
      <c r="M46" s="47">
        <f>+L46+M_Investimenti!O1070+SP_Pregresso!O114</f>
        <v>7083.3333333333303</v>
      </c>
      <c r="N46" s="47">
        <f>+M46+M_Investimenti!P1070+SP_Pregresso!P114</f>
        <v>7291.6666666666633</v>
      </c>
      <c r="O46" s="47">
        <f>+N46+M_Investimenti!Q1070+SP_Pregresso!Q114</f>
        <v>7499.9999999999964</v>
      </c>
      <c r="P46" s="47">
        <f>+O46+M_Investimenti!R1070+SP_Pregresso!R114</f>
        <v>7708.3333333333294</v>
      </c>
      <c r="Q46" s="47">
        <f>+P46+M_Investimenti!S1070+SP_Pregresso!S114</f>
        <v>7916.6666666666624</v>
      </c>
      <c r="R46" s="47">
        <f>+Q46+M_Investimenti!T1070+SP_Pregresso!T114</f>
        <v>8124.9999999999955</v>
      </c>
      <c r="S46" s="47">
        <f>+R46+M_Investimenti!U1070+SP_Pregresso!U114</f>
        <v>8333.3333333333285</v>
      </c>
      <c r="T46" s="47">
        <f>+S46+M_Investimenti!V1070+SP_Pregresso!V114</f>
        <v>8541.6666666666624</v>
      </c>
      <c r="U46" s="47">
        <f>+T46+M_Investimenti!W1070+SP_Pregresso!W114</f>
        <v>8749.9999999999964</v>
      </c>
      <c r="V46" s="47">
        <f>+U46+M_Investimenti!X1070+SP_Pregresso!X114</f>
        <v>8958.3333333333303</v>
      </c>
      <c r="W46" s="47">
        <f>+V46+M_Investimenti!Y1070+SP_Pregresso!Y114</f>
        <v>9166.6666666666642</v>
      </c>
      <c r="X46" s="47">
        <f>+W46+M_Investimenti!Z1070+SP_Pregresso!Z114</f>
        <v>9374.9999999999982</v>
      </c>
      <c r="Y46" s="47">
        <f>+X46+M_Investimenti!AA1070+SP_Pregresso!AA114</f>
        <v>9583.3333333333321</v>
      </c>
      <c r="Z46" s="47">
        <f>+Y46+M_Investimenti!AB1070+SP_Pregresso!AB114</f>
        <v>9791.6666666666661</v>
      </c>
      <c r="AA46" s="47">
        <f>+Z46+M_Investimenti!AC1070+SP_Pregresso!AC114</f>
        <v>10000</v>
      </c>
      <c r="AB46" s="47">
        <f>+AA46+M_Investimenti!AD1070+SP_Pregresso!AD114</f>
        <v>10000</v>
      </c>
      <c r="AC46" s="47">
        <f>+AB46+M_Investimenti!AE1070+SP_Pregresso!AE114</f>
        <v>10000</v>
      </c>
      <c r="AD46" s="47">
        <f>+AC46+M_Investimenti!AF1070+SP_Pregresso!AF114</f>
        <v>10000</v>
      </c>
      <c r="AE46" s="47">
        <f>+AD46+M_Investimenti!AG1070+SP_Pregresso!AG114</f>
        <v>10000</v>
      </c>
      <c r="AF46" s="47">
        <f>+AE46+M_Investimenti!AH1070+SP_Pregresso!AH114</f>
        <v>10000</v>
      </c>
      <c r="AG46" s="47">
        <f>+AF46+M_Investimenti!AI1070+SP_Pregresso!AI114</f>
        <v>10000</v>
      </c>
      <c r="AH46" s="47">
        <f>+AG46+M_Investimenti!AJ1070+SP_Pregresso!AJ114</f>
        <v>10000</v>
      </c>
      <c r="AI46" s="47">
        <f>+AH46+M_Investimenti!AK1070+SP_Pregresso!AK114</f>
        <v>10000</v>
      </c>
      <c r="AJ46" s="47">
        <f>+AI46+M_Investimenti!AL1070+SP_Pregresso!AL114</f>
        <v>10000</v>
      </c>
      <c r="AK46" s="47">
        <f>+AJ46+M_Investimenti!AM1070+SP_Pregresso!AM114</f>
        <v>10000</v>
      </c>
      <c r="AL46" s="47">
        <f>+AK46+M_Investimenti!AN1070+SP_Pregresso!AN114</f>
        <v>10000</v>
      </c>
      <c r="AM46" s="47">
        <f>+AL46+M_Investimenti!AO1070+SP_Pregresso!AO114</f>
        <v>10000</v>
      </c>
      <c r="AN46" s="47">
        <f>+AM46+M_Investimenti!AP1070+SP_Pregresso!AP114</f>
        <v>10000</v>
      </c>
      <c r="AO46" s="47">
        <f>+AN46+M_Investimenti!AQ1070+SP_Pregresso!AQ114</f>
        <v>10000</v>
      </c>
      <c r="AP46" s="47">
        <f>+AO46+M_Investimenti!AR1070+SP_Pregresso!AR114</f>
        <v>10000</v>
      </c>
      <c r="AQ46" s="47">
        <f>+AP46+M_Investimenti!AS1070+SP_Pregresso!AS114</f>
        <v>10000</v>
      </c>
      <c r="AR46" s="47">
        <f>+AQ46+M_Investimenti!AT1070+SP_Pregresso!AT114</f>
        <v>10000</v>
      </c>
      <c r="AS46" s="47">
        <f>+AR46+M_Investimenti!AU1070+SP_Pregresso!AU114</f>
        <v>10000</v>
      </c>
      <c r="AT46" s="47">
        <f>+AS46+M_Investimenti!AV1070+SP_Pregresso!AV114</f>
        <v>10000</v>
      </c>
      <c r="AU46" s="47">
        <f>+AT46+M_Investimenti!AW1070+SP_Pregresso!AW114</f>
        <v>10000</v>
      </c>
      <c r="AV46" s="47">
        <f>+AU46+M_Investimenti!AX1070+SP_Pregresso!AX114</f>
        <v>10000</v>
      </c>
      <c r="AW46" s="47">
        <f>+AV46+M_Investimenti!AY1070+SP_Pregresso!AY114</f>
        <v>10000</v>
      </c>
      <c r="AX46" s="47">
        <f>+AW46+M_Investimenti!AZ1070+SP_Pregresso!AZ114</f>
        <v>10000</v>
      </c>
      <c r="AY46" s="47">
        <f>+AX46+M_Investimenti!BA1070+SP_Pregresso!BA114</f>
        <v>10000</v>
      </c>
    </row>
    <row r="47" spans="1:51" x14ac:dyDescent="0.25">
      <c r="A47" s="9" t="s">
        <v>94</v>
      </c>
      <c r="B47" s="9"/>
      <c r="C47" s="47">
        <f>+SP_Pregresso!D49</f>
        <v>0</v>
      </c>
      <c r="D47" s="47">
        <f>+C47+M_Investimenti!F1071+SP_Pregresso!F115</f>
        <v>0</v>
      </c>
      <c r="E47" s="47">
        <f>+D47+M_Investimenti!G1071+SP_Pregresso!G115</f>
        <v>0</v>
      </c>
      <c r="F47" s="47">
        <f>+E47+M_Investimenti!H1071+SP_Pregresso!H115</f>
        <v>0</v>
      </c>
      <c r="G47" s="47">
        <f>+F47+M_Investimenti!I1071+SP_Pregresso!I115</f>
        <v>0</v>
      </c>
      <c r="H47" s="47">
        <f>+G47+M_Investimenti!J1071+SP_Pregresso!J115</f>
        <v>0</v>
      </c>
      <c r="I47" s="47">
        <f>+H47+M_Investimenti!K1071+SP_Pregresso!K115</f>
        <v>0</v>
      </c>
      <c r="J47" s="47">
        <f>+I47+M_Investimenti!L1071+SP_Pregresso!L115</f>
        <v>0</v>
      </c>
      <c r="K47" s="47">
        <f>+J47+M_Investimenti!M1071+SP_Pregresso!M115</f>
        <v>0</v>
      </c>
      <c r="L47" s="47">
        <f>+K47+M_Investimenti!N1071+SP_Pregresso!N115</f>
        <v>0</v>
      </c>
      <c r="M47" s="47">
        <f>+L47+M_Investimenti!O1071+SP_Pregresso!O115</f>
        <v>0</v>
      </c>
      <c r="N47" s="47">
        <f>+M47+M_Investimenti!P1071+SP_Pregresso!P115</f>
        <v>0</v>
      </c>
      <c r="O47" s="47">
        <f>+N47+M_Investimenti!Q1071+SP_Pregresso!Q115</f>
        <v>0</v>
      </c>
      <c r="P47" s="47">
        <f>+O47+M_Investimenti!R1071+SP_Pregresso!R115</f>
        <v>0</v>
      </c>
      <c r="Q47" s="47">
        <f>+P47+M_Investimenti!S1071+SP_Pregresso!S115</f>
        <v>0</v>
      </c>
      <c r="R47" s="47">
        <f>+Q47+M_Investimenti!T1071+SP_Pregresso!T115</f>
        <v>0</v>
      </c>
      <c r="S47" s="47">
        <f>+R47+M_Investimenti!U1071+SP_Pregresso!U115</f>
        <v>0</v>
      </c>
      <c r="T47" s="47">
        <f>+S47+M_Investimenti!V1071+SP_Pregresso!V115</f>
        <v>0</v>
      </c>
      <c r="U47" s="47">
        <f>+T47+M_Investimenti!W1071+SP_Pregresso!W115</f>
        <v>0</v>
      </c>
      <c r="V47" s="47">
        <f>+U47+M_Investimenti!X1071+SP_Pregresso!X115</f>
        <v>0</v>
      </c>
      <c r="W47" s="47">
        <f>+V47+M_Investimenti!Y1071+SP_Pregresso!Y115</f>
        <v>0</v>
      </c>
      <c r="X47" s="47">
        <f>+W47+M_Investimenti!Z1071+SP_Pregresso!Z115</f>
        <v>0</v>
      </c>
      <c r="Y47" s="47">
        <f>+X47+M_Investimenti!AA1071+SP_Pregresso!AA115</f>
        <v>0</v>
      </c>
      <c r="Z47" s="47">
        <f>+Y47+M_Investimenti!AB1071+SP_Pregresso!AB115</f>
        <v>0</v>
      </c>
      <c r="AA47" s="47">
        <f>+Z47+M_Investimenti!AC1071+SP_Pregresso!AC115</f>
        <v>0</v>
      </c>
      <c r="AB47" s="47">
        <f>+AA47+M_Investimenti!AD1071+SP_Pregresso!AD115</f>
        <v>0</v>
      </c>
      <c r="AC47" s="47">
        <f>+AB47+M_Investimenti!AE1071+SP_Pregresso!AE115</f>
        <v>0</v>
      </c>
      <c r="AD47" s="47">
        <f>+AC47+M_Investimenti!AF1071+SP_Pregresso!AF115</f>
        <v>0</v>
      </c>
      <c r="AE47" s="47">
        <f>+AD47+M_Investimenti!AG1071+SP_Pregresso!AG115</f>
        <v>0</v>
      </c>
      <c r="AF47" s="47">
        <f>+AE47+M_Investimenti!AH1071+SP_Pregresso!AH115</f>
        <v>0</v>
      </c>
      <c r="AG47" s="47">
        <f>+AF47+M_Investimenti!AI1071+SP_Pregresso!AI115</f>
        <v>0</v>
      </c>
      <c r="AH47" s="47">
        <f>+AG47+M_Investimenti!AJ1071+SP_Pregresso!AJ115</f>
        <v>0</v>
      </c>
      <c r="AI47" s="47">
        <f>+AH47+M_Investimenti!AK1071+SP_Pregresso!AK115</f>
        <v>0</v>
      </c>
      <c r="AJ47" s="47">
        <f>+AI47+M_Investimenti!AL1071+SP_Pregresso!AL115</f>
        <v>0</v>
      </c>
      <c r="AK47" s="47">
        <f>+AJ47+M_Investimenti!AM1071+SP_Pregresso!AM115</f>
        <v>0</v>
      </c>
      <c r="AL47" s="47">
        <f>+AK47+M_Investimenti!AN1071+SP_Pregresso!AN115</f>
        <v>0</v>
      </c>
      <c r="AM47" s="47">
        <f>+AL47+M_Investimenti!AO1071+SP_Pregresso!AO115</f>
        <v>0</v>
      </c>
      <c r="AN47" s="47">
        <f>+AM47+M_Investimenti!AP1071+SP_Pregresso!AP115</f>
        <v>0</v>
      </c>
      <c r="AO47" s="47">
        <f>+AN47+M_Investimenti!AQ1071+SP_Pregresso!AQ115</f>
        <v>0</v>
      </c>
      <c r="AP47" s="47">
        <f>+AO47+M_Investimenti!AR1071+SP_Pregresso!AR115</f>
        <v>0</v>
      </c>
      <c r="AQ47" s="47">
        <f>+AP47+M_Investimenti!AS1071+SP_Pregresso!AS115</f>
        <v>0</v>
      </c>
      <c r="AR47" s="47">
        <f>+AQ47+M_Investimenti!AT1071+SP_Pregresso!AT115</f>
        <v>0</v>
      </c>
      <c r="AS47" s="47">
        <f>+AR47+M_Investimenti!AU1071+SP_Pregresso!AU115</f>
        <v>0</v>
      </c>
      <c r="AT47" s="47">
        <f>+AS47+M_Investimenti!AV1071+SP_Pregresso!AV115</f>
        <v>0</v>
      </c>
      <c r="AU47" s="47">
        <f>+AT47+M_Investimenti!AW1071+SP_Pregresso!AW115</f>
        <v>0</v>
      </c>
      <c r="AV47" s="47">
        <f>+AU47+M_Investimenti!AX1071+SP_Pregresso!AX115</f>
        <v>0</v>
      </c>
      <c r="AW47" s="47">
        <f>+AV47+M_Investimenti!AY1071+SP_Pregresso!AY115</f>
        <v>0</v>
      </c>
      <c r="AX47" s="47">
        <f>+AW47+M_Investimenti!AZ1071+SP_Pregresso!AZ115</f>
        <v>0</v>
      </c>
      <c r="AY47" s="47">
        <f>+AX47+M_Investimenti!BA1071+SP_Pregresso!BA115</f>
        <v>0</v>
      </c>
    </row>
    <row r="48" spans="1:51" x14ac:dyDescent="0.25">
      <c r="A48" s="9"/>
      <c r="B48" s="9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1:51" x14ac:dyDescent="0.25">
      <c r="A49" s="7" t="s">
        <v>173</v>
      </c>
      <c r="B49" s="7"/>
      <c r="C49" s="10">
        <f>+C50</f>
        <v>0</v>
      </c>
      <c r="D49" s="10">
        <f>+D50</f>
        <v>0</v>
      </c>
      <c r="E49" s="10">
        <f t="shared" ref="E49:H49" si="36">+E50</f>
        <v>0</v>
      </c>
      <c r="F49" s="10">
        <f t="shared" si="36"/>
        <v>0</v>
      </c>
      <c r="G49" s="10">
        <f t="shared" si="36"/>
        <v>0</v>
      </c>
      <c r="H49" s="10">
        <f t="shared" si="36"/>
        <v>0</v>
      </c>
      <c r="I49" s="10">
        <f t="shared" ref="I49" si="37">+I50</f>
        <v>0</v>
      </c>
      <c r="J49" s="10">
        <f t="shared" ref="J49" si="38">+J50</f>
        <v>0</v>
      </c>
      <c r="K49" s="10">
        <f t="shared" ref="K49:L49" si="39">+K50</f>
        <v>0</v>
      </c>
      <c r="L49" s="10">
        <f t="shared" si="39"/>
        <v>0</v>
      </c>
      <c r="M49" s="10">
        <f t="shared" ref="M49" si="40">+M50</f>
        <v>0</v>
      </c>
      <c r="N49" s="10">
        <f t="shared" ref="N49" si="41">+N50</f>
        <v>0</v>
      </c>
      <c r="O49" s="10">
        <f t="shared" ref="O49:P49" si="42">+O50</f>
        <v>0</v>
      </c>
      <c r="P49" s="10">
        <f t="shared" si="42"/>
        <v>0</v>
      </c>
      <c r="Q49" s="10">
        <f t="shared" ref="Q49" si="43">+Q50</f>
        <v>0</v>
      </c>
      <c r="R49" s="10">
        <f t="shared" ref="R49" si="44">+R50</f>
        <v>0</v>
      </c>
      <c r="S49" s="10">
        <f t="shared" ref="S49:T49" si="45">+S50</f>
        <v>0</v>
      </c>
      <c r="T49" s="10">
        <f t="shared" si="45"/>
        <v>0</v>
      </c>
      <c r="U49" s="10">
        <f t="shared" ref="U49" si="46">+U50</f>
        <v>0</v>
      </c>
      <c r="V49" s="10">
        <f t="shared" ref="V49" si="47">+V50</f>
        <v>0</v>
      </c>
      <c r="W49" s="10">
        <f t="shared" ref="W49:X49" si="48">+W50</f>
        <v>0</v>
      </c>
      <c r="X49" s="10">
        <f t="shared" si="48"/>
        <v>0</v>
      </c>
      <c r="Y49" s="10">
        <f t="shared" ref="Y49" si="49">+Y50</f>
        <v>0</v>
      </c>
      <c r="Z49" s="10">
        <f t="shared" ref="Z49" si="50">+Z50</f>
        <v>0</v>
      </c>
      <c r="AA49" s="10">
        <f t="shared" ref="AA49:AB49" si="51">+AA50</f>
        <v>0</v>
      </c>
      <c r="AB49" s="10">
        <f t="shared" si="51"/>
        <v>0</v>
      </c>
      <c r="AC49" s="10">
        <f t="shared" ref="AC49" si="52">+AC50</f>
        <v>0</v>
      </c>
      <c r="AD49" s="10">
        <f t="shared" ref="AD49" si="53">+AD50</f>
        <v>0</v>
      </c>
      <c r="AE49" s="10">
        <f t="shared" ref="AE49:AF49" si="54">+AE50</f>
        <v>0</v>
      </c>
      <c r="AF49" s="10">
        <f t="shared" si="54"/>
        <v>0</v>
      </c>
      <c r="AG49" s="10">
        <f t="shared" ref="AG49" si="55">+AG50</f>
        <v>0</v>
      </c>
      <c r="AH49" s="10">
        <f t="shared" ref="AH49" si="56">+AH50</f>
        <v>0</v>
      </c>
      <c r="AI49" s="10">
        <f t="shared" ref="AI49:AJ49" si="57">+AI50</f>
        <v>0</v>
      </c>
      <c r="AJ49" s="10">
        <f t="shared" si="57"/>
        <v>0</v>
      </c>
      <c r="AK49" s="10">
        <f t="shared" ref="AK49" si="58">+AK50</f>
        <v>0</v>
      </c>
      <c r="AL49" s="10">
        <f t="shared" ref="AL49" si="59">+AL50</f>
        <v>0</v>
      </c>
      <c r="AM49" s="10">
        <f t="shared" ref="AM49:AN49" si="60">+AM50</f>
        <v>0</v>
      </c>
      <c r="AN49" s="10">
        <f t="shared" si="60"/>
        <v>0</v>
      </c>
      <c r="AO49" s="10">
        <f t="shared" ref="AO49" si="61">+AO50</f>
        <v>0</v>
      </c>
      <c r="AP49" s="10">
        <f t="shared" ref="AP49" si="62">+AP50</f>
        <v>0</v>
      </c>
      <c r="AQ49" s="10">
        <f t="shared" ref="AQ49:AR49" si="63">+AQ50</f>
        <v>0</v>
      </c>
      <c r="AR49" s="10">
        <f t="shared" si="63"/>
        <v>0</v>
      </c>
      <c r="AS49" s="10">
        <f t="shared" ref="AS49" si="64">+AS50</f>
        <v>0</v>
      </c>
      <c r="AT49" s="10">
        <f t="shared" ref="AT49" si="65">+AT50</f>
        <v>0</v>
      </c>
      <c r="AU49" s="10">
        <f t="shared" ref="AU49:AV49" si="66">+AU50</f>
        <v>0</v>
      </c>
      <c r="AV49" s="10">
        <f t="shared" si="66"/>
        <v>0</v>
      </c>
      <c r="AW49" s="10">
        <f t="shared" ref="AW49" si="67">+AW50</f>
        <v>0</v>
      </c>
      <c r="AX49" s="10">
        <f t="shared" ref="AX49" si="68">+AX50</f>
        <v>0</v>
      </c>
      <c r="AY49" s="10">
        <f t="shared" ref="AY49" si="69">+AY50</f>
        <v>0</v>
      </c>
    </row>
    <row r="50" spans="1:51" x14ac:dyDescent="0.25">
      <c r="A50" s="11" t="s">
        <v>174</v>
      </c>
      <c r="B50" s="11"/>
      <c r="C50" s="47">
        <f>+SP_Pregresso!D52</f>
        <v>0</v>
      </c>
      <c r="D50" s="47">
        <f>+SP_Pregresso!F52</f>
        <v>0</v>
      </c>
      <c r="E50" s="47">
        <f>+SP_Pregresso!G52</f>
        <v>0</v>
      </c>
      <c r="F50" s="47">
        <f>+SP_Pregresso!H52</f>
        <v>0</v>
      </c>
      <c r="G50" s="47">
        <f>+SP_Pregresso!I52</f>
        <v>0</v>
      </c>
      <c r="H50" s="47">
        <f>+SP_Pregresso!J52</f>
        <v>0</v>
      </c>
      <c r="I50" s="47">
        <f>+SP_Pregresso!K52</f>
        <v>0</v>
      </c>
      <c r="J50" s="47">
        <f>+SP_Pregresso!L52</f>
        <v>0</v>
      </c>
      <c r="K50" s="47">
        <f>+SP_Pregresso!M52</f>
        <v>0</v>
      </c>
      <c r="L50" s="47">
        <f>+SP_Pregresso!N52</f>
        <v>0</v>
      </c>
      <c r="M50" s="47">
        <f>+SP_Pregresso!O52</f>
        <v>0</v>
      </c>
      <c r="N50" s="47">
        <f>+SP_Pregresso!P52</f>
        <v>0</v>
      </c>
      <c r="O50" s="47">
        <f>+SP_Pregresso!Q52</f>
        <v>0</v>
      </c>
      <c r="P50" s="47">
        <f>+SP_Pregresso!R52</f>
        <v>0</v>
      </c>
      <c r="Q50" s="47">
        <f>+SP_Pregresso!S52</f>
        <v>0</v>
      </c>
      <c r="R50" s="47">
        <f>+SP_Pregresso!T52</f>
        <v>0</v>
      </c>
      <c r="S50" s="47">
        <f>+SP_Pregresso!U52</f>
        <v>0</v>
      </c>
      <c r="T50" s="47">
        <f>+SP_Pregresso!V52</f>
        <v>0</v>
      </c>
      <c r="U50" s="47">
        <f>+SP_Pregresso!W52</f>
        <v>0</v>
      </c>
      <c r="V50" s="47">
        <f>+SP_Pregresso!X52</f>
        <v>0</v>
      </c>
      <c r="W50" s="47">
        <f>+SP_Pregresso!Y52</f>
        <v>0</v>
      </c>
      <c r="X50" s="47">
        <f>+SP_Pregresso!Z52</f>
        <v>0</v>
      </c>
      <c r="Y50" s="47">
        <f>+SP_Pregresso!AA52</f>
        <v>0</v>
      </c>
      <c r="Z50" s="47">
        <f>+SP_Pregresso!AB52</f>
        <v>0</v>
      </c>
      <c r="AA50" s="47">
        <f>+SP_Pregresso!AC52</f>
        <v>0</v>
      </c>
      <c r="AB50" s="47">
        <f>+SP_Pregresso!AD52</f>
        <v>0</v>
      </c>
      <c r="AC50" s="47">
        <f>+SP_Pregresso!AE52</f>
        <v>0</v>
      </c>
      <c r="AD50" s="47">
        <f>+SP_Pregresso!AF52</f>
        <v>0</v>
      </c>
      <c r="AE50" s="47">
        <f>+SP_Pregresso!AG52</f>
        <v>0</v>
      </c>
      <c r="AF50" s="47">
        <f>+SP_Pregresso!AH52</f>
        <v>0</v>
      </c>
      <c r="AG50" s="47">
        <f>+SP_Pregresso!AI52</f>
        <v>0</v>
      </c>
      <c r="AH50" s="47">
        <f>+SP_Pregresso!AJ52</f>
        <v>0</v>
      </c>
      <c r="AI50" s="47">
        <f>+SP_Pregresso!AK52</f>
        <v>0</v>
      </c>
      <c r="AJ50" s="47">
        <f>+SP_Pregresso!AL52</f>
        <v>0</v>
      </c>
      <c r="AK50" s="47">
        <f>+SP_Pregresso!AM52</f>
        <v>0</v>
      </c>
      <c r="AL50" s="47">
        <f>+SP_Pregresso!AN52</f>
        <v>0</v>
      </c>
      <c r="AM50" s="47">
        <f>+SP_Pregresso!AO52</f>
        <v>0</v>
      </c>
      <c r="AN50" s="47">
        <f>+SP_Pregresso!AP52</f>
        <v>0</v>
      </c>
      <c r="AO50" s="47">
        <f>+SP_Pregresso!AQ52</f>
        <v>0</v>
      </c>
      <c r="AP50" s="47">
        <f>+SP_Pregresso!AR52</f>
        <v>0</v>
      </c>
      <c r="AQ50" s="47">
        <f>+SP_Pregresso!AS52</f>
        <v>0</v>
      </c>
      <c r="AR50" s="47">
        <f>+SP_Pregresso!AT52</f>
        <v>0</v>
      </c>
      <c r="AS50" s="47">
        <f>+SP_Pregresso!AU52</f>
        <v>0</v>
      </c>
      <c r="AT50" s="47">
        <f>+SP_Pregresso!AV52</f>
        <v>0</v>
      </c>
      <c r="AU50" s="47">
        <f>+SP_Pregresso!AW52</f>
        <v>0</v>
      </c>
      <c r="AV50" s="47">
        <f>+SP_Pregresso!AX52</f>
        <v>0</v>
      </c>
      <c r="AW50" s="47">
        <f>+SP_Pregresso!AY52</f>
        <v>0</v>
      </c>
      <c r="AX50" s="47">
        <f>+SP_Pregresso!AZ52</f>
        <v>0</v>
      </c>
      <c r="AY50" s="47">
        <f>+SP_Pregresso!BA52</f>
        <v>0</v>
      </c>
    </row>
    <row r="51" spans="1:5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1:51" x14ac:dyDescent="0.25">
      <c r="A52" s="7" t="s">
        <v>95</v>
      </c>
      <c r="B52" s="7"/>
      <c r="C52" s="10">
        <f t="shared" ref="C52:AH52" si="70">+C39+C24+C20+C6+C4+C49</f>
        <v>696000</v>
      </c>
      <c r="D52" s="10">
        <f t="shared" si="70"/>
        <v>792708.33333333326</v>
      </c>
      <c r="E52" s="10">
        <f t="shared" si="70"/>
        <v>820229.63960788085</v>
      </c>
      <c r="F52" s="10">
        <f t="shared" si="70"/>
        <v>856570.94588242855</v>
      </c>
      <c r="G52" s="10">
        <f t="shared" si="70"/>
        <v>829262.25215697603</v>
      </c>
      <c r="H52" s="10">
        <f t="shared" si="70"/>
        <v>803703.55843152362</v>
      </c>
      <c r="I52" s="10">
        <f t="shared" si="70"/>
        <v>776061.53137273795</v>
      </c>
      <c r="J52" s="10">
        <f t="shared" si="70"/>
        <v>754002.83764728555</v>
      </c>
      <c r="K52" s="10">
        <f t="shared" si="70"/>
        <v>733694.14392183314</v>
      </c>
      <c r="L52" s="10">
        <f t="shared" si="70"/>
        <v>717975</v>
      </c>
      <c r="M52" s="10">
        <f t="shared" si="70"/>
        <v>709683.33333333326</v>
      </c>
      <c r="N52" s="10">
        <f t="shared" si="70"/>
        <v>706518.06274547591</v>
      </c>
      <c r="O52" s="10">
        <f t="shared" si="70"/>
        <v>710109.3690200235</v>
      </c>
      <c r="P52" s="10">
        <f t="shared" si="70"/>
        <v>710271.35660713329</v>
      </c>
      <c r="Q52" s="10">
        <f t="shared" si="70"/>
        <v>718462.662881681</v>
      </c>
      <c r="R52" s="10">
        <f t="shared" si="70"/>
        <v>726653.96915622847</v>
      </c>
      <c r="S52" s="10">
        <f t="shared" si="70"/>
        <v>734845.27543077606</v>
      </c>
      <c r="T52" s="10">
        <f t="shared" si="70"/>
        <v>743036.58170532377</v>
      </c>
      <c r="U52" s="10">
        <f t="shared" si="70"/>
        <v>739089.18797987129</v>
      </c>
      <c r="V52" s="10">
        <f t="shared" si="70"/>
        <v>747280.49425441888</v>
      </c>
      <c r="W52" s="10">
        <f t="shared" si="70"/>
        <v>755471.80052896647</v>
      </c>
      <c r="X52" s="10">
        <f t="shared" si="70"/>
        <v>763663.10680351406</v>
      </c>
      <c r="Y52" s="10">
        <f t="shared" si="70"/>
        <v>771854.41307806165</v>
      </c>
      <c r="Z52" s="10">
        <f t="shared" si="70"/>
        <v>780045.71935260925</v>
      </c>
      <c r="AA52" s="10">
        <f t="shared" si="70"/>
        <v>776098.32562715677</v>
      </c>
      <c r="AB52" s="10">
        <f t="shared" si="70"/>
        <v>721596.06033798307</v>
      </c>
      <c r="AC52" s="10">
        <f t="shared" si="70"/>
        <v>738079.03327919729</v>
      </c>
      <c r="AD52" s="10">
        <f t="shared" si="70"/>
        <v>754562.00622041163</v>
      </c>
      <c r="AE52" s="10">
        <f t="shared" si="70"/>
        <v>771044.97916162584</v>
      </c>
      <c r="AF52" s="10">
        <f t="shared" si="70"/>
        <v>787527.95210284006</v>
      </c>
      <c r="AG52" s="10">
        <f t="shared" si="70"/>
        <v>799410.9250440544</v>
      </c>
      <c r="AH52" s="10">
        <f t="shared" si="70"/>
        <v>815893.89798526862</v>
      </c>
      <c r="AI52" s="10">
        <f t="shared" ref="AI52:AY52" si="71">+AI39+AI24+AI20+AI6+AI4+AI49</f>
        <v>832376.87092648284</v>
      </c>
      <c r="AJ52" s="10">
        <f t="shared" si="71"/>
        <v>848859.84386769705</v>
      </c>
      <c r="AK52" s="10">
        <f t="shared" si="71"/>
        <v>865342.81680891127</v>
      </c>
      <c r="AL52" s="10">
        <f t="shared" si="71"/>
        <v>881825.78975012572</v>
      </c>
      <c r="AM52" s="10">
        <f t="shared" si="71"/>
        <v>886170.06269133987</v>
      </c>
      <c r="AN52" s="10">
        <f t="shared" si="71"/>
        <v>754595.9779224823</v>
      </c>
      <c r="AO52" s="10">
        <f t="shared" si="71"/>
        <v>771078.95086369652</v>
      </c>
      <c r="AP52" s="10">
        <f t="shared" si="71"/>
        <v>787561.92380491085</v>
      </c>
      <c r="AQ52" s="10">
        <f t="shared" si="71"/>
        <v>804044.89674612507</v>
      </c>
      <c r="AR52" s="10">
        <f t="shared" si="71"/>
        <v>820527.86968733929</v>
      </c>
      <c r="AS52" s="10">
        <f t="shared" si="71"/>
        <v>828530.34262855363</v>
      </c>
      <c r="AT52" s="10">
        <f t="shared" si="71"/>
        <v>845013.31556976784</v>
      </c>
      <c r="AU52" s="10">
        <f t="shared" si="71"/>
        <v>861496.28851098218</v>
      </c>
      <c r="AV52" s="10">
        <f t="shared" si="71"/>
        <v>877979.2614521964</v>
      </c>
      <c r="AW52" s="10">
        <f t="shared" si="71"/>
        <v>894462.23439341062</v>
      </c>
      <c r="AX52" s="10">
        <f t="shared" si="71"/>
        <v>910945.20733462495</v>
      </c>
      <c r="AY52" s="10">
        <f t="shared" si="71"/>
        <v>911408.9802758391</v>
      </c>
    </row>
    <row r="53" spans="1:51" x14ac:dyDescent="0.25">
      <c r="A53" s="9"/>
      <c r="B53" s="9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</row>
    <row r="54" spans="1:51" x14ac:dyDescent="0.25">
      <c r="A54" s="7" t="s">
        <v>96</v>
      </c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</row>
    <row r="55" spans="1:51" x14ac:dyDescent="0.25">
      <c r="A55" s="9"/>
      <c r="B55" s="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</row>
    <row r="56" spans="1:51" x14ac:dyDescent="0.25">
      <c r="A56" s="7" t="s">
        <v>97</v>
      </c>
      <c r="B56" s="7"/>
      <c r="C56" s="10">
        <f>+C57</f>
        <v>155000</v>
      </c>
      <c r="D56" s="10">
        <f t="shared" ref="D56:AY56" si="72">+D57</f>
        <v>42470</v>
      </c>
      <c r="E56" s="10">
        <f t="shared" si="72"/>
        <v>0</v>
      </c>
      <c r="F56" s="10">
        <f t="shared" si="72"/>
        <v>0</v>
      </c>
      <c r="G56" s="10">
        <f t="shared" si="72"/>
        <v>0</v>
      </c>
      <c r="H56" s="10">
        <f t="shared" si="72"/>
        <v>0</v>
      </c>
      <c r="I56" s="10">
        <f t="shared" si="72"/>
        <v>0</v>
      </c>
      <c r="J56" s="10">
        <f t="shared" si="72"/>
        <v>0</v>
      </c>
      <c r="K56" s="10">
        <f t="shared" si="72"/>
        <v>0</v>
      </c>
      <c r="L56" s="10">
        <f t="shared" si="72"/>
        <v>2839.5498036192475</v>
      </c>
      <c r="M56" s="10">
        <f t="shared" si="72"/>
        <v>11356.576862404989</v>
      </c>
      <c r="N56" s="10">
        <f t="shared" si="72"/>
        <v>0</v>
      </c>
      <c r="O56" s="10">
        <f t="shared" si="72"/>
        <v>0</v>
      </c>
      <c r="P56" s="10">
        <f t="shared" si="72"/>
        <v>0</v>
      </c>
      <c r="Q56" s="10">
        <f t="shared" si="72"/>
        <v>0</v>
      </c>
      <c r="R56" s="10">
        <f t="shared" si="72"/>
        <v>0</v>
      </c>
      <c r="S56" s="10">
        <f t="shared" si="72"/>
        <v>0</v>
      </c>
      <c r="T56" s="10">
        <f t="shared" si="72"/>
        <v>0</v>
      </c>
      <c r="U56" s="10">
        <f t="shared" si="72"/>
        <v>0</v>
      </c>
      <c r="V56" s="10">
        <f t="shared" si="72"/>
        <v>0</v>
      </c>
      <c r="W56" s="10">
        <f t="shared" si="72"/>
        <v>0</v>
      </c>
      <c r="X56" s="10">
        <f t="shared" si="72"/>
        <v>0</v>
      </c>
      <c r="Y56" s="10">
        <f t="shared" si="72"/>
        <v>0</v>
      </c>
      <c r="Z56" s="10">
        <f t="shared" si="72"/>
        <v>0</v>
      </c>
      <c r="AA56" s="10">
        <f t="shared" si="72"/>
        <v>0</v>
      </c>
      <c r="AB56" s="10">
        <f t="shared" si="72"/>
        <v>0</v>
      </c>
      <c r="AC56" s="10">
        <f t="shared" si="72"/>
        <v>0</v>
      </c>
      <c r="AD56" s="10">
        <f t="shared" si="72"/>
        <v>0</v>
      </c>
      <c r="AE56" s="10">
        <f t="shared" si="72"/>
        <v>0</v>
      </c>
      <c r="AF56" s="10">
        <f t="shared" si="72"/>
        <v>0</v>
      </c>
      <c r="AG56" s="10">
        <f t="shared" si="72"/>
        <v>0</v>
      </c>
      <c r="AH56" s="10">
        <f t="shared" si="72"/>
        <v>0</v>
      </c>
      <c r="AI56" s="10">
        <f t="shared" si="72"/>
        <v>0</v>
      </c>
      <c r="AJ56" s="10">
        <f t="shared" si="72"/>
        <v>0</v>
      </c>
      <c r="AK56" s="10">
        <f t="shared" si="72"/>
        <v>0</v>
      </c>
      <c r="AL56" s="10">
        <f t="shared" si="72"/>
        <v>0</v>
      </c>
      <c r="AM56" s="10">
        <f t="shared" si="72"/>
        <v>0</v>
      </c>
      <c r="AN56" s="10">
        <f t="shared" si="72"/>
        <v>0</v>
      </c>
      <c r="AO56" s="10">
        <f t="shared" si="72"/>
        <v>0</v>
      </c>
      <c r="AP56" s="10">
        <f t="shared" si="72"/>
        <v>0</v>
      </c>
      <c r="AQ56" s="10">
        <f t="shared" si="72"/>
        <v>0</v>
      </c>
      <c r="AR56" s="10">
        <f t="shared" si="72"/>
        <v>0</v>
      </c>
      <c r="AS56" s="10">
        <f t="shared" si="72"/>
        <v>0</v>
      </c>
      <c r="AT56" s="10">
        <f t="shared" si="72"/>
        <v>0</v>
      </c>
      <c r="AU56" s="10">
        <f t="shared" si="72"/>
        <v>0</v>
      </c>
      <c r="AV56" s="10">
        <f t="shared" si="72"/>
        <v>0</v>
      </c>
      <c r="AW56" s="10">
        <f t="shared" si="72"/>
        <v>0</v>
      </c>
      <c r="AX56" s="10">
        <f t="shared" si="72"/>
        <v>0</v>
      </c>
      <c r="AY56" s="10">
        <f t="shared" si="72"/>
        <v>0</v>
      </c>
    </row>
    <row r="57" spans="1:51" x14ac:dyDescent="0.25">
      <c r="A57" s="11" t="s">
        <v>98</v>
      </c>
      <c r="B57" s="11"/>
      <c r="C57" s="47">
        <f>+SP_Pregresso!D59</f>
        <v>155000</v>
      </c>
      <c r="D57" s="47">
        <f>+IF('RF Banca'!D51&gt;0,0,-'RF Banca'!D51)</f>
        <v>42470</v>
      </c>
      <c r="E57" s="47">
        <f>+IF('RF Banca'!E51&gt;0,0,-'RF Banca'!E51)</f>
        <v>0</v>
      </c>
      <c r="F57" s="47">
        <f>+IF('RF Banca'!F51&gt;0,0,-'RF Banca'!F51)</f>
        <v>0</v>
      </c>
      <c r="G57" s="47">
        <f>+IF('RF Banca'!G51&gt;0,0,-'RF Banca'!G51)</f>
        <v>0</v>
      </c>
      <c r="H57" s="47">
        <f>+IF('RF Banca'!H51&gt;0,0,-'RF Banca'!H51)</f>
        <v>0</v>
      </c>
      <c r="I57" s="47">
        <f>+IF('RF Banca'!I51&gt;0,0,-'RF Banca'!I51)</f>
        <v>0</v>
      </c>
      <c r="J57" s="47">
        <f>+IF('RF Banca'!J51&gt;0,0,-'RF Banca'!J51)</f>
        <v>0</v>
      </c>
      <c r="K57" s="47">
        <f>+IF('RF Banca'!K51&gt;0,0,-'RF Banca'!K51)</f>
        <v>0</v>
      </c>
      <c r="L57" s="47">
        <f>+IF('RF Banca'!L51&gt;0,0,-'RF Banca'!L51)</f>
        <v>2839.5498036192475</v>
      </c>
      <c r="M57" s="47">
        <f>+IF('RF Banca'!M51&gt;0,0,-'RF Banca'!M51)</f>
        <v>11356.576862404989</v>
      </c>
      <c r="N57" s="47">
        <f>+IF('RF Banca'!N51&gt;0,0,-'RF Banca'!N51)</f>
        <v>0</v>
      </c>
      <c r="O57" s="47">
        <f>+IF('RF Banca'!O51&gt;0,0,-'RF Banca'!O51)</f>
        <v>0</v>
      </c>
      <c r="P57" s="47">
        <f>+IF('RF Banca'!P51&gt;0,0,-'RF Banca'!P51)</f>
        <v>0</v>
      </c>
      <c r="Q57" s="47">
        <f>+IF('RF Banca'!Q51&gt;0,0,-'RF Banca'!Q51)</f>
        <v>0</v>
      </c>
      <c r="R57" s="47">
        <f>+IF('RF Banca'!R51&gt;0,0,-'RF Banca'!R51)</f>
        <v>0</v>
      </c>
      <c r="S57" s="47">
        <f>+IF('RF Banca'!S51&gt;0,0,-'RF Banca'!S51)</f>
        <v>0</v>
      </c>
      <c r="T57" s="47">
        <f>+IF('RF Banca'!T51&gt;0,0,-'RF Banca'!T51)</f>
        <v>0</v>
      </c>
      <c r="U57" s="47">
        <f>+IF('RF Banca'!U51&gt;0,0,-'RF Banca'!U51)</f>
        <v>0</v>
      </c>
      <c r="V57" s="47">
        <f>+IF('RF Banca'!V51&gt;0,0,-'RF Banca'!V51)</f>
        <v>0</v>
      </c>
      <c r="W57" s="47">
        <f>+IF('RF Banca'!W51&gt;0,0,-'RF Banca'!W51)</f>
        <v>0</v>
      </c>
      <c r="X57" s="47">
        <f>+IF('RF Banca'!X51&gt;0,0,-'RF Banca'!X51)</f>
        <v>0</v>
      </c>
      <c r="Y57" s="47">
        <f>+IF('RF Banca'!Y51&gt;0,0,-'RF Banca'!Y51)</f>
        <v>0</v>
      </c>
      <c r="Z57" s="47">
        <f>+IF('RF Banca'!Z51&gt;0,0,-'RF Banca'!Z51)</f>
        <v>0</v>
      </c>
      <c r="AA57" s="47">
        <f>+IF('RF Banca'!AA51&gt;0,0,-'RF Banca'!AA51)</f>
        <v>0</v>
      </c>
      <c r="AB57" s="47">
        <f>+IF('RF Banca'!AB51&gt;0,0,-'RF Banca'!AB51)</f>
        <v>0</v>
      </c>
      <c r="AC57" s="47">
        <f>+IF('RF Banca'!AC51&gt;0,0,-'RF Banca'!AC51)</f>
        <v>0</v>
      </c>
      <c r="AD57" s="47">
        <f>+IF('RF Banca'!AD51&gt;0,0,-'RF Banca'!AD51)</f>
        <v>0</v>
      </c>
      <c r="AE57" s="47">
        <f>+IF('RF Banca'!AE51&gt;0,0,-'RF Banca'!AE51)</f>
        <v>0</v>
      </c>
      <c r="AF57" s="47">
        <f>+IF('RF Banca'!AF51&gt;0,0,-'RF Banca'!AF51)</f>
        <v>0</v>
      </c>
      <c r="AG57" s="47">
        <f>+IF('RF Banca'!AG51&gt;0,0,-'RF Banca'!AG51)</f>
        <v>0</v>
      </c>
      <c r="AH57" s="47">
        <f>+IF('RF Banca'!AH51&gt;0,0,-'RF Banca'!AH51)</f>
        <v>0</v>
      </c>
      <c r="AI57" s="47">
        <f>+IF('RF Banca'!AI51&gt;0,0,-'RF Banca'!AI51)</f>
        <v>0</v>
      </c>
      <c r="AJ57" s="47">
        <f>+IF('RF Banca'!AJ51&gt;0,0,-'RF Banca'!AJ51)</f>
        <v>0</v>
      </c>
      <c r="AK57" s="47">
        <f>+IF('RF Banca'!AK51&gt;0,0,-'RF Banca'!AK51)</f>
        <v>0</v>
      </c>
      <c r="AL57" s="47">
        <f>+IF('RF Banca'!AL51&gt;0,0,-'RF Banca'!AL51)</f>
        <v>0</v>
      </c>
      <c r="AM57" s="47">
        <f>+IF('RF Banca'!AM51&gt;0,0,-'RF Banca'!AM51)</f>
        <v>0</v>
      </c>
      <c r="AN57" s="47">
        <f>+IF('RF Banca'!AN51&gt;0,0,-'RF Banca'!AN51)</f>
        <v>0</v>
      </c>
      <c r="AO57" s="47">
        <f>+IF('RF Banca'!AO51&gt;0,0,-'RF Banca'!AO51)</f>
        <v>0</v>
      </c>
      <c r="AP57" s="47">
        <f>+IF('RF Banca'!AP51&gt;0,0,-'RF Banca'!AP51)</f>
        <v>0</v>
      </c>
      <c r="AQ57" s="47">
        <f>+IF('RF Banca'!AQ51&gt;0,0,-'RF Banca'!AQ51)</f>
        <v>0</v>
      </c>
      <c r="AR57" s="47">
        <f>+IF('RF Banca'!AR51&gt;0,0,-'RF Banca'!AR51)</f>
        <v>0</v>
      </c>
      <c r="AS57" s="47">
        <f>+IF('RF Banca'!AS51&gt;0,0,-'RF Banca'!AS51)</f>
        <v>0</v>
      </c>
      <c r="AT57" s="47">
        <f>+IF('RF Banca'!AT51&gt;0,0,-'RF Banca'!AT51)</f>
        <v>0</v>
      </c>
      <c r="AU57" s="47">
        <f>+IF('RF Banca'!AU51&gt;0,0,-'RF Banca'!AU51)</f>
        <v>0</v>
      </c>
      <c r="AV57" s="47">
        <f>+IF('RF Banca'!AV51&gt;0,0,-'RF Banca'!AV51)</f>
        <v>0</v>
      </c>
      <c r="AW57" s="47">
        <f>+IF('RF Banca'!AW51&gt;0,0,-'RF Banca'!AW51)</f>
        <v>0</v>
      </c>
      <c r="AX57" s="47">
        <f>+IF('RF Banca'!AX51&gt;0,0,-'RF Banca'!AX51)</f>
        <v>0</v>
      </c>
      <c r="AY57" s="47">
        <f>+IF('RF Banca'!AY51&gt;0,0,-'RF Banca'!AY51)</f>
        <v>0</v>
      </c>
    </row>
    <row r="58" spans="1:51" x14ac:dyDescent="0.25">
      <c r="A58" s="11"/>
      <c r="B58" s="11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</row>
    <row r="59" spans="1:51" x14ac:dyDescent="0.25">
      <c r="A59" s="7" t="s">
        <v>99</v>
      </c>
      <c r="B59" s="7"/>
      <c r="C59" s="10">
        <f>+C60+C62+C63+C65+C67+C68+C69</f>
        <v>164000</v>
      </c>
      <c r="D59" s="10">
        <f>+D60+D62+D63+D65+D67+D68+D69</f>
        <v>254910.33333333331</v>
      </c>
      <c r="E59" s="10">
        <f t="shared" ref="E59:H59" si="73">+E60+E62+E63+E65+E67+E68+E69</f>
        <v>356477</v>
      </c>
      <c r="F59" s="10">
        <f t="shared" si="73"/>
        <v>442643.66666666669</v>
      </c>
      <c r="G59" s="10">
        <f t="shared" si="73"/>
        <v>443410.33333333337</v>
      </c>
      <c r="H59" s="10">
        <f t="shared" si="73"/>
        <v>444177</v>
      </c>
      <c r="I59" s="10">
        <f t="shared" ref="I59" si="74">+I60+I62+I63+I65+I67+I68+I69</f>
        <v>441110.33333333337</v>
      </c>
      <c r="J59" s="10">
        <f t="shared" ref="J59" si="75">+J60+J62+J63+J65+J67+J68+J69</f>
        <v>441877</v>
      </c>
      <c r="K59" s="10">
        <f t="shared" ref="K59:L59" si="76">+K60+K62+K63+K65+K67+K68+K69</f>
        <v>442643.66666666669</v>
      </c>
      <c r="L59" s="10">
        <f t="shared" si="76"/>
        <v>443410.33333333337</v>
      </c>
      <c r="M59" s="10">
        <f t="shared" ref="M59" si="77">+M60+M62+M63+M65+M67+M68+M69</f>
        <v>444177</v>
      </c>
      <c r="N59" s="10">
        <f t="shared" ref="N59" si="78">+N60+N62+N63+N65+N67+N68+N69</f>
        <v>444943.66666666669</v>
      </c>
      <c r="O59" s="10">
        <f t="shared" ref="O59:P59" si="79">+O60+O62+O63+O65+O67+O68+O69</f>
        <v>448649.03333333338</v>
      </c>
      <c r="P59" s="10">
        <f t="shared" si="79"/>
        <v>449415.7</v>
      </c>
      <c r="Q59" s="10">
        <f t="shared" ref="Q59" si="80">+Q60+Q62+Q63+Q65+Q67+Q68+Q69</f>
        <v>450182.3666666667</v>
      </c>
      <c r="R59" s="10">
        <f t="shared" ref="R59" si="81">+R60+R62+R63+R65+R67+R68+R69</f>
        <v>450949.03333333338</v>
      </c>
      <c r="S59" s="10">
        <f t="shared" ref="S59:T59" si="82">+S60+S62+S63+S65+S67+S68+S69</f>
        <v>451715.7</v>
      </c>
      <c r="T59" s="10">
        <f t="shared" si="82"/>
        <v>452482.3666666667</v>
      </c>
      <c r="U59" s="10">
        <f t="shared" ref="U59" si="83">+U60+U62+U63+U65+U67+U68+U69</f>
        <v>441110.33333333337</v>
      </c>
      <c r="V59" s="10">
        <f t="shared" ref="V59" si="84">+V60+V62+V63+V65+V67+V68+V69</f>
        <v>441877</v>
      </c>
      <c r="W59" s="10">
        <f t="shared" ref="W59:X59" si="85">+W60+W62+W63+W65+W67+W68+W69</f>
        <v>442643.66666666669</v>
      </c>
      <c r="X59" s="10">
        <f t="shared" si="85"/>
        <v>443410.33333333337</v>
      </c>
      <c r="Y59" s="10">
        <f t="shared" ref="Y59" si="86">+Y60+Y62+Y63+Y65+Y67+Y68+Y69</f>
        <v>444177</v>
      </c>
      <c r="Z59" s="10">
        <f t="shared" ref="Z59" si="87">+Z60+Z62+Z63+Z65+Z67+Z68+Z69</f>
        <v>444943.66666666669</v>
      </c>
      <c r="AA59" s="10">
        <f t="shared" ref="AA59:AB59" si="88">+AA60+AA62+AA63+AA65+AA67+AA68+AA69</f>
        <v>441110.33333333337</v>
      </c>
      <c r="AB59" s="10">
        <f t="shared" si="88"/>
        <v>441877</v>
      </c>
      <c r="AC59" s="10">
        <f t="shared" ref="AC59" si="89">+AC60+AC62+AC63+AC65+AC67+AC68+AC69</f>
        <v>442643.66666666669</v>
      </c>
      <c r="AD59" s="10">
        <f t="shared" ref="AD59" si="90">+AD60+AD62+AD63+AD65+AD67+AD68+AD69</f>
        <v>443410.33333333337</v>
      </c>
      <c r="AE59" s="10">
        <f t="shared" ref="AE59:AF59" si="91">+AE60+AE62+AE63+AE65+AE67+AE68+AE69</f>
        <v>444177</v>
      </c>
      <c r="AF59" s="10">
        <f t="shared" si="91"/>
        <v>444943.66666666669</v>
      </c>
      <c r="AG59" s="10">
        <f t="shared" ref="AG59" si="92">+AG60+AG62+AG63+AG65+AG67+AG68+AG69</f>
        <v>441110.33333333337</v>
      </c>
      <c r="AH59" s="10">
        <f t="shared" ref="AH59" si="93">+AH60+AH62+AH63+AH65+AH67+AH68+AH69</f>
        <v>441877</v>
      </c>
      <c r="AI59" s="10">
        <f t="shared" ref="AI59:AJ59" si="94">+AI60+AI62+AI63+AI65+AI67+AI68+AI69</f>
        <v>442643.66666666669</v>
      </c>
      <c r="AJ59" s="10">
        <f t="shared" si="94"/>
        <v>443410.33333333337</v>
      </c>
      <c r="AK59" s="10">
        <f t="shared" ref="AK59" si="95">+AK60+AK62+AK63+AK65+AK67+AK68+AK69</f>
        <v>444177</v>
      </c>
      <c r="AL59" s="10">
        <f t="shared" ref="AL59" si="96">+AL60+AL62+AL63+AL65+AL67+AL68+AL69</f>
        <v>444943.66666666669</v>
      </c>
      <c r="AM59" s="10">
        <f t="shared" ref="AM59:AN59" si="97">+AM60+AM62+AM63+AM65+AM67+AM68+AM69</f>
        <v>444990.83333333337</v>
      </c>
      <c r="AN59" s="10">
        <f t="shared" si="97"/>
        <v>445757.5</v>
      </c>
      <c r="AO59" s="10">
        <f t="shared" ref="AO59" si="98">+AO60+AO62+AO63+AO65+AO67+AO68+AO69</f>
        <v>446524.16666666669</v>
      </c>
      <c r="AP59" s="10">
        <f t="shared" ref="AP59" si="99">+AP60+AP62+AP63+AP65+AP67+AP68+AP69</f>
        <v>447290.83333333337</v>
      </c>
      <c r="AQ59" s="10">
        <f t="shared" ref="AQ59:AR59" si="100">+AQ60+AQ62+AQ63+AQ65+AQ67+AQ68+AQ69</f>
        <v>448057.5</v>
      </c>
      <c r="AR59" s="10">
        <f t="shared" si="100"/>
        <v>448824.16666666669</v>
      </c>
      <c r="AS59" s="10">
        <f t="shared" ref="AS59" si="101">+AS60+AS62+AS63+AS65+AS67+AS68+AS69</f>
        <v>441110.33333333337</v>
      </c>
      <c r="AT59" s="10">
        <f t="shared" ref="AT59" si="102">+AT60+AT62+AT63+AT65+AT67+AT68+AT69</f>
        <v>441877</v>
      </c>
      <c r="AU59" s="10">
        <f t="shared" ref="AU59:AV59" si="103">+AU60+AU62+AU63+AU65+AU67+AU68+AU69</f>
        <v>442643.66666666669</v>
      </c>
      <c r="AV59" s="10">
        <f t="shared" si="103"/>
        <v>443410.33333333337</v>
      </c>
      <c r="AW59" s="10">
        <f t="shared" ref="AW59" si="104">+AW60+AW62+AW63+AW65+AW67+AW68+AW69</f>
        <v>444177</v>
      </c>
      <c r="AX59" s="10">
        <f t="shared" ref="AX59" si="105">+AX60+AX62+AX63+AX65+AX67+AX68+AX69</f>
        <v>444943.66666666669</v>
      </c>
      <c r="AY59" s="10">
        <f t="shared" ref="AY59" si="106">+AY60+AY62+AY63+AY65+AY67+AY68+AY69</f>
        <v>441110.33333333337</v>
      </c>
    </row>
    <row r="60" spans="1:51" x14ac:dyDescent="0.25">
      <c r="A60" s="11" t="s">
        <v>100</v>
      </c>
      <c r="B60" s="11"/>
      <c r="C60" s="10">
        <f>+SUM(C61:C61)</f>
        <v>135000</v>
      </c>
      <c r="D60" s="10">
        <f>+SUM(D61:D61)</f>
        <v>240800</v>
      </c>
      <c r="E60" s="10">
        <f t="shared" ref="E60:H60" si="107">+SUM(E61:E61)</f>
        <v>341600</v>
      </c>
      <c r="F60" s="10">
        <f t="shared" si="107"/>
        <v>427000</v>
      </c>
      <c r="G60" s="10">
        <f t="shared" si="107"/>
        <v>427000</v>
      </c>
      <c r="H60" s="10">
        <f t="shared" si="107"/>
        <v>427000</v>
      </c>
      <c r="I60" s="10">
        <f t="shared" ref="I60" si="108">+SUM(I61:I61)</f>
        <v>427000</v>
      </c>
      <c r="J60" s="10">
        <f t="shared" ref="J60" si="109">+SUM(J61:J61)</f>
        <v>427000</v>
      </c>
      <c r="K60" s="10">
        <f t="shared" ref="K60:L60" si="110">+SUM(K61:K61)</f>
        <v>427000</v>
      </c>
      <c r="L60" s="10">
        <f t="shared" si="110"/>
        <v>427000</v>
      </c>
      <c r="M60" s="10">
        <f t="shared" ref="M60" si="111">+SUM(M61:M61)</f>
        <v>427000</v>
      </c>
      <c r="N60" s="10">
        <f t="shared" ref="N60" si="112">+SUM(N61:N61)</f>
        <v>427000</v>
      </c>
      <c r="O60" s="10">
        <f t="shared" ref="O60:P60" si="113">+SUM(O61:O61)</f>
        <v>427000</v>
      </c>
      <c r="P60" s="10">
        <f t="shared" si="113"/>
        <v>427000</v>
      </c>
      <c r="Q60" s="10">
        <f t="shared" ref="Q60" si="114">+SUM(Q61:Q61)</f>
        <v>427000</v>
      </c>
      <c r="R60" s="10">
        <f t="shared" ref="R60" si="115">+SUM(R61:R61)</f>
        <v>427000</v>
      </c>
      <c r="S60" s="10">
        <f t="shared" ref="S60:T60" si="116">+SUM(S61:S61)</f>
        <v>427000</v>
      </c>
      <c r="T60" s="10">
        <f t="shared" si="116"/>
        <v>427000</v>
      </c>
      <c r="U60" s="10">
        <f t="shared" ref="U60" si="117">+SUM(U61:U61)</f>
        <v>427000</v>
      </c>
      <c r="V60" s="10">
        <f t="shared" ref="V60" si="118">+SUM(V61:V61)</f>
        <v>427000</v>
      </c>
      <c r="W60" s="10">
        <f t="shared" ref="W60:X60" si="119">+SUM(W61:W61)</f>
        <v>427000</v>
      </c>
      <c r="X60" s="10">
        <f t="shared" si="119"/>
        <v>427000</v>
      </c>
      <c r="Y60" s="10">
        <f t="shared" ref="Y60" si="120">+SUM(Y61:Y61)</f>
        <v>427000</v>
      </c>
      <c r="Z60" s="10">
        <f t="shared" ref="Z60" si="121">+SUM(Z61:Z61)</f>
        <v>427000</v>
      </c>
      <c r="AA60" s="10">
        <f t="shared" ref="AA60:AB60" si="122">+SUM(AA61:AA61)</f>
        <v>427000</v>
      </c>
      <c r="AB60" s="10">
        <f t="shared" si="122"/>
        <v>427000</v>
      </c>
      <c r="AC60" s="10">
        <f t="shared" ref="AC60" si="123">+SUM(AC61:AC61)</f>
        <v>427000</v>
      </c>
      <c r="AD60" s="10">
        <f t="shared" ref="AD60" si="124">+SUM(AD61:AD61)</f>
        <v>427000</v>
      </c>
      <c r="AE60" s="10">
        <f t="shared" ref="AE60:AF60" si="125">+SUM(AE61:AE61)</f>
        <v>427000</v>
      </c>
      <c r="AF60" s="10">
        <f t="shared" si="125"/>
        <v>427000</v>
      </c>
      <c r="AG60" s="10">
        <f t="shared" ref="AG60" si="126">+SUM(AG61:AG61)</f>
        <v>427000</v>
      </c>
      <c r="AH60" s="10">
        <f t="shared" ref="AH60" si="127">+SUM(AH61:AH61)</f>
        <v>427000</v>
      </c>
      <c r="AI60" s="10">
        <f t="shared" ref="AI60:AJ60" si="128">+SUM(AI61:AI61)</f>
        <v>427000</v>
      </c>
      <c r="AJ60" s="10">
        <f t="shared" si="128"/>
        <v>427000</v>
      </c>
      <c r="AK60" s="10">
        <f t="shared" ref="AK60" si="129">+SUM(AK61:AK61)</f>
        <v>427000</v>
      </c>
      <c r="AL60" s="10">
        <f t="shared" ref="AL60" si="130">+SUM(AL61:AL61)</f>
        <v>427000</v>
      </c>
      <c r="AM60" s="10">
        <f t="shared" ref="AM60:AN60" si="131">+SUM(AM61:AM61)</f>
        <v>427000</v>
      </c>
      <c r="AN60" s="10">
        <f t="shared" si="131"/>
        <v>427000</v>
      </c>
      <c r="AO60" s="10">
        <f t="shared" ref="AO60" si="132">+SUM(AO61:AO61)</f>
        <v>427000</v>
      </c>
      <c r="AP60" s="10">
        <f t="shared" ref="AP60" si="133">+SUM(AP61:AP61)</f>
        <v>427000</v>
      </c>
      <c r="AQ60" s="10">
        <f t="shared" ref="AQ60:AR60" si="134">+SUM(AQ61:AQ61)</f>
        <v>427000</v>
      </c>
      <c r="AR60" s="10">
        <f t="shared" si="134"/>
        <v>427000</v>
      </c>
      <c r="AS60" s="10">
        <f t="shared" ref="AS60" si="135">+SUM(AS61:AS61)</f>
        <v>427000</v>
      </c>
      <c r="AT60" s="10">
        <f t="shared" ref="AT60" si="136">+SUM(AT61:AT61)</f>
        <v>427000</v>
      </c>
      <c r="AU60" s="10">
        <f t="shared" ref="AU60:AV60" si="137">+SUM(AU61:AU61)</f>
        <v>427000</v>
      </c>
      <c r="AV60" s="10">
        <f t="shared" si="137"/>
        <v>427000</v>
      </c>
      <c r="AW60" s="10">
        <f t="shared" ref="AW60" si="138">+SUM(AW61:AW61)</f>
        <v>427000</v>
      </c>
      <c r="AX60" s="10">
        <f t="shared" ref="AX60" si="139">+SUM(AX61:AX61)</f>
        <v>427000</v>
      </c>
      <c r="AY60" s="10">
        <f t="shared" ref="AY60" si="140">+SUM(AY61:AY61)</f>
        <v>427000</v>
      </c>
    </row>
    <row r="61" spans="1:51" x14ac:dyDescent="0.25">
      <c r="A61" s="9" t="s">
        <v>101</v>
      </c>
      <c r="B61" s="9"/>
      <c r="C61" s="47">
        <f>+SP_Pregresso!D63</f>
        <v>135000</v>
      </c>
      <c r="D61" s="47">
        <f>+M_Acquisti!D116+'M_Altri Costi'!D82+M_Investimenti!F33+SP_Pregresso!F63-SP_Pregresso!D63+C61</f>
        <v>240800</v>
      </c>
      <c r="E61" s="47">
        <f>+D61+M_Acquisti!E116+'M_Altri Costi'!E82+M_Investimenti!G33+SP_Pregresso!G63-SP_Pregresso!F63</f>
        <v>341600</v>
      </c>
      <c r="F61" s="47">
        <f>+E61+M_Acquisti!F116+'M_Altri Costi'!F82+M_Investimenti!H33+SP_Pregresso!H63-SP_Pregresso!G63</f>
        <v>427000</v>
      </c>
      <c r="G61" s="47">
        <f>+F61+M_Acquisti!G116+'M_Altri Costi'!G82+M_Investimenti!I33+SP_Pregresso!I63-SP_Pregresso!H63</f>
        <v>427000</v>
      </c>
      <c r="H61" s="47">
        <f>+G61+M_Acquisti!H116+'M_Altri Costi'!H82+M_Investimenti!J33+SP_Pregresso!J63-SP_Pregresso!I63</f>
        <v>427000</v>
      </c>
      <c r="I61" s="47">
        <f>+H61+M_Acquisti!I116+'M_Altri Costi'!I82+M_Investimenti!K33+SP_Pregresso!K63-SP_Pregresso!J63</f>
        <v>427000</v>
      </c>
      <c r="J61" s="47">
        <f>+I61+M_Acquisti!J116+'M_Altri Costi'!J82+M_Investimenti!L33+SP_Pregresso!L63-SP_Pregresso!K63</f>
        <v>427000</v>
      </c>
      <c r="K61" s="47">
        <f>+J61+M_Acquisti!K116+'M_Altri Costi'!K82+M_Investimenti!M33+SP_Pregresso!M63-SP_Pregresso!L63</f>
        <v>427000</v>
      </c>
      <c r="L61" s="47">
        <f>+K61+M_Acquisti!L116+'M_Altri Costi'!L82+M_Investimenti!N33+SP_Pregresso!N63-SP_Pregresso!M63</f>
        <v>427000</v>
      </c>
      <c r="M61" s="47">
        <f>+L61+M_Acquisti!M116+'M_Altri Costi'!M82+M_Investimenti!O33+SP_Pregresso!O63-SP_Pregresso!N63</f>
        <v>427000</v>
      </c>
      <c r="N61" s="47">
        <f>+M61+M_Acquisti!N116+'M_Altri Costi'!N82+M_Investimenti!P33+SP_Pregresso!P63-SP_Pregresso!O63</f>
        <v>427000</v>
      </c>
      <c r="O61" s="47">
        <f>+N61+M_Acquisti!O116+'M_Altri Costi'!O82+M_Investimenti!Q33+SP_Pregresso!Q63-SP_Pregresso!P63</f>
        <v>427000</v>
      </c>
      <c r="P61" s="47">
        <f>+O61+M_Acquisti!P116+'M_Altri Costi'!P82+M_Investimenti!R33+SP_Pregresso!R63-SP_Pregresso!Q63</f>
        <v>427000</v>
      </c>
      <c r="Q61" s="47">
        <f>+P61+M_Acquisti!Q116+'M_Altri Costi'!Q82+M_Investimenti!S33+SP_Pregresso!S63-SP_Pregresso!R63</f>
        <v>427000</v>
      </c>
      <c r="R61" s="47">
        <f>+Q61+M_Acquisti!R116+'M_Altri Costi'!R82+M_Investimenti!T33+SP_Pregresso!T63-SP_Pregresso!S63</f>
        <v>427000</v>
      </c>
      <c r="S61" s="47">
        <f>+R61+M_Acquisti!S116+'M_Altri Costi'!S82+M_Investimenti!U33+SP_Pregresso!U63-SP_Pregresso!T63</f>
        <v>427000</v>
      </c>
      <c r="T61" s="47">
        <f>+S61+M_Acquisti!T116+'M_Altri Costi'!T82+M_Investimenti!V33+SP_Pregresso!V63-SP_Pregresso!U63</f>
        <v>427000</v>
      </c>
      <c r="U61" s="47">
        <f>+T61+M_Acquisti!U116+'M_Altri Costi'!U82+M_Investimenti!W33+SP_Pregresso!W63-SP_Pregresso!V63</f>
        <v>427000</v>
      </c>
      <c r="V61" s="47">
        <f>+U61+M_Acquisti!V116+'M_Altri Costi'!V82+M_Investimenti!X33+SP_Pregresso!X63-SP_Pregresso!W63</f>
        <v>427000</v>
      </c>
      <c r="W61" s="47">
        <f>+V61+M_Acquisti!W116+'M_Altri Costi'!W82+M_Investimenti!Y33+SP_Pregresso!Y63-SP_Pregresso!X63</f>
        <v>427000</v>
      </c>
      <c r="X61" s="47">
        <f>+W61+M_Acquisti!X116+'M_Altri Costi'!X82+M_Investimenti!Z33+SP_Pregresso!Z63-SP_Pregresso!Y63</f>
        <v>427000</v>
      </c>
      <c r="Y61" s="47">
        <f>+X61+M_Acquisti!Y116+'M_Altri Costi'!Y82+M_Investimenti!AA33+SP_Pregresso!AA63-SP_Pregresso!Z63</f>
        <v>427000</v>
      </c>
      <c r="Z61" s="47">
        <f>+Y61+M_Acquisti!Z116+'M_Altri Costi'!Z82+M_Investimenti!AB33+SP_Pregresso!AB63-SP_Pregresso!AA63</f>
        <v>427000</v>
      </c>
      <c r="AA61" s="47">
        <f>+Z61+M_Acquisti!AA116+'M_Altri Costi'!AA82+M_Investimenti!AC33+SP_Pregresso!AC63-SP_Pregresso!AB63</f>
        <v>427000</v>
      </c>
      <c r="AB61" s="47">
        <f>+AA61+M_Acquisti!AB116+'M_Altri Costi'!AB82+M_Investimenti!AD33+SP_Pregresso!AD63-SP_Pregresso!AC63</f>
        <v>427000</v>
      </c>
      <c r="AC61" s="47">
        <f>+AB61+M_Acquisti!AC116+'M_Altri Costi'!AC82+M_Investimenti!AE33+SP_Pregresso!AE63-SP_Pregresso!AD63</f>
        <v>427000</v>
      </c>
      <c r="AD61" s="47">
        <f>+AC61+M_Acquisti!AD116+'M_Altri Costi'!AD82+M_Investimenti!AF33+SP_Pregresso!AF63-SP_Pregresso!AE63</f>
        <v>427000</v>
      </c>
      <c r="AE61" s="47">
        <f>+AD61+M_Acquisti!AE116+'M_Altri Costi'!AE82+M_Investimenti!AG33+SP_Pregresso!AG63-SP_Pregresso!AF63</f>
        <v>427000</v>
      </c>
      <c r="AF61" s="47">
        <f>+AE61+M_Acquisti!AF116+'M_Altri Costi'!AF82+M_Investimenti!AH33+SP_Pregresso!AH63-SP_Pregresso!AG63</f>
        <v>427000</v>
      </c>
      <c r="AG61" s="47">
        <f>+AF61+M_Acquisti!AG116+'M_Altri Costi'!AG82+M_Investimenti!AI33+SP_Pregresso!AI63-SP_Pregresso!AH63</f>
        <v>427000</v>
      </c>
      <c r="AH61" s="47">
        <f>+AG61+M_Acquisti!AH116+'M_Altri Costi'!AH82+M_Investimenti!AJ33+SP_Pregresso!AJ63-SP_Pregresso!AI63</f>
        <v>427000</v>
      </c>
      <c r="AI61" s="47">
        <f>+AH61+M_Acquisti!AI116+'M_Altri Costi'!AI82+M_Investimenti!AK33+SP_Pregresso!AK63-SP_Pregresso!AJ63</f>
        <v>427000</v>
      </c>
      <c r="AJ61" s="47">
        <f>+AI61+M_Acquisti!AJ116+'M_Altri Costi'!AJ82+M_Investimenti!AL33+SP_Pregresso!AL63-SP_Pregresso!AK63</f>
        <v>427000</v>
      </c>
      <c r="AK61" s="47">
        <f>+AJ61+M_Acquisti!AK116+'M_Altri Costi'!AK82+M_Investimenti!AM33+SP_Pregresso!AM63-SP_Pregresso!AL63</f>
        <v>427000</v>
      </c>
      <c r="AL61" s="47">
        <f>+AK61+M_Acquisti!AL116+'M_Altri Costi'!AL82+M_Investimenti!AN33+SP_Pregresso!AN63-SP_Pregresso!AM63</f>
        <v>427000</v>
      </c>
      <c r="AM61" s="47">
        <f>+AL61+M_Acquisti!AM116+'M_Altri Costi'!AM82+M_Investimenti!AO33+SP_Pregresso!AO63-SP_Pregresso!AN63</f>
        <v>427000</v>
      </c>
      <c r="AN61" s="47">
        <f>+AM61+M_Acquisti!AN116+'M_Altri Costi'!AN82+M_Investimenti!AP33+SP_Pregresso!AP63-SP_Pregresso!AO63</f>
        <v>427000</v>
      </c>
      <c r="AO61" s="47">
        <f>+AN61+M_Acquisti!AO116+'M_Altri Costi'!AO82+M_Investimenti!AQ33+SP_Pregresso!AQ63-SP_Pregresso!AP63</f>
        <v>427000</v>
      </c>
      <c r="AP61" s="47">
        <f>+AO61+M_Acquisti!AP116+'M_Altri Costi'!AP82+M_Investimenti!AR33+SP_Pregresso!AR63-SP_Pregresso!AQ63</f>
        <v>427000</v>
      </c>
      <c r="AQ61" s="47">
        <f>+AP61+M_Acquisti!AQ116+'M_Altri Costi'!AQ82+M_Investimenti!AS33+SP_Pregresso!AS63-SP_Pregresso!AR63</f>
        <v>427000</v>
      </c>
      <c r="AR61" s="47">
        <f>+AQ61+M_Acquisti!AR116+'M_Altri Costi'!AR82+M_Investimenti!AT33+SP_Pregresso!AT63-SP_Pregresso!AS63</f>
        <v>427000</v>
      </c>
      <c r="AS61" s="47">
        <f>+AR61+M_Acquisti!AS116+'M_Altri Costi'!AS82+M_Investimenti!AU33+SP_Pregresso!AU63-SP_Pregresso!AT63</f>
        <v>427000</v>
      </c>
      <c r="AT61" s="47">
        <f>+AS61+M_Acquisti!AT116+'M_Altri Costi'!AT82+M_Investimenti!AV33+SP_Pregresso!AV63-SP_Pregresso!AU63</f>
        <v>427000</v>
      </c>
      <c r="AU61" s="47">
        <f>+AT61+M_Acquisti!AU116+'M_Altri Costi'!AU82+M_Investimenti!AW33+SP_Pregresso!AW63-SP_Pregresso!AV63</f>
        <v>427000</v>
      </c>
      <c r="AV61" s="47">
        <f>+AU61+M_Acquisti!AV116+'M_Altri Costi'!AV82+M_Investimenti!AX33+SP_Pregresso!AX63-SP_Pregresso!AW63</f>
        <v>427000</v>
      </c>
      <c r="AW61" s="47">
        <f>+AV61+M_Acquisti!AW116+'M_Altri Costi'!AW82+M_Investimenti!AY33+SP_Pregresso!AY63-SP_Pregresso!AX63</f>
        <v>427000</v>
      </c>
      <c r="AX61" s="47">
        <f>+AW61+M_Acquisti!AX116+'M_Altri Costi'!AX82+M_Investimenti!AZ33+SP_Pregresso!AZ63-SP_Pregresso!AY63</f>
        <v>427000</v>
      </c>
      <c r="AY61" s="47">
        <f>+AX61+M_Acquisti!AY116+'M_Altri Costi'!AY82+M_Investimenti!BA33+SP_Pregresso!BA63-SP_Pregresso!AZ63</f>
        <v>427000</v>
      </c>
    </row>
    <row r="62" spans="1:51" x14ac:dyDescent="0.25">
      <c r="A62" s="11" t="s">
        <v>102</v>
      </c>
      <c r="B62" s="11"/>
      <c r="C62" s="47">
        <f>+SP_Pregresso!D64</f>
        <v>10000</v>
      </c>
      <c r="D62" s="47">
        <f>+M_Personale!C43+SP_Pregresso!F64-SP_Pregresso!D64+C62</f>
        <v>766.66666666666788</v>
      </c>
      <c r="E62" s="47">
        <f>+D62+M_Personale!D43+SP_Pregresso!G64-SP_Pregresso!F64</f>
        <v>1533.3333333333348</v>
      </c>
      <c r="F62" s="47">
        <f>+E62+M_Personale!E43+SP_Pregresso!H64-SP_Pregresso!G64</f>
        <v>2300.0000000000018</v>
      </c>
      <c r="G62" s="47">
        <f>+F62+M_Personale!F43+SP_Pregresso!I64-SP_Pregresso!H64</f>
        <v>3066.6666666666688</v>
      </c>
      <c r="H62" s="47">
        <f>+G62+M_Personale!G43+SP_Pregresso!J64-SP_Pregresso!I64</f>
        <v>3833.3333333333358</v>
      </c>
      <c r="I62" s="47">
        <f>+H62+M_Personale!H43+SP_Pregresso!K64-SP_Pregresso!J64</f>
        <v>766.66666666666697</v>
      </c>
      <c r="J62" s="47">
        <f>+I62+M_Personale!I43+SP_Pregresso!L64-SP_Pregresso!K64</f>
        <v>1533.3333333333339</v>
      </c>
      <c r="K62" s="47">
        <f>+J62+M_Personale!J43+SP_Pregresso!M64-SP_Pregresso!L64</f>
        <v>2300.0000000000009</v>
      </c>
      <c r="L62" s="47">
        <f>+K62+M_Personale!K43+SP_Pregresso!N64-SP_Pregresso!M64</f>
        <v>3066.6666666666679</v>
      </c>
      <c r="M62" s="47">
        <f>+L62+M_Personale!L43+SP_Pregresso!O64-SP_Pregresso!N64</f>
        <v>3833.3333333333348</v>
      </c>
      <c r="N62" s="47">
        <f>+M62+M_Personale!M43+SP_Pregresso!P64-SP_Pregresso!O64</f>
        <v>4600.0000000000018</v>
      </c>
      <c r="O62" s="47">
        <f>+N62+M_Personale!N43+SP_Pregresso!Q64-SP_Pregresso!P64</f>
        <v>766.66666666666879</v>
      </c>
      <c r="P62" s="47">
        <f>+O62+M_Personale!O43+SP_Pregresso!R64-SP_Pregresso!Q64</f>
        <v>1533.3333333333358</v>
      </c>
      <c r="Q62" s="47">
        <f>+P62+M_Personale!P43+SP_Pregresso!S64-SP_Pregresso!R64</f>
        <v>2300.0000000000027</v>
      </c>
      <c r="R62" s="47">
        <f>+Q62+M_Personale!Q43+SP_Pregresso!T64-SP_Pregresso!S64</f>
        <v>3066.6666666666697</v>
      </c>
      <c r="S62" s="47">
        <f>+R62+M_Personale!R43+SP_Pregresso!U64-SP_Pregresso!T64</f>
        <v>3833.3333333333367</v>
      </c>
      <c r="T62" s="47">
        <f>+S62+M_Personale!S43+SP_Pregresso!V64-SP_Pregresso!U64</f>
        <v>4600.0000000000036</v>
      </c>
      <c r="U62" s="47">
        <f>+T62+M_Personale!T43+SP_Pregresso!W64-SP_Pregresso!V64</f>
        <v>766.66666666666697</v>
      </c>
      <c r="V62" s="47">
        <f>+U62+M_Personale!U43+SP_Pregresso!X64-SP_Pregresso!W64</f>
        <v>1533.3333333333339</v>
      </c>
      <c r="W62" s="47">
        <f>+V62+M_Personale!V43+SP_Pregresso!Y64-SP_Pregresso!X64</f>
        <v>2300.0000000000009</v>
      </c>
      <c r="X62" s="47">
        <f>+W62+M_Personale!W43+SP_Pregresso!Z64-SP_Pregresso!Y64</f>
        <v>3066.6666666666679</v>
      </c>
      <c r="Y62" s="47">
        <f>+X62+M_Personale!X43+SP_Pregresso!AA64-SP_Pregresso!Z64</f>
        <v>3833.3333333333348</v>
      </c>
      <c r="Z62" s="47">
        <f>+Y62+M_Personale!Y43+SP_Pregresso!AB64-SP_Pregresso!AA64</f>
        <v>4600.0000000000018</v>
      </c>
      <c r="AA62" s="47">
        <f>+Z62+M_Personale!Z43+SP_Pregresso!AC64-SP_Pregresso!AB64</f>
        <v>766.66666666666879</v>
      </c>
      <c r="AB62" s="47">
        <f>+AA62+M_Personale!AA43+SP_Pregresso!AD64-SP_Pregresso!AC64</f>
        <v>1533.3333333333358</v>
      </c>
      <c r="AC62" s="47">
        <f>+AB62+M_Personale!AB43+SP_Pregresso!AE64-SP_Pregresso!AD64</f>
        <v>2300.0000000000027</v>
      </c>
      <c r="AD62" s="47">
        <f>+AC62+M_Personale!AC43+SP_Pregresso!AF64-SP_Pregresso!AE64</f>
        <v>3066.6666666666697</v>
      </c>
      <c r="AE62" s="47">
        <f>+AD62+M_Personale!AD43+SP_Pregresso!AG64-SP_Pregresso!AF64</f>
        <v>3833.3333333333367</v>
      </c>
      <c r="AF62" s="47">
        <f>+AE62+M_Personale!AE43+SP_Pregresso!AH64-SP_Pregresso!AG64</f>
        <v>4600.0000000000036</v>
      </c>
      <c r="AG62" s="47">
        <f>+AF62+M_Personale!AF43+SP_Pregresso!AI64-SP_Pregresso!AH64</f>
        <v>766.66666666666697</v>
      </c>
      <c r="AH62" s="47">
        <f>+AG62+M_Personale!AG43+SP_Pregresso!AJ64-SP_Pregresso!AI64</f>
        <v>1533.3333333333339</v>
      </c>
      <c r="AI62" s="47">
        <f>+AH62+M_Personale!AH43+SP_Pregresso!AK64-SP_Pregresso!AJ64</f>
        <v>2300.0000000000009</v>
      </c>
      <c r="AJ62" s="47">
        <f>+AI62+M_Personale!AI43+SP_Pregresso!AL64-SP_Pregresso!AK64</f>
        <v>3066.6666666666679</v>
      </c>
      <c r="AK62" s="47">
        <f>+AJ62+M_Personale!AJ43+SP_Pregresso!AM64-SP_Pregresso!AL64</f>
        <v>3833.3333333333348</v>
      </c>
      <c r="AL62" s="47">
        <f>+AK62+M_Personale!AK43+SP_Pregresso!AN64-SP_Pregresso!AM64</f>
        <v>4600.0000000000018</v>
      </c>
      <c r="AM62" s="47">
        <f>+AL62+M_Personale!AL43+SP_Pregresso!AO64-SP_Pregresso!AN64</f>
        <v>766.66666666666879</v>
      </c>
      <c r="AN62" s="47">
        <f>+AM62+M_Personale!AM43+SP_Pregresso!AP64-SP_Pregresso!AO64</f>
        <v>1533.3333333333358</v>
      </c>
      <c r="AO62" s="47">
        <f>+AN62+M_Personale!AN43+SP_Pregresso!AQ64-SP_Pregresso!AP64</f>
        <v>2300.0000000000027</v>
      </c>
      <c r="AP62" s="47">
        <f>+AO62+M_Personale!AO43+SP_Pregresso!AR64-SP_Pregresso!AQ64</f>
        <v>3066.6666666666697</v>
      </c>
      <c r="AQ62" s="47">
        <f>+AP62+M_Personale!AP43+SP_Pregresso!AS64-SP_Pregresso!AR64</f>
        <v>3833.3333333333367</v>
      </c>
      <c r="AR62" s="47">
        <f>+AQ62+M_Personale!AQ43+SP_Pregresso!AT64-SP_Pregresso!AS64</f>
        <v>4600.0000000000036</v>
      </c>
      <c r="AS62" s="47">
        <f>+AR62+M_Personale!AR43+SP_Pregresso!AU64-SP_Pregresso!AT64</f>
        <v>766.66666666666697</v>
      </c>
      <c r="AT62" s="47">
        <f>+AS62+M_Personale!AS43+SP_Pregresso!AV64-SP_Pregresso!AU64</f>
        <v>1533.3333333333339</v>
      </c>
      <c r="AU62" s="47">
        <f>+AT62+M_Personale!AT43+SP_Pregresso!AW64-SP_Pregresso!AV64</f>
        <v>2300.0000000000009</v>
      </c>
      <c r="AV62" s="47">
        <f>+AU62+M_Personale!AU43+SP_Pregresso!AX64-SP_Pregresso!AW64</f>
        <v>3066.6666666666679</v>
      </c>
      <c r="AW62" s="47">
        <f>+AV62+M_Personale!AV43+SP_Pregresso!AY64-SP_Pregresso!AX64</f>
        <v>3833.3333333333348</v>
      </c>
      <c r="AX62" s="47">
        <f>+AW62+M_Personale!AW43+SP_Pregresso!AZ64-SP_Pregresso!AY64</f>
        <v>4600.0000000000018</v>
      </c>
      <c r="AY62" s="47">
        <f>+AX62+M_Personale!AX43+SP_Pregresso!BA64-SP_Pregresso!AZ64</f>
        <v>766.66666666666879</v>
      </c>
    </row>
    <row r="63" spans="1:51" x14ac:dyDescent="0.25">
      <c r="A63" s="11" t="s">
        <v>103</v>
      </c>
      <c r="B63" s="11"/>
      <c r="C63" s="10">
        <f>+C64</f>
        <v>2000</v>
      </c>
      <c r="D63" s="10">
        <f>+D64</f>
        <v>1663.666666666667</v>
      </c>
      <c r="E63" s="10">
        <f t="shared" ref="E63:H63" si="141">+E64</f>
        <v>1663.666666666667</v>
      </c>
      <c r="F63" s="10">
        <f t="shared" si="141"/>
        <v>1663.666666666667</v>
      </c>
      <c r="G63" s="10">
        <f t="shared" si="141"/>
        <v>1663.666666666667</v>
      </c>
      <c r="H63" s="10">
        <f t="shared" si="141"/>
        <v>1663.666666666667</v>
      </c>
      <c r="I63" s="10">
        <f t="shared" ref="I63" si="142">+I64</f>
        <v>1663.666666666667</v>
      </c>
      <c r="J63" s="10">
        <f t="shared" ref="J63" si="143">+J64</f>
        <v>1663.666666666667</v>
      </c>
      <c r="K63" s="10">
        <f t="shared" ref="K63:L63" si="144">+K64</f>
        <v>1663.666666666667</v>
      </c>
      <c r="L63" s="10">
        <f t="shared" si="144"/>
        <v>1663.666666666667</v>
      </c>
      <c r="M63" s="10">
        <f t="shared" ref="M63" si="145">+M64</f>
        <v>1663.666666666667</v>
      </c>
      <c r="N63" s="10">
        <f t="shared" ref="N63" si="146">+N64</f>
        <v>1663.666666666667</v>
      </c>
      <c r="O63" s="10">
        <f t="shared" ref="O63:P63" si="147">+O64</f>
        <v>1663.666666666667</v>
      </c>
      <c r="P63" s="10">
        <f t="shared" si="147"/>
        <v>1663.666666666667</v>
      </c>
      <c r="Q63" s="10">
        <f t="shared" ref="Q63" si="148">+Q64</f>
        <v>1663.666666666667</v>
      </c>
      <c r="R63" s="10">
        <f t="shared" ref="R63" si="149">+R64</f>
        <v>1663.666666666667</v>
      </c>
      <c r="S63" s="10">
        <f t="shared" ref="S63:T63" si="150">+S64</f>
        <v>1663.666666666667</v>
      </c>
      <c r="T63" s="10">
        <f t="shared" si="150"/>
        <v>1663.666666666667</v>
      </c>
      <c r="U63" s="10">
        <f t="shared" ref="U63" si="151">+U64</f>
        <v>1663.666666666667</v>
      </c>
      <c r="V63" s="10">
        <f t="shared" ref="V63" si="152">+V64</f>
        <v>1663.666666666667</v>
      </c>
      <c r="W63" s="10">
        <f t="shared" ref="W63:X63" si="153">+W64</f>
        <v>1663.666666666667</v>
      </c>
      <c r="X63" s="10">
        <f t="shared" si="153"/>
        <v>1663.666666666667</v>
      </c>
      <c r="Y63" s="10">
        <f t="shared" ref="Y63" si="154">+Y64</f>
        <v>1663.666666666667</v>
      </c>
      <c r="Z63" s="10">
        <f t="shared" ref="Z63" si="155">+Z64</f>
        <v>1663.666666666667</v>
      </c>
      <c r="AA63" s="10">
        <f t="shared" ref="AA63:AB63" si="156">+AA64</f>
        <v>1663.666666666667</v>
      </c>
      <c r="AB63" s="10">
        <f t="shared" si="156"/>
        <v>1663.666666666667</v>
      </c>
      <c r="AC63" s="10">
        <f t="shared" ref="AC63" si="157">+AC64</f>
        <v>1663.666666666667</v>
      </c>
      <c r="AD63" s="10">
        <f t="shared" ref="AD63" si="158">+AD64</f>
        <v>1663.666666666667</v>
      </c>
      <c r="AE63" s="10">
        <f t="shared" ref="AE63:AF63" si="159">+AE64</f>
        <v>1663.666666666667</v>
      </c>
      <c r="AF63" s="10">
        <f t="shared" si="159"/>
        <v>1663.666666666667</v>
      </c>
      <c r="AG63" s="10">
        <f t="shared" ref="AG63" si="160">+AG64</f>
        <v>1663.666666666667</v>
      </c>
      <c r="AH63" s="10">
        <f t="shared" ref="AH63" si="161">+AH64</f>
        <v>1663.666666666667</v>
      </c>
      <c r="AI63" s="10">
        <f t="shared" ref="AI63:AJ63" si="162">+AI64</f>
        <v>1663.666666666667</v>
      </c>
      <c r="AJ63" s="10">
        <f t="shared" si="162"/>
        <v>1663.666666666667</v>
      </c>
      <c r="AK63" s="10">
        <f t="shared" ref="AK63" si="163">+AK64</f>
        <v>1663.666666666667</v>
      </c>
      <c r="AL63" s="10">
        <f t="shared" ref="AL63" si="164">+AL64</f>
        <v>1663.666666666667</v>
      </c>
      <c r="AM63" s="10">
        <f t="shared" ref="AM63:AN63" si="165">+AM64</f>
        <v>1663.666666666667</v>
      </c>
      <c r="AN63" s="10">
        <f t="shared" si="165"/>
        <v>1663.666666666667</v>
      </c>
      <c r="AO63" s="10">
        <f t="shared" ref="AO63" si="166">+AO64</f>
        <v>1663.666666666667</v>
      </c>
      <c r="AP63" s="10">
        <f t="shared" ref="AP63" si="167">+AP64</f>
        <v>1663.666666666667</v>
      </c>
      <c r="AQ63" s="10">
        <f t="shared" ref="AQ63:AR63" si="168">+AQ64</f>
        <v>1663.666666666667</v>
      </c>
      <c r="AR63" s="10">
        <f t="shared" si="168"/>
        <v>1663.666666666667</v>
      </c>
      <c r="AS63" s="10">
        <f t="shared" ref="AS63" si="169">+AS64</f>
        <v>1663.666666666667</v>
      </c>
      <c r="AT63" s="10">
        <f t="shared" ref="AT63" si="170">+AT64</f>
        <v>1663.666666666667</v>
      </c>
      <c r="AU63" s="10">
        <f t="shared" ref="AU63:AV63" si="171">+AU64</f>
        <v>1663.666666666667</v>
      </c>
      <c r="AV63" s="10">
        <f t="shared" si="171"/>
        <v>1663.666666666667</v>
      </c>
      <c r="AW63" s="10">
        <f t="shared" ref="AW63" si="172">+AW64</f>
        <v>1663.666666666667</v>
      </c>
      <c r="AX63" s="10">
        <f t="shared" ref="AX63" si="173">+AX64</f>
        <v>1663.666666666667</v>
      </c>
      <c r="AY63" s="10">
        <f t="shared" ref="AY63" si="174">+AY64</f>
        <v>1663.666666666667</v>
      </c>
    </row>
    <row r="64" spans="1:51" x14ac:dyDescent="0.25">
      <c r="A64" s="9" t="s">
        <v>104</v>
      </c>
      <c r="B64" s="9"/>
      <c r="C64" s="47">
        <f>+SP_Pregresso!D66</f>
        <v>2000</v>
      </c>
      <c r="D64" s="47">
        <f>+C64+M_Personale!C46+SP_Pregresso!F66-SP_Pregresso!D66</f>
        <v>1663.666666666667</v>
      </c>
      <c r="E64" s="47">
        <f>+D64+M_Personale!D46+SP_Pregresso!G66-SP_Pregresso!F66</f>
        <v>1663.666666666667</v>
      </c>
      <c r="F64" s="47">
        <f>+E64+M_Personale!E46+SP_Pregresso!H66-SP_Pregresso!G66</f>
        <v>1663.666666666667</v>
      </c>
      <c r="G64" s="47">
        <f>+F64+M_Personale!F46+SP_Pregresso!I66-SP_Pregresso!H66</f>
        <v>1663.666666666667</v>
      </c>
      <c r="H64" s="47">
        <f>+G64+M_Personale!G46+SP_Pregresso!J66-SP_Pregresso!I66</f>
        <v>1663.666666666667</v>
      </c>
      <c r="I64" s="47">
        <f>+H64+M_Personale!H46+SP_Pregresso!K66-SP_Pregresso!J66</f>
        <v>1663.666666666667</v>
      </c>
      <c r="J64" s="47">
        <f>+I64+M_Personale!I46+SP_Pregresso!L66-SP_Pregresso!K66</f>
        <v>1663.666666666667</v>
      </c>
      <c r="K64" s="47">
        <f>+J64+M_Personale!J46+SP_Pregresso!M66-SP_Pregresso!L66</f>
        <v>1663.666666666667</v>
      </c>
      <c r="L64" s="47">
        <f>+K64+M_Personale!K46+SP_Pregresso!N66-SP_Pregresso!M66</f>
        <v>1663.666666666667</v>
      </c>
      <c r="M64" s="47">
        <f>+L64+M_Personale!L46+SP_Pregresso!O66-SP_Pregresso!N66</f>
        <v>1663.666666666667</v>
      </c>
      <c r="N64" s="47">
        <f>+M64+M_Personale!M46+SP_Pregresso!P66-SP_Pregresso!O66</f>
        <v>1663.666666666667</v>
      </c>
      <c r="O64" s="47">
        <f>+N64+M_Personale!N46+SP_Pregresso!Q66-SP_Pregresso!P66</f>
        <v>1663.666666666667</v>
      </c>
      <c r="P64" s="47">
        <f>+O64+M_Personale!O46+SP_Pregresso!R66-SP_Pregresso!Q66</f>
        <v>1663.666666666667</v>
      </c>
      <c r="Q64" s="47">
        <f>+P64+M_Personale!P46+SP_Pregresso!S66-SP_Pregresso!R66</f>
        <v>1663.666666666667</v>
      </c>
      <c r="R64" s="47">
        <f>+Q64+M_Personale!Q46+SP_Pregresso!T66-SP_Pregresso!S66</f>
        <v>1663.666666666667</v>
      </c>
      <c r="S64" s="47">
        <f>+R64+M_Personale!R46+SP_Pregresso!U66-SP_Pregresso!T66</f>
        <v>1663.666666666667</v>
      </c>
      <c r="T64" s="47">
        <f>+S64+M_Personale!S46+SP_Pregresso!V66-SP_Pregresso!U66</f>
        <v>1663.666666666667</v>
      </c>
      <c r="U64" s="47">
        <f>+T64+M_Personale!T46+SP_Pregresso!W66-SP_Pregresso!V66</f>
        <v>1663.666666666667</v>
      </c>
      <c r="V64" s="47">
        <f>+U64+M_Personale!U46+SP_Pregresso!X66-SP_Pregresso!W66</f>
        <v>1663.666666666667</v>
      </c>
      <c r="W64" s="47">
        <f>+V64+M_Personale!V46+SP_Pregresso!Y66-SP_Pregresso!X66</f>
        <v>1663.666666666667</v>
      </c>
      <c r="X64" s="47">
        <f>+W64+M_Personale!W46+SP_Pregresso!Z66-SP_Pregresso!Y66</f>
        <v>1663.666666666667</v>
      </c>
      <c r="Y64" s="47">
        <f>+X64+M_Personale!X46+SP_Pregresso!AA66-SP_Pregresso!Z66</f>
        <v>1663.666666666667</v>
      </c>
      <c r="Z64" s="47">
        <f>+Y64+M_Personale!Y46+SP_Pregresso!AB66-SP_Pregresso!AA66</f>
        <v>1663.666666666667</v>
      </c>
      <c r="AA64" s="47">
        <f>+Z64+M_Personale!Z46+SP_Pregresso!AC66-SP_Pregresso!AB66</f>
        <v>1663.666666666667</v>
      </c>
      <c r="AB64" s="47">
        <f>+AA64+M_Personale!AA46+SP_Pregresso!AD66-SP_Pregresso!AC66</f>
        <v>1663.666666666667</v>
      </c>
      <c r="AC64" s="47">
        <f>+AB64+M_Personale!AB46+SP_Pregresso!AE66-SP_Pregresso!AD66</f>
        <v>1663.666666666667</v>
      </c>
      <c r="AD64" s="47">
        <f>+AC64+M_Personale!AC46+SP_Pregresso!AF66-SP_Pregresso!AE66</f>
        <v>1663.666666666667</v>
      </c>
      <c r="AE64" s="47">
        <f>+AD64+M_Personale!AD46+SP_Pregresso!AG66-SP_Pregresso!AF66</f>
        <v>1663.666666666667</v>
      </c>
      <c r="AF64" s="47">
        <f>+AE64+M_Personale!AE46+SP_Pregresso!AH66-SP_Pregresso!AG66</f>
        <v>1663.666666666667</v>
      </c>
      <c r="AG64" s="47">
        <f>+AF64+M_Personale!AF46+SP_Pregresso!AI66-SP_Pregresso!AH66</f>
        <v>1663.666666666667</v>
      </c>
      <c r="AH64" s="47">
        <f>+AG64+M_Personale!AG46+SP_Pregresso!AJ66-SP_Pregresso!AI66</f>
        <v>1663.666666666667</v>
      </c>
      <c r="AI64" s="47">
        <f>+AH64+M_Personale!AH46+SP_Pregresso!AK66-SP_Pregresso!AJ66</f>
        <v>1663.666666666667</v>
      </c>
      <c r="AJ64" s="47">
        <f>+AI64+M_Personale!AI46+SP_Pregresso!AL66-SP_Pregresso!AK66</f>
        <v>1663.666666666667</v>
      </c>
      <c r="AK64" s="47">
        <f>+AJ64+M_Personale!AJ46+SP_Pregresso!AM66-SP_Pregresso!AL66</f>
        <v>1663.666666666667</v>
      </c>
      <c r="AL64" s="47">
        <f>+AK64+M_Personale!AK46+SP_Pregresso!AN66-SP_Pregresso!AM66</f>
        <v>1663.666666666667</v>
      </c>
      <c r="AM64" s="47">
        <f>+AL64+M_Personale!AL46+SP_Pregresso!AO66-SP_Pregresso!AN66</f>
        <v>1663.666666666667</v>
      </c>
      <c r="AN64" s="47">
        <f>+AM64+M_Personale!AM46+SP_Pregresso!AP66-SP_Pregresso!AO66</f>
        <v>1663.666666666667</v>
      </c>
      <c r="AO64" s="47">
        <f>+AN64+M_Personale!AN46+SP_Pregresso!AQ66-SP_Pregresso!AP66</f>
        <v>1663.666666666667</v>
      </c>
      <c r="AP64" s="47">
        <f>+AO64+M_Personale!AO46+SP_Pregresso!AR66-SP_Pregresso!AQ66</f>
        <v>1663.666666666667</v>
      </c>
      <c r="AQ64" s="47">
        <f>+AP64+M_Personale!AP46+SP_Pregresso!AS66-SP_Pregresso!AR66</f>
        <v>1663.666666666667</v>
      </c>
      <c r="AR64" s="47">
        <f>+AQ64+M_Personale!AQ46+SP_Pregresso!AT66-SP_Pregresso!AS66</f>
        <v>1663.666666666667</v>
      </c>
      <c r="AS64" s="47">
        <f>+AR64+M_Personale!AR46+SP_Pregresso!AU66-SP_Pregresso!AT66</f>
        <v>1663.666666666667</v>
      </c>
      <c r="AT64" s="47">
        <f>+AS64+M_Personale!AS46+SP_Pregresso!AV66-SP_Pregresso!AU66</f>
        <v>1663.666666666667</v>
      </c>
      <c r="AU64" s="47">
        <f>+AT64+M_Personale!AT46+SP_Pregresso!AW66-SP_Pregresso!AV66</f>
        <v>1663.666666666667</v>
      </c>
      <c r="AV64" s="47">
        <f>+AU64+M_Personale!AU46+SP_Pregresso!AX66-SP_Pregresso!AW66</f>
        <v>1663.666666666667</v>
      </c>
      <c r="AW64" s="47">
        <f>+AV64+M_Personale!AV46+SP_Pregresso!AY66-SP_Pregresso!AX66</f>
        <v>1663.666666666667</v>
      </c>
      <c r="AX64" s="47">
        <f>+AW64+M_Personale!AW46+SP_Pregresso!AZ66-SP_Pregresso!AY66</f>
        <v>1663.666666666667</v>
      </c>
      <c r="AY64" s="47">
        <f>+AX64+M_Personale!AX46+SP_Pregresso!BA66-SP_Pregresso!AZ66</f>
        <v>1663.666666666667</v>
      </c>
    </row>
    <row r="65" spans="1:51" x14ac:dyDescent="0.25">
      <c r="A65" s="7" t="s">
        <v>105</v>
      </c>
      <c r="B65" s="7"/>
      <c r="C65" s="10">
        <f>+C66</f>
        <v>2000</v>
      </c>
      <c r="D65" s="10">
        <f t="shared" ref="D65:AY65" si="175">+D66</f>
        <v>11680</v>
      </c>
      <c r="E65" s="10">
        <f t="shared" si="175"/>
        <v>11680</v>
      </c>
      <c r="F65" s="10">
        <f t="shared" si="175"/>
        <v>11680</v>
      </c>
      <c r="G65" s="10">
        <f t="shared" si="175"/>
        <v>11680</v>
      </c>
      <c r="H65" s="10">
        <f t="shared" si="175"/>
        <v>11680</v>
      </c>
      <c r="I65" s="10">
        <f t="shared" si="175"/>
        <v>11680</v>
      </c>
      <c r="J65" s="10">
        <f t="shared" si="175"/>
        <v>11680</v>
      </c>
      <c r="K65" s="10">
        <f t="shared" si="175"/>
        <v>11680</v>
      </c>
      <c r="L65" s="10">
        <f t="shared" si="175"/>
        <v>11680</v>
      </c>
      <c r="M65" s="10">
        <f t="shared" si="175"/>
        <v>11680</v>
      </c>
      <c r="N65" s="10">
        <f t="shared" si="175"/>
        <v>11680</v>
      </c>
      <c r="O65" s="10">
        <f t="shared" si="175"/>
        <v>11680</v>
      </c>
      <c r="P65" s="10">
        <f t="shared" si="175"/>
        <v>11680</v>
      </c>
      <c r="Q65" s="10">
        <f t="shared" si="175"/>
        <v>11680</v>
      </c>
      <c r="R65" s="10">
        <f t="shared" si="175"/>
        <v>11680</v>
      </c>
      <c r="S65" s="10">
        <f t="shared" si="175"/>
        <v>11680</v>
      </c>
      <c r="T65" s="10">
        <f t="shared" si="175"/>
        <v>11680</v>
      </c>
      <c r="U65" s="10">
        <f t="shared" si="175"/>
        <v>11680</v>
      </c>
      <c r="V65" s="10">
        <f t="shared" si="175"/>
        <v>11680</v>
      </c>
      <c r="W65" s="10">
        <f t="shared" si="175"/>
        <v>11680</v>
      </c>
      <c r="X65" s="10">
        <f t="shared" si="175"/>
        <v>11680</v>
      </c>
      <c r="Y65" s="10">
        <f t="shared" si="175"/>
        <v>11680</v>
      </c>
      <c r="Z65" s="10">
        <f t="shared" si="175"/>
        <v>11680</v>
      </c>
      <c r="AA65" s="10">
        <f t="shared" si="175"/>
        <v>11680</v>
      </c>
      <c r="AB65" s="10">
        <f t="shared" si="175"/>
        <v>11680</v>
      </c>
      <c r="AC65" s="10">
        <f t="shared" si="175"/>
        <v>11680</v>
      </c>
      <c r="AD65" s="10">
        <f t="shared" si="175"/>
        <v>11680</v>
      </c>
      <c r="AE65" s="10">
        <f t="shared" si="175"/>
        <v>11680</v>
      </c>
      <c r="AF65" s="10">
        <f t="shared" si="175"/>
        <v>11680</v>
      </c>
      <c r="AG65" s="10">
        <f t="shared" si="175"/>
        <v>11680</v>
      </c>
      <c r="AH65" s="10">
        <f t="shared" si="175"/>
        <v>11680</v>
      </c>
      <c r="AI65" s="10">
        <f t="shared" si="175"/>
        <v>11680</v>
      </c>
      <c r="AJ65" s="10">
        <f t="shared" si="175"/>
        <v>11680</v>
      </c>
      <c r="AK65" s="10">
        <f t="shared" si="175"/>
        <v>11680</v>
      </c>
      <c r="AL65" s="10">
        <f t="shared" si="175"/>
        <v>11680</v>
      </c>
      <c r="AM65" s="10">
        <f t="shared" si="175"/>
        <v>11680</v>
      </c>
      <c r="AN65" s="10">
        <f t="shared" si="175"/>
        <v>11680</v>
      </c>
      <c r="AO65" s="10">
        <f t="shared" si="175"/>
        <v>11680</v>
      </c>
      <c r="AP65" s="10">
        <f t="shared" si="175"/>
        <v>11680</v>
      </c>
      <c r="AQ65" s="10">
        <f t="shared" si="175"/>
        <v>11680</v>
      </c>
      <c r="AR65" s="10">
        <f t="shared" si="175"/>
        <v>11680</v>
      </c>
      <c r="AS65" s="10">
        <f t="shared" si="175"/>
        <v>11680</v>
      </c>
      <c r="AT65" s="10">
        <f t="shared" si="175"/>
        <v>11680</v>
      </c>
      <c r="AU65" s="10">
        <f t="shared" si="175"/>
        <v>11680</v>
      </c>
      <c r="AV65" s="10">
        <f t="shared" si="175"/>
        <v>11680</v>
      </c>
      <c r="AW65" s="10">
        <f t="shared" si="175"/>
        <v>11680</v>
      </c>
      <c r="AX65" s="10">
        <f t="shared" si="175"/>
        <v>11680</v>
      </c>
      <c r="AY65" s="10">
        <f t="shared" si="175"/>
        <v>11680</v>
      </c>
    </row>
    <row r="66" spans="1:51" x14ac:dyDescent="0.25">
      <c r="A66" s="9" t="s">
        <v>231</v>
      </c>
      <c r="B66" s="9"/>
      <c r="C66" s="47">
        <f>+SP_Pregresso!D68</f>
        <v>2000</v>
      </c>
      <c r="D66" s="47">
        <f>+IF(L_Iva!E21&lt;0,-L_Iva!E21,0)+C66</f>
        <v>11680</v>
      </c>
      <c r="E66" s="47">
        <f>+IF(L_Iva!F21&lt;0,-L_Iva!F21,0)+D66</f>
        <v>11680</v>
      </c>
      <c r="F66" s="47">
        <f>+IF(L_Iva!G21&lt;0,-L_Iva!G21,0)+E66</f>
        <v>11680</v>
      </c>
      <c r="G66" s="47">
        <f>+IF(L_Iva!H21&lt;0,-L_Iva!H21,0)+F66</f>
        <v>11680</v>
      </c>
      <c r="H66" s="47">
        <f>+IF(L_Iva!I21&lt;0,-L_Iva!I21,0)+G66</f>
        <v>11680</v>
      </c>
      <c r="I66" s="47">
        <f>+IF(L_Iva!J21&lt;0,-L_Iva!J21,0)+H66</f>
        <v>11680</v>
      </c>
      <c r="J66" s="47">
        <f>+IF(L_Iva!K21&lt;0,-L_Iva!K21,0)+I66</f>
        <v>11680</v>
      </c>
      <c r="K66" s="47">
        <f>+IF(L_Iva!L21&lt;0,-L_Iva!L21,0)+J66</f>
        <v>11680</v>
      </c>
      <c r="L66" s="47">
        <f>+IF(L_Iva!M21&lt;0,-L_Iva!M21,0)+K66</f>
        <v>11680</v>
      </c>
      <c r="M66" s="47">
        <f>+IF(L_Iva!N21&lt;0,-L_Iva!N21,0)+L66</f>
        <v>11680</v>
      </c>
      <c r="N66" s="47">
        <f>+IF(L_Iva!O21&lt;0,-L_Iva!O21,0)+M66</f>
        <v>11680</v>
      </c>
      <c r="O66" s="47">
        <f>+IF(L_Iva!P21&lt;0,-L_Iva!P21,0)+N66</f>
        <v>11680</v>
      </c>
      <c r="P66" s="47">
        <f>+IF(L_Iva!Q21&lt;0,-L_Iva!Q21,0)+O66</f>
        <v>11680</v>
      </c>
      <c r="Q66" s="47">
        <f>+IF(L_Iva!R21&lt;0,-L_Iva!R21,0)+P66</f>
        <v>11680</v>
      </c>
      <c r="R66" s="47">
        <f>+IF(L_Iva!S21&lt;0,-L_Iva!S21,0)+Q66</f>
        <v>11680</v>
      </c>
      <c r="S66" s="47">
        <f>+IF(L_Iva!T21&lt;0,-L_Iva!T21,0)+R66</f>
        <v>11680</v>
      </c>
      <c r="T66" s="47">
        <f>+IF(L_Iva!U21&lt;0,-L_Iva!U21,0)+S66</f>
        <v>11680</v>
      </c>
      <c r="U66" s="47">
        <f>+IF(L_Iva!V21&lt;0,-L_Iva!V21,0)+T66</f>
        <v>11680</v>
      </c>
      <c r="V66" s="47">
        <f>+IF(L_Iva!W21&lt;0,-L_Iva!W21,0)+U66</f>
        <v>11680</v>
      </c>
      <c r="W66" s="47">
        <f>+IF(L_Iva!X21&lt;0,-L_Iva!X21,0)+V66</f>
        <v>11680</v>
      </c>
      <c r="X66" s="47">
        <f>+IF(L_Iva!Y21&lt;0,-L_Iva!Y21,0)+W66</f>
        <v>11680</v>
      </c>
      <c r="Y66" s="47">
        <f>+IF(L_Iva!Z21&lt;0,-L_Iva!Z21,0)+X66</f>
        <v>11680</v>
      </c>
      <c r="Z66" s="47">
        <f>+IF(L_Iva!AA21&lt;0,-L_Iva!AA21,0)+Y66</f>
        <v>11680</v>
      </c>
      <c r="AA66" s="47">
        <f>+IF(L_Iva!AB21&lt;0,-L_Iva!AB21,0)+Z66</f>
        <v>11680</v>
      </c>
      <c r="AB66" s="47">
        <f>+IF(L_Iva!AC21&lt;0,-L_Iva!AC21,0)+AA66</f>
        <v>11680</v>
      </c>
      <c r="AC66" s="47">
        <f>+IF(L_Iva!AD21&lt;0,-L_Iva!AD21,0)+AB66</f>
        <v>11680</v>
      </c>
      <c r="AD66" s="47">
        <f>+IF(L_Iva!AE21&lt;0,-L_Iva!AE21,0)+AC66</f>
        <v>11680</v>
      </c>
      <c r="AE66" s="47">
        <f>+IF(L_Iva!AF21&lt;0,-L_Iva!AF21,0)+AD66</f>
        <v>11680</v>
      </c>
      <c r="AF66" s="47">
        <f>+IF(L_Iva!AG21&lt;0,-L_Iva!AG21,0)+AE66</f>
        <v>11680</v>
      </c>
      <c r="AG66" s="47">
        <f>+IF(L_Iva!AH21&lt;0,-L_Iva!AH21,0)+AF66</f>
        <v>11680</v>
      </c>
      <c r="AH66" s="47">
        <f>+IF(L_Iva!AI21&lt;0,-L_Iva!AI21,0)+AG66</f>
        <v>11680</v>
      </c>
      <c r="AI66" s="47">
        <f>+IF(L_Iva!AJ21&lt;0,-L_Iva!AJ21,0)+AH66</f>
        <v>11680</v>
      </c>
      <c r="AJ66" s="47">
        <f>+IF(L_Iva!AK21&lt;0,-L_Iva!AK21,0)+AI66</f>
        <v>11680</v>
      </c>
      <c r="AK66" s="47">
        <f>+IF(L_Iva!AL21&lt;0,-L_Iva!AL21,0)+AJ66</f>
        <v>11680</v>
      </c>
      <c r="AL66" s="47">
        <f>+IF(L_Iva!AM21&lt;0,-L_Iva!AM21,0)+AK66</f>
        <v>11680</v>
      </c>
      <c r="AM66" s="47">
        <f>+IF(L_Iva!AN21&lt;0,-L_Iva!AN21,0)+AL66</f>
        <v>11680</v>
      </c>
      <c r="AN66" s="47">
        <f>+IF(L_Iva!AO21&lt;0,-L_Iva!AO21,0)+AM66</f>
        <v>11680</v>
      </c>
      <c r="AO66" s="47">
        <f>+IF(L_Iva!AP21&lt;0,-L_Iva!AP21,0)+AN66</f>
        <v>11680</v>
      </c>
      <c r="AP66" s="47">
        <f>+IF(L_Iva!AQ21&lt;0,-L_Iva!AQ21,0)+AO66</f>
        <v>11680</v>
      </c>
      <c r="AQ66" s="47">
        <f>+IF(L_Iva!AR21&lt;0,-L_Iva!AR21,0)+AP66</f>
        <v>11680</v>
      </c>
      <c r="AR66" s="47">
        <f>+IF(L_Iva!AS21&lt;0,-L_Iva!AS21,0)+AQ66</f>
        <v>11680</v>
      </c>
      <c r="AS66" s="47">
        <f>+IF(L_Iva!AT21&lt;0,-L_Iva!AT21,0)+AR66</f>
        <v>11680</v>
      </c>
      <c r="AT66" s="47">
        <f>+IF(L_Iva!AU21&lt;0,-L_Iva!AU21,0)+AS66</f>
        <v>11680</v>
      </c>
      <c r="AU66" s="47">
        <f>+IF(L_Iva!AV21&lt;0,-L_Iva!AV21,0)+AT66</f>
        <v>11680</v>
      </c>
      <c r="AV66" s="47">
        <f>+IF(L_Iva!AW21&lt;0,-L_Iva!AW21,0)+AU66</f>
        <v>11680</v>
      </c>
      <c r="AW66" s="47">
        <f>+IF(L_Iva!AX21&lt;0,-L_Iva!AX21,0)+AV66</f>
        <v>11680</v>
      </c>
      <c r="AX66" s="47">
        <f>+IF(L_Iva!AY21&lt;0,-L_Iva!AY21,0)+AW66</f>
        <v>11680</v>
      </c>
      <c r="AY66" s="47">
        <f>+IF(L_Iva!AZ21&lt;0,-L_Iva!AZ21,0)+AX66</f>
        <v>11680</v>
      </c>
    </row>
    <row r="67" spans="1:51" x14ac:dyDescent="0.25">
      <c r="A67" s="11" t="s">
        <v>106</v>
      </c>
      <c r="B67" s="11"/>
      <c r="C67" s="47">
        <f>+SP_Pregresso!D69</f>
        <v>3000</v>
      </c>
      <c r="D67" s="47">
        <f>+IRAP!B25+IRES!B25+SP_Pregresso!F69</f>
        <v>0</v>
      </c>
      <c r="E67" s="47">
        <f>+IRAP!C25+IRES!C25+SP_Pregresso!G69</f>
        <v>0</v>
      </c>
      <c r="F67" s="47">
        <f>+IRAP!D25+IRES!D25+SP_Pregresso!H69</f>
        <v>0</v>
      </c>
      <c r="G67" s="47">
        <f>+IRAP!E25+IRES!E25+SP_Pregresso!I69</f>
        <v>0</v>
      </c>
      <c r="H67" s="47">
        <f>+IRAP!F25+IRES!F25+SP_Pregresso!J69</f>
        <v>0</v>
      </c>
      <c r="I67" s="47">
        <f>+IRAP!G25+IRES!G25+SP_Pregresso!K69</f>
        <v>0</v>
      </c>
      <c r="J67" s="47">
        <f>+IRAP!H25+IRES!H25+SP_Pregresso!L69</f>
        <v>0</v>
      </c>
      <c r="K67" s="47">
        <f>+IRAP!I25+IRES!I25+SP_Pregresso!M69</f>
        <v>0</v>
      </c>
      <c r="L67" s="47">
        <f>+IRAP!J25+IRES!J25+SP_Pregresso!N69</f>
        <v>0</v>
      </c>
      <c r="M67" s="47">
        <f>+IRAP!K25+IRES!K25+SP_Pregresso!O69</f>
        <v>0</v>
      </c>
      <c r="N67" s="47">
        <f>+IRAP!L25+IRES!L25+SP_Pregresso!P69</f>
        <v>0</v>
      </c>
      <c r="O67" s="47">
        <f>+IRAP!M25+IRES!M25+SP_Pregresso!Q69</f>
        <v>7538.6999999999953</v>
      </c>
      <c r="P67" s="47">
        <f>+IRAP!N25+IRES!N25+SP_Pregresso!R69</f>
        <v>7538.6999999999953</v>
      </c>
      <c r="Q67" s="47">
        <f>+IRAP!O25+IRES!O25+SP_Pregresso!S69</f>
        <v>7538.6999999999953</v>
      </c>
      <c r="R67" s="47">
        <f>+IRAP!P25+IRES!P25+SP_Pregresso!T69</f>
        <v>7538.6999999999953</v>
      </c>
      <c r="S67" s="47">
        <f>+IRAP!Q25+IRES!Q25+SP_Pregresso!U69</f>
        <v>7538.6999999999953</v>
      </c>
      <c r="T67" s="47">
        <f>+IRAP!R25+IRES!R25+SP_Pregresso!V69</f>
        <v>7538.6999999999953</v>
      </c>
      <c r="U67" s="47">
        <f>+IRAP!S25+IRES!S25+SP_Pregresso!W69</f>
        <v>0</v>
      </c>
      <c r="V67" s="47">
        <f>+IRAP!T25+IRES!T25+SP_Pregresso!X69</f>
        <v>0</v>
      </c>
      <c r="W67" s="47">
        <f>+IRAP!U25+IRES!U25+SP_Pregresso!Y69</f>
        <v>0</v>
      </c>
      <c r="X67" s="47">
        <f>+IRAP!V25+IRES!V25+SP_Pregresso!Z69</f>
        <v>0</v>
      </c>
      <c r="Y67" s="47">
        <f>+IRAP!W25+IRES!W25+SP_Pregresso!AA69</f>
        <v>0</v>
      </c>
      <c r="Z67" s="47">
        <f>+IRAP!X25+IRES!X25+SP_Pregresso!AB69</f>
        <v>0</v>
      </c>
      <c r="AA67" s="47">
        <f>+IRAP!Y25+IRES!Y25+SP_Pregresso!AC69</f>
        <v>0</v>
      </c>
      <c r="AB67" s="47">
        <f>+IRAP!Z25+IRES!Z25+SP_Pregresso!AD69</f>
        <v>0</v>
      </c>
      <c r="AC67" s="47">
        <f>+IRAP!AA25+IRES!AA25+SP_Pregresso!AE69</f>
        <v>0</v>
      </c>
      <c r="AD67" s="47">
        <f>+IRAP!AB25+IRES!AB25+SP_Pregresso!AF69</f>
        <v>0</v>
      </c>
      <c r="AE67" s="47">
        <f>+IRAP!AC25+IRES!AC25+SP_Pregresso!AG69</f>
        <v>0</v>
      </c>
      <c r="AF67" s="47">
        <f>+IRAP!AD25+IRES!AD25+SP_Pregresso!AH69</f>
        <v>0</v>
      </c>
      <c r="AG67" s="47">
        <f>+IRAP!AE25+IRES!AE25+SP_Pregresso!AI69</f>
        <v>0</v>
      </c>
      <c r="AH67" s="47">
        <f>+IRAP!AF25+IRES!AF25+SP_Pregresso!AJ69</f>
        <v>0</v>
      </c>
      <c r="AI67" s="47">
        <f>+IRAP!AG25+IRES!AG25+SP_Pregresso!AK69</f>
        <v>0</v>
      </c>
      <c r="AJ67" s="47">
        <f>+IRAP!AH25+IRES!AH25+SP_Pregresso!AL69</f>
        <v>0</v>
      </c>
      <c r="AK67" s="47">
        <f>+IRAP!AI25+IRES!AI25+SP_Pregresso!AM69</f>
        <v>0</v>
      </c>
      <c r="AL67" s="47">
        <f>+IRAP!AJ25+IRES!AJ25+SP_Pregresso!AN69</f>
        <v>0</v>
      </c>
      <c r="AM67" s="47">
        <f>+IRAP!AK25+IRES!AK25+SP_Pregresso!AO69</f>
        <v>3880.5000000000036</v>
      </c>
      <c r="AN67" s="47">
        <f>+IRAP!AL25+IRES!AL25+SP_Pregresso!AP69</f>
        <v>3880.5000000000036</v>
      </c>
      <c r="AO67" s="47">
        <f>+IRAP!AM25+IRES!AM25+SP_Pregresso!AQ69</f>
        <v>3880.5000000000036</v>
      </c>
      <c r="AP67" s="47">
        <f>+IRAP!AN25+IRES!AN25+SP_Pregresso!AR69</f>
        <v>3880.5000000000036</v>
      </c>
      <c r="AQ67" s="47">
        <f>+IRAP!AO25+IRES!AO25+SP_Pregresso!AS69</f>
        <v>3880.5000000000036</v>
      </c>
      <c r="AR67" s="47">
        <f>+IRAP!AP25+IRES!AP25+SP_Pregresso!AT69</f>
        <v>3880.5000000000036</v>
      </c>
      <c r="AS67" s="47">
        <f>+IRAP!AQ25+IRES!AQ25+SP_Pregresso!AU69</f>
        <v>0</v>
      </c>
      <c r="AT67" s="47">
        <f>+IRAP!AR25+IRES!AR25+SP_Pregresso!AV69</f>
        <v>0</v>
      </c>
      <c r="AU67" s="47">
        <f>+IRAP!AS25+IRES!AS25+SP_Pregresso!AW69</f>
        <v>0</v>
      </c>
      <c r="AV67" s="47">
        <f>+IRAP!AT25+IRES!AT25+SP_Pregresso!AX69</f>
        <v>0</v>
      </c>
      <c r="AW67" s="47">
        <f>+IRAP!AU25+IRES!AU25+SP_Pregresso!AY69</f>
        <v>0</v>
      </c>
      <c r="AX67" s="47">
        <f>+IRAP!AV25+IRES!AV25+SP_Pregresso!AZ69</f>
        <v>0</v>
      </c>
      <c r="AY67" s="47">
        <f>+IRAP!AW25+IRES!AW25+SP_Pregresso!BA69</f>
        <v>0</v>
      </c>
    </row>
    <row r="68" spans="1:51" x14ac:dyDescent="0.25">
      <c r="A68" s="11" t="s">
        <v>107</v>
      </c>
      <c r="B68" s="11"/>
      <c r="C68" s="47">
        <f>+SP_Pregresso!D70</f>
        <v>3000</v>
      </c>
      <c r="D68" s="47">
        <f>+C68+SP_Pregresso!F70-SP_Pregresso!D70</f>
        <v>0</v>
      </c>
      <c r="E68" s="47">
        <f>+D68+SP_Pregresso!G70-SP_Pregresso!F70</f>
        <v>0</v>
      </c>
      <c r="F68" s="47">
        <f>+E68+SP_Pregresso!H70-SP_Pregresso!G70</f>
        <v>0</v>
      </c>
      <c r="G68" s="47">
        <f>+F68+SP_Pregresso!I70-SP_Pregresso!H70</f>
        <v>0</v>
      </c>
      <c r="H68" s="47">
        <f>+G68+SP_Pregresso!J70-SP_Pregresso!I70</f>
        <v>0</v>
      </c>
      <c r="I68" s="47">
        <f>+H68+SP_Pregresso!K70-SP_Pregresso!J70</f>
        <v>0</v>
      </c>
      <c r="J68" s="47">
        <f>+I68+SP_Pregresso!L70-SP_Pregresso!K70</f>
        <v>0</v>
      </c>
      <c r="K68" s="47">
        <f>+J68+SP_Pregresso!M70-SP_Pregresso!L70</f>
        <v>0</v>
      </c>
      <c r="L68" s="47">
        <f>+K68+SP_Pregresso!N70-SP_Pregresso!M70</f>
        <v>0</v>
      </c>
      <c r="M68" s="47">
        <f>+L68+SP_Pregresso!O70-SP_Pregresso!N70</f>
        <v>0</v>
      </c>
      <c r="N68" s="47">
        <f>+M68+SP_Pregresso!P70-SP_Pregresso!O70</f>
        <v>0</v>
      </c>
      <c r="O68" s="47">
        <f>+N68+SP_Pregresso!Q70-SP_Pregresso!P70</f>
        <v>0</v>
      </c>
      <c r="P68" s="47">
        <f>+O68+SP_Pregresso!R70-SP_Pregresso!Q70</f>
        <v>0</v>
      </c>
      <c r="Q68" s="47">
        <f>+P68+SP_Pregresso!S70-SP_Pregresso!R70</f>
        <v>0</v>
      </c>
      <c r="R68" s="47">
        <f>+Q68+SP_Pregresso!T70-SP_Pregresso!S70</f>
        <v>0</v>
      </c>
      <c r="S68" s="47">
        <f>+R68+SP_Pregresso!U70-SP_Pregresso!T70</f>
        <v>0</v>
      </c>
      <c r="T68" s="47">
        <f>+S68+SP_Pregresso!V70-SP_Pregresso!U70</f>
        <v>0</v>
      </c>
      <c r="U68" s="47">
        <f>+T68+SP_Pregresso!W70-SP_Pregresso!V70</f>
        <v>0</v>
      </c>
      <c r="V68" s="47">
        <f>+U68+SP_Pregresso!X70-SP_Pregresso!W70</f>
        <v>0</v>
      </c>
      <c r="W68" s="47">
        <f>+V68+SP_Pregresso!Y70-SP_Pregresso!X70</f>
        <v>0</v>
      </c>
      <c r="X68" s="47">
        <f>+W68+SP_Pregresso!Z70-SP_Pregresso!Y70</f>
        <v>0</v>
      </c>
      <c r="Y68" s="47">
        <f>+X68+SP_Pregresso!AA70-SP_Pregresso!Z70</f>
        <v>0</v>
      </c>
      <c r="Z68" s="47">
        <f>+Y68+SP_Pregresso!AB70-SP_Pregresso!AA70</f>
        <v>0</v>
      </c>
      <c r="AA68" s="47">
        <f>+Z68+SP_Pregresso!AC70-SP_Pregresso!AB70</f>
        <v>0</v>
      </c>
      <c r="AB68" s="47">
        <f>+AA68+SP_Pregresso!AD70-SP_Pregresso!AC70</f>
        <v>0</v>
      </c>
      <c r="AC68" s="47">
        <f>+AB68+SP_Pregresso!AE70-SP_Pregresso!AD70</f>
        <v>0</v>
      </c>
      <c r="AD68" s="47">
        <f>+AC68+SP_Pregresso!AF70-SP_Pregresso!AE70</f>
        <v>0</v>
      </c>
      <c r="AE68" s="47">
        <f>+AD68+SP_Pregresso!AG70-SP_Pregresso!AF70</f>
        <v>0</v>
      </c>
      <c r="AF68" s="47">
        <f>+AE68+SP_Pregresso!AH70-SP_Pregresso!AG70</f>
        <v>0</v>
      </c>
      <c r="AG68" s="47">
        <f>+AF68+SP_Pregresso!AI70-SP_Pregresso!AH70</f>
        <v>0</v>
      </c>
      <c r="AH68" s="47">
        <f>+AG68+SP_Pregresso!AJ70-SP_Pregresso!AI70</f>
        <v>0</v>
      </c>
      <c r="AI68" s="47">
        <f>+AH68+SP_Pregresso!AK70-SP_Pregresso!AJ70</f>
        <v>0</v>
      </c>
      <c r="AJ68" s="47">
        <f>+AI68+SP_Pregresso!AL70-SP_Pregresso!AK70</f>
        <v>0</v>
      </c>
      <c r="AK68" s="47">
        <f>+AJ68+SP_Pregresso!AM70-SP_Pregresso!AL70</f>
        <v>0</v>
      </c>
      <c r="AL68" s="47">
        <f>+AK68+SP_Pregresso!AN70-SP_Pregresso!AM70</f>
        <v>0</v>
      </c>
      <c r="AM68" s="47">
        <f>+AL68+SP_Pregresso!AO70-SP_Pregresso!AN70</f>
        <v>0</v>
      </c>
      <c r="AN68" s="47">
        <f>+AM68+SP_Pregresso!AP70-SP_Pregresso!AO70</f>
        <v>0</v>
      </c>
      <c r="AO68" s="47">
        <f>+AN68+SP_Pregresso!AQ70-SP_Pregresso!AP70</f>
        <v>0</v>
      </c>
      <c r="AP68" s="47">
        <f>+AO68+SP_Pregresso!AR70-SP_Pregresso!AQ70</f>
        <v>0</v>
      </c>
      <c r="AQ68" s="47">
        <f>+AP68+SP_Pregresso!AS70-SP_Pregresso!AR70</f>
        <v>0</v>
      </c>
      <c r="AR68" s="47">
        <f>+AQ68+SP_Pregresso!AT70-SP_Pregresso!AS70</f>
        <v>0</v>
      </c>
      <c r="AS68" s="47">
        <f>+AR68+SP_Pregresso!AU70-SP_Pregresso!AT70</f>
        <v>0</v>
      </c>
      <c r="AT68" s="47">
        <f>+AS68+SP_Pregresso!AV70-SP_Pregresso!AU70</f>
        <v>0</v>
      </c>
      <c r="AU68" s="47">
        <f>+AT68+SP_Pregresso!AW70-SP_Pregresso!AV70</f>
        <v>0</v>
      </c>
      <c r="AV68" s="47">
        <f>+AU68+SP_Pregresso!AX70-SP_Pregresso!AW70</f>
        <v>0</v>
      </c>
      <c r="AW68" s="47">
        <f>+AV68+SP_Pregresso!AY70-SP_Pregresso!AX70</f>
        <v>0</v>
      </c>
      <c r="AX68" s="47">
        <f>+AW68+SP_Pregresso!AZ70-SP_Pregresso!AY70</f>
        <v>0</v>
      </c>
      <c r="AY68" s="47">
        <f>+AX68+SP_Pregresso!BA70-SP_Pregresso!AZ70</f>
        <v>0</v>
      </c>
    </row>
    <row r="69" spans="1:51" x14ac:dyDescent="0.25">
      <c r="A69" s="11" t="s">
        <v>108</v>
      </c>
      <c r="B69" s="11"/>
      <c r="C69" s="10">
        <f>+SUM(C70:C71)</f>
        <v>9000</v>
      </c>
      <c r="D69" s="10">
        <f t="shared" ref="D69" si="176">+SUM(D70:D71)</f>
        <v>0</v>
      </c>
      <c r="E69" s="10">
        <f t="shared" ref="E69:H69" si="177">+SUM(E70:E71)</f>
        <v>0</v>
      </c>
      <c r="F69" s="10">
        <f t="shared" si="177"/>
        <v>0</v>
      </c>
      <c r="G69" s="10">
        <f t="shared" si="177"/>
        <v>0</v>
      </c>
      <c r="H69" s="10">
        <f t="shared" si="177"/>
        <v>0</v>
      </c>
      <c r="I69" s="10">
        <f t="shared" ref="I69:AY69" si="178">+SUM(I70:I71)</f>
        <v>0</v>
      </c>
      <c r="J69" s="10">
        <f t="shared" si="178"/>
        <v>0</v>
      </c>
      <c r="K69" s="10">
        <f t="shared" si="178"/>
        <v>0</v>
      </c>
      <c r="L69" s="10">
        <f t="shared" si="178"/>
        <v>0</v>
      </c>
      <c r="M69" s="10">
        <f t="shared" si="178"/>
        <v>0</v>
      </c>
      <c r="N69" s="10">
        <f t="shared" si="178"/>
        <v>0</v>
      </c>
      <c r="O69" s="10">
        <f t="shared" si="178"/>
        <v>0</v>
      </c>
      <c r="P69" s="10">
        <f t="shared" si="178"/>
        <v>0</v>
      </c>
      <c r="Q69" s="10">
        <f t="shared" si="178"/>
        <v>0</v>
      </c>
      <c r="R69" s="10">
        <f t="shared" si="178"/>
        <v>0</v>
      </c>
      <c r="S69" s="10">
        <f t="shared" si="178"/>
        <v>0</v>
      </c>
      <c r="T69" s="10">
        <f t="shared" si="178"/>
        <v>0</v>
      </c>
      <c r="U69" s="10">
        <f t="shared" si="178"/>
        <v>0</v>
      </c>
      <c r="V69" s="10">
        <f t="shared" si="178"/>
        <v>0</v>
      </c>
      <c r="W69" s="10">
        <f t="shared" si="178"/>
        <v>0</v>
      </c>
      <c r="X69" s="10">
        <f t="shared" si="178"/>
        <v>0</v>
      </c>
      <c r="Y69" s="10">
        <f t="shared" si="178"/>
        <v>0</v>
      </c>
      <c r="Z69" s="10">
        <f t="shared" si="178"/>
        <v>0</v>
      </c>
      <c r="AA69" s="10">
        <f t="shared" si="178"/>
        <v>0</v>
      </c>
      <c r="AB69" s="10">
        <f t="shared" si="178"/>
        <v>0</v>
      </c>
      <c r="AC69" s="10">
        <f t="shared" si="178"/>
        <v>0</v>
      </c>
      <c r="AD69" s="10">
        <f t="shared" si="178"/>
        <v>0</v>
      </c>
      <c r="AE69" s="10">
        <f t="shared" si="178"/>
        <v>0</v>
      </c>
      <c r="AF69" s="10">
        <f t="shared" si="178"/>
        <v>0</v>
      </c>
      <c r="AG69" s="10">
        <f t="shared" si="178"/>
        <v>0</v>
      </c>
      <c r="AH69" s="10">
        <f t="shared" si="178"/>
        <v>0</v>
      </c>
      <c r="AI69" s="10">
        <f t="shared" si="178"/>
        <v>0</v>
      </c>
      <c r="AJ69" s="10">
        <f t="shared" si="178"/>
        <v>0</v>
      </c>
      <c r="AK69" s="10">
        <f t="shared" si="178"/>
        <v>0</v>
      </c>
      <c r="AL69" s="10">
        <f t="shared" si="178"/>
        <v>0</v>
      </c>
      <c r="AM69" s="10">
        <f t="shared" si="178"/>
        <v>0</v>
      </c>
      <c r="AN69" s="10">
        <f t="shared" si="178"/>
        <v>0</v>
      </c>
      <c r="AO69" s="10">
        <f t="shared" si="178"/>
        <v>0</v>
      </c>
      <c r="AP69" s="10">
        <f t="shared" si="178"/>
        <v>0</v>
      </c>
      <c r="AQ69" s="10">
        <f t="shared" si="178"/>
        <v>0</v>
      </c>
      <c r="AR69" s="10">
        <f t="shared" si="178"/>
        <v>0</v>
      </c>
      <c r="AS69" s="10">
        <f t="shared" si="178"/>
        <v>0</v>
      </c>
      <c r="AT69" s="10">
        <f t="shared" si="178"/>
        <v>0</v>
      </c>
      <c r="AU69" s="10">
        <f t="shared" si="178"/>
        <v>0</v>
      </c>
      <c r="AV69" s="10">
        <f t="shared" si="178"/>
        <v>0</v>
      </c>
      <c r="AW69" s="10">
        <f t="shared" si="178"/>
        <v>0</v>
      </c>
      <c r="AX69" s="10">
        <f t="shared" si="178"/>
        <v>0</v>
      </c>
      <c r="AY69" s="10">
        <f t="shared" si="178"/>
        <v>0</v>
      </c>
    </row>
    <row r="70" spans="1:51" x14ac:dyDescent="0.25">
      <c r="A70" s="9" t="s">
        <v>109</v>
      </c>
      <c r="B70" s="9"/>
      <c r="C70" s="47">
        <f>+SP_Pregresso!D72</f>
        <v>5000</v>
      </c>
      <c r="D70" s="47">
        <f>+SP_Pregresso!F72</f>
        <v>0</v>
      </c>
      <c r="E70" s="47">
        <f>+SP_Pregresso!G72</f>
        <v>0</v>
      </c>
      <c r="F70" s="47">
        <f>+SP_Pregresso!H72</f>
        <v>0</v>
      </c>
      <c r="G70" s="47">
        <f>+SP_Pregresso!I72</f>
        <v>0</v>
      </c>
      <c r="H70" s="47">
        <f>+SP_Pregresso!J72</f>
        <v>0</v>
      </c>
      <c r="I70" s="47">
        <f>+SP_Pregresso!K72</f>
        <v>0</v>
      </c>
      <c r="J70" s="47">
        <f>+SP_Pregresso!L72</f>
        <v>0</v>
      </c>
      <c r="K70" s="47">
        <f>+SP_Pregresso!M72</f>
        <v>0</v>
      </c>
      <c r="L70" s="47">
        <f>+SP_Pregresso!N72</f>
        <v>0</v>
      </c>
      <c r="M70" s="47">
        <f>+SP_Pregresso!O72</f>
        <v>0</v>
      </c>
      <c r="N70" s="47">
        <f>+SP_Pregresso!P72</f>
        <v>0</v>
      </c>
      <c r="O70" s="47">
        <f>+SP_Pregresso!Q72</f>
        <v>0</v>
      </c>
      <c r="P70" s="47">
        <f>+SP_Pregresso!R72</f>
        <v>0</v>
      </c>
      <c r="Q70" s="47">
        <f>+SP_Pregresso!S72</f>
        <v>0</v>
      </c>
      <c r="R70" s="47">
        <f>+SP_Pregresso!T72</f>
        <v>0</v>
      </c>
      <c r="S70" s="47">
        <f>+SP_Pregresso!U72</f>
        <v>0</v>
      </c>
      <c r="T70" s="47">
        <f>+SP_Pregresso!V72</f>
        <v>0</v>
      </c>
      <c r="U70" s="47">
        <f>+SP_Pregresso!W72</f>
        <v>0</v>
      </c>
      <c r="V70" s="47">
        <f>+SP_Pregresso!X72</f>
        <v>0</v>
      </c>
      <c r="W70" s="47">
        <f>+SP_Pregresso!Y72</f>
        <v>0</v>
      </c>
      <c r="X70" s="47">
        <f>+SP_Pregresso!Z72</f>
        <v>0</v>
      </c>
      <c r="Y70" s="47">
        <f>+SP_Pregresso!AA72</f>
        <v>0</v>
      </c>
      <c r="Z70" s="47">
        <f>+SP_Pregresso!AB72</f>
        <v>0</v>
      </c>
      <c r="AA70" s="47">
        <f>+SP_Pregresso!AC72</f>
        <v>0</v>
      </c>
      <c r="AB70" s="47">
        <f>+SP_Pregresso!AD72</f>
        <v>0</v>
      </c>
      <c r="AC70" s="47">
        <f>+SP_Pregresso!AE72</f>
        <v>0</v>
      </c>
      <c r="AD70" s="47">
        <f>+SP_Pregresso!AF72</f>
        <v>0</v>
      </c>
      <c r="AE70" s="47">
        <f>+SP_Pregresso!AG72</f>
        <v>0</v>
      </c>
      <c r="AF70" s="47">
        <f>+SP_Pregresso!AH72</f>
        <v>0</v>
      </c>
      <c r="AG70" s="47">
        <f>+SP_Pregresso!AI72</f>
        <v>0</v>
      </c>
      <c r="AH70" s="47">
        <f>+SP_Pregresso!AJ72</f>
        <v>0</v>
      </c>
      <c r="AI70" s="47">
        <f>+SP_Pregresso!AK72</f>
        <v>0</v>
      </c>
      <c r="AJ70" s="47">
        <f>+SP_Pregresso!AL72</f>
        <v>0</v>
      </c>
      <c r="AK70" s="47">
        <f>+SP_Pregresso!AM72</f>
        <v>0</v>
      </c>
      <c r="AL70" s="47">
        <f>+SP_Pregresso!AN72</f>
        <v>0</v>
      </c>
      <c r="AM70" s="47">
        <f>+SP_Pregresso!AO72</f>
        <v>0</v>
      </c>
      <c r="AN70" s="47">
        <f>+SP_Pregresso!AP72</f>
        <v>0</v>
      </c>
      <c r="AO70" s="47">
        <f>+SP_Pregresso!AQ72</f>
        <v>0</v>
      </c>
      <c r="AP70" s="47">
        <f>+SP_Pregresso!AR72</f>
        <v>0</v>
      </c>
      <c r="AQ70" s="47">
        <f>+SP_Pregresso!AS72</f>
        <v>0</v>
      </c>
      <c r="AR70" s="47">
        <f>+SP_Pregresso!AT72</f>
        <v>0</v>
      </c>
      <c r="AS70" s="47">
        <f>+SP_Pregresso!AU72</f>
        <v>0</v>
      </c>
      <c r="AT70" s="47">
        <f>+SP_Pregresso!AV72</f>
        <v>0</v>
      </c>
      <c r="AU70" s="47">
        <f>+SP_Pregresso!AW72</f>
        <v>0</v>
      </c>
      <c r="AV70" s="47">
        <f>+SP_Pregresso!AX72</f>
        <v>0</v>
      </c>
      <c r="AW70" s="47">
        <f>+SP_Pregresso!AY72</f>
        <v>0</v>
      </c>
      <c r="AX70" s="47">
        <f>+SP_Pregresso!AZ72</f>
        <v>0</v>
      </c>
      <c r="AY70" s="47">
        <f>+SP_Pregresso!BA72</f>
        <v>0</v>
      </c>
    </row>
    <row r="71" spans="1:51" x14ac:dyDescent="0.25">
      <c r="A71" s="9" t="s">
        <v>110</v>
      </c>
      <c r="B71" s="9"/>
      <c r="C71" s="47">
        <f>+SP_Pregresso!D73</f>
        <v>4000</v>
      </c>
      <c r="D71" s="47">
        <f>+SP_Pregresso!F73</f>
        <v>0</v>
      </c>
      <c r="E71" s="47">
        <f>+SP_Pregresso!G73</f>
        <v>0</v>
      </c>
      <c r="F71" s="47">
        <f>+SP_Pregresso!H73</f>
        <v>0</v>
      </c>
      <c r="G71" s="47">
        <f>+SP_Pregresso!I73</f>
        <v>0</v>
      </c>
      <c r="H71" s="47">
        <f>+SP_Pregresso!J73</f>
        <v>0</v>
      </c>
      <c r="I71" s="47">
        <f>+SP_Pregresso!K73</f>
        <v>0</v>
      </c>
      <c r="J71" s="47">
        <f>+SP_Pregresso!L73</f>
        <v>0</v>
      </c>
      <c r="K71" s="47">
        <f>+SP_Pregresso!M73</f>
        <v>0</v>
      </c>
      <c r="L71" s="47">
        <f>+SP_Pregresso!N73</f>
        <v>0</v>
      </c>
      <c r="M71" s="47">
        <f>+SP_Pregresso!O73</f>
        <v>0</v>
      </c>
      <c r="N71" s="47">
        <f>+SP_Pregresso!P73</f>
        <v>0</v>
      </c>
      <c r="O71" s="47">
        <f>+SP_Pregresso!Q73</f>
        <v>0</v>
      </c>
      <c r="P71" s="47">
        <f>+SP_Pregresso!R73</f>
        <v>0</v>
      </c>
      <c r="Q71" s="47">
        <f>+SP_Pregresso!S73</f>
        <v>0</v>
      </c>
      <c r="R71" s="47">
        <f>+SP_Pregresso!T73</f>
        <v>0</v>
      </c>
      <c r="S71" s="47">
        <f>+SP_Pregresso!U73</f>
        <v>0</v>
      </c>
      <c r="T71" s="47">
        <f>+SP_Pregresso!V73</f>
        <v>0</v>
      </c>
      <c r="U71" s="47">
        <f>+SP_Pregresso!W73</f>
        <v>0</v>
      </c>
      <c r="V71" s="47">
        <f>+SP_Pregresso!X73</f>
        <v>0</v>
      </c>
      <c r="W71" s="47">
        <f>+SP_Pregresso!Y73</f>
        <v>0</v>
      </c>
      <c r="X71" s="47">
        <f>+SP_Pregresso!Z73</f>
        <v>0</v>
      </c>
      <c r="Y71" s="47">
        <f>+SP_Pregresso!AA73</f>
        <v>0</v>
      </c>
      <c r="Z71" s="47">
        <f>+SP_Pregresso!AB73</f>
        <v>0</v>
      </c>
      <c r="AA71" s="47">
        <f>+SP_Pregresso!AC73</f>
        <v>0</v>
      </c>
      <c r="AB71" s="47">
        <f>+SP_Pregresso!AD73</f>
        <v>0</v>
      </c>
      <c r="AC71" s="47">
        <f>+SP_Pregresso!AE73</f>
        <v>0</v>
      </c>
      <c r="AD71" s="47">
        <f>+SP_Pregresso!AF73</f>
        <v>0</v>
      </c>
      <c r="AE71" s="47">
        <f>+SP_Pregresso!AG73</f>
        <v>0</v>
      </c>
      <c r="AF71" s="47">
        <f>+SP_Pregresso!AH73</f>
        <v>0</v>
      </c>
      <c r="AG71" s="47">
        <f>+SP_Pregresso!AI73</f>
        <v>0</v>
      </c>
      <c r="AH71" s="47">
        <f>+SP_Pregresso!AJ73</f>
        <v>0</v>
      </c>
      <c r="AI71" s="47">
        <f>+SP_Pregresso!AK73</f>
        <v>0</v>
      </c>
      <c r="AJ71" s="47">
        <f>+SP_Pregresso!AL73</f>
        <v>0</v>
      </c>
      <c r="AK71" s="47">
        <f>+SP_Pregresso!AM73</f>
        <v>0</v>
      </c>
      <c r="AL71" s="47">
        <f>+SP_Pregresso!AN73</f>
        <v>0</v>
      </c>
      <c r="AM71" s="47">
        <f>+SP_Pregresso!AO73</f>
        <v>0</v>
      </c>
      <c r="AN71" s="47">
        <f>+SP_Pregresso!AP73</f>
        <v>0</v>
      </c>
      <c r="AO71" s="47">
        <f>+SP_Pregresso!AQ73</f>
        <v>0</v>
      </c>
      <c r="AP71" s="47">
        <f>+SP_Pregresso!AR73</f>
        <v>0</v>
      </c>
      <c r="AQ71" s="47">
        <f>+SP_Pregresso!AS73</f>
        <v>0</v>
      </c>
      <c r="AR71" s="47">
        <f>+SP_Pregresso!AT73</f>
        <v>0</v>
      </c>
      <c r="AS71" s="47">
        <f>+SP_Pregresso!AU73</f>
        <v>0</v>
      </c>
      <c r="AT71" s="47">
        <f>+SP_Pregresso!AV73</f>
        <v>0</v>
      </c>
      <c r="AU71" s="47">
        <f>+SP_Pregresso!AW73</f>
        <v>0</v>
      </c>
      <c r="AV71" s="47">
        <f>+SP_Pregresso!AX73</f>
        <v>0</v>
      </c>
      <c r="AW71" s="47">
        <f>+SP_Pregresso!AY73</f>
        <v>0</v>
      </c>
      <c r="AX71" s="47">
        <f>+SP_Pregresso!AZ73</f>
        <v>0</v>
      </c>
      <c r="AY71" s="47">
        <f>+SP_Pregresso!BA73</f>
        <v>0</v>
      </c>
    </row>
    <row r="72" spans="1:51" x14ac:dyDescent="0.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1:51" x14ac:dyDescent="0.25">
      <c r="A73" s="7" t="s">
        <v>111</v>
      </c>
      <c r="B73" s="7"/>
      <c r="C73" s="10">
        <f>+C74+C75+C76</f>
        <v>270000</v>
      </c>
      <c r="D73" s="10">
        <f>+D74+D75+D76</f>
        <v>395402.5</v>
      </c>
      <c r="E73" s="10">
        <f t="shared" ref="E73:H73" si="179">+E74+E75+E76</f>
        <v>369881.77219268237</v>
      </c>
      <c r="F73" s="10">
        <f t="shared" si="179"/>
        <v>324356.55052732932</v>
      </c>
      <c r="G73" s="10">
        <f t="shared" si="179"/>
        <v>298826.81312985963</v>
      </c>
      <c r="H73" s="10">
        <f t="shared" si="179"/>
        <v>273292.53801971872</v>
      </c>
      <c r="I73" s="10">
        <f t="shared" ref="I73" si="180">+I74+I75+I76</f>
        <v>247753.703109361</v>
      </c>
      <c r="J73" s="10">
        <f t="shared" ref="J73" si="181">+J74+J75+J76</f>
        <v>222210.28620372806</v>
      </c>
      <c r="K73" s="10">
        <f t="shared" ref="K73:L73" si="182">+K74+K75+K76</f>
        <v>196662.26499972644</v>
      </c>
      <c r="L73" s="10">
        <f t="shared" si="182"/>
        <v>171109.61708570085</v>
      </c>
      <c r="M73" s="10">
        <f t="shared" ref="M73" si="183">+M74+M75+M76</f>
        <v>145552.31994090637</v>
      </c>
      <c r="N73" s="10">
        <f t="shared" ref="N73" si="184">+N74+N75+N76</f>
        <v>144990.35093497718</v>
      </c>
      <c r="O73" s="10">
        <f t="shared" ref="O73:P73" si="185">+O74+O75+O76</f>
        <v>144423.68732739286</v>
      </c>
      <c r="P73" s="10">
        <f t="shared" si="185"/>
        <v>143852.30626694259</v>
      </c>
      <c r="Q73" s="10">
        <f t="shared" ref="Q73" si="186">+Q74+Q75+Q76</f>
        <v>143276.18479118589</v>
      </c>
      <c r="R73" s="10">
        <f t="shared" ref="R73" si="187">+R74+R75+R76</f>
        <v>142695.29982591164</v>
      </c>
      <c r="S73" s="10">
        <f t="shared" ref="S73:T73" si="188">+S74+S75+S76</f>
        <v>142109.62818459375</v>
      </c>
      <c r="T73" s="10">
        <f t="shared" si="188"/>
        <v>141519.14656784444</v>
      </c>
      <c r="U73" s="10">
        <f t="shared" ref="U73" si="189">+U74+U75+U76</f>
        <v>140923.83156286518</v>
      </c>
      <c r="V73" s="10">
        <f t="shared" ref="V73" si="190">+V74+V75+V76</f>
        <v>140323.65964289434</v>
      </c>
      <c r="W73" s="10">
        <f t="shared" ref="W73:X73" si="191">+W74+W75+W76</f>
        <v>139718.60716665257</v>
      </c>
      <c r="X73" s="10">
        <f t="shared" si="191"/>
        <v>139108.6503777855</v>
      </c>
      <c r="Y73" s="10">
        <f t="shared" ref="Y73" si="192">+Y74+Y75+Y76</f>
        <v>138493.76540430333</v>
      </c>
      <c r="Z73" s="10">
        <f t="shared" ref="Z73" si="193">+Z74+Z75+Z76</f>
        <v>137873.92825801839</v>
      </c>
      <c r="AA73" s="10">
        <f t="shared" ref="AA73:AB73" si="194">+AA74+AA75+AA76</f>
        <v>137249.11483397905</v>
      </c>
      <c r="AB73" s="10">
        <f t="shared" si="194"/>
        <v>136619.30090990174</v>
      </c>
      <c r="AC73" s="10">
        <f t="shared" ref="AC73" si="195">+AC74+AC75+AC76</f>
        <v>135984.46214559965</v>
      </c>
      <c r="AD73" s="10">
        <f t="shared" ref="AD73" si="196">+AD74+AD75+AD76</f>
        <v>135344.57408240892</v>
      </c>
      <c r="AE73" s="10">
        <f t="shared" ref="AE73:AF73" si="197">+AE74+AE75+AE76</f>
        <v>134699.61214261194</v>
      </c>
      <c r="AF73" s="10">
        <f t="shared" si="197"/>
        <v>134049.55162885773</v>
      </c>
      <c r="AG73" s="10">
        <f t="shared" ref="AG73" si="198">+AG74+AG75+AG76</f>
        <v>133394.36772357969</v>
      </c>
      <c r="AH73" s="10">
        <f t="shared" ref="AH73" si="199">+AH74+AH75+AH76</f>
        <v>132734.03548841062</v>
      </c>
      <c r="AI73" s="10">
        <f t="shared" ref="AI73:AJ73" si="200">+AI74+AI75+AI76</f>
        <v>132068.52986359433</v>
      </c>
      <c r="AJ73" s="10">
        <f t="shared" si="200"/>
        <v>131397.8256673952</v>
      </c>
      <c r="AK73" s="10">
        <f t="shared" ref="AK73" si="201">+AK74+AK75+AK76</f>
        <v>130721.89759550412</v>
      </c>
      <c r="AL73" s="10">
        <f t="shared" ref="AL73" si="202">+AL74+AL75+AL76</f>
        <v>130040.72022044205</v>
      </c>
      <c r="AM73" s="10">
        <f t="shared" ref="AM73:AN73" si="203">+AM74+AM75+AM76</f>
        <v>129354.26799096033</v>
      </c>
      <c r="AN73" s="10">
        <f t="shared" si="203"/>
        <v>128662.51523143839</v>
      </c>
      <c r="AO73" s="10">
        <f t="shared" ref="AO73" si="204">+AO74+AO75+AO76</f>
        <v>127965.43614127819</v>
      </c>
      <c r="AP73" s="10">
        <f t="shared" ref="AP73" si="205">+AP74+AP75+AP76</f>
        <v>127263.00479429605</v>
      </c>
      <c r="AQ73" s="10">
        <f t="shared" ref="AQ73:AR73" si="206">+AQ74+AQ75+AQ76</f>
        <v>126555.19513811124</v>
      </c>
      <c r="AR73" s="10">
        <f t="shared" si="206"/>
        <v>125841.98099353176</v>
      </c>
      <c r="AS73" s="10">
        <f t="shared" ref="AS73" si="207">+AS74+AS75+AS76</f>
        <v>125123.33605393703</v>
      </c>
      <c r="AT73" s="10">
        <f t="shared" ref="AT73" si="208">+AT74+AT75+AT76</f>
        <v>124399.23388465779</v>
      </c>
      <c r="AU73" s="10">
        <f t="shared" ref="AU73:AV73" si="209">+AU74+AU75+AU76</f>
        <v>123669.64792235254</v>
      </c>
      <c r="AV73" s="10">
        <f t="shared" si="209"/>
        <v>122934.55147438147</v>
      </c>
      <c r="AW73" s="10">
        <f t="shared" ref="AW73" si="210">+AW74+AW75+AW76</f>
        <v>122193.91771817696</v>
      </c>
      <c r="AX73" s="10">
        <f t="shared" ref="AX73" si="211">+AX74+AX75+AX76</f>
        <v>121447.71970061114</v>
      </c>
      <c r="AY73" s="10">
        <f t="shared" ref="AY73" si="212">+AY74+AY75+AY76</f>
        <v>120695.93033736054</v>
      </c>
    </row>
    <row r="74" spans="1:51" x14ac:dyDescent="0.25">
      <c r="A74" s="7" t="s">
        <v>112</v>
      </c>
      <c r="B74" s="7"/>
      <c r="C74" s="47">
        <f>+SP_Pregresso!D76</f>
        <v>250000</v>
      </c>
      <c r="D74" s="47">
        <f>+M_Finanziamenti!C29+SP_Pregresso!$D$124-SUM(SP_Pregresso!F125)</f>
        <v>375000</v>
      </c>
      <c r="E74" s="47">
        <f>+M_Finanziamenti!D29+SP_Pregresso!$D$124-SUM(SP_Pregresso!$F125:G125)</f>
        <v>349076.77219268237</v>
      </c>
      <c r="F74" s="47">
        <f>+M_Finanziamenti!E29+SP_Pregresso!$D$124-SUM(SP_Pregresso!$F125:H125)</f>
        <v>323149.05052732932</v>
      </c>
      <c r="G74" s="47">
        <f>+M_Finanziamenti!F29+SP_Pregresso!$D$124-SUM(SP_Pregresso!$F125:I125)</f>
        <v>297216.81312985963</v>
      </c>
      <c r="H74" s="47">
        <f>+M_Finanziamenti!G29+SP_Pregresso!$D$124-SUM(SP_Pregresso!$F125:J125)</f>
        <v>271280.03801971872</v>
      </c>
      <c r="I74" s="47">
        <f>+M_Finanziamenti!H29+SP_Pregresso!$D$124-SUM(SP_Pregresso!$F125:K125)</f>
        <v>245338.703109361</v>
      </c>
      <c r="J74" s="47">
        <f>+M_Finanziamenti!I29+SP_Pregresso!$D$124-SUM(SP_Pregresso!$F125:L125)</f>
        <v>219392.78620372806</v>
      </c>
      <c r="K74" s="47">
        <f>+M_Finanziamenti!J29+SP_Pregresso!$D$124-SUM(SP_Pregresso!$F125:M125)</f>
        <v>193442.26499972644</v>
      </c>
      <c r="L74" s="47">
        <f>+M_Finanziamenti!K29+SP_Pregresso!$D$124-SUM(SP_Pregresso!$F125:N125)</f>
        <v>167487.11708570085</v>
      </c>
      <c r="M74" s="47">
        <f>+M_Finanziamenti!L29+SP_Pregresso!$D$124-SUM(SP_Pregresso!$F125:O125)</f>
        <v>141527.31994090637</v>
      </c>
      <c r="N74" s="47">
        <f>+M_Finanziamenti!M29+SP_Pregresso!$D$124-SUM(SP_Pregresso!$F125:P125)</f>
        <v>140562.85093497718</v>
      </c>
      <c r="O74" s="47">
        <f>+M_Finanziamenti!N29+SP_Pregresso!$D$124-SUM(SP_Pregresso!$F125:Q125)</f>
        <v>139593.68732739286</v>
      </c>
      <c r="P74" s="47">
        <f>+M_Finanziamenti!O29+SP_Pregresso!$D$124-SUM(SP_Pregresso!$F125:R125)</f>
        <v>138619.80626694259</v>
      </c>
      <c r="Q74" s="47">
        <f>+M_Finanziamenti!P29+SP_Pregresso!$D$124-SUM(SP_Pregresso!$F125:S125)</f>
        <v>137641.18479118589</v>
      </c>
      <c r="R74" s="47">
        <f>+M_Finanziamenti!Q29+SP_Pregresso!$D$124-SUM(SP_Pregresso!$F125:T125)</f>
        <v>136657.79982591164</v>
      </c>
      <c r="S74" s="47">
        <f>+M_Finanziamenti!R29+SP_Pregresso!$D$124-SUM(SP_Pregresso!$F125:U125)</f>
        <v>135669.62818459375</v>
      </c>
      <c r="T74" s="47">
        <f>+M_Finanziamenti!S29+SP_Pregresso!$D$124-SUM(SP_Pregresso!$F125:V125)</f>
        <v>134676.64656784444</v>
      </c>
      <c r="U74" s="47">
        <f>+M_Finanziamenti!T29+SP_Pregresso!$D$124-SUM(SP_Pregresso!$F125:W125)</f>
        <v>133678.83156286518</v>
      </c>
      <c r="V74" s="47">
        <f>+M_Finanziamenti!U29+SP_Pregresso!$D$124-SUM(SP_Pregresso!$F125:X125)</f>
        <v>132676.15964289434</v>
      </c>
      <c r="W74" s="47">
        <f>+M_Finanziamenti!V29+SP_Pregresso!$D$124-SUM(SP_Pregresso!$F125:Y125)</f>
        <v>131668.60716665257</v>
      </c>
      <c r="X74" s="47">
        <f>+M_Finanziamenti!W29+SP_Pregresso!$D$124-SUM(SP_Pregresso!$F125:Z125)</f>
        <v>130656.1503777855</v>
      </c>
      <c r="Y74" s="47">
        <f>+M_Finanziamenti!X29+SP_Pregresso!$D$124-SUM(SP_Pregresso!$F125:AA125)</f>
        <v>129638.76540430333</v>
      </c>
      <c r="Z74" s="47">
        <f>+M_Finanziamenti!Y29+SP_Pregresso!$D$124-SUM(SP_Pregresso!$F125:AB125)</f>
        <v>128616.42825801839</v>
      </c>
      <c r="AA74" s="47">
        <f>+M_Finanziamenti!Z29+SP_Pregresso!$D$124-SUM(SP_Pregresso!$F125:AC125)</f>
        <v>127589.11483397905</v>
      </c>
      <c r="AB74" s="47">
        <f>+M_Finanziamenti!AA29+SP_Pregresso!$D$124-SUM(SP_Pregresso!$F125:AD125)</f>
        <v>126556.80090990174</v>
      </c>
      <c r="AC74" s="47">
        <f>+M_Finanziamenti!AB29+SP_Pregresso!$D$124-SUM(SP_Pregresso!$F125:AE125)</f>
        <v>125519.46214559965</v>
      </c>
      <c r="AD74" s="47">
        <f>+M_Finanziamenti!AC29+SP_Pregresso!$D$124-SUM(SP_Pregresso!$F125:AF125)</f>
        <v>124477.07408240892</v>
      </c>
      <c r="AE74" s="47">
        <f>+M_Finanziamenti!AD29+SP_Pregresso!$D$124-SUM(SP_Pregresso!$F125:AG125)</f>
        <v>123429.61214261194</v>
      </c>
      <c r="AF74" s="47">
        <f>+M_Finanziamenti!AE29+SP_Pregresso!$D$124-SUM(SP_Pregresso!$F125:AH125)</f>
        <v>122377.05162885773</v>
      </c>
      <c r="AG74" s="47">
        <f>+M_Finanziamenti!AF29+SP_Pregresso!$D$124-SUM(SP_Pregresso!$F125:AI125)</f>
        <v>121319.36772357969</v>
      </c>
      <c r="AH74" s="47">
        <f>+M_Finanziamenti!AG29+SP_Pregresso!$D$124-SUM(SP_Pregresso!$F125:AJ125)</f>
        <v>120256.53548841062</v>
      </c>
      <c r="AI74" s="47">
        <f>+M_Finanziamenti!AH29+SP_Pregresso!$D$124-SUM(SP_Pregresso!$F125:AK125)</f>
        <v>119188.52986359433</v>
      </c>
      <c r="AJ74" s="47">
        <f>+M_Finanziamenti!AI29+SP_Pregresso!$D$124-SUM(SP_Pregresso!$F125:AL125)</f>
        <v>118115.3256673952</v>
      </c>
      <c r="AK74" s="47">
        <f>+M_Finanziamenti!AJ29+SP_Pregresso!$D$124-SUM(SP_Pregresso!$F125:AM125)</f>
        <v>117036.89759550412</v>
      </c>
      <c r="AL74" s="47">
        <f>+M_Finanziamenti!AK29+SP_Pregresso!$D$124-SUM(SP_Pregresso!$F125:AN125)</f>
        <v>115953.22022044205</v>
      </c>
      <c r="AM74" s="47">
        <f>+M_Finanziamenti!AL29+SP_Pregresso!$D$124-SUM(SP_Pregresso!$F125:AO125)</f>
        <v>114864.26799096033</v>
      </c>
      <c r="AN74" s="47">
        <f>+M_Finanziamenti!AM29+SP_Pregresso!$D$124-SUM(SP_Pregresso!$F125:AP125)</f>
        <v>113770.01523143839</v>
      </c>
      <c r="AO74" s="47">
        <f>+M_Finanziamenti!AN29+SP_Pregresso!$D$124-SUM(SP_Pregresso!$F125:AQ125)</f>
        <v>112670.43614127819</v>
      </c>
      <c r="AP74" s="47">
        <f>+M_Finanziamenti!AO29+SP_Pregresso!$D$124-SUM(SP_Pregresso!$F125:AR125)</f>
        <v>111565.50479429605</v>
      </c>
      <c r="AQ74" s="47">
        <f>+M_Finanziamenti!AP29+SP_Pregresso!$D$124-SUM(SP_Pregresso!$F125:AS125)</f>
        <v>110455.19513811124</v>
      </c>
      <c r="AR74" s="47">
        <f>+M_Finanziamenti!AQ29+SP_Pregresso!$D$124-SUM(SP_Pregresso!$F125:AT125)</f>
        <v>109339.48099353176</v>
      </c>
      <c r="AS74" s="47">
        <f>+M_Finanziamenti!AR29+SP_Pregresso!$D$124-SUM(SP_Pregresso!$F125:AU125)</f>
        <v>108218.33605393703</v>
      </c>
      <c r="AT74" s="47">
        <f>+M_Finanziamenti!AS29+SP_Pregresso!$D$124-SUM(SP_Pregresso!$F125:AV125)</f>
        <v>107091.73388465779</v>
      </c>
      <c r="AU74" s="47">
        <f>+M_Finanziamenti!AT29+SP_Pregresso!$D$124-SUM(SP_Pregresso!$F125:AW125)</f>
        <v>105959.64792235254</v>
      </c>
      <c r="AV74" s="47">
        <f>+M_Finanziamenti!AU29+SP_Pregresso!$D$124-SUM(SP_Pregresso!$F125:AX125)</f>
        <v>104822.05147438147</v>
      </c>
      <c r="AW74" s="47">
        <f>+M_Finanziamenti!AV29+SP_Pregresso!$D$124-SUM(SP_Pregresso!$F125:AY125)</f>
        <v>103678.91771817696</v>
      </c>
      <c r="AX74" s="47">
        <f>+M_Finanziamenti!AW29+SP_Pregresso!$D$124-SUM(SP_Pregresso!$F125:AZ125)</f>
        <v>102530.21970061114</v>
      </c>
      <c r="AY74" s="47">
        <f>+M_Finanziamenti!AX29+SP_Pregresso!$D$124-SUM(SP_Pregresso!$F125:BA125)</f>
        <v>101375.93033736054</v>
      </c>
    </row>
    <row r="75" spans="1:51" x14ac:dyDescent="0.25">
      <c r="A75" s="7" t="s">
        <v>113</v>
      </c>
      <c r="B75" s="7"/>
      <c r="C75" s="47">
        <f>+SP_Pregresso!D77</f>
        <v>20000</v>
      </c>
      <c r="D75" s="47">
        <f>+C75+M_Personale!C27+SP_Pregresso!F77-SP_Pregresso!D77</f>
        <v>20402.5</v>
      </c>
      <c r="E75" s="47">
        <f>+D75+M_Personale!D27+SP_Pregresso!G77-SP_Pregresso!F77</f>
        <v>20805</v>
      </c>
      <c r="F75" s="47">
        <f>+E75+M_Personale!E27+SP_Pregresso!H77-SP_Pregresso!G77</f>
        <v>1207.5</v>
      </c>
      <c r="G75" s="47">
        <f>+F75+M_Personale!F27+SP_Pregresso!I77-SP_Pregresso!H77</f>
        <v>1610</v>
      </c>
      <c r="H75" s="47">
        <f>+G75+M_Personale!G27+SP_Pregresso!J77-SP_Pregresso!I77</f>
        <v>2012.5</v>
      </c>
      <c r="I75" s="47">
        <f>+H75+M_Personale!H27+SP_Pregresso!K77-SP_Pregresso!J77</f>
        <v>2415</v>
      </c>
      <c r="J75" s="47">
        <f>+I75+M_Personale!I27+SP_Pregresso!L77-SP_Pregresso!K77</f>
        <v>2817.5</v>
      </c>
      <c r="K75" s="47">
        <f>+J75+M_Personale!J27+SP_Pregresso!M77-SP_Pregresso!L77</f>
        <v>3220</v>
      </c>
      <c r="L75" s="47">
        <f>+K75+M_Personale!K27+SP_Pregresso!N77-SP_Pregresso!M77</f>
        <v>3622.5</v>
      </c>
      <c r="M75" s="47">
        <f>+L75+M_Personale!L27+SP_Pregresso!O77-SP_Pregresso!N77</f>
        <v>4025</v>
      </c>
      <c r="N75" s="47">
        <f>+M75+M_Personale!M27+SP_Pregresso!P77-SP_Pregresso!O77</f>
        <v>4427.5</v>
      </c>
      <c r="O75" s="47">
        <f>+N75+M_Personale!N27+SP_Pregresso!Q77-SP_Pregresso!P77</f>
        <v>4830</v>
      </c>
      <c r="P75" s="47">
        <f>+O75+M_Personale!O27+SP_Pregresso!R77-SP_Pregresso!Q77</f>
        <v>5232.5</v>
      </c>
      <c r="Q75" s="47">
        <f>+P75+M_Personale!P27+SP_Pregresso!S77-SP_Pregresso!R77</f>
        <v>5635</v>
      </c>
      <c r="R75" s="47">
        <f>+Q75+M_Personale!Q27+SP_Pregresso!T77-SP_Pregresso!S77</f>
        <v>6037.5</v>
      </c>
      <c r="S75" s="47">
        <f>+R75+M_Personale!R27+SP_Pregresso!U77-SP_Pregresso!T77</f>
        <v>6440</v>
      </c>
      <c r="T75" s="47">
        <f>+S75+M_Personale!S27+SP_Pregresso!V77-SP_Pregresso!U77</f>
        <v>6842.5</v>
      </c>
      <c r="U75" s="47">
        <f>+T75+M_Personale!T27+SP_Pregresso!W77-SP_Pregresso!V77</f>
        <v>7245</v>
      </c>
      <c r="V75" s="47">
        <f>+U75+M_Personale!U27+SP_Pregresso!X77-SP_Pregresso!W77</f>
        <v>7647.5</v>
      </c>
      <c r="W75" s="47">
        <f>+V75+M_Personale!V27+SP_Pregresso!Y77-SP_Pregresso!X77</f>
        <v>8050</v>
      </c>
      <c r="X75" s="47">
        <f>+W75+M_Personale!W27+SP_Pregresso!Z77-SP_Pregresso!Y77</f>
        <v>8452.5</v>
      </c>
      <c r="Y75" s="47">
        <f>+X75+M_Personale!X27+SP_Pregresso!AA77-SP_Pregresso!Z77</f>
        <v>8855</v>
      </c>
      <c r="Z75" s="47">
        <f>+Y75+M_Personale!Y27+SP_Pregresso!AB77-SP_Pregresso!AA77</f>
        <v>9257.5</v>
      </c>
      <c r="AA75" s="47">
        <f>+Z75+M_Personale!Z27+SP_Pregresso!AC77-SP_Pregresso!AB77</f>
        <v>9660</v>
      </c>
      <c r="AB75" s="47">
        <f>+AA75+M_Personale!AA27+SP_Pregresso!AD77-SP_Pregresso!AC77</f>
        <v>10062.5</v>
      </c>
      <c r="AC75" s="47">
        <f>+AB75+M_Personale!AB27+SP_Pregresso!AE77-SP_Pregresso!AD77</f>
        <v>10465</v>
      </c>
      <c r="AD75" s="47">
        <f>+AC75+M_Personale!AC27+SP_Pregresso!AF77-SP_Pregresso!AE77</f>
        <v>10867.5</v>
      </c>
      <c r="AE75" s="47">
        <f>+AD75+M_Personale!AD27+SP_Pregresso!AG77-SP_Pregresso!AF77</f>
        <v>11270</v>
      </c>
      <c r="AF75" s="47">
        <f>+AE75+M_Personale!AE27+SP_Pregresso!AH77-SP_Pregresso!AG77</f>
        <v>11672.5</v>
      </c>
      <c r="AG75" s="47">
        <f>+AF75+M_Personale!AF27+SP_Pregresso!AI77-SP_Pregresso!AH77</f>
        <v>12075</v>
      </c>
      <c r="AH75" s="47">
        <f>+AG75+M_Personale!AG27+SP_Pregresso!AJ77-SP_Pregresso!AI77</f>
        <v>12477.5</v>
      </c>
      <c r="AI75" s="47">
        <f>+AH75+M_Personale!AH27+SP_Pregresso!AK77-SP_Pregresso!AJ77</f>
        <v>12880</v>
      </c>
      <c r="AJ75" s="47">
        <f>+AI75+M_Personale!AI27+SP_Pregresso!AL77-SP_Pregresso!AK77</f>
        <v>13282.5</v>
      </c>
      <c r="AK75" s="47">
        <f>+AJ75+M_Personale!AJ27+SP_Pregresso!AM77-SP_Pregresso!AL77</f>
        <v>13685</v>
      </c>
      <c r="AL75" s="47">
        <f>+AK75+M_Personale!AK27+SP_Pregresso!AN77-SP_Pregresso!AM77</f>
        <v>14087.5</v>
      </c>
      <c r="AM75" s="47">
        <f>+AL75+M_Personale!AL27+SP_Pregresso!AO77-SP_Pregresso!AN77</f>
        <v>14490</v>
      </c>
      <c r="AN75" s="47">
        <f>+AM75+M_Personale!AM27+SP_Pregresso!AP77-SP_Pregresso!AO77</f>
        <v>14892.5</v>
      </c>
      <c r="AO75" s="47">
        <f>+AN75+M_Personale!AN27+SP_Pregresso!AQ77-SP_Pregresso!AP77</f>
        <v>15295</v>
      </c>
      <c r="AP75" s="47">
        <f>+AO75+M_Personale!AO27+SP_Pregresso!AR77-SP_Pregresso!AQ77</f>
        <v>15697.5</v>
      </c>
      <c r="AQ75" s="47">
        <f>+AP75+M_Personale!AP27+SP_Pregresso!AS77-SP_Pregresso!AR77</f>
        <v>16100</v>
      </c>
      <c r="AR75" s="47">
        <f>+AQ75+M_Personale!AQ27+SP_Pregresso!AT77-SP_Pregresso!AS77</f>
        <v>16502.5</v>
      </c>
      <c r="AS75" s="47">
        <f>+AR75+M_Personale!AR27+SP_Pregresso!AU77-SP_Pregresso!AT77</f>
        <v>16905</v>
      </c>
      <c r="AT75" s="47">
        <f>+AS75+M_Personale!AS27+SP_Pregresso!AV77-SP_Pregresso!AU77</f>
        <v>17307.5</v>
      </c>
      <c r="AU75" s="47">
        <f>+AT75+M_Personale!AT27+SP_Pregresso!AW77-SP_Pregresso!AV77</f>
        <v>17710</v>
      </c>
      <c r="AV75" s="47">
        <f>+AU75+M_Personale!AU27+SP_Pregresso!AX77-SP_Pregresso!AW77</f>
        <v>18112.5</v>
      </c>
      <c r="AW75" s="47">
        <f>+AV75+M_Personale!AV27+SP_Pregresso!AY77-SP_Pregresso!AX77</f>
        <v>18515</v>
      </c>
      <c r="AX75" s="47">
        <f>+AW75+M_Personale!AW27+SP_Pregresso!AZ77-SP_Pregresso!AY77</f>
        <v>18917.5</v>
      </c>
      <c r="AY75" s="47">
        <f>+AX75+M_Personale!AX27+SP_Pregresso!BA77-SP_Pregresso!AZ77</f>
        <v>19320</v>
      </c>
    </row>
    <row r="76" spans="1:51" x14ac:dyDescent="0.25">
      <c r="A76" s="7" t="s">
        <v>114</v>
      </c>
      <c r="B76" s="7"/>
      <c r="C76" s="47">
        <f>+SP_Pregresso!D78</f>
        <v>0</v>
      </c>
      <c r="D76" s="47">
        <f>+SP_Pregresso!F78</f>
        <v>0</v>
      </c>
      <c r="E76" s="47">
        <f>+SP_Pregresso!G78</f>
        <v>0</v>
      </c>
      <c r="F76" s="47">
        <f>+SP_Pregresso!H78</f>
        <v>0</v>
      </c>
      <c r="G76" s="47">
        <f>+SP_Pregresso!I78</f>
        <v>0</v>
      </c>
      <c r="H76" s="47">
        <f>+SP_Pregresso!J78</f>
        <v>0</v>
      </c>
      <c r="I76" s="47">
        <f>+SP_Pregresso!K78</f>
        <v>0</v>
      </c>
      <c r="J76" s="47">
        <f>+SP_Pregresso!L78</f>
        <v>0</v>
      </c>
      <c r="K76" s="47">
        <f>+SP_Pregresso!M78</f>
        <v>0</v>
      </c>
      <c r="L76" s="47">
        <f>+SP_Pregresso!N78</f>
        <v>0</v>
      </c>
      <c r="M76" s="47">
        <f>+SP_Pregresso!O78</f>
        <v>0</v>
      </c>
      <c r="N76" s="47">
        <f>+SP_Pregresso!P78</f>
        <v>0</v>
      </c>
      <c r="O76" s="47">
        <f>+SP_Pregresso!Q78</f>
        <v>0</v>
      </c>
      <c r="P76" s="47">
        <f>+SP_Pregresso!R78</f>
        <v>0</v>
      </c>
      <c r="Q76" s="47">
        <f>+SP_Pregresso!S78</f>
        <v>0</v>
      </c>
      <c r="R76" s="47">
        <f>+SP_Pregresso!T78</f>
        <v>0</v>
      </c>
      <c r="S76" s="47">
        <f>+SP_Pregresso!U78</f>
        <v>0</v>
      </c>
      <c r="T76" s="47">
        <f>+SP_Pregresso!V78</f>
        <v>0</v>
      </c>
      <c r="U76" s="47">
        <f>+SP_Pregresso!W78</f>
        <v>0</v>
      </c>
      <c r="V76" s="47">
        <f>+SP_Pregresso!X78</f>
        <v>0</v>
      </c>
      <c r="W76" s="47">
        <f>+SP_Pregresso!Y78</f>
        <v>0</v>
      </c>
      <c r="X76" s="47">
        <f>+SP_Pregresso!Z78</f>
        <v>0</v>
      </c>
      <c r="Y76" s="47">
        <f>+SP_Pregresso!AA78</f>
        <v>0</v>
      </c>
      <c r="Z76" s="47">
        <f>+SP_Pregresso!AB78</f>
        <v>0</v>
      </c>
      <c r="AA76" s="47">
        <f>+SP_Pregresso!AC78</f>
        <v>0</v>
      </c>
      <c r="AB76" s="47">
        <f>+SP_Pregresso!AD78</f>
        <v>0</v>
      </c>
      <c r="AC76" s="47">
        <f>+SP_Pregresso!AE78</f>
        <v>0</v>
      </c>
      <c r="AD76" s="47">
        <f>+SP_Pregresso!AF78</f>
        <v>0</v>
      </c>
      <c r="AE76" s="47">
        <f>+SP_Pregresso!AG78</f>
        <v>0</v>
      </c>
      <c r="AF76" s="47">
        <f>+SP_Pregresso!AH78</f>
        <v>0</v>
      </c>
      <c r="AG76" s="47">
        <f>+SP_Pregresso!AI78</f>
        <v>0</v>
      </c>
      <c r="AH76" s="47">
        <f>+SP_Pregresso!AJ78</f>
        <v>0</v>
      </c>
      <c r="AI76" s="47">
        <f>+SP_Pregresso!AK78</f>
        <v>0</v>
      </c>
      <c r="AJ76" s="47">
        <f>+SP_Pregresso!AL78</f>
        <v>0</v>
      </c>
      <c r="AK76" s="47">
        <f>+SP_Pregresso!AM78</f>
        <v>0</v>
      </c>
      <c r="AL76" s="47">
        <f>+SP_Pregresso!AN78</f>
        <v>0</v>
      </c>
      <c r="AM76" s="47">
        <f>+SP_Pregresso!AO78</f>
        <v>0</v>
      </c>
      <c r="AN76" s="47">
        <f>+SP_Pregresso!AP78</f>
        <v>0</v>
      </c>
      <c r="AO76" s="47">
        <f>+SP_Pregresso!AQ78</f>
        <v>0</v>
      </c>
      <c r="AP76" s="47">
        <f>+SP_Pregresso!AR78</f>
        <v>0</v>
      </c>
      <c r="AQ76" s="47">
        <f>+SP_Pregresso!AS78</f>
        <v>0</v>
      </c>
      <c r="AR76" s="47">
        <f>+SP_Pregresso!AT78</f>
        <v>0</v>
      </c>
      <c r="AS76" s="47">
        <f>+SP_Pregresso!AU78</f>
        <v>0</v>
      </c>
      <c r="AT76" s="47">
        <f>+SP_Pregresso!AV78</f>
        <v>0</v>
      </c>
      <c r="AU76" s="47">
        <f>+SP_Pregresso!AW78</f>
        <v>0</v>
      </c>
      <c r="AV76" s="47">
        <f>+SP_Pregresso!AX78</f>
        <v>0</v>
      </c>
      <c r="AW76" s="47">
        <f>+SP_Pregresso!AY78</f>
        <v>0</v>
      </c>
      <c r="AX76" s="47">
        <f>+SP_Pregresso!AZ78</f>
        <v>0</v>
      </c>
      <c r="AY76" s="47">
        <f>+SP_Pregresso!BA78</f>
        <v>0</v>
      </c>
    </row>
    <row r="77" spans="1:51" x14ac:dyDescent="0.25">
      <c r="A77" s="11"/>
      <c r="B77" s="11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</row>
    <row r="78" spans="1:51" x14ac:dyDescent="0.25">
      <c r="A78" s="7" t="s">
        <v>115</v>
      </c>
      <c r="B78" s="7"/>
      <c r="C78" s="10">
        <f>+C79+C80+C81+C85+C86</f>
        <v>107000</v>
      </c>
      <c r="D78" s="10">
        <f t="shared" ref="D78" si="213">+D79+D80+D81+D85+D86</f>
        <v>99925.499999999985</v>
      </c>
      <c r="E78" s="10">
        <f t="shared" ref="E78:H78" si="214">+E79+E80+E81+E85+E86</f>
        <v>93870.867415198532</v>
      </c>
      <c r="F78" s="10">
        <f t="shared" si="214"/>
        <v>89570.728688432515</v>
      </c>
      <c r="G78" s="10">
        <f t="shared" si="214"/>
        <v>87025.105693783175</v>
      </c>
      <c r="H78" s="10">
        <f t="shared" si="214"/>
        <v>86234.020411804901</v>
      </c>
      <c r="I78" s="10">
        <f t="shared" ref="I78:AY78" si="215">+I79+I80+I81+I85+I86</f>
        <v>87197.494930043613</v>
      </c>
      <c r="J78" s="10">
        <f t="shared" si="215"/>
        <v>89915.551443557415</v>
      </c>
      <c r="K78" s="10">
        <f t="shared" si="215"/>
        <v>94388.212255439983</v>
      </c>
      <c r="L78" s="10">
        <f t="shared" si="215"/>
        <v>100615.49977734647</v>
      </c>
      <c r="M78" s="10">
        <f t="shared" si="215"/>
        <v>108597.43653002186</v>
      </c>
      <c r="N78" s="10">
        <f t="shared" si="215"/>
        <v>116584.045143832</v>
      </c>
      <c r="O78" s="10">
        <f t="shared" si="215"/>
        <v>117036.64835929721</v>
      </c>
      <c r="P78" s="10">
        <f t="shared" si="215"/>
        <v>117003.35034019061</v>
      </c>
      <c r="Q78" s="10">
        <f t="shared" si="215"/>
        <v>125004.1114238282</v>
      </c>
      <c r="R78" s="10">
        <f t="shared" si="215"/>
        <v>133009.63599698336</v>
      </c>
      <c r="S78" s="10">
        <f t="shared" si="215"/>
        <v>141019.94724618219</v>
      </c>
      <c r="T78" s="10">
        <f t="shared" si="215"/>
        <v>149035.06847081237</v>
      </c>
      <c r="U78" s="10">
        <f t="shared" si="215"/>
        <v>157055.02308367257</v>
      </c>
      <c r="V78" s="10">
        <f t="shared" si="215"/>
        <v>165079.83461152433</v>
      </c>
      <c r="W78" s="10">
        <f t="shared" si="215"/>
        <v>173109.52669564702</v>
      </c>
      <c r="X78" s="10">
        <f t="shared" si="215"/>
        <v>181144.12309239505</v>
      </c>
      <c r="Y78" s="10">
        <f t="shared" si="215"/>
        <v>189183.64767375807</v>
      </c>
      <c r="Z78" s="10">
        <f t="shared" si="215"/>
        <v>197228.12442792399</v>
      </c>
      <c r="AA78" s="10">
        <f t="shared" si="215"/>
        <v>197738.87745984425</v>
      </c>
      <c r="AB78" s="10">
        <f t="shared" si="215"/>
        <v>143099.75942808119</v>
      </c>
      <c r="AC78" s="10">
        <f t="shared" si="215"/>
        <v>159450.90446693086</v>
      </c>
      <c r="AD78" s="10">
        <f t="shared" si="215"/>
        <v>175807.09880466913</v>
      </c>
      <c r="AE78" s="10">
        <f t="shared" si="215"/>
        <v>192168.36701901373</v>
      </c>
      <c r="AF78" s="10">
        <f t="shared" si="215"/>
        <v>208534.73380731556</v>
      </c>
      <c r="AG78" s="10">
        <f t="shared" si="215"/>
        <v>224906.22398714116</v>
      </c>
      <c r="AH78" s="10">
        <f t="shared" si="215"/>
        <v>241282.86249685785</v>
      </c>
      <c r="AI78" s="10">
        <f t="shared" si="215"/>
        <v>257664.6743962217</v>
      </c>
      <c r="AJ78" s="10">
        <f t="shared" si="215"/>
        <v>274051.68486696843</v>
      </c>
      <c r="AK78" s="10">
        <f t="shared" si="215"/>
        <v>290443.91921340709</v>
      </c>
      <c r="AL78" s="10">
        <f t="shared" si="215"/>
        <v>306841.40286301676</v>
      </c>
      <c r="AM78" s="10">
        <f t="shared" si="215"/>
        <v>311824.96136704605</v>
      </c>
      <c r="AN78" s="10">
        <f t="shared" si="215"/>
        <v>180175.96269104374</v>
      </c>
      <c r="AO78" s="10">
        <f t="shared" si="215"/>
        <v>196589.34805575153</v>
      </c>
      <c r="AP78" s="10">
        <f t="shared" si="215"/>
        <v>213008.08567728125</v>
      </c>
      <c r="AQ78" s="10">
        <f t="shared" si="215"/>
        <v>229432.20160801368</v>
      </c>
      <c r="AR78" s="10">
        <f t="shared" si="215"/>
        <v>245861.72202714076</v>
      </c>
      <c r="AS78" s="10">
        <f t="shared" si="215"/>
        <v>262296.67324128305</v>
      </c>
      <c r="AT78" s="10">
        <f t="shared" si="215"/>
        <v>278737.08168510988</v>
      </c>
      <c r="AU78" s="10">
        <f t="shared" si="215"/>
        <v>295182.97392196272</v>
      </c>
      <c r="AV78" s="10">
        <f t="shared" si="215"/>
        <v>311634.37664448138</v>
      </c>
      <c r="AW78" s="10">
        <f t="shared" si="215"/>
        <v>328091.31667523348</v>
      </c>
      <c r="AX78" s="10">
        <f t="shared" si="215"/>
        <v>344553.82096734695</v>
      </c>
      <c r="AY78" s="10">
        <f t="shared" si="215"/>
        <v>349602.71660514508</v>
      </c>
    </row>
    <row r="79" spans="1:51" x14ac:dyDescent="0.25">
      <c r="A79" s="7" t="s">
        <v>116</v>
      </c>
      <c r="B79" s="7"/>
      <c r="C79" s="47">
        <f>+SP_Pregresso!D81</f>
        <v>50000</v>
      </c>
      <c r="D79" s="47">
        <f>+C79+'Mezzi Propri'!D10</f>
        <v>50000</v>
      </c>
      <c r="E79" s="47">
        <f>+D79+'Mezzi Propri'!E10</f>
        <v>50000</v>
      </c>
      <c r="F79" s="47">
        <f>+E79+'Mezzi Propri'!F10</f>
        <v>50000</v>
      </c>
      <c r="G79" s="47">
        <f>+F79+'Mezzi Propri'!G10</f>
        <v>50000</v>
      </c>
      <c r="H79" s="47">
        <f>+G79+'Mezzi Propri'!H10</f>
        <v>50000</v>
      </c>
      <c r="I79" s="47">
        <f>+H79+'Mezzi Propri'!I10</f>
        <v>50000</v>
      </c>
      <c r="J79" s="47">
        <f>+I79+'Mezzi Propri'!J10</f>
        <v>50000</v>
      </c>
      <c r="K79" s="47">
        <f>+J79+'Mezzi Propri'!K10</f>
        <v>50000</v>
      </c>
      <c r="L79" s="47">
        <f>+K79+'Mezzi Propri'!L10</f>
        <v>50000</v>
      </c>
      <c r="M79" s="47">
        <f>+L79+'Mezzi Propri'!M10</f>
        <v>50000</v>
      </c>
      <c r="N79" s="47">
        <f>+M79+'Mezzi Propri'!N10</f>
        <v>50000</v>
      </c>
      <c r="O79" s="47">
        <f>+N79+'Mezzi Propri'!O10</f>
        <v>50000</v>
      </c>
      <c r="P79" s="47">
        <f>+O79+'Mezzi Propri'!P10</f>
        <v>50000</v>
      </c>
      <c r="Q79" s="47">
        <f>+P79+'Mezzi Propri'!Q10</f>
        <v>50000</v>
      </c>
      <c r="R79" s="47">
        <f>+Q79+'Mezzi Propri'!R10</f>
        <v>50000</v>
      </c>
      <c r="S79" s="47">
        <f>+R79+'Mezzi Propri'!S10</f>
        <v>50000</v>
      </c>
      <c r="T79" s="47">
        <f>+S79+'Mezzi Propri'!T10</f>
        <v>50000</v>
      </c>
      <c r="U79" s="47">
        <f>+T79+'Mezzi Propri'!U10</f>
        <v>50000</v>
      </c>
      <c r="V79" s="47">
        <f>+U79+'Mezzi Propri'!V10</f>
        <v>50000</v>
      </c>
      <c r="W79" s="47">
        <f>+V79+'Mezzi Propri'!W10</f>
        <v>50000</v>
      </c>
      <c r="X79" s="47">
        <f>+W79+'Mezzi Propri'!X10</f>
        <v>50000</v>
      </c>
      <c r="Y79" s="47">
        <f>+X79+'Mezzi Propri'!Y10</f>
        <v>50000</v>
      </c>
      <c r="Z79" s="47">
        <f>+Y79+'Mezzi Propri'!Z10</f>
        <v>50000</v>
      </c>
      <c r="AA79" s="47">
        <f>+Z79+'Mezzi Propri'!AA10</f>
        <v>50000</v>
      </c>
      <c r="AB79" s="47">
        <f>+AA79+'Mezzi Propri'!AB10</f>
        <v>50000</v>
      </c>
      <c r="AC79" s="47">
        <f>+AB79+'Mezzi Propri'!AC10</f>
        <v>50000</v>
      </c>
      <c r="AD79" s="47">
        <f>+AC79+'Mezzi Propri'!AD10</f>
        <v>50000</v>
      </c>
      <c r="AE79" s="47">
        <f>+AD79+'Mezzi Propri'!AE10</f>
        <v>50000</v>
      </c>
      <c r="AF79" s="47">
        <f>+AE79+'Mezzi Propri'!AF10</f>
        <v>50000</v>
      </c>
      <c r="AG79" s="47">
        <f>+AF79+'Mezzi Propri'!AG10</f>
        <v>50000</v>
      </c>
      <c r="AH79" s="47">
        <f>+AG79+'Mezzi Propri'!AH10</f>
        <v>50000</v>
      </c>
      <c r="AI79" s="47">
        <f>+AH79+'Mezzi Propri'!AI10</f>
        <v>50000</v>
      </c>
      <c r="AJ79" s="47">
        <f>+AI79+'Mezzi Propri'!AJ10</f>
        <v>50000</v>
      </c>
      <c r="AK79" s="47">
        <f>+AJ79+'Mezzi Propri'!AK10</f>
        <v>50000</v>
      </c>
      <c r="AL79" s="47">
        <f>+AK79+'Mezzi Propri'!AL10</f>
        <v>50000</v>
      </c>
      <c r="AM79" s="47">
        <f>+AL79+'Mezzi Propri'!AM10</f>
        <v>50000</v>
      </c>
      <c r="AN79" s="47">
        <f>+AM79+'Mezzi Propri'!AN10</f>
        <v>50000</v>
      </c>
      <c r="AO79" s="47">
        <f>+AN79+'Mezzi Propri'!AO10</f>
        <v>50000</v>
      </c>
      <c r="AP79" s="47">
        <f>+AO79+'Mezzi Propri'!AP10</f>
        <v>50000</v>
      </c>
      <c r="AQ79" s="47">
        <f>+AP79+'Mezzi Propri'!AQ10</f>
        <v>50000</v>
      </c>
      <c r="AR79" s="47">
        <f>+AQ79+'Mezzi Propri'!AR10</f>
        <v>50000</v>
      </c>
      <c r="AS79" s="47">
        <f>+AR79+'Mezzi Propri'!AS10</f>
        <v>50000</v>
      </c>
      <c r="AT79" s="47">
        <f>+AS79+'Mezzi Propri'!AT10</f>
        <v>50000</v>
      </c>
      <c r="AU79" s="47">
        <f>+AT79+'Mezzi Propri'!AU10</f>
        <v>50000</v>
      </c>
      <c r="AV79" s="47">
        <f>+AU79+'Mezzi Propri'!AV10</f>
        <v>50000</v>
      </c>
      <c r="AW79" s="47">
        <f>+AV79+'Mezzi Propri'!AW10</f>
        <v>50000</v>
      </c>
      <c r="AX79" s="47">
        <f>+AW79+'Mezzi Propri'!AX10</f>
        <v>50000</v>
      </c>
      <c r="AY79" s="47">
        <f>+AX79+'Mezzi Propri'!AY10</f>
        <v>50000</v>
      </c>
    </row>
    <row r="80" spans="1:51" x14ac:dyDescent="0.25">
      <c r="A80" s="7" t="s">
        <v>117</v>
      </c>
      <c r="B80" s="7"/>
      <c r="C80" s="47">
        <f>+SP_Pregresso!D82</f>
        <v>18000</v>
      </c>
      <c r="D80" s="47">
        <f t="shared" ref="D80" si="216">+C80</f>
        <v>18000</v>
      </c>
      <c r="E80" s="47">
        <f t="shared" ref="E80" si="217">+D80</f>
        <v>18000</v>
      </c>
      <c r="F80" s="47">
        <f t="shared" ref="F80" si="218">+E80</f>
        <v>18000</v>
      </c>
      <c r="G80" s="47">
        <f t="shared" ref="G80" si="219">+F80</f>
        <v>18000</v>
      </c>
      <c r="H80" s="47">
        <f t="shared" ref="H80" si="220">+G80</f>
        <v>18000</v>
      </c>
      <c r="I80" s="47">
        <f t="shared" ref="I80" si="221">+H80</f>
        <v>18000</v>
      </c>
      <c r="J80" s="47">
        <f t="shared" ref="J80" si="222">+I80</f>
        <v>18000</v>
      </c>
      <c r="K80" s="47">
        <f t="shared" ref="K80" si="223">+J80</f>
        <v>18000</v>
      </c>
      <c r="L80" s="47">
        <f t="shared" ref="L80" si="224">+K80</f>
        <v>18000</v>
      </c>
      <c r="M80" s="47">
        <f t="shared" ref="M80" si="225">+L80</f>
        <v>18000</v>
      </c>
      <c r="N80" s="47">
        <f t="shared" ref="N80" si="226">+M80</f>
        <v>18000</v>
      </c>
      <c r="O80" s="47">
        <f t="shared" ref="O80" si="227">+N80</f>
        <v>18000</v>
      </c>
      <c r="P80" s="47">
        <f t="shared" ref="P80" si="228">+O80</f>
        <v>18000</v>
      </c>
      <c r="Q80" s="47">
        <f t="shared" ref="Q80" si="229">+P80</f>
        <v>18000</v>
      </c>
      <c r="R80" s="47">
        <f t="shared" ref="R80" si="230">+Q80</f>
        <v>18000</v>
      </c>
      <c r="S80" s="47">
        <f t="shared" ref="S80" si="231">+R80</f>
        <v>18000</v>
      </c>
      <c r="T80" s="47">
        <f t="shared" ref="T80" si="232">+S80</f>
        <v>18000</v>
      </c>
      <c r="U80" s="47">
        <f t="shared" ref="U80" si="233">+T80</f>
        <v>18000</v>
      </c>
      <c r="V80" s="47">
        <f t="shared" ref="V80" si="234">+U80</f>
        <v>18000</v>
      </c>
      <c r="W80" s="47">
        <f t="shared" ref="W80" si="235">+V80</f>
        <v>18000</v>
      </c>
      <c r="X80" s="47">
        <f t="shared" ref="X80" si="236">+W80</f>
        <v>18000</v>
      </c>
      <c r="Y80" s="47">
        <f t="shared" ref="Y80" si="237">+X80</f>
        <v>18000</v>
      </c>
      <c r="Z80" s="47">
        <f t="shared" ref="Z80" si="238">+Y80</f>
        <v>18000</v>
      </c>
      <c r="AA80" s="47">
        <f t="shared" ref="AA80" si="239">+Z80</f>
        <v>18000</v>
      </c>
      <c r="AB80" s="47">
        <f t="shared" ref="AB80" si="240">+AA80</f>
        <v>18000</v>
      </c>
      <c r="AC80" s="47">
        <f t="shared" ref="AC80" si="241">+AB80</f>
        <v>18000</v>
      </c>
      <c r="AD80" s="47">
        <f t="shared" ref="AD80" si="242">+AC80</f>
        <v>18000</v>
      </c>
      <c r="AE80" s="47">
        <f t="shared" ref="AE80" si="243">+AD80</f>
        <v>18000</v>
      </c>
      <c r="AF80" s="47">
        <f t="shared" ref="AF80" si="244">+AE80</f>
        <v>18000</v>
      </c>
      <c r="AG80" s="47">
        <f t="shared" ref="AG80" si="245">+AF80</f>
        <v>18000</v>
      </c>
      <c r="AH80" s="47">
        <f t="shared" ref="AH80" si="246">+AG80</f>
        <v>18000</v>
      </c>
      <c r="AI80" s="47">
        <f t="shared" ref="AI80" si="247">+AH80</f>
        <v>18000</v>
      </c>
      <c r="AJ80" s="47">
        <f t="shared" ref="AJ80" si="248">+AI80</f>
        <v>18000</v>
      </c>
      <c r="AK80" s="47">
        <f t="shared" ref="AK80" si="249">+AJ80</f>
        <v>18000</v>
      </c>
      <c r="AL80" s="47">
        <f t="shared" ref="AL80" si="250">+AK80</f>
        <v>18000</v>
      </c>
      <c r="AM80" s="47">
        <f t="shared" ref="AM80" si="251">+AL80</f>
        <v>18000</v>
      </c>
      <c r="AN80" s="47">
        <f t="shared" ref="AN80" si="252">+AM80</f>
        <v>18000</v>
      </c>
      <c r="AO80" s="47">
        <f t="shared" ref="AO80" si="253">+AN80</f>
        <v>18000</v>
      </c>
      <c r="AP80" s="47">
        <f t="shared" ref="AP80" si="254">+AO80</f>
        <v>18000</v>
      </c>
      <c r="AQ80" s="47">
        <f t="shared" ref="AQ80" si="255">+AP80</f>
        <v>18000</v>
      </c>
      <c r="AR80" s="47">
        <f t="shared" ref="AR80" si="256">+AQ80</f>
        <v>18000</v>
      </c>
      <c r="AS80" s="47">
        <f t="shared" ref="AS80" si="257">+AR80</f>
        <v>18000</v>
      </c>
      <c r="AT80" s="47">
        <f t="shared" ref="AT80" si="258">+AS80</f>
        <v>18000</v>
      </c>
      <c r="AU80" s="47">
        <f t="shared" ref="AU80" si="259">+AT80</f>
        <v>18000</v>
      </c>
      <c r="AV80" s="47">
        <f t="shared" ref="AV80" si="260">+AU80</f>
        <v>18000</v>
      </c>
      <c r="AW80" s="47">
        <f t="shared" ref="AW80" si="261">+AV80</f>
        <v>18000</v>
      </c>
      <c r="AX80" s="47">
        <f t="shared" ref="AX80" si="262">+AW80</f>
        <v>18000</v>
      </c>
      <c r="AY80" s="47">
        <f t="shared" ref="AY80" si="263">+AX80</f>
        <v>18000</v>
      </c>
    </row>
    <row r="81" spans="1:51" x14ac:dyDescent="0.25">
      <c r="A81" s="7" t="s">
        <v>118</v>
      </c>
      <c r="B81" s="7"/>
      <c r="C81" s="10">
        <f>SUM(C82:C83)</f>
        <v>0</v>
      </c>
      <c r="D81" s="10">
        <f>SUM(D82:D83)</f>
        <v>0</v>
      </c>
      <c r="E81" s="10">
        <f t="shared" ref="E81:H81" si="264">SUM(E82:E83)</f>
        <v>0</v>
      </c>
      <c r="F81" s="10">
        <f t="shared" si="264"/>
        <v>0</v>
      </c>
      <c r="G81" s="10">
        <f t="shared" si="264"/>
        <v>0</v>
      </c>
      <c r="H81" s="10">
        <f t="shared" si="264"/>
        <v>0</v>
      </c>
      <c r="I81" s="10">
        <f t="shared" ref="I81" si="265">SUM(I82:I83)</f>
        <v>0</v>
      </c>
      <c r="J81" s="10">
        <f t="shared" ref="J81" si="266">SUM(J82:J83)</f>
        <v>0</v>
      </c>
      <c r="K81" s="10">
        <f t="shared" ref="K81:L81" si="267">SUM(K82:K83)</f>
        <v>0</v>
      </c>
      <c r="L81" s="10">
        <f t="shared" si="267"/>
        <v>0</v>
      </c>
      <c r="M81" s="10">
        <f t="shared" ref="M81" si="268">SUM(M82:M83)</f>
        <v>0</v>
      </c>
      <c r="N81" s="10">
        <f t="shared" ref="N81" si="269">SUM(N82:N83)</f>
        <v>0</v>
      </c>
      <c r="O81" s="10">
        <f t="shared" ref="O81:P81" si="270">SUM(O82:O83)</f>
        <v>0</v>
      </c>
      <c r="P81" s="10">
        <f t="shared" si="270"/>
        <v>0</v>
      </c>
      <c r="Q81" s="10">
        <f t="shared" ref="Q81" si="271">SUM(Q82:Q83)</f>
        <v>0</v>
      </c>
      <c r="R81" s="10">
        <f t="shared" ref="R81" si="272">SUM(R82:R83)</f>
        <v>0</v>
      </c>
      <c r="S81" s="10">
        <f t="shared" ref="S81:T81" si="273">SUM(S82:S83)</f>
        <v>0</v>
      </c>
      <c r="T81" s="10">
        <f t="shared" si="273"/>
        <v>0</v>
      </c>
      <c r="U81" s="10">
        <f t="shared" ref="U81" si="274">SUM(U82:U83)</f>
        <v>0</v>
      </c>
      <c r="V81" s="10">
        <f t="shared" ref="V81" si="275">SUM(V82:V83)</f>
        <v>0</v>
      </c>
      <c r="W81" s="10">
        <f t="shared" ref="W81:X81" si="276">SUM(W82:W83)</f>
        <v>0</v>
      </c>
      <c r="X81" s="10">
        <f t="shared" si="276"/>
        <v>0</v>
      </c>
      <c r="Y81" s="10">
        <f t="shared" ref="Y81" si="277">SUM(Y82:Y83)</f>
        <v>0</v>
      </c>
      <c r="Z81" s="10">
        <f t="shared" ref="Z81" si="278">SUM(Z82:Z83)</f>
        <v>0</v>
      </c>
      <c r="AA81" s="10">
        <f t="shared" ref="AA81:AB81" si="279">SUM(AA82:AA83)</f>
        <v>0</v>
      </c>
      <c r="AB81" s="10">
        <f t="shared" si="279"/>
        <v>0</v>
      </c>
      <c r="AC81" s="10">
        <f t="shared" ref="AC81" si="280">SUM(AC82:AC83)</f>
        <v>0</v>
      </c>
      <c r="AD81" s="10">
        <f t="shared" ref="AD81" si="281">SUM(AD82:AD83)</f>
        <v>0</v>
      </c>
      <c r="AE81" s="10">
        <f t="shared" ref="AE81:AF81" si="282">SUM(AE82:AE83)</f>
        <v>0</v>
      </c>
      <c r="AF81" s="10">
        <f t="shared" si="282"/>
        <v>0</v>
      </c>
      <c r="AG81" s="10">
        <f t="shared" ref="AG81" si="283">SUM(AG82:AG83)</f>
        <v>0</v>
      </c>
      <c r="AH81" s="10">
        <f t="shared" ref="AH81" si="284">SUM(AH82:AH83)</f>
        <v>0</v>
      </c>
      <c r="AI81" s="10">
        <f t="shared" ref="AI81:AJ81" si="285">SUM(AI82:AI83)</f>
        <v>0</v>
      </c>
      <c r="AJ81" s="10">
        <f t="shared" si="285"/>
        <v>0</v>
      </c>
      <c r="AK81" s="10">
        <f t="shared" ref="AK81" si="286">SUM(AK82:AK83)</f>
        <v>0</v>
      </c>
      <c r="AL81" s="10">
        <f t="shared" ref="AL81" si="287">SUM(AL82:AL83)</f>
        <v>0</v>
      </c>
      <c r="AM81" s="10">
        <f t="shared" ref="AM81:AN81" si="288">SUM(AM82:AM83)</f>
        <v>0</v>
      </c>
      <c r="AN81" s="10">
        <f t="shared" si="288"/>
        <v>0</v>
      </c>
      <c r="AO81" s="10">
        <f t="shared" ref="AO81" si="289">SUM(AO82:AO83)</f>
        <v>0</v>
      </c>
      <c r="AP81" s="10">
        <f t="shared" ref="AP81" si="290">SUM(AP82:AP83)</f>
        <v>0</v>
      </c>
      <c r="AQ81" s="10">
        <f t="shared" ref="AQ81:AR81" si="291">SUM(AQ82:AQ83)</f>
        <v>0</v>
      </c>
      <c r="AR81" s="10">
        <f t="shared" si="291"/>
        <v>0</v>
      </c>
      <c r="AS81" s="10">
        <f t="shared" ref="AS81" si="292">SUM(AS82:AS83)</f>
        <v>0</v>
      </c>
      <c r="AT81" s="10">
        <f t="shared" ref="AT81" si="293">SUM(AT82:AT83)</f>
        <v>0</v>
      </c>
      <c r="AU81" s="10">
        <f t="shared" ref="AU81:AV81" si="294">SUM(AU82:AU83)</f>
        <v>0</v>
      </c>
      <c r="AV81" s="10">
        <f t="shared" si="294"/>
        <v>0</v>
      </c>
      <c r="AW81" s="10">
        <f t="shared" ref="AW81" si="295">SUM(AW82:AW83)</f>
        <v>0</v>
      </c>
      <c r="AX81" s="10">
        <f t="shared" ref="AX81" si="296">SUM(AX82:AX83)</f>
        <v>0</v>
      </c>
      <c r="AY81" s="10">
        <f t="shared" ref="AY81" si="297">SUM(AY82:AY83)</f>
        <v>0</v>
      </c>
    </row>
    <row r="82" spans="1:51" x14ac:dyDescent="0.25">
      <c r="A82" s="9" t="s">
        <v>119</v>
      </c>
      <c r="B82" s="9"/>
      <c r="C82" s="47">
        <f>+SP_Pregresso!D84</f>
        <v>0</v>
      </c>
      <c r="D82" s="47">
        <f t="shared" ref="D82:D83" si="298">+C82</f>
        <v>0</v>
      </c>
      <c r="E82" s="47">
        <f t="shared" ref="E82:E83" si="299">+D82</f>
        <v>0</v>
      </c>
      <c r="F82" s="47">
        <f t="shared" ref="F82:F83" si="300">+E82</f>
        <v>0</v>
      </c>
      <c r="G82" s="47">
        <f t="shared" ref="G82:G83" si="301">+F82</f>
        <v>0</v>
      </c>
      <c r="H82" s="47">
        <f t="shared" ref="H82:H83" si="302">+G82</f>
        <v>0</v>
      </c>
      <c r="I82" s="47">
        <f t="shared" ref="I82:I83" si="303">+H82</f>
        <v>0</v>
      </c>
      <c r="J82" s="47">
        <f t="shared" ref="J82:J83" si="304">+I82</f>
        <v>0</v>
      </c>
      <c r="K82" s="47">
        <f t="shared" ref="K82:K83" si="305">+J82</f>
        <v>0</v>
      </c>
      <c r="L82" s="47">
        <f t="shared" ref="L82:L83" si="306">+K82</f>
        <v>0</v>
      </c>
      <c r="M82" s="47">
        <f t="shared" ref="M82:M83" si="307">+L82</f>
        <v>0</v>
      </c>
      <c r="N82" s="47">
        <f t="shared" ref="N82:N83" si="308">+M82</f>
        <v>0</v>
      </c>
      <c r="O82" s="47">
        <f t="shared" ref="O82:O83" si="309">+N82</f>
        <v>0</v>
      </c>
      <c r="P82" s="47">
        <f t="shared" ref="P82:P83" si="310">+O82</f>
        <v>0</v>
      </c>
      <c r="Q82" s="47">
        <f t="shared" ref="Q82:Q83" si="311">+P82</f>
        <v>0</v>
      </c>
      <c r="R82" s="47">
        <f t="shared" ref="R82:R83" si="312">+Q82</f>
        <v>0</v>
      </c>
      <c r="S82" s="47">
        <f t="shared" ref="S82:S83" si="313">+R82</f>
        <v>0</v>
      </c>
      <c r="T82" s="47">
        <f t="shared" ref="T82:T83" si="314">+S82</f>
        <v>0</v>
      </c>
      <c r="U82" s="47">
        <f t="shared" ref="U82:U83" si="315">+T82</f>
        <v>0</v>
      </c>
      <c r="V82" s="47">
        <f t="shared" ref="V82:V83" si="316">+U82</f>
        <v>0</v>
      </c>
      <c r="W82" s="47">
        <f t="shared" ref="W82:W83" si="317">+V82</f>
        <v>0</v>
      </c>
      <c r="X82" s="47">
        <f t="shared" ref="X82:X83" si="318">+W82</f>
        <v>0</v>
      </c>
      <c r="Y82" s="47">
        <f t="shared" ref="Y82:Y83" si="319">+X82</f>
        <v>0</v>
      </c>
      <c r="Z82" s="47">
        <f t="shared" ref="Z82:Z83" si="320">+Y82</f>
        <v>0</v>
      </c>
      <c r="AA82" s="47">
        <f t="shared" ref="AA82:AA83" si="321">+Z82</f>
        <v>0</v>
      </c>
      <c r="AB82" s="47">
        <f t="shared" ref="AB82:AB83" si="322">+AA82</f>
        <v>0</v>
      </c>
      <c r="AC82" s="47">
        <f t="shared" ref="AC82:AC83" si="323">+AB82</f>
        <v>0</v>
      </c>
      <c r="AD82" s="47">
        <f t="shared" ref="AD82:AD83" si="324">+AC82</f>
        <v>0</v>
      </c>
      <c r="AE82" s="47">
        <f t="shared" ref="AE82:AE83" si="325">+AD82</f>
        <v>0</v>
      </c>
      <c r="AF82" s="47">
        <f t="shared" ref="AF82:AF83" si="326">+AE82</f>
        <v>0</v>
      </c>
      <c r="AG82" s="47">
        <f t="shared" ref="AG82:AG83" si="327">+AF82</f>
        <v>0</v>
      </c>
      <c r="AH82" s="47">
        <f t="shared" ref="AH82:AH83" si="328">+AG82</f>
        <v>0</v>
      </c>
      <c r="AI82" s="47">
        <f t="shared" ref="AI82:AI83" si="329">+AH82</f>
        <v>0</v>
      </c>
      <c r="AJ82" s="47">
        <f t="shared" ref="AJ82:AJ83" si="330">+AI82</f>
        <v>0</v>
      </c>
      <c r="AK82" s="47">
        <f t="shared" ref="AK82:AK83" si="331">+AJ82</f>
        <v>0</v>
      </c>
      <c r="AL82" s="47">
        <f t="shared" ref="AL82:AL83" si="332">+AK82</f>
        <v>0</v>
      </c>
      <c r="AM82" s="47">
        <f t="shared" ref="AM82:AM83" si="333">+AL82</f>
        <v>0</v>
      </c>
      <c r="AN82" s="47">
        <f t="shared" ref="AN82:AN83" si="334">+AM82</f>
        <v>0</v>
      </c>
      <c r="AO82" s="47">
        <f t="shared" ref="AO82:AO83" si="335">+AN82</f>
        <v>0</v>
      </c>
      <c r="AP82" s="47">
        <f t="shared" ref="AP82:AP83" si="336">+AO82</f>
        <v>0</v>
      </c>
      <c r="AQ82" s="47">
        <f t="shared" ref="AQ82:AQ83" si="337">+AP82</f>
        <v>0</v>
      </c>
      <c r="AR82" s="47">
        <f t="shared" ref="AR82:AR83" si="338">+AQ82</f>
        <v>0</v>
      </c>
      <c r="AS82" s="47">
        <f t="shared" ref="AS82:AS83" si="339">+AR82</f>
        <v>0</v>
      </c>
      <c r="AT82" s="47">
        <f t="shared" ref="AT82:AT83" si="340">+AS82</f>
        <v>0</v>
      </c>
      <c r="AU82" s="47">
        <f t="shared" ref="AU82:AU83" si="341">+AT82</f>
        <v>0</v>
      </c>
      <c r="AV82" s="47">
        <f t="shared" ref="AV82:AV83" si="342">+AU82</f>
        <v>0</v>
      </c>
      <c r="AW82" s="47">
        <f t="shared" ref="AW82:AW83" si="343">+AV82</f>
        <v>0</v>
      </c>
      <c r="AX82" s="47">
        <f t="shared" ref="AX82:AX83" si="344">+AW82</f>
        <v>0</v>
      </c>
      <c r="AY82" s="47">
        <f t="shared" ref="AY82:AY83" si="345">+AX82</f>
        <v>0</v>
      </c>
    </row>
    <row r="83" spans="1:51" x14ac:dyDescent="0.25">
      <c r="A83" s="9" t="s">
        <v>120</v>
      </c>
      <c r="B83" s="9"/>
      <c r="C83" s="47">
        <f>+SP_Pregresso!D85</f>
        <v>0</v>
      </c>
      <c r="D83" s="47">
        <f t="shared" si="298"/>
        <v>0</v>
      </c>
      <c r="E83" s="47">
        <f t="shared" si="299"/>
        <v>0</v>
      </c>
      <c r="F83" s="47">
        <f t="shared" si="300"/>
        <v>0</v>
      </c>
      <c r="G83" s="47">
        <f t="shared" si="301"/>
        <v>0</v>
      </c>
      <c r="H83" s="47">
        <f t="shared" si="302"/>
        <v>0</v>
      </c>
      <c r="I83" s="47">
        <f t="shared" si="303"/>
        <v>0</v>
      </c>
      <c r="J83" s="47">
        <f t="shared" si="304"/>
        <v>0</v>
      </c>
      <c r="K83" s="47">
        <f t="shared" si="305"/>
        <v>0</v>
      </c>
      <c r="L83" s="47">
        <f t="shared" si="306"/>
        <v>0</v>
      </c>
      <c r="M83" s="47">
        <f t="shared" si="307"/>
        <v>0</v>
      </c>
      <c r="N83" s="47">
        <f t="shared" si="308"/>
        <v>0</v>
      </c>
      <c r="O83" s="47">
        <f t="shared" si="309"/>
        <v>0</v>
      </c>
      <c r="P83" s="47">
        <f t="shared" si="310"/>
        <v>0</v>
      </c>
      <c r="Q83" s="47">
        <f t="shared" si="311"/>
        <v>0</v>
      </c>
      <c r="R83" s="47">
        <f t="shared" si="312"/>
        <v>0</v>
      </c>
      <c r="S83" s="47">
        <f t="shared" si="313"/>
        <v>0</v>
      </c>
      <c r="T83" s="47">
        <f t="shared" si="314"/>
        <v>0</v>
      </c>
      <c r="U83" s="47">
        <f t="shared" si="315"/>
        <v>0</v>
      </c>
      <c r="V83" s="47">
        <f t="shared" si="316"/>
        <v>0</v>
      </c>
      <c r="W83" s="47">
        <f t="shared" si="317"/>
        <v>0</v>
      </c>
      <c r="X83" s="47">
        <f t="shared" si="318"/>
        <v>0</v>
      </c>
      <c r="Y83" s="47">
        <f t="shared" si="319"/>
        <v>0</v>
      </c>
      <c r="Z83" s="47">
        <f t="shared" si="320"/>
        <v>0</v>
      </c>
      <c r="AA83" s="47">
        <f t="shared" si="321"/>
        <v>0</v>
      </c>
      <c r="AB83" s="47">
        <f t="shared" si="322"/>
        <v>0</v>
      </c>
      <c r="AC83" s="47">
        <f t="shared" si="323"/>
        <v>0</v>
      </c>
      <c r="AD83" s="47">
        <f t="shared" si="324"/>
        <v>0</v>
      </c>
      <c r="AE83" s="47">
        <f t="shared" si="325"/>
        <v>0</v>
      </c>
      <c r="AF83" s="47">
        <f t="shared" si="326"/>
        <v>0</v>
      </c>
      <c r="AG83" s="47">
        <f t="shared" si="327"/>
        <v>0</v>
      </c>
      <c r="AH83" s="47">
        <f t="shared" si="328"/>
        <v>0</v>
      </c>
      <c r="AI83" s="47">
        <f t="shared" si="329"/>
        <v>0</v>
      </c>
      <c r="AJ83" s="47">
        <f t="shared" si="330"/>
        <v>0</v>
      </c>
      <c r="AK83" s="47">
        <f t="shared" si="331"/>
        <v>0</v>
      </c>
      <c r="AL83" s="47">
        <f t="shared" si="332"/>
        <v>0</v>
      </c>
      <c r="AM83" s="47">
        <f t="shared" si="333"/>
        <v>0</v>
      </c>
      <c r="AN83" s="47">
        <f t="shared" si="334"/>
        <v>0</v>
      </c>
      <c r="AO83" s="47">
        <f t="shared" si="335"/>
        <v>0</v>
      </c>
      <c r="AP83" s="47">
        <f t="shared" si="336"/>
        <v>0</v>
      </c>
      <c r="AQ83" s="47">
        <f t="shared" si="337"/>
        <v>0</v>
      </c>
      <c r="AR83" s="47">
        <f t="shared" si="338"/>
        <v>0</v>
      </c>
      <c r="AS83" s="47">
        <f t="shared" si="339"/>
        <v>0</v>
      </c>
      <c r="AT83" s="47">
        <f t="shared" si="340"/>
        <v>0</v>
      </c>
      <c r="AU83" s="47">
        <f t="shared" si="341"/>
        <v>0</v>
      </c>
      <c r="AV83" s="47">
        <f t="shared" si="342"/>
        <v>0</v>
      </c>
      <c r="AW83" s="47">
        <f t="shared" si="343"/>
        <v>0</v>
      </c>
      <c r="AX83" s="47">
        <f t="shared" si="344"/>
        <v>0</v>
      </c>
      <c r="AY83" s="47">
        <f t="shared" si="345"/>
        <v>0</v>
      </c>
    </row>
    <row r="84" spans="1:51" x14ac:dyDescent="0.25">
      <c r="A84" s="9" t="s">
        <v>121</v>
      </c>
      <c r="B84" s="9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</row>
    <row r="85" spans="1:51" x14ac:dyDescent="0.25">
      <c r="A85" s="7" t="s">
        <v>122</v>
      </c>
      <c r="B85" s="7"/>
      <c r="C85" s="47">
        <f>+SP_Pregresso!D87</f>
        <v>19000</v>
      </c>
      <c r="D85" s="47">
        <f>+C85+C86</f>
        <v>39000</v>
      </c>
      <c r="E85" s="47">
        <f t="shared" ref="E85:H85" si="346">+D85+D86</f>
        <v>31925.499999999993</v>
      </c>
      <c r="F85" s="47">
        <f t="shared" si="346"/>
        <v>25870.867415198525</v>
      </c>
      <c r="G85" s="47">
        <f t="shared" si="346"/>
        <v>21570.728688432508</v>
      </c>
      <c r="H85" s="47">
        <f t="shared" si="346"/>
        <v>19025.10569378316</v>
      </c>
      <c r="I85" s="47">
        <f t="shared" ref="I85:AY85" si="347">+H85+H86</f>
        <v>18234.020411804901</v>
      </c>
      <c r="J85" s="47">
        <f t="shared" si="347"/>
        <v>19197.494930043606</v>
      </c>
      <c r="K85" s="47">
        <f t="shared" si="347"/>
        <v>21915.5514435574</v>
      </c>
      <c r="L85" s="47">
        <f t="shared" si="347"/>
        <v>26388.212255439979</v>
      </c>
      <c r="M85" s="47">
        <f t="shared" si="347"/>
        <v>32615.499777346464</v>
      </c>
      <c r="N85" s="47">
        <f t="shared" si="347"/>
        <v>40597.436530021849</v>
      </c>
      <c r="O85" s="47">
        <f t="shared" si="347"/>
        <v>48584.045143831994</v>
      </c>
      <c r="P85" s="47">
        <f>+O85+O86-'Mezzi Propri'!D7</f>
        <v>41007.329671859377</v>
      </c>
      <c r="Q85" s="47">
        <f t="shared" si="347"/>
        <v>49003.350340190598</v>
      </c>
      <c r="R85" s="47">
        <f t="shared" si="347"/>
        <v>57004.111423828188</v>
      </c>
      <c r="S85" s="47">
        <f t="shared" si="347"/>
        <v>65009.635996983357</v>
      </c>
      <c r="T85" s="47">
        <f t="shared" si="347"/>
        <v>73019.947246182201</v>
      </c>
      <c r="U85" s="47">
        <f t="shared" si="347"/>
        <v>81035.068470812388</v>
      </c>
      <c r="V85" s="47">
        <f t="shared" si="347"/>
        <v>89055.023083672568</v>
      </c>
      <c r="W85" s="47">
        <f t="shared" si="347"/>
        <v>97079.834611524333</v>
      </c>
      <c r="X85" s="47">
        <f t="shared" si="347"/>
        <v>105109.52669564702</v>
      </c>
      <c r="Y85" s="47">
        <f t="shared" si="347"/>
        <v>113144.12309239504</v>
      </c>
      <c r="Z85" s="47">
        <f t="shared" si="347"/>
        <v>121183.6476737581</v>
      </c>
      <c r="AA85" s="47">
        <f t="shared" si="347"/>
        <v>129228.12442792399</v>
      </c>
      <c r="AB85" s="47">
        <f>+AA85+AA86-'Mezzi Propri'!E7</f>
        <v>58753.639229456283</v>
      </c>
      <c r="AC85" s="47">
        <f t="shared" si="347"/>
        <v>75099.75942808119</v>
      </c>
      <c r="AD85" s="47">
        <f t="shared" si="347"/>
        <v>91450.90446693085</v>
      </c>
      <c r="AE85" s="47">
        <f t="shared" si="347"/>
        <v>107807.09880466915</v>
      </c>
      <c r="AF85" s="47">
        <f t="shared" si="347"/>
        <v>124168.36701901373</v>
      </c>
      <c r="AG85" s="47">
        <f t="shared" si="347"/>
        <v>140534.73380731556</v>
      </c>
      <c r="AH85" s="47">
        <f t="shared" si="347"/>
        <v>156906.22398714116</v>
      </c>
      <c r="AI85" s="47">
        <f t="shared" si="347"/>
        <v>173282.86249685785</v>
      </c>
      <c r="AJ85" s="47">
        <f t="shared" si="347"/>
        <v>189664.6743962217</v>
      </c>
      <c r="AK85" s="47">
        <f t="shared" si="347"/>
        <v>206051.68486696843</v>
      </c>
      <c r="AL85" s="47">
        <f t="shared" si="347"/>
        <v>222443.91921340709</v>
      </c>
      <c r="AM85" s="47">
        <f t="shared" si="347"/>
        <v>238841.40286301676</v>
      </c>
      <c r="AN85" s="47">
        <f>+AM85+AM86-'Mezzi Propri'!F7</f>
        <v>95767.903656974202</v>
      </c>
      <c r="AO85" s="47">
        <f t="shared" si="347"/>
        <v>112175.96269104375</v>
      </c>
      <c r="AP85" s="47">
        <f t="shared" si="347"/>
        <v>128589.34805575154</v>
      </c>
      <c r="AQ85" s="47">
        <f t="shared" si="347"/>
        <v>145008.08567728128</v>
      </c>
      <c r="AR85" s="47">
        <f t="shared" si="347"/>
        <v>161432.20160801368</v>
      </c>
      <c r="AS85" s="47">
        <f t="shared" si="347"/>
        <v>177861.72202714076</v>
      </c>
      <c r="AT85" s="47">
        <f t="shared" si="347"/>
        <v>194296.67324128305</v>
      </c>
      <c r="AU85" s="47">
        <f t="shared" si="347"/>
        <v>210737.08168510988</v>
      </c>
      <c r="AV85" s="47">
        <f t="shared" si="347"/>
        <v>227182.97392196272</v>
      </c>
      <c r="AW85" s="47">
        <f t="shared" si="347"/>
        <v>243634.37664448138</v>
      </c>
      <c r="AX85" s="47">
        <f t="shared" si="347"/>
        <v>260091.31667523351</v>
      </c>
      <c r="AY85" s="47">
        <f t="shared" si="347"/>
        <v>276553.8209673469</v>
      </c>
    </row>
    <row r="86" spans="1:51" x14ac:dyDescent="0.25">
      <c r="A86" s="7" t="s">
        <v>123</v>
      </c>
      <c r="B86" s="7"/>
      <c r="C86" s="47">
        <f>+SP_Pregresso!D88</f>
        <v>20000</v>
      </c>
      <c r="D86" s="47">
        <f>+CE!B77</f>
        <v>-7074.5000000000091</v>
      </c>
      <c r="E86" s="47">
        <f>+CE!C77</f>
        <v>-6054.6325848014658</v>
      </c>
      <c r="F86" s="47">
        <f>+CE!D77</f>
        <v>-4300.1387267660175</v>
      </c>
      <c r="G86" s="47">
        <f>+CE!E77</f>
        <v>-2545.6229946493477</v>
      </c>
      <c r="H86" s="47">
        <f>+CE!F77</f>
        <v>-791.08528197825763</v>
      </c>
      <c r="I86" s="47">
        <f>+CE!G77</f>
        <v>963.47451823870688</v>
      </c>
      <c r="J86" s="47">
        <f>+CE!H77</f>
        <v>2718.0565135137967</v>
      </c>
      <c r="K86" s="47">
        <f>+CE!I77</f>
        <v>4472.6608118825779</v>
      </c>
      <c r="L86" s="47">
        <f>+CE!J77</f>
        <v>6227.2875219064863</v>
      </c>
      <c r="M86" s="47">
        <f>+CE!K77</f>
        <v>7981.9367526753886</v>
      </c>
      <c r="N86" s="47">
        <f>+CE!L77</f>
        <v>7986.6086138101473</v>
      </c>
      <c r="O86" s="47">
        <f>+CE!M77</f>
        <v>452.60321546521845</v>
      </c>
      <c r="P86" s="47">
        <f>+CE!N77</f>
        <v>7996.0206683312208</v>
      </c>
      <c r="Q86" s="47">
        <f>+CE!O77</f>
        <v>8000.7610836375925</v>
      </c>
      <c r="R86" s="47">
        <f>+CE!P77</f>
        <v>8005.5245731551686</v>
      </c>
      <c r="S86" s="47">
        <f>+CE!Q77</f>
        <v>8010.3112491988395</v>
      </c>
      <c r="T86" s="47">
        <f>+CE!R77</f>
        <v>8015.121224630192</v>
      </c>
      <c r="U86" s="47">
        <f>+CE!S77</f>
        <v>8019.954612860176</v>
      </c>
      <c r="V86" s="47">
        <f>+CE!T77</f>
        <v>8024.8115278517698</v>
      </c>
      <c r="W86" s="47">
        <f>+CE!U77</f>
        <v>8029.6920841226774</v>
      </c>
      <c r="X86" s="47">
        <f>+CE!V77</f>
        <v>8034.5963967480211</v>
      </c>
      <c r="Y86" s="47">
        <f>+CE!W77</f>
        <v>8039.5245813630563</v>
      </c>
      <c r="Z86" s="47">
        <f>+CE!X77</f>
        <v>8044.4767541659012</v>
      </c>
      <c r="AA86" s="47">
        <f>+CE!Y77</f>
        <v>510.75303192027604</v>
      </c>
      <c r="AB86" s="47">
        <f>+CE!Z77</f>
        <v>16346.120198624911</v>
      </c>
      <c r="AC86" s="47">
        <f>+CE!AA77</f>
        <v>16351.145038849665</v>
      </c>
      <c r="AD86" s="47">
        <f>+CE!AB77</f>
        <v>16356.194337738296</v>
      </c>
      <c r="AE86" s="47">
        <f>+CE!AC77</f>
        <v>16361.268214344585</v>
      </c>
      <c r="AF86" s="47">
        <f>+CE!AD77</f>
        <v>16366.366788301821</v>
      </c>
      <c r="AG86" s="47">
        <f>+CE!AE77</f>
        <v>16371.490179825603</v>
      </c>
      <c r="AH86" s="47">
        <f>+CE!AF77</f>
        <v>16376.638509716693</v>
      </c>
      <c r="AI86" s="47">
        <f>+CE!AG77</f>
        <v>16381.811899363855</v>
      </c>
      <c r="AJ86" s="47">
        <f>+CE!AH77</f>
        <v>16387.010470746718</v>
      </c>
      <c r="AK86" s="47">
        <f>+CE!AI77</f>
        <v>16392.234346438658</v>
      </c>
      <c r="AL86" s="47">
        <f>+CE!AJ77</f>
        <v>16397.483649609672</v>
      </c>
      <c r="AM86" s="47">
        <f>+CE!AK77</f>
        <v>4983.5585040293045</v>
      </c>
      <c r="AN86" s="47">
        <f>+CE!AL77</f>
        <v>16408.059034069549</v>
      </c>
      <c r="AO86" s="47">
        <f>+CE!AM77</f>
        <v>16413.385364707789</v>
      </c>
      <c r="AP86" s="47">
        <f>+CE!AN77</f>
        <v>16418.737621529737</v>
      </c>
      <c r="AQ86" s="47">
        <f>+CE!AO77</f>
        <v>16424.115930732405</v>
      </c>
      <c r="AR86" s="47">
        <f>+CE!AP77</f>
        <v>16429.520419127075</v>
      </c>
      <c r="AS86" s="47">
        <f>+CE!AQ77</f>
        <v>16434.951214142282</v>
      </c>
      <c r="AT86" s="47">
        <f>+CE!AR77</f>
        <v>16440.40844382684</v>
      </c>
      <c r="AU86" s="47">
        <f>+CE!AS77</f>
        <v>16445.892236852829</v>
      </c>
      <c r="AV86" s="47">
        <f>+CE!AT77</f>
        <v>16451.402722518666</v>
      </c>
      <c r="AW86" s="47">
        <f>+CE!AU77</f>
        <v>16456.940030752121</v>
      </c>
      <c r="AX86" s="47">
        <f>+CE!AV77</f>
        <v>16462.504292113397</v>
      </c>
      <c r="AY86" s="47">
        <f>+CE!AW77</f>
        <v>5048.8956377982067</v>
      </c>
    </row>
    <row r="87" spans="1:5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</row>
    <row r="88" spans="1:51" ht="24" customHeight="1" x14ac:dyDescent="0.25">
      <c r="A88" s="7" t="s">
        <v>124</v>
      </c>
      <c r="B88" s="7"/>
      <c r="C88" s="10">
        <f>+C78+C73+C59+C56</f>
        <v>696000</v>
      </c>
      <c r="D88" s="10">
        <f>+D78+D73+D59+D56</f>
        <v>792708.33333333326</v>
      </c>
      <c r="E88" s="10">
        <f>+E78+E73+E59+E56</f>
        <v>820229.63960788096</v>
      </c>
      <c r="F88" s="10">
        <f t="shared" ref="F88:H88" si="348">+F78+F73+F59+F56</f>
        <v>856570.94588242844</v>
      </c>
      <c r="G88" s="10">
        <f t="shared" si="348"/>
        <v>829262.25215697614</v>
      </c>
      <c r="H88" s="10">
        <f t="shared" si="348"/>
        <v>803703.55843152362</v>
      </c>
      <c r="I88" s="10">
        <f t="shared" ref="I88:AY88" si="349">+I78+I73+I59+I56</f>
        <v>776061.53137273795</v>
      </c>
      <c r="J88" s="10">
        <f t="shared" si="349"/>
        <v>754002.83764728555</v>
      </c>
      <c r="K88" s="10">
        <f t="shared" si="349"/>
        <v>733694.14392183302</v>
      </c>
      <c r="L88" s="10">
        <f t="shared" si="349"/>
        <v>717975</v>
      </c>
      <c r="M88" s="10">
        <f t="shared" si="349"/>
        <v>709683.33333333314</v>
      </c>
      <c r="N88" s="10">
        <f t="shared" si="349"/>
        <v>706518.06274547591</v>
      </c>
      <c r="O88" s="10">
        <f t="shared" si="349"/>
        <v>710109.36902002338</v>
      </c>
      <c r="P88" s="10">
        <f t="shared" si="349"/>
        <v>710271.35660713317</v>
      </c>
      <c r="Q88" s="10">
        <f t="shared" si="349"/>
        <v>718462.66288168076</v>
      </c>
      <c r="R88" s="10">
        <f t="shared" si="349"/>
        <v>726653.96915622847</v>
      </c>
      <c r="S88" s="10">
        <f t="shared" si="349"/>
        <v>734845.27543077595</v>
      </c>
      <c r="T88" s="10">
        <f t="shared" si="349"/>
        <v>743036.58170532354</v>
      </c>
      <c r="U88" s="10">
        <f t="shared" si="349"/>
        <v>739089.18797987117</v>
      </c>
      <c r="V88" s="10">
        <f t="shared" si="349"/>
        <v>747280.49425441865</v>
      </c>
      <c r="W88" s="10">
        <f t="shared" si="349"/>
        <v>755471.80052896636</v>
      </c>
      <c r="X88" s="10">
        <f t="shared" si="349"/>
        <v>763663.10680351395</v>
      </c>
      <c r="Y88" s="10">
        <f t="shared" si="349"/>
        <v>771854.41307806142</v>
      </c>
      <c r="Z88" s="10">
        <f t="shared" si="349"/>
        <v>780045.71935260901</v>
      </c>
      <c r="AA88" s="10">
        <f t="shared" si="349"/>
        <v>776098.32562715665</v>
      </c>
      <c r="AB88" s="10">
        <f t="shared" si="349"/>
        <v>721596.06033798296</v>
      </c>
      <c r="AC88" s="10">
        <f t="shared" si="349"/>
        <v>738079.03327919729</v>
      </c>
      <c r="AD88" s="10">
        <f t="shared" si="349"/>
        <v>754562.00622041139</v>
      </c>
      <c r="AE88" s="10">
        <f t="shared" si="349"/>
        <v>771044.97916162573</v>
      </c>
      <c r="AF88" s="10">
        <f t="shared" si="349"/>
        <v>787527.95210283995</v>
      </c>
      <c r="AG88" s="10">
        <f t="shared" si="349"/>
        <v>799410.92504405417</v>
      </c>
      <c r="AH88" s="10">
        <f t="shared" si="349"/>
        <v>815893.8979852685</v>
      </c>
      <c r="AI88" s="10">
        <f t="shared" si="349"/>
        <v>832376.87092648272</v>
      </c>
      <c r="AJ88" s="10">
        <f t="shared" si="349"/>
        <v>848859.84386769705</v>
      </c>
      <c r="AK88" s="10">
        <f t="shared" si="349"/>
        <v>865342.81680891127</v>
      </c>
      <c r="AL88" s="10">
        <f t="shared" si="349"/>
        <v>881825.78975012549</v>
      </c>
      <c r="AM88" s="10">
        <f t="shared" si="349"/>
        <v>886170.06269133976</v>
      </c>
      <c r="AN88" s="10">
        <f t="shared" si="349"/>
        <v>754595.97792248218</v>
      </c>
      <c r="AO88" s="10">
        <f t="shared" si="349"/>
        <v>771078.9508636964</v>
      </c>
      <c r="AP88" s="10">
        <f t="shared" si="349"/>
        <v>787561.92380491062</v>
      </c>
      <c r="AQ88" s="10">
        <f t="shared" si="349"/>
        <v>804044.89674612496</v>
      </c>
      <c r="AR88" s="10">
        <f t="shared" si="349"/>
        <v>820527.86968733929</v>
      </c>
      <c r="AS88" s="10">
        <f t="shared" si="349"/>
        <v>828530.34262855351</v>
      </c>
      <c r="AT88" s="10">
        <f t="shared" si="349"/>
        <v>845013.31556976773</v>
      </c>
      <c r="AU88" s="10">
        <f t="shared" si="349"/>
        <v>861496.28851098195</v>
      </c>
      <c r="AV88" s="10">
        <f t="shared" si="349"/>
        <v>877979.26145219617</v>
      </c>
      <c r="AW88" s="10">
        <f t="shared" si="349"/>
        <v>894462.23439341038</v>
      </c>
      <c r="AX88" s="10">
        <f t="shared" si="349"/>
        <v>910945.20733462484</v>
      </c>
      <c r="AY88" s="10">
        <f t="shared" si="349"/>
        <v>911408.98027583899</v>
      </c>
    </row>
    <row r="90" spans="1:51" x14ac:dyDescent="0.25">
      <c r="C90" s="14">
        <f>+C52-C88</f>
        <v>0</v>
      </c>
      <c r="D90" s="14">
        <f>+D52-D88</f>
        <v>0</v>
      </c>
      <c r="E90" s="14">
        <f t="shared" ref="E90:W90" si="350">+E52-E88</f>
        <v>0</v>
      </c>
      <c r="F90" s="14">
        <f t="shared" si="350"/>
        <v>0</v>
      </c>
      <c r="G90" s="14">
        <f t="shared" si="350"/>
        <v>0</v>
      </c>
      <c r="H90" s="14">
        <f t="shared" si="350"/>
        <v>0</v>
      </c>
      <c r="I90" s="14">
        <f t="shared" si="350"/>
        <v>0</v>
      </c>
      <c r="J90" s="14">
        <f t="shared" si="350"/>
        <v>0</v>
      </c>
      <c r="K90" s="14">
        <f t="shared" si="350"/>
        <v>0</v>
      </c>
      <c r="L90" s="14">
        <f t="shared" si="350"/>
        <v>0</v>
      </c>
      <c r="M90" s="14">
        <f t="shared" si="350"/>
        <v>0</v>
      </c>
      <c r="N90" s="14">
        <f t="shared" si="350"/>
        <v>0</v>
      </c>
      <c r="O90" s="14">
        <f t="shared" si="350"/>
        <v>0</v>
      </c>
      <c r="P90" s="14">
        <f t="shared" si="350"/>
        <v>0</v>
      </c>
      <c r="Q90" s="14">
        <f t="shared" si="350"/>
        <v>0</v>
      </c>
      <c r="R90" s="14">
        <f t="shared" si="350"/>
        <v>0</v>
      </c>
      <c r="S90" s="14">
        <f t="shared" si="350"/>
        <v>0</v>
      </c>
      <c r="T90" s="14">
        <f t="shared" si="350"/>
        <v>0</v>
      </c>
      <c r="U90" s="14">
        <f t="shared" si="350"/>
        <v>0</v>
      </c>
      <c r="V90" s="14">
        <f t="shared" si="350"/>
        <v>0</v>
      </c>
      <c r="W90" s="14">
        <f t="shared" si="350"/>
        <v>0</v>
      </c>
      <c r="X90" s="14">
        <f t="shared" ref="X90:AO90" si="351">+X52-X88</f>
        <v>0</v>
      </c>
      <c r="Y90" s="14">
        <f t="shared" si="351"/>
        <v>0</v>
      </c>
      <c r="Z90" s="14">
        <f t="shared" si="351"/>
        <v>0</v>
      </c>
      <c r="AA90" s="14">
        <f t="shared" si="351"/>
        <v>0</v>
      </c>
      <c r="AB90" s="14">
        <f t="shared" si="351"/>
        <v>0</v>
      </c>
      <c r="AC90" s="14">
        <f t="shared" si="351"/>
        <v>0</v>
      </c>
      <c r="AD90" s="14">
        <f t="shared" si="351"/>
        <v>0</v>
      </c>
      <c r="AE90" s="14">
        <f t="shared" si="351"/>
        <v>0</v>
      </c>
      <c r="AF90" s="14">
        <f t="shared" si="351"/>
        <v>0</v>
      </c>
      <c r="AG90" s="14">
        <f t="shared" si="351"/>
        <v>0</v>
      </c>
      <c r="AH90" s="14">
        <f t="shared" si="351"/>
        <v>0</v>
      </c>
      <c r="AI90" s="14">
        <f t="shared" si="351"/>
        <v>0</v>
      </c>
      <c r="AJ90" s="14">
        <f t="shared" si="351"/>
        <v>0</v>
      </c>
      <c r="AK90" s="14">
        <f t="shared" si="351"/>
        <v>0</v>
      </c>
      <c r="AL90" s="14">
        <f t="shared" si="351"/>
        <v>0</v>
      </c>
      <c r="AM90" s="14">
        <f t="shared" si="351"/>
        <v>0</v>
      </c>
      <c r="AN90" s="14">
        <f t="shared" si="351"/>
        <v>0</v>
      </c>
      <c r="AO90" s="14">
        <f t="shared" si="351"/>
        <v>0</v>
      </c>
      <c r="AP90" s="14">
        <f t="shared" ref="AP90:AV90" si="352">+AP52-AP88</f>
        <v>0</v>
      </c>
      <c r="AQ90" s="14">
        <f t="shared" si="352"/>
        <v>0</v>
      </c>
      <c r="AR90" s="14">
        <f t="shared" si="352"/>
        <v>0</v>
      </c>
      <c r="AS90" s="14">
        <f t="shared" si="352"/>
        <v>0</v>
      </c>
      <c r="AT90" s="14">
        <f t="shared" si="352"/>
        <v>0</v>
      </c>
      <c r="AU90" s="14">
        <f t="shared" si="352"/>
        <v>0</v>
      </c>
      <c r="AV90" s="14">
        <f t="shared" si="352"/>
        <v>0</v>
      </c>
      <c r="AW90" s="14">
        <f t="shared" ref="AW90:AY90" si="353">+AW52-AW88</f>
        <v>0</v>
      </c>
      <c r="AX90" s="14">
        <f t="shared" si="353"/>
        <v>0</v>
      </c>
      <c r="AY90" s="14">
        <f t="shared" si="353"/>
        <v>0</v>
      </c>
    </row>
    <row r="91" spans="1:51" x14ac:dyDescent="0.25">
      <c r="C91" s="14"/>
      <c r="D91" s="14"/>
      <c r="E91" s="14">
        <f>+E90-D90</f>
        <v>0</v>
      </c>
      <c r="F91" s="14">
        <f>+F90-E90</f>
        <v>0</v>
      </c>
      <c r="G91" s="14"/>
      <c r="H91" s="14">
        <f>+H90-G90</f>
        <v>0</v>
      </c>
      <c r="I91" s="14">
        <f>+I90-H90</f>
        <v>0</v>
      </c>
      <c r="J91" s="14">
        <f t="shared" ref="J91:AY91" si="354">+J90-I90</f>
        <v>0</v>
      </c>
      <c r="K91" s="14">
        <f t="shared" si="354"/>
        <v>0</v>
      </c>
      <c r="L91" s="14">
        <f t="shared" si="354"/>
        <v>0</v>
      </c>
      <c r="M91" s="14">
        <f t="shared" si="354"/>
        <v>0</v>
      </c>
      <c r="N91" s="14">
        <f t="shared" si="354"/>
        <v>0</v>
      </c>
      <c r="O91" s="14">
        <f t="shared" si="354"/>
        <v>0</v>
      </c>
      <c r="P91" s="14">
        <f t="shared" si="354"/>
        <v>0</v>
      </c>
      <c r="Q91" s="14">
        <f t="shared" si="354"/>
        <v>0</v>
      </c>
      <c r="R91" s="14">
        <f t="shared" si="354"/>
        <v>0</v>
      </c>
      <c r="S91" s="14">
        <f t="shared" si="354"/>
        <v>0</v>
      </c>
      <c r="T91" s="14">
        <f t="shared" si="354"/>
        <v>0</v>
      </c>
      <c r="U91" s="14">
        <f t="shared" si="354"/>
        <v>0</v>
      </c>
      <c r="V91" s="14">
        <f t="shared" si="354"/>
        <v>0</v>
      </c>
      <c r="W91" s="14">
        <f t="shared" si="354"/>
        <v>0</v>
      </c>
      <c r="X91" s="14">
        <f t="shared" si="354"/>
        <v>0</v>
      </c>
      <c r="Y91" s="14">
        <f t="shared" si="354"/>
        <v>0</v>
      </c>
      <c r="Z91" s="14">
        <f t="shared" si="354"/>
        <v>0</v>
      </c>
      <c r="AA91" s="14">
        <f t="shared" si="354"/>
        <v>0</v>
      </c>
      <c r="AB91" s="14">
        <f t="shared" si="354"/>
        <v>0</v>
      </c>
      <c r="AC91" s="14">
        <f t="shared" si="354"/>
        <v>0</v>
      </c>
      <c r="AD91" s="14">
        <f t="shared" si="354"/>
        <v>0</v>
      </c>
      <c r="AE91" s="14">
        <f t="shared" si="354"/>
        <v>0</v>
      </c>
      <c r="AF91" s="14">
        <f t="shared" si="354"/>
        <v>0</v>
      </c>
      <c r="AG91" s="14">
        <f t="shared" si="354"/>
        <v>0</v>
      </c>
      <c r="AH91" s="14">
        <f t="shared" si="354"/>
        <v>0</v>
      </c>
      <c r="AI91" s="14">
        <f t="shared" si="354"/>
        <v>0</v>
      </c>
      <c r="AJ91" s="14">
        <f t="shared" si="354"/>
        <v>0</v>
      </c>
      <c r="AK91" s="14">
        <f t="shared" si="354"/>
        <v>0</v>
      </c>
      <c r="AL91" s="14">
        <f t="shared" si="354"/>
        <v>0</v>
      </c>
      <c r="AM91" s="14">
        <f t="shared" si="354"/>
        <v>0</v>
      </c>
      <c r="AN91" s="14">
        <f t="shared" si="354"/>
        <v>0</v>
      </c>
      <c r="AO91" s="14">
        <f t="shared" si="354"/>
        <v>0</v>
      </c>
      <c r="AP91" s="14">
        <f t="shared" si="354"/>
        <v>0</v>
      </c>
      <c r="AQ91" s="14">
        <f t="shared" si="354"/>
        <v>0</v>
      </c>
      <c r="AR91" s="14">
        <f t="shared" si="354"/>
        <v>0</v>
      </c>
      <c r="AS91" s="14">
        <f t="shared" si="354"/>
        <v>0</v>
      </c>
      <c r="AT91" s="14">
        <f t="shared" si="354"/>
        <v>0</v>
      </c>
      <c r="AU91" s="14">
        <f t="shared" si="354"/>
        <v>0</v>
      </c>
      <c r="AV91" s="14">
        <f t="shared" si="354"/>
        <v>0</v>
      </c>
      <c r="AW91" s="14">
        <f t="shared" si="354"/>
        <v>0</v>
      </c>
      <c r="AX91" s="14">
        <f t="shared" si="354"/>
        <v>0</v>
      </c>
      <c r="AY91" s="14">
        <f t="shared" si="354"/>
        <v>0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8"/>
  <sheetViews>
    <sheetView showGridLines="0" workbookViewId="0"/>
  </sheetViews>
  <sheetFormatPr defaultRowHeight="15" x14ac:dyDescent="0.25"/>
  <cols>
    <col min="3" max="3" width="62" bestFit="1" customWidth="1"/>
    <col min="4" max="6" width="10.85546875" bestFit="1" customWidth="1"/>
    <col min="7" max="8" width="11.5703125" bestFit="1" customWidth="1"/>
  </cols>
  <sheetData>
    <row r="1" spans="1:8" x14ac:dyDescent="0.25">
      <c r="A1" s="54" t="s">
        <v>434</v>
      </c>
    </row>
    <row r="2" spans="1:8" x14ac:dyDescent="0.25">
      <c r="C2" t="str">
        <f>+SP!A2</f>
        <v>Attivo</v>
      </c>
      <c r="D2" s="156">
        <f>+SP!C2</f>
        <v>42369</v>
      </c>
      <c r="E2" s="156">
        <f>+SP!O2</f>
        <v>42735</v>
      </c>
      <c r="F2" s="156">
        <f>+SP!AA2</f>
        <v>43100</v>
      </c>
      <c r="G2" s="156">
        <f>+SP!AM2</f>
        <v>43465</v>
      </c>
      <c r="H2" s="156">
        <f>+SP!AY2</f>
        <v>43830</v>
      </c>
    </row>
    <row r="4" spans="1:8" x14ac:dyDescent="0.25">
      <c r="C4" t="str">
        <f>+SP!A4</f>
        <v>Cassa e Banca</v>
      </c>
      <c r="D4" s="14">
        <f>+SP!C4</f>
        <v>5000</v>
      </c>
      <c r="E4" s="14">
        <f>+SP!O4</f>
        <v>17009.369020023532</v>
      </c>
      <c r="F4" s="14">
        <f>+SP!AA4</f>
        <v>182498.32562715682</v>
      </c>
      <c r="G4" s="14">
        <f>+SP!AM4</f>
        <v>292570.06269133987</v>
      </c>
      <c r="H4" s="14">
        <f>+SP!AY4</f>
        <v>317808.98027583916</v>
      </c>
    </row>
    <row r="6" spans="1:8" x14ac:dyDescent="0.25">
      <c r="C6" t="str">
        <f>+SP!A6</f>
        <v>Crediti esegibili nell'esercizio</v>
      </c>
      <c r="D6" s="10">
        <f>+D7+D9+D11+D12+D15+D18+D8</f>
        <v>342000</v>
      </c>
      <c r="E6" s="10">
        <f t="shared" ref="E6:H6" si="0">+E7+E9+E11+E12+E15+E18+E8</f>
        <v>443600</v>
      </c>
      <c r="F6" s="10">
        <f t="shared" si="0"/>
        <v>443600</v>
      </c>
      <c r="G6" s="10">
        <f t="shared" si="0"/>
        <v>443600</v>
      </c>
      <c r="H6" s="10">
        <f t="shared" si="0"/>
        <v>443600</v>
      </c>
    </row>
    <row r="7" spans="1:8" x14ac:dyDescent="0.25">
      <c r="C7" t="str">
        <f>+SP!A7</f>
        <v xml:space="preserve">       - Crediti v/clienti</v>
      </c>
      <c r="D7" s="14">
        <f>+SP!C7</f>
        <v>300000</v>
      </c>
      <c r="E7" s="14">
        <f>+SP!O7</f>
        <v>441600</v>
      </c>
      <c r="F7" s="14">
        <f>+SP!AA7</f>
        <v>441600</v>
      </c>
      <c r="G7" s="14">
        <f>+SP!AM7</f>
        <v>441600</v>
      </c>
      <c r="H7" s="14">
        <f>+SP!AY7</f>
        <v>441600</v>
      </c>
    </row>
    <row r="8" spans="1:8" x14ac:dyDescent="0.25">
      <c r="C8" t="str">
        <f>+SP!A8</f>
        <v xml:space="preserve">      - Impiegati c/stipendi</v>
      </c>
      <c r="D8" s="14">
        <f>+SP!C8</f>
        <v>15000</v>
      </c>
      <c r="E8" s="14">
        <f>+SP!O8</f>
        <v>0</v>
      </c>
      <c r="F8" s="14">
        <f>+SP!AA8</f>
        <v>0</v>
      </c>
      <c r="G8" s="14">
        <f>+SP!AM8</f>
        <v>0</v>
      </c>
      <c r="H8" s="14">
        <f>+SP!AY8</f>
        <v>0</v>
      </c>
    </row>
    <row r="9" spans="1:8" x14ac:dyDescent="0.25">
      <c r="C9" t="str">
        <f>+SP!A9</f>
        <v xml:space="preserve">      -  Enti Previd. ed Assistenziali</v>
      </c>
      <c r="D9" s="10">
        <f>+SUM(D10:D10)</f>
        <v>5000</v>
      </c>
      <c r="E9" s="10">
        <f t="shared" ref="E9:H9" si="1">+SUM(E10:E10)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</row>
    <row r="10" spans="1:8" x14ac:dyDescent="0.25">
      <c r="C10" t="str">
        <f>+SP!A10</f>
        <v xml:space="preserve">               1) Credito v/INPS e INAIL</v>
      </c>
      <c r="D10" s="14">
        <f>+SP!C10</f>
        <v>5000</v>
      </c>
      <c r="E10" s="14">
        <f>+SP!O10</f>
        <v>0</v>
      </c>
      <c r="F10" s="14">
        <f>+SP!AA10</f>
        <v>0</v>
      </c>
      <c r="G10" s="14">
        <f>+SP!AM10</f>
        <v>0</v>
      </c>
      <c r="H10" s="14">
        <f>+SP!AY10</f>
        <v>0</v>
      </c>
    </row>
    <row r="11" spans="1:8" x14ac:dyDescent="0.25">
      <c r="C11" t="str">
        <f>+SP!A11</f>
        <v xml:space="preserve">      - Erario c/acc. Imposte e Ritenute</v>
      </c>
      <c r="D11" s="14">
        <f>+SP!C11</f>
        <v>2000</v>
      </c>
      <c r="E11" s="14">
        <f>+SP!O11</f>
        <v>0</v>
      </c>
      <c r="F11" s="14">
        <f>+SP!AA11</f>
        <v>0</v>
      </c>
      <c r="G11" s="14">
        <f>+SP!AM11</f>
        <v>0</v>
      </c>
      <c r="H11" s="14">
        <f>+SP!AY11</f>
        <v>7.2759576141834259E-12</v>
      </c>
    </row>
    <row r="12" spans="1:8" x14ac:dyDescent="0.25">
      <c r="C12" t="str">
        <f>+SP!A12</f>
        <v xml:space="preserve">      - Erario Iva</v>
      </c>
      <c r="D12" s="10">
        <f>+SUM(D13:D14)</f>
        <v>2000</v>
      </c>
      <c r="E12" s="10">
        <f t="shared" ref="E12:H12" si="2">+SUM(E13:E14)</f>
        <v>2000</v>
      </c>
      <c r="F12" s="10">
        <f t="shared" si="2"/>
        <v>2000</v>
      </c>
      <c r="G12" s="10">
        <f t="shared" si="2"/>
        <v>2000</v>
      </c>
      <c r="H12" s="10">
        <f t="shared" si="2"/>
        <v>2000</v>
      </c>
    </row>
    <row r="13" spans="1:8" x14ac:dyDescent="0.25">
      <c r="C13" t="str">
        <f>+SP!A13</f>
        <v xml:space="preserve">              1) Riporto Iva a Credito</v>
      </c>
      <c r="D13" s="14">
        <f>+SP!C13</f>
        <v>2000</v>
      </c>
      <c r="E13" s="14">
        <f>+SP!O13</f>
        <v>2000</v>
      </c>
      <c r="F13" s="14">
        <f>+SP!AA13</f>
        <v>2000</v>
      </c>
      <c r="G13" s="14">
        <f>+SP!AM13</f>
        <v>2000</v>
      </c>
      <c r="H13" s="14">
        <f>+SP!AY13</f>
        <v>2000</v>
      </c>
    </row>
    <row r="14" spans="1:8" x14ac:dyDescent="0.25">
      <c r="C14" t="str">
        <f>+SP!A14</f>
        <v xml:space="preserve">              2) IVA a credito acquisti</v>
      </c>
      <c r="D14" s="14">
        <f>+SP!C14</f>
        <v>0</v>
      </c>
      <c r="E14" s="14">
        <f>+SP!O14</f>
        <v>0</v>
      </c>
      <c r="F14" s="14">
        <f>+SP!AA14</f>
        <v>0</v>
      </c>
      <c r="G14" s="14">
        <f>+SP!AM14</f>
        <v>0</v>
      </c>
      <c r="H14" s="14">
        <f>+SP!AY14</f>
        <v>0</v>
      </c>
    </row>
    <row r="15" spans="1:8" x14ac:dyDescent="0.25">
      <c r="C15" t="str">
        <f>+SP!A15</f>
        <v xml:space="preserve">      - Ratei e Risconti Attivi</v>
      </c>
      <c r="D15" s="10">
        <f>+SUM(D16:D17)</f>
        <v>5000</v>
      </c>
      <c r="E15" s="10">
        <f t="shared" ref="E15:H15" si="3">+SUM(E16:E17)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</row>
    <row r="16" spans="1:8" x14ac:dyDescent="0.25">
      <c r="C16" t="str">
        <f>+SP!A16</f>
        <v xml:space="preserve">              1) Ratei attivi</v>
      </c>
      <c r="D16" s="14">
        <f>+SP!C16</f>
        <v>2000</v>
      </c>
      <c r="E16" s="14">
        <f>+SP!O16</f>
        <v>0</v>
      </c>
      <c r="F16" s="14">
        <f>+SP!AA16</f>
        <v>0</v>
      </c>
      <c r="G16" s="14">
        <f>+SP!AM16</f>
        <v>0</v>
      </c>
      <c r="H16" s="14">
        <f>+SP!AY16</f>
        <v>0</v>
      </c>
    </row>
    <row r="17" spans="3:8" x14ac:dyDescent="0.25">
      <c r="C17" t="str">
        <f>+SP!A17</f>
        <v xml:space="preserve">              2) Risconti attivi</v>
      </c>
      <c r="D17" s="14">
        <f>+SP!C17</f>
        <v>3000</v>
      </c>
      <c r="E17" s="14">
        <f>+SP!O17</f>
        <v>0</v>
      </c>
      <c r="F17" s="14">
        <f>+SP!AA17</f>
        <v>0</v>
      </c>
      <c r="G17" s="14">
        <f>+SP!AM17</f>
        <v>0</v>
      </c>
      <c r="H17" s="14">
        <f>+SP!AY17</f>
        <v>0</v>
      </c>
    </row>
    <row r="18" spans="3:8" x14ac:dyDescent="0.25">
      <c r="C18" t="str">
        <f>+SP!A18</f>
        <v xml:space="preserve">      - Altri Crediti, fatture da emettere,crediti v. banca, ecc</v>
      </c>
      <c r="D18" s="14">
        <f>+SP!C18</f>
        <v>13000</v>
      </c>
      <c r="E18" s="14">
        <f>+SP!O18</f>
        <v>0</v>
      </c>
      <c r="F18" s="14">
        <f>+SP!AA18</f>
        <v>0</v>
      </c>
      <c r="G18" s="14">
        <f>+SP!AM18</f>
        <v>0</v>
      </c>
      <c r="H18" s="14">
        <f>+SP!AY18</f>
        <v>0</v>
      </c>
    </row>
    <row r="20" spans="3:8" x14ac:dyDescent="0.25">
      <c r="C20" t="str">
        <f>+SP!A20</f>
        <v>Rim. Merci, Mat. Prime, Suss., Semilav.</v>
      </c>
      <c r="D20" s="10">
        <f>+SUM(D21:D22)</f>
        <v>150000</v>
      </c>
      <c r="E20" s="10">
        <f t="shared" ref="E20:H20" si="4">+SUM(E21:E22)</f>
        <v>150000</v>
      </c>
      <c r="F20" s="10">
        <f t="shared" si="4"/>
        <v>150000</v>
      </c>
      <c r="G20" s="10">
        <f t="shared" si="4"/>
        <v>150000</v>
      </c>
      <c r="H20" s="10">
        <f t="shared" si="4"/>
        <v>150000</v>
      </c>
    </row>
    <row r="21" spans="3:8" x14ac:dyDescent="0.25">
      <c r="C21" t="str">
        <f>+SP!A21</f>
        <v xml:space="preserve">     - Rimanenze prodotti in corso di lavorazione, semilavorati e finiti</v>
      </c>
      <c r="D21" s="14">
        <f>+SP!C21</f>
        <v>150000</v>
      </c>
      <c r="E21" s="14">
        <f>+SP!O21</f>
        <v>150000</v>
      </c>
      <c r="F21" s="14">
        <f>+SP!AA21</f>
        <v>150000</v>
      </c>
      <c r="G21" s="14">
        <f>+SP!AM21</f>
        <v>150000</v>
      </c>
      <c r="H21" s="14">
        <f>+SP!AY21</f>
        <v>150000</v>
      </c>
    </row>
    <row r="22" spans="3:8" x14ac:dyDescent="0.25">
      <c r="C22" t="str">
        <f>+SP!A22</f>
        <v xml:space="preserve">     - Rimanenze materie prime, sussidiare di consumo e merci</v>
      </c>
      <c r="D22" s="14">
        <f>+SP!C22</f>
        <v>0</v>
      </c>
      <c r="E22" s="14">
        <f>+SP!O22</f>
        <v>0</v>
      </c>
      <c r="F22" s="14">
        <f>+SP!AA22</f>
        <v>0</v>
      </c>
      <c r="G22" s="14">
        <f>+SP!AM22</f>
        <v>0</v>
      </c>
      <c r="H22" s="14">
        <f>+SP!AY22</f>
        <v>0</v>
      </c>
    </row>
    <row r="24" spans="3:8" x14ac:dyDescent="0.25">
      <c r="C24" t="str">
        <f>+SP!A24</f>
        <v>Immobilizzazioni Materiali</v>
      </c>
      <c r="D24" s="10">
        <f t="shared" ref="D24:H24" si="5">+D25-D27+D29-D33+D37</f>
        <v>190000</v>
      </c>
      <c r="E24" s="10">
        <f t="shared" si="5"/>
        <v>95000</v>
      </c>
      <c r="F24" s="10">
        <f t="shared" si="5"/>
        <v>2.9103830456733704E-11</v>
      </c>
      <c r="G24" s="10">
        <f t="shared" si="5"/>
        <v>2.9103830456733704E-11</v>
      </c>
      <c r="H24" s="10">
        <f t="shared" si="5"/>
        <v>2.9103830456733704E-11</v>
      </c>
    </row>
    <row r="25" spans="3:8" x14ac:dyDescent="0.25">
      <c r="C25" t="str">
        <f>+SP!A25</f>
        <v xml:space="preserve">    - Immobili</v>
      </c>
      <c r="D25" s="10">
        <f>+SUM(D26:D26)</f>
        <v>120000</v>
      </c>
      <c r="E25" s="10">
        <f t="shared" ref="E25:H25" si="6">+SUM(E26:E26)</f>
        <v>120000</v>
      </c>
      <c r="F25" s="10">
        <f t="shared" si="6"/>
        <v>120000</v>
      </c>
      <c r="G25" s="10">
        <f t="shared" si="6"/>
        <v>120000</v>
      </c>
      <c r="H25" s="10">
        <f t="shared" si="6"/>
        <v>120000</v>
      </c>
    </row>
    <row r="26" spans="3:8" x14ac:dyDescent="0.25">
      <c r="C26" t="str">
        <f>+SP!A26</f>
        <v xml:space="preserve">           1) Fabbricati </v>
      </c>
      <c r="D26" s="14">
        <f>+SP!C26</f>
        <v>120000</v>
      </c>
      <c r="E26" s="14">
        <f>+SP!O26</f>
        <v>120000</v>
      </c>
      <c r="F26" s="14">
        <f>+SP!AA26</f>
        <v>120000</v>
      </c>
      <c r="G26" s="14">
        <f>+SP!AM26</f>
        <v>120000</v>
      </c>
      <c r="H26" s="14">
        <f>+SP!AY26</f>
        <v>120000</v>
      </c>
    </row>
    <row r="27" spans="3:8" x14ac:dyDescent="0.25">
      <c r="C27" t="str">
        <f>+SP!A27</f>
        <v xml:space="preserve">    - F.di Amm. Immobili</v>
      </c>
      <c r="D27" s="10">
        <f>+D28</f>
        <v>0</v>
      </c>
      <c r="E27" s="10">
        <f t="shared" ref="E27:H27" si="7">+E28</f>
        <v>60000</v>
      </c>
      <c r="F27" s="10">
        <f t="shared" si="7"/>
        <v>120000</v>
      </c>
      <c r="G27" s="10">
        <f t="shared" si="7"/>
        <v>120000</v>
      </c>
      <c r="H27" s="10">
        <f t="shared" si="7"/>
        <v>120000</v>
      </c>
    </row>
    <row r="28" spans="3:8" x14ac:dyDescent="0.25">
      <c r="C28" t="str">
        <f>+SP!A28</f>
        <v xml:space="preserve">           1) F.do amm.to fabbricati industriali</v>
      </c>
      <c r="D28" s="14">
        <f>+SP!C28</f>
        <v>0</v>
      </c>
      <c r="E28" s="14">
        <f>+SP!O28</f>
        <v>60000</v>
      </c>
      <c r="F28" s="14">
        <f>+SP!AA28</f>
        <v>120000</v>
      </c>
      <c r="G28" s="14">
        <f>+SP!AM28</f>
        <v>120000</v>
      </c>
      <c r="H28" s="14">
        <f>+SP!AY28</f>
        <v>120000</v>
      </c>
    </row>
    <row r="29" spans="3:8" x14ac:dyDescent="0.25">
      <c r="C29" t="str">
        <f>+SP!A29</f>
        <v xml:space="preserve">    - Impianti  Macchinari e Attrezzature</v>
      </c>
      <c r="D29" s="10">
        <f>SUM(D30:D32)</f>
        <v>140000</v>
      </c>
      <c r="E29" s="10">
        <f t="shared" ref="E29:H29" si="8">SUM(E30:E32)</f>
        <v>140000</v>
      </c>
      <c r="F29" s="10">
        <f t="shared" si="8"/>
        <v>140000</v>
      </c>
      <c r="G29" s="10">
        <f t="shared" si="8"/>
        <v>140000</v>
      </c>
      <c r="H29" s="10">
        <f t="shared" si="8"/>
        <v>140000</v>
      </c>
    </row>
    <row r="30" spans="3:8" x14ac:dyDescent="0.25">
      <c r="C30" t="str">
        <f>+SP!A30</f>
        <v xml:space="preserve">           1) Impianti e macchinari</v>
      </c>
      <c r="D30" s="14">
        <f>+SP!C30</f>
        <v>50000</v>
      </c>
      <c r="E30" s="14">
        <f>+SP!O30</f>
        <v>50000</v>
      </c>
      <c r="F30" s="14">
        <f>+SP!AA30</f>
        <v>50000</v>
      </c>
      <c r="G30" s="14">
        <f>+SP!AM30</f>
        <v>50000</v>
      </c>
      <c r="H30" s="14">
        <f>+SP!AY30</f>
        <v>50000</v>
      </c>
    </row>
    <row r="31" spans="3:8" x14ac:dyDescent="0.25">
      <c r="C31" t="str">
        <f>+SP!A31</f>
        <v xml:space="preserve">           2) Attrezzature industriali e commerciali</v>
      </c>
      <c r="D31" s="14">
        <f>+SP!C31</f>
        <v>45000</v>
      </c>
      <c r="E31" s="14">
        <f>+SP!O31</f>
        <v>45000</v>
      </c>
      <c r="F31" s="14">
        <f>+SP!AA31</f>
        <v>45000</v>
      </c>
      <c r="G31" s="14">
        <f>+SP!AM31</f>
        <v>45000</v>
      </c>
      <c r="H31" s="14">
        <f>+SP!AY31</f>
        <v>45000</v>
      </c>
    </row>
    <row r="32" spans="3:8" x14ac:dyDescent="0.25">
      <c r="C32" t="str">
        <f>+SP!A32</f>
        <v xml:space="preserve">           3)  Altri beni</v>
      </c>
      <c r="D32" s="14">
        <f>+SP!C32</f>
        <v>45000</v>
      </c>
      <c r="E32" s="14">
        <f>+SP!O32</f>
        <v>45000</v>
      </c>
      <c r="F32" s="14">
        <f>+SP!AA32</f>
        <v>45000</v>
      </c>
      <c r="G32" s="14">
        <f>+SP!AM32</f>
        <v>45000</v>
      </c>
      <c r="H32" s="14">
        <f>+SP!AY32</f>
        <v>45000</v>
      </c>
    </row>
    <row r="33" spans="3:8" x14ac:dyDescent="0.25">
      <c r="C33" t="str">
        <f>+SP!A33</f>
        <v xml:space="preserve">    - F.di Amm. Impianti Macch. Attrezzature</v>
      </c>
      <c r="D33" s="10">
        <f t="shared" ref="D33:H33" si="9">+SUM(D34:D36)</f>
        <v>70000</v>
      </c>
      <c r="E33" s="10">
        <f t="shared" si="9"/>
        <v>105000</v>
      </c>
      <c r="F33" s="10">
        <f t="shared" si="9"/>
        <v>139999.99999999997</v>
      </c>
      <c r="G33" s="10">
        <f t="shared" si="9"/>
        <v>139999.99999999997</v>
      </c>
      <c r="H33" s="10">
        <f t="shared" si="9"/>
        <v>139999.99999999997</v>
      </c>
    </row>
    <row r="34" spans="3:8" x14ac:dyDescent="0.25">
      <c r="C34" t="str">
        <f>+SP!A34</f>
        <v xml:space="preserve">           1)  F.do amm.to Impianti e macchinari</v>
      </c>
      <c r="D34" s="14">
        <f>+SP!C34</f>
        <v>25000</v>
      </c>
      <c r="E34" s="14">
        <f>+SP!O34</f>
        <v>37500</v>
      </c>
      <c r="F34" s="14">
        <f>+SP!AA34</f>
        <v>49999.999999999971</v>
      </c>
      <c r="G34" s="14">
        <f>+SP!AM34</f>
        <v>49999.999999999971</v>
      </c>
      <c r="H34" s="14">
        <f>+SP!AY34</f>
        <v>49999.999999999971</v>
      </c>
    </row>
    <row r="35" spans="3:8" x14ac:dyDescent="0.25">
      <c r="C35" t="str">
        <f>+SP!A35</f>
        <v xml:space="preserve">           2) F.do amm.to Attrezzature ind.li e com.li</v>
      </c>
      <c r="D35" s="14">
        <f>+SP!C35</f>
        <v>22500</v>
      </c>
      <c r="E35" s="14">
        <f>+SP!O35</f>
        <v>33750</v>
      </c>
      <c r="F35" s="14">
        <f>+SP!AA35</f>
        <v>45000</v>
      </c>
      <c r="G35" s="14">
        <f>+SP!AM35</f>
        <v>45000</v>
      </c>
      <c r="H35" s="14">
        <f>+SP!AY35</f>
        <v>45000</v>
      </c>
    </row>
    <row r="36" spans="3:8" x14ac:dyDescent="0.25">
      <c r="C36" t="str">
        <f>+SP!A36</f>
        <v xml:space="preserve">           3) F.do amm.to altri beni</v>
      </c>
      <c r="D36" s="14">
        <f>+SP!C36</f>
        <v>22500</v>
      </c>
      <c r="E36" s="14">
        <f>+SP!O36</f>
        <v>33750</v>
      </c>
      <c r="F36" s="14">
        <f>+SP!AA36</f>
        <v>45000</v>
      </c>
      <c r="G36" s="14">
        <f>+SP!AM36</f>
        <v>45000</v>
      </c>
      <c r="H36" s="14">
        <f>+SP!AY36</f>
        <v>45000</v>
      </c>
    </row>
    <row r="39" spans="3:8" x14ac:dyDescent="0.25">
      <c r="C39" t="str">
        <f>+SP!A39</f>
        <v>Immobilizzazioni immateriali</v>
      </c>
      <c r="D39" s="10">
        <f>+D40-D44</f>
        <v>9000</v>
      </c>
      <c r="E39" s="10">
        <f t="shared" ref="E39:H39" si="10">+E40-E44</f>
        <v>4500</v>
      </c>
      <c r="F39" s="10">
        <f t="shared" si="10"/>
        <v>0</v>
      </c>
      <c r="G39" s="10">
        <f t="shared" si="10"/>
        <v>0</v>
      </c>
      <c r="H39" s="10">
        <f t="shared" si="10"/>
        <v>0</v>
      </c>
    </row>
    <row r="40" spans="3:8" x14ac:dyDescent="0.25">
      <c r="C40" t="str">
        <f>+SP!A40</f>
        <v xml:space="preserve">   - Altri Costi Pluriennali</v>
      </c>
      <c r="D40" s="10">
        <f>+SUM(D41:D43)</f>
        <v>18000</v>
      </c>
      <c r="E40" s="10">
        <f t="shared" ref="E40:H40" si="11">+SUM(E41:E43)</f>
        <v>18000</v>
      </c>
      <c r="F40" s="10">
        <f t="shared" si="11"/>
        <v>18000</v>
      </c>
      <c r="G40" s="10">
        <f t="shared" si="11"/>
        <v>18000</v>
      </c>
      <c r="H40" s="10">
        <f t="shared" si="11"/>
        <v>18000</v>
      </c>
    </row>
    <row r="41" spans="3:8" x14ac:dyDescent="0.25">
      <c r="C41" t="str">
        <f>+SP!A41</f>
        <v xml:space="preserve">           1) Costi d'impianto e ampliamento</v>
      </c>
      <c r="D41" s="14">
        <f>+SP!C41</f>
        <v>8000</v>
      </c>
      <c r="E41" s="14">
        <f>+SP!O41</f>
        <v>8000</v>
      </c>
      <c r="F41" s="14">
        <f>+SP!AA41</f>
        <v>8000</v>
      </c>
      <c r="G41" s="14">
        <f>+SP!AM41</f>
        <v>8000</v>
      </c>
      <c r="H41" s="14">
        <f>+SP!AY41</f>
        <v>8000</v>
      </c>
    </row>
    <row r="42" spans="3:8" x14ac:dyDescent="0.25">
      <c r="C42" t="str">
        <f>+SP!A42</f>
        <v xml:space="preserve">           2) Ricerca&amp; Sviluppo</v>
      </c>
      <c r="D42" s="14">
        <f>+SP!C42</f>
        <v>10000</v>
      </c>
      <c r="E42" s="14">
        <f>+SP!O42</f>
        <v>10000</v>
      </c>
      <c r="F42" s="14">
        <f>+SP!AA42</f>
        <v>10000</v>
      </c>
      <c r="G42" s="14">
        <f>+SP!AM42</f>
        <v>10000</v>
      </c>
      <c r="H42" s="14">
        <f>+SP!AY42</f>
        <v>10000</v>
      </c>
    </row>
    <row r="43" spans="3:8" x14ac:dyDescent="0.25">
      <c r="C43" t="str">
        <f>+SP!A43</f>
        <v xml:space="preserve">           3) Altre immobilizzazioni immateriali</v>
      </c>
      <c r="D43" s="14">
        <f>+SP!C43</f>
        <v>0</v>
      </c>
      <c r="E43" s="14">
        <f>+SP!O43</f>
        <v>0</v>
      </c>
      <c r="F43" s="14">
        <f>+SP!AA43</f>
        <v>0</v>
      </c>
      <c r="G43" s="14">
        <f>+SP!AM43</f>
        <v>0</v>
      </c>
      <c r="H43" s="14">
        <f>+SP!AY43</f>
        <v>0</v>
      </c>
    </row>
    <row r="44" spans="3:8" x14ac:dyDescent="0.25">
      <c r="C44" t="str">
        <f>+SP!A44</f>
        <v xml:space="preserve">  - F.di Amm. Imm.ni immateriali</v>
      </c>
      <c r="D44" s="10">
        <f t="shared" ref="D44:H44" si="12">SUM(D45:D47)</f>
        <v>9000</v>
      </c>
      <c r="E44" s="10">
        <f t="shared" si="12"/>
        <v>13500</v>
      </c>
      <c r="F44" s="10">
        <f t="shared" si="12"/>
        <v>18000.000000000007</v>
      </c>
      <c r="G44" s="10">
        <f t="shared" si="12"/>
        <v>18000.000000000007</v>
      </c>
      <c r="H44" s="10">
        <f t="shared" si="12"/>
        <v>18000.000000000007</v>
      </c>
    </row>
    <row r="45" spans="3:8" x14ac:dyDescent="0.25">
      <c r="C45" t="str">
        <f>+SP!A45</f>
        <v xml:space="preserve">           1) F.do amm.to Costi d'impianto e ampliamento</v>
      </c>
      <c r="D45" s="14">
        <f>+SP!C45</f>
        <v>4000</v>
      </c>
      <c r="E45" s="14">
        <f>+SP!O45</f>
        <v>6000.0000000000036</v>
      </c>
      <c r="F45" s="14">
        <f>+SP!AA45</f>
        <v>8000.0000000000073</v>
      </c>
      <c r="G45" s="14">
        <f>+SP!AM45</f>
        <v>8000.0000000000073</v>
      </c>
      <c r="H45" s="14">
        <f>+SP!AY45</f>
        <v>8000.0000000000073</v>
      </c>
    </row>
    <row r="46" spans="3:8" x14ac:dyDescent="0.25">
      <c r="C46" t="str">
        <f>+SP!A46</f>
        <v xml:space="preserve">           2) F.do amm.to Ricerca&amp; Sviluppo</v>
      </c>
      <c r="D46" s="14">
        <f>+SP!C46</f>
        <v>5000</v>
      </c>
      <c r="E46" s="14">
        <f>+SP!O46</f>
        <v>7499.9999999999964</v>
      </c>
      <c r="F46" s="14">
        <f>+SP!AA46</f>
        <v>10000</v>
      </c>
      <c r="G46" s="14">
        <f>+SP!AM46</f>
        <v>10000</v>
      </c>
      <c r="H46" s="14">
        <f>+SP!AY46</f>
        <v>10000</v>
      </c>
    </row>
    <row r="47" spans="3:8" x14ac:dyDescent="0.25">
      <c r="C47" t="str">
        <f>+SP!A47</f>
        <v xml:space="preserve">           3) F.do amm.to   Altre immobilizzazioni immateriali</v>
      </c>
      <c r="D47" s="14">
        <f>+SP!C47</f>
        <v>0</v>
      </c>
      <c r="E47" s="14">
        <f>+SP!O47</f>
        <v>0</v>
      </c>
      <c r="F47" s="14">
        <f>+SP!AA47</f>
        <v>0</v>
      </c>
      <c r="G47" s="14">
        <f>+SP!AM47</f>
        <v>0</v>
      </c>
      <c r="H47" s="14">
        <f>+SP!AY47</f>
        <v>0</v>
      </c>
    </row>
    <row r="49" spans="3:8" x14ac:dyDescent="0.25">
      <c r="C49" t="str">
        <f>+SP!A49</f>
        <v>Immobilizzazioni Finanziarie</v>
      </c>
      <c r="D49" s="10">
        <f>+D50</f>
        <v>0</v>
      </c>
      <c r="E49" s="10">
        <f t="shared" ref="E49:H49" si="13">+E50</f>
        <v>0</v>
      </c>
      <c r="F49" s="10">
        <f t="shared" si="13"/>
        <v>0</v>
      </c>
      <c r="G49" s="10">
        <f t="shared" si="13"/>
        <v>0</v>
      </c>
      <c r="H49" s="10">
        <f t="shared" si="13"/>
        <v>0</v>
      </c>
    </row>
    <row r="50" spans="3:8" x14ac:dyDescent="0.25">
      <c r="C50" t="str">
        <f>+SP!A50</f>
        <v xml:space="preserve">   -Altre Immobilizzazioni Finanziarie</v>
      </c>
      <c r="D50" s="14">
        <f>+SP!C50</f>
        <v>0</v>
      </c>
      <c r="E50" s="14">
        <f>+SP!O50</f>
        <v>0</v>
      </c>
      <c r="F50" s="14">
        <f>+SP!AA50</f>
        <v>0</v>
      </c>
      <c r="G50" s="14">
        <f>+SP!AM50</f>
        <v>0</v>
      </c>
      <c r="H50" s="14">
        <f>+SP!AY50</f>
        <v>0</v>
      </c>
    </row>
    <row r="52" spans="3:8" x14ac:dyDescent="0.25">
      <c r="C52" t="str">
        <f>+SP!A52</f>
        <v>TOTALE ATTIVO</v>
      </c>
      <c r="D52" s="10">
        <f t="shared" ref="D52:H52" si="14">+D39+D24+D20+D6+D4+D49</f>
        <v>696000</v>
      </c>
      <c r="E52" s="10">
        <f t="shared" si="14"/>
        <v>710109.3690200235</v>
      </c>
      <c r="F52" s="10">
        <f t="shared" si="14"/>
        <v>776098.32562715677</v>
      </c>
      <c r="G52" s="10">
        <f t="shared" si="14"/>
        <v>886170.06269133987</v>
      </c>
      <c r="H52" s="10">
        <f t="shared" si="14"/>
        <v>911408.9802758391</v>
      </c>
    </row>
    <row r="54" spans="3:8" x14ac:dyDescent="0.25">
      <c r="C54" t="str">
        <f>+SP!A54</f>
        <v>Passivo</v>
      </c>
    </row>
    <row r="56" spans="3:8" x14ac:dyDescent="0.25">
      <c r="C56" t="str">
        <f>+SP!A56</f>
        <v>Banche a breve termine</v>
      </c>
      <c r="D56" s="10">
        <f>+D57</f>
        <v>155000</v>
      </c>
      <c r="E56" s="10">
        <f t="shared" ref="E56:H56" si="15">+E57</f>
        <v>0</v>
      </c>
      <c r="F56" s="10">
        <f t="shared" si="15"/>
        <v>0</v>
      </c>
      <c r="G56" s="10">
        <f t="shared" si="15"/>
        <v>0</v>
      </c>
      <c r="H56" s="10">
        <f t="shared" si="15"/>
        <v>0</v>
      </c>
    </row>
    <row r="57" spans="3:8" x14ac:dyDescent="0.25">
      <c r="C57" t="str">
        <f>+SP!A57</f>
        <v xml:space="preserve">    - Banche e Depositi postali</v>
      </c>
      <c r="D57" s="14">
        <f>+SP!C57</f>
        <v>155000</v>
      </c>
      <c r="E57" s="14">
        <f>+SP!O57</f>
        <v>0</v>
      </c>
      <c r="F57" s="14">
        <f>+SP!AA57</f>
        <v>0</v>
      </c>
      <c r="G57" s="14">
        <f>+SP!AM57</f>
        <v>0</v>
      </c>
      <c r="H57" s="14">
        <f>+SP!AY57</f>
        <v>0</v>
      </c>
    </row>
    <row r="59" spans="3:8" x14ac:dyDescent="0.25">
      <c r="C59" t="str">
        <f>+SP!A59</f>
        <v>Debiti Correnti</v>
      </c>
      <c r="D59" s="10">
        <f>+D60+D62+D63+D65+D67+D68+D69</f>
        <v>164000</v>
      </c>
      <c r="E59" s="10">
        <f t="shared" ref="E59:H59" si="16">+E60+E62+E63+E65+E67+E68+E69</f>
        <v>448649.03333333338</v>
      </c>
      <c r="F59" s="10">
        <f t="shared" si="16"/>
        <v>441110.33333333337</v>
      </c>
      <c r="G59" s="10">
        <f t="shared" si="16"/>
        <v>444990.83333333337</v>
      </c>
      <c r="H59" s="10">
        <f t="shared" si="16"/>
        <v>441110.33333333337</v>
      </c>
    </row>
    <row r="60" spans="3:8" x14ac:dyDescent="0.25">
      <c r="C60" t="str">
        <f>+SP!A60</f>
        <v xml:space="preserve">    - Fornitori</v>
      </c>
      <c r="D60" s="10">
        <f>+SUM(D61:D61)</f>
        <v>135000</v>
      </c>
      <c r="E60" s="10">
        <f t="shared" ref="E60:H60" si="17">+SUM(E61:E61)</f>
        <v>427000</v>
      </c>
      <c r="F60" s="10">
        <f t="shared" si="17"/>
        <v>427000</v>
      </c>
      <c r="G60" s="10">
        <f t="shared" si="17"/>
        <v>427000</v>
      </c>
      <c r="H60" s="10">
        <f t="shared" si="17"/>
        <v>427000</v>
      </c>
    </row>
    <row r="61" spans="3:8" x14ac:dyDescent="0.25">
      <c r="C61" t="str">
        <f>+SP!A61</f>
        <v xml:space="preserve">          1)  Commerciali</v>
      </c>
      <c r="D61" s="14">
        <f>+SP!C61</f>
        <v>135000</v>
      </c>
      <c r="E61" s="14">
        <f>+SP!O61</f>
        <v>427000</v>
      </c>
      <c r="F61" s="14">
        <f>+SP!AA61</f>
        <v>427000</v>
      </c>
      <c r="G61" s="14">
        <f>+SP!AM61</f>
        <v>427000</v>
      </c>
      <c r="H61" s="14">
        <f>+SP!AY61</f>
        <v>427000</v>
      </c>
    </row>
    <row r="62" spans="3:8" x14ac:dyDescent="0.25">
      <c r="C62" t="str">
        <f>+SP!A62</f>
        <v xml:space="preserve">    - Impiegati c/stipendi</v>
      </c>
      <c r="D62" s="14">
        <f>+SP!C62</f>
        <v>10000</v>
      </c>
      <c r="E62" s="14">
        <f>+SP!O62</f>
        <v>766.66666666666879</v>
      </c>
      <c r="F62" s="14">
        <f>+SP!AA62</f>
        <v>766.66666666666879</v>
      </c>
      <c r="G62" s="14">
        <f>+SP!AM62</f>
        <v>766.66666666666879</v>
      </c>
      <c r="H62" s="14">
        <f>+SP!AY62</f>
        <v>766.66666666666879</v>
      </c>
    </row>
    <row r="63" spans="3:8" x14ac:dyDescent="0.25">
      <c r="C63" t="str">
        <f>+SP!A63</f>
        <v xml:space="preserve">    - Enti Previd., Assistenziali, Ritenute personale</v>
      </c>
      <c r="D63" s="10">
        <f>+D64</f>
        <v>2000</v>
      </c>
      <c r="E63" s="10">
        <f t="shared" ref="E63:H63" si="18">+E64</f>
        <v>1663.666666666667</v>
      </c>
      <c r="F63" s="10">
        <f t="shared" si="18"/>
        <v>1663.666666666667</v>
      </c>
      <c r="G63" s="10">
        <f t="shared" si="18"/>
        <v>1663.666666666667</v>
      </c>
      <c r="H63" s="10">
        <f t="shared" si="18"/>
        <v>1663.666666666667</v>
      </c>
    </row>
    <row r="64" spans="3:8" x14ac:dyDescent="0.25">
      <c r="C64" t="str">
        <f>+SP!A64</f>
        <v xml:space="preserve">          1)  Debito v/INPS ed INAIL</v>
      </c>
      <c r="D64" s="14">
        <f>+SP!C64</f>
        <v>2000</v>
      </c>
      <c r="E64" s="14">
        <f>+SP!O64</f>
        <v>1663.666666666667</v>
      </c>
      <c r="F64" s="14">
        <f>+SP!AA64</f>
        <v>1663.666666666667</v>
      </c>
      <c r="G64" s="14">
        <f>+SP!AM64</f>
        <v>1663.666666666667</v>
      </c>
      <c r="H64" s="14">
        <f>+SP!AY64</f>
        <v>1663.666666666667</v>
      </c>
    </row>
    <row r="65" spans="3:8" x14ac:dyDescent="0.25">
      <c r="C65" t="str">
        <f>+SP!A65</f>
        <v xml:space="preserve">    - Erario Iva</v>
      </c>
      <c r="D65" s="10">
        <f>+D66</f>
        <v>2000</v>
      </c>
      <c r="E65" s="10">
        <f t="shared" ref="E65:H65" si="19">+E66</f>
        <v>11680</v>
      </c>
      <c r="F65" s="10">
        <f t="shared" si="19"/>
        <v>11680</v>
      </c>
      <c r="G65" s="10">
        <f t="shared" si="19"/>
        <v>11680</v>
      </c>
      <c r="H65" s="10">
        <f t="shared" si="19"/>
        <v>11680</v>
      </c>
    </row>
    <row r="66" spans="3:8" x14ac:dyDescent="0.25">
      <c r="C66" t="str">
        <f>+SP!A66</f>
        <v xml:space="preserve">          1)  IVA a debito </v>
      </c>
      <c r="D66" s="14">
        <f>+SP!C66</f>
        <v>2000</v>
      </c>
      <c r="E66" s="14">
        <f>+SP!O66</f>
        <v>11680</v>
      </c>
      <c r="F66" s="14">
        <f>+SP!AA66</f>
        <v>11680</v>
      </c>
      <c r="G66" s="14">
        <f>+SP!AM66</f>
        <v>11680</v>
      </c>
      <c r="H66" s="14">
        <f>+SP!AY66</f>
        <v>11680</v>
      </c>
    </row>
    <row r="67" spans="3:8" x14ac:dyDescent="0.25">
      <c r="C67" t="str">
        <f>+SP!A67</f>
        <v xml:space="preserve">    - Debiti tributari</v>
      </c>
      <c r="D67" s="14">
        <f>+SP!C67</f>
        <v>3000</v>
      </c>
      <c r="E67" s="14">
        <f>+SP!O67</f>
        <v>7538.6999999999953</v>
      </c>
      <c r="F67" s="14">
        <f>+SP!AA67</f>
        <v>0</v>
      </c>
      <c r="G67" s="14">
        <f>+SP!AM67</f>
        <v>3880.5000000000036</v>
      </c>
      <c r="H67" s="14">
        <f>+SP!AY67</f>
        <v>0</v>
      </c>
    </row>
    <row r="68" spans="3:8" x14ac:dyDescent="0.25">
      <c r="C68" t="str">
        <f>+SP!A68</f>
        <v xml:space="preserve">    - Altri debiti</v>
      </c>
      <c r="D68" s="14">
        <f>+SP!C68</f>
        <v>3000</v>
      </c>
      <c r="E68" s="14">
        <f>+SP!O68</f>
        <v>0</v>
      </c>
      <c r="F68" s="14">
        <f>+SP!AA68</f>
        <v>0</v>
      </c>
      <c r="G68" s="14">
        <f>+SP!AM68</f>
        <v>0</v>
      </c>
      <c r="H68" s="14">
        <f>+SP!AY68</f>
        <v>0</v>
      </c>
    </row>
    <row r="69" spans="3:8" x14ac:dyDescent="0.25">
      <c r="C69" t="str">
        <f>+SP!A69</f>
        <v xml:space="preserve">    - Ratei e Risconti Passivi</v>
      </c>
      <c r="D69" s="10">
        <f>+SUM(D70:D71)</f>
        <v>9000</v>
      </c>
      <c r="E69" s="10">
        <f t="shared" ref="E69:H69" si="20">+SUM(E70:E71)</f>
        <v>0</v>
      </c>
      <c r="F69" s="10">
        <f t="shared" si="20"/>
        <v>0</v>
      </c>
      <c r="G69" s="10">
        <f t="shared" si="20"/>
        <v>0</v>
      </c>
      <c r="H69" s="10">
        <f t="shared" si="20"/>
        <v>0</v>
      </c>
    </row>
    <row r="70" spans="3:8" x14ac:dyDescent="0.25">
      <c r="C70" t="str">
        <f>+SP!A70</f>
        <v xml:space="preserve">         1)  Ratei passivi</v>
      </c>
      <c r="D70" s="14">
        <f>+SP!C70</f>
        <v>5000</v>
      </c>
      <c r="E70" s="14">
        <f>+SP!O70</f>
        <v>0</v>
      </c>
      <c r="F70" s="14">
        <f>+SP!AA70</f>
        <v>0</v>
      </c>
      <c r="G70" s="14">
        <f>+SP!AM70</f>
        <v>0</v>
      </c>
      <c r="H70" s="14">
        <f>+SP!AY70</f>
        <v>0</v>
      </c>
    </row>
    <row r="71" spans="3:8" x14ac:dyDescent="0.25">
      <c r="C71" t="str">
        <f>+SP!A71</f>
        <v xml:space="preserve">         2) Risconti passivi</v>
      </c>
      <c r="D71" s="14">
        <f>+SP!C71</f>
        <v>4000</v>
      </c>
      <c r="E71" s="14">
        <f>+SP!O71</f>
        <v>0</v>
      </c>
      <c r="F71" s="14">
        <f>+SP!AA71</f>
        <v>0</v>
      </c>
      <c r="G71" s="14">
        <f>+SP!AM71</f>
        <v>0</v>
      </c>
      <c r="H71" s="14">
        <f>+SP!AY71</f>
        <v>0</v>
      </c>
    </row>
    <row r="73" spans="3:8" x14ac:dyDescent="0.25">
      <c r="C73" t="str">
        <f>+SP!A73</f>
        <v>Debito a m/lungo termine</v>
      </c>
      <c r="D73" s="10">
        <f>+D74+D75+D76</f>
        <v>270000</v>
      </c>
      <c r="E73" s="10">
        <f t="shared" ref="E73:H73" si="21">+E74+E75+E76</f>
        <v>144423.68732739286</v>
      </c>
      <c r="F73" s="10">
        <f t="shared" si="21"/>
        <v>137249.11483397905</v>
      </c>
      <c r="G73" s="10">
        <f t="shared" si="21"/>
        <v>129354.26799096033</v>
      </c>
      <c r="H73" s="10">
        <f t="shared" si="21"/>
        <v>120695.93033736054</v>
      </c>
    </row>
    <row r="74" spans="3:8" x14ac:dyDescent="0.25">
      <c r="C74" t="str">
        <f>+SP!A74</f>
        <v xml:space="preserve"> '  - Mutui e Finanziamenti</v>
      </c>
      <c r="D74" s="14">
        <f>+SP!C74</f>
        <v>250000</v>
      </c>
      <c r="E74" s="14">
        <f>+SP!O74</f>
        <v>139593.68732739286</v>
      </c>
      <c r="F74" s="14">
        <f>+SP!AA74</f>
        <v>127589.11483397905</v>
      </c>
      <c r="G74" s="14">
        <f>+SP!AM74</f>
        <v>114864.26799096033</v>
      </c>
      <c r="H74" s="14">
        <f>+SP!AY74</f>
        <v>101375.93033736054</v>
      </c>
    </row>
    <row r="75" spans="3:8" x14ac:dyDescent="0.25">
      <c r="C75" t="str">
        <f>+SP!A75</f>
        <v xml:space="preserve">    - Fondo TFR</v>
      </c>
      <c r="D75" s="14">
        <f>+SP!C75</f>
        <v>20000</v>
      </c>
      <c r="E75" s="14">
        <f>+SP!O75</f>
        <v>4830</v>
      </c>
      <c r="F75" s="14">
        <f>+SP!AA75</f>
        <v>9660</v>
      </c>
      <c r="G75" s="14">
        <f>+SP!AM75</f>
        <v>14490</v>
      </c>
      <c r="H75" s="14">
        <f>+SP!AY75</f>
        <v>19320</v>
      </c>
    </row>
    <row r="76" spans="3:8" x14ac:dyDescent="0.25">
      <c r="C76" t="str">
        <f>+SP!A76</f>
        <v xml:space="preserve">    - Altri Fondi</v>
      </c>
      <c r="D76" s="14">
        <f>+SP!C76</f>
        <v>0</v>
      </c>
      <c r="E76" s="14">
        <f>+SP!O76</f>
        <v>0</v>
      </c>
      <c r="F76" s="14">
        <f>+SP!AA76</f>
        <v>0</v>
      </c>
      <c r="G76" s="14">
        <f>+SP!AM76</f>
        <v>0</v>
      </c>
      <c r="H76" s="14">
        <f>+SP!AY76</f>
        <v>0</v>
      </c>
    </row>
    <row r="78" spans="3:8" x14ac:dyDescent="0.25">
      <c r="C78" t="str">
        <f>+SP!A78</f>
        <v>Capitale Netto</v>
      </c>
      <c r="D78" s="10">
        <f>+D79+D80+D81+D85+D86</f>
        <v>107000</v>
      </c>
      <c r="E78" s="10">
        <f t="shared" ref="E78:H78" si="22">+E79+E80+E81+E85+E86</f>
        <v>117036.64835929722</v>
      </c>
      <c r="F78" s="10">
        <f t="shared" si="22"/>
        <v>197738.87745984434</v>
      </c>
      <c r="G78" s="10">
        <f t="shared" si="22"/>
        <v>311824.96136704617</v>
      </c>
      <c r="H78" s="10">
        <f t="shared" si="22"/>
        <v>349602.71660514525</v>
      </c>
    </row>
    <row r="79" spans="3:8" x14ac:dyDescent="0.25">
      <c r="C79" t="str">
        <f>+SP!A79</f>
        <v xml:space="preserve">    - Capitale Sociale</v>
      </c>
      <c r="D79" s="14">
        <f>+SP!C79</f>
        <v>50000</v>
      </c>
      <c r="E79" s="14">
        <f>+SP!O79</f>
        <v>50000</v>
      </c>
      <c r="F79" s="14">
        <f>+SP!AA79</f>
        <v>50000</v>
      </c>
      <c r="G79" s="14">
        <f>+SP!AM79</f>
        <v>50000</v>
      </c>
      <c r="H79" s="14">
        <f>+SP!AY79</f>
        <v>50000</v>
      </c>
    </row>
    <row r="80" spans="3:8" x14ac:dyDescent="0.25">
      <c r="C80" t="str">
        <f>+SP!A80</f>
        <v xml:space="preserve">    -  Riserva Legale</v>
      </c>
      <c r="D80" s="14">
        <f>+SP!C80</f>
        <v>18000</v>
      </c>
      <c r="E80" s="14">
        <f>+SP!O80</f>
        <v>18000</v>
      </c>
      <c r="F80" s="14">
        <f>+SP!AA80</f>
        <v>18000</v>
      </c>
      <c r="G80" s="14">
        <f>+SP!AM80</f>
        <v>18000</v>
      </c>
      <c r="H80" s="14">
        <f>+SP!AY80</f>
        <v>18000</v>
      </c>
    </row>
    <row r="81" spans="3:8" x14ac:dyDescent="0.25">
      <c r="C81" t="str">
        <f>+SP!A81</f>
        <v xml:space="preserve">    - Altre Riserve</v>
      </c>
      <c r="D81" s="10">
        <f>SUM(D82:D83)</f>
        <v>0</v>
      </c>
      <c r="E81" s="10">
        <f t="shared" ref="E81:H81" si="23">SUM(E82:E83)</f>
        <v>0</v>
      </c>
      <c r="F81" s="10">
        <f t="shared" si="23"/>
        <v>0</v>
      </c>
      <c r="G81" s="10">
        <f t="shared" si="23"/>
        <v>0</v>
      </c>
      <c r="H81" s="10">
        <f t="shared" si="23"/>
        <v>0</v>
      </c>
    </row>
    <row r="82" spans="3:8" x14ac:dyDescent="0.25">
      <c r="C82" t="str">
        <f>+SP!A82</f>
        <v xml:space="preserve">       1) Riserva statutaria</v>
      </c>
      <c r="D82" s="14">
        <f>+SP!C82</f>
        <v>0</v>
      </c>
      <c r="E82" s="14">
        <f>+SP!O82</f>
        <v>0</v>
      </c>
      <c r="F82" s="14">
        <f>+SP!AA82</f>
        <v>0</v>
      </c>
      <c r="G82" s="14">
        <f>+SP!AM82</f>
        <v>0</v>
      </c>
      <c r="H82" s="14">
        <f>+SP!AY82</f>
        <v>0</v>
      </c>
    </row>
    <row r="83" spans="3:8" x14ac:dyDescent="0.25">
      <c r="C83" t="str">
        <f>+SP!A83</f>
        <v xml:space="preserve">       2) Altre Riserve</v>
      </c>
      <c r="D83" s="14">
        <f>+SP!C83</f>
        <v>0</v>
      </c>
      <c r="E83" s="14">
        <f>+SP!O83</f>
        <v>0</v>
      </c>
      <c r="F83" s="14">
        <f>+SP!AA83</f>
        <v>0</v>
      </c>
      <c r="G83" s="14">
        <f>+SP!AM83</f>
        <v>0</v>
      </c>
      <c r="H83" s="14">
        <f>+SP!AY83</f>
        <v>0</v>
      </c>
    </row>
    <row r="84" spans="3:8" x14ac:dyDescent="0.25">
      <c r="C84" t="str">
        <f>+SP!A84</f>
        <v xml:space="preserve">       3) Riserva Ammortamenti anticipati</v>
      </c>
      <c r="D84" s="14">
        <f>+SP!C84</f>
        <v>0</v>
      </c>
      <c r="E84" s="14">
        <f>+SP!O84</f>
        <v>0</v>
      </c>
      <c r="F84" s="14">
        <f>+SP!AA84</f>
        <v>0</v>
      </c>
      <c r="G84" s="14">
        <f>+SP!AM84</f>
        <v>0</v>
      </c>
      <c r="H84" s="14">
        <f>+SP!AY84</f>
        <v>0</v>
      </c>
    </row>
    <row r="85" spans="3:8" x14ac:dyDescent="0.25">
      <c r="C85" t="str">
        <f>+SP!A85</f>
        <v xml:space="preserve">   - Utile a nuovo</v>
      </c>
      <c r="D85" s="14">
        <f>+SP!C85</f>
        <v>19000</v>
      </c>
      <c r="E85" s="14">
        <v>0</v>
      </c>
      <c r="F85" s="14">
        <f>+E85+E86-'Mezzi Propri'!D7</f>
        <v>41007.329671859377</v>
      </c>
      <c r="G85" s="14">
        <f>+F85+F86-'Mezzi Propri'!E7</f>
        <v>58753.63922945637</v>
      </c>
      <c r="H85" s="14">
        <f>+G85+G86-'Mezzi Propri'!F7</f>
        <v>95767.903656974318</v>
      </c>
    </row>
    <row r="86" spans="3:8" x14ac:dyDescent="0.25">
      <c r="C86" t="str">
        <f>+SP!A86</f>
        <v xml:space="preserve">   - Risultato di Esercizio</v>
      </c>
      <c r="D86" s="14">
        <f>+SP!C86</f>
        <v>20000</v>
      </c>
      <c r="E86" s="14">
        <f>+SP!O85+SP!O86</f>
        <v>49036.648359297214</v>
      </c>
      <c r="F86" s="14">
        <f>+CE_ANNO!D78</f>
        <v>88731.547787984979</v>
      </c>
      <c r="G86" s="14">
        <f>+CE_ANNO!E78</f>
        <v>185071.3221375898</v>
      </c>
      <c r="H86" s="14">
        <f>+CE_ANNO!F78</f>
        <v>185834.8129481709</v>
      </c>
    </row>
    <row r="88" spans="3:8" x14ac:dyDescent="0.25">
      <c r="C88" t="str">
        <f>+SP!A88</f>
        <v>TOTALE PASSIVO</v>
      </c>
      <c r="D88" s="10">
        <f>+D78+D73+D59+D56</f>
        <v>696000</v>
      </c>
      <c r="E88" s="10">
        <f t="shared" ref="E88:H88" si="24">+E78+E73+E59+E56</f>
        <v>710109.3690200235</v>
      </c>
      <c r="F88" s="10">
        <f t="shared" si="24"/>
        <v>776098.32562715677</v>
      </c>
      <c r="G88" s="10">
        <f t="shared" si="24"/>
        <v>886170.06269133987</v>
      </c>
      <c r="H88" s="10">
        <f t="shared" si="24"/>
        <v>911408.9802758391</v>
      </c>
    </row>
  </sheetData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E31"/>
  <sheetViews>
    <sheetView showGridLines="0" tabSelected="1" zoomScale="120" zoomScaleNormal="120" workbookViewId="0">
      <selection activeCell="F4" sqref="F4"/>
    </sheetView>
  </sheetViews>
  <sheetFormatPr defaultRowHeight="15" x14ac:dyDescent="0.25"/>
  <cols>
    <col min="3" max="3" width="18.85546875" bestFit="1" customWidth="1"/>
    <col min="4" max="4" width="23.140625" bestFit="1" customWidth="1"/>
    <col min="5" max="5" width="7.28515625" customWidth="1"/>
    <col min="6" max="6" width="21.85546875" customWidth="1"/>
    <col min="7" max="7" width="23.140625" customWidth="1"/>
    <col min="8" max="8" width="15" bestFit="1" customWidth="1"/>
    <col min="9" max="11" width="12.7109375" bestFit="1" customWidth="1"/>
    <col min="12" max="12" width="34.140625" bestFit="1" customWidth="1"/>
    <col min="13" max="13" width="35" bestFit="1" customWidth="1"/>
    <col min="14" max="31" width="12.28515625" bestFit="1" customWidth="1"/>
    <col min="32" max="34" width="11.28515625" bestFit="1" customWidth="1"/>
    <col min="35" max="37" width="10.5703125" bestFit="1" customWidth="1"/>
    <col min="38" max="54" width="11.5703125" bestFit="1" customWidth="1"/>
  </cols>
  <sheetData>
    <row r="1" spans="3:57" ht="15.75" thickBot="1" x14ac:dyDescent="0.3">
      <c r="C1" s="244" t="str">
        <f>+IF($F$1="INGLESE","BP TRADE","BP COMMERCIO")</f>
        <v>BP COMMERCIO</v>
      </c>
      <c r="G1" t="s">
        <v>498</v>
      </c>
      <c r="H1" s="54" t="str">
        <f>+IF(G1="SOCIETA' DI PERSONE","Input parametri","")</f>
        <v>Input parametri</v>
      </c>
    </row>
    <row r="2" spans="3:57" ht="15.75" thickBot="1" x14ac:dyDescent="0.3">
      <c r="C2" s="249"/>
    </row>
    <row r="3" spans="3:57" ht="15.75" thickBot="1" x14ac:dyDescent="0.3">
      <c r="G3" s="269" t="str">
        <f>+IF($F$1="INGLESE","Dashboard","Cruscotto")</f>
        <v>Cruscotto</v>
      </c>
      <c r="H3" s="270"/>
      <c r="I3" s="270"/>
      <c r="J3" s="197"/>
      <c r="L3" s="189"/>
      <c r="M3" s="189"/>
    </row>
    <row r="4" spans="3:57" ht="15.75" thickBot="1" x14ac:dyDescent="0.3">
      <c r="C4" s="271" t="str">
        <f>+IF(F1="INGLESE","INPUT FORECAST","INPUT PREVISIONALI")</f>
        <v>INPUT PREVISIONALI</v>
      </c>
      <c r="D4" s="271"/>
      <c r="L4" s="272"/>
      <c r="M4" s="272"/>
    </row>
    <row r="5" spans="3:57" ht="15.75" thickBot="1" x14ac:dyDescent="0.3">
      <c r="G5" s="275" t="str">
        <f>+IF($F$1="INGLESE","Economic Perfomance","Andamento Economico")</f>
        <v>Andamento Economico</v>
      </c>
      <c r="H5" s="276"/>
      <c r="L5" s="187" t="s">
        <v>448</v>
      </c>
      <c r="M5" s="188"/>
    </row>
    <row r="6" spans="3:57" ht="15.75" thickBot="1" x14ac:dyDescent="0.3">
      <c r="C6" s="177" t="str">
        <f>+IF($F$1="INGLESE","Starting Year","Anno Iniziale")</f>
        <v>Anno Iniziale</v>
      </c>
      <c r="D6" s="248">
        <v>42370</v>
      </c>
      <c r="G6" s="170">
        <f>+CE_ANNO!C2</f>
        <v>2016</v>
      </c>
      <c r="H6" s="170">
        <f>+CE_ANNO!D2</f>
        <v>2017</v>
      </c>
      <c r="I6" s="170">
        <f>+CE_ANNO!E2</f>
        <v>2018</v>
      </c>
      <c r="J6" s="170">
        <f>+CE_ANNO!F2</f>
        <v>2019</v>
      </c>
      <c r="L6" s="54" t="str">
        <f>+IF($F$1="INGLESE","MONTHLY BALANCE SHEET","STATO PATRIMONIALE MENSILE")</f>
        <v>STATO PATRIMONIALE MENSILE</v>
      </c>
      <c r="M6" s="54" t="str">
        <f>+IF($F$1="INGLESE","YEARLY BALANCE SHEET","STATO PATRIMONIALE ANNUALE")</f>
        <v>STATO PATRIMONIALE ANNUALE</v>
      </c>
    </row>
    <row r="7" spans="3:57" ht="15.75" thickBot="1" x14ac:dyDescent="0.3">
      <c r="F7" s="171" t="str">
        <f>+IF($F$1="INGLESE","Value of Production","Produzione")</f>
        <v>Produzione</v>
      </c>
      <c r="G7" s="169">
        <f>+CE_ANNO!C3</f>
        <v>2400000</v>
      </c>
      <c r="H7" s="169">
        <f>+CE_ANNO!D3</f>
        <v>2400000</v>
      </c>
      <c r="I7" s="169">
        <f>+CE_ANNO!E3</f>
        <v>2400000</v>
      </c>
      <c r="J7" s="169">
        <f>+CE_ANNO!F3</f>
        <v>2400000</v>
      </c>
      <c r="L7" s="54" t="str">
        <f>+IF($F$1="INGLESE","MONTHLY INCOME STATEMENT","CONTO ECONOMICO MENSILE")</f>
        <v>CONTO ECONOMICO MENSILE</v>
      </c>
      <c r="M7" s="54" t="str">
        <f>+IF($F$1="INGLESE","YEARLY INCOME STATEMENT","CONTO ECONOMICO ANNUALE")</f>
        <v>CONTO ECONOMICO ANNUALE</v>
      </c>
    </row>
    <row r="8" spans="3:57" x14ac:dyDescent="0.25">
      <c r="C8" s="174" t="s">
        <v>433</v>
      </c>
      <c r="D8" s="176" t="str">
        <f>+IF(F1="INGLESE","Sales Forecast","Budget Vendite")</f>
        <v>Budget Vendite</v>
      </c>
      <c r="F8" s="171" t="str">
        <f>+IF($F$1="INGLESE","Gross Margin","Margine Lordo")</f>
        <v>Margine Lordo</v>
      </c>
      <c r="G8" s="169">
        <f>+CE_ANNO!C16</f>
        <v>720000</v>
      </c>
      <c r="H8" s="169">
        <f>+CE_ANNO!D16</f>
        <v>720000</v>
      </c>
      <c r="I8" s="169">
        <f>+CE_ANNO!E16</f>
        <v>720000</v>
      </c>
      <c r="J8" s="169">
        <f>+CE_ANNO!F16</f>
        <v>720000</v>
      </c>
      <c r="L8" s="54" t="str">
        <f>+IF($F$1="INGLESE","MONTHLY FINANCIAL STATEMENT","RENDICONTO FINANZIARIO MENSILE")</f>
        <v>RENDICONTO FINANZIARIO MENSILE</v>
      </c>
      <c r="M8" s="54" t="str">
        <f>+IF($F$1="INGLESE","YEARLY FINANCIAL STATEMENT","RENDICONTO FINANZIARIO ANNUALE")</f>
        <v>RENDICONTO FINANZIARIO ANNUALE</v>
      </c>
      <c r="O8" s="273" t="s">
        <v>236</v>
      </c>
      <c r="P8" s="274"/>
    </row>
    <row r="9" spans="3:57" x14ac:dyDescent="0.25">
      <c r="C9" s="178"/>
      <c r="D9" s="179"/>
      <c r="F9" s="171" t="str">
        <f>+IF($F$1="INGLESE","Operating Income","Reddito Operativo")</f>
        <v>Reddito Operativo</v>
      </c>
      <c r="G9" s="169">
        <f>+CE_ANNO!C62</f>
        <v>104106</v>
      </c>
      <c r="H9" s="169">
        <f>+CE_ANNO!D62</f>
        <v>104106</v>
      </c>
      <c r="I9" s="169">
        <f>+CE_ANNO!E62</f>
        <v>203606</v>
      </c>
      <c r="J9" s="169">
        <f>+CE_ANNO!F62</f>
        <v>203606</v>
      </c>
      <c r="L9" s="54" t="str">
        <f>+IF($F$1="INGLESE","Cash Balance - Actual Receivables/Debt","Flussi Cassa Pregressi")</f>
        <v>Flussi Cassa Pregressi</v>
      </c>
    </row>
    <row r="10" spans="3:57" x14ac:dyDescent="0.25">
      <c r="C10" s="175" t="s">
        <v>435</v>
      </c>
      <c r="D10" s="176" t="s">
        <v>436</v>
      </c>
      <c r="F10" s="171" t="str">
        <f>+IF($F$1="INGLESE","Net Income","Reddito Netto")</f>
        <v>Reddito Netto</v>
      </c>
      <c r="G10" s="169">
        <f>+CE_ANNO!C78</f>
        <v>10036.648359297296</v>
      </c>
      <c r="H10" s="169">
        <f>+CE_ANNO!D78</f>
        <v>88731.547787984979</v>
      </c>
      <c r="I10" s="169">
        <f>+CE_ANNO!E78</f>
        <v>185071.3221375898</v>
      </c>
      <c r="J10" s="169">
        <f>+CE_ANNO!F78</f>
        <v>185834.8129481709</v>
      </c>
      <c r="L10" s="54" t="s">
        <v>497</v>
      </c>
    </row>
    <row r="11" spans="3:57" x14ac:dyDescent="0.25">
      <c r="C11" s="178"/>
      <c r="D11" s="179"/>
      <c r="F11" s="171" t="str">
        <f>+CE_ANNO!B83</f>
        <v>UTILE SOCIO</v>
      </c>
      <c r="G11" s="169">
        <f>+CE_ANNO!C83</f>
        <v>-4145.3440570102484</v>
      </c>
      <c r="H11" s="169">
        <f>+CE_ANNO!D83</f>
        <v>-34566.206548833499</v>
      </c>
      <c r="I11" s="169">
        <f>+CE_ANNO!E83</f>
        <v>-77660.924519163615</v>
      </c>
      <c r="J11" s="169">
        <f>+CE_ANNO!F83</f>
        <v>-77989.225567713482</v>
      </c>
    </row>
    <row r="12" spans="3:57" x14ac:dyDescent="0.25">
      <c r="C12" s="175" t="s">
        <v>437</v>
      </c>
      <c r="D12" s="176" t="str">
        <f>+IF($F$1="INGLESE","Employees","Personale")</f>
        <v>Personale</v>
      </c>
    </row>
    <row r="13" spans="3:57" ht="15.75" thickBot="1" x14ac:dyDescent="0.3">
      <c r="C13" s="178"/>
      <c r="D13" s="179"/>
      <c r="G13" s="275" t="str">
        <f>+IF($F$1="INGLESE","Financial Perfomance","Andamento Finanziario")</f>
        <v>Andamento Finanziario</v>
      </c>
      <c r="H13" s="276"/>
    </row>
    <row r="14" spans="3:57" x14ac:dyDescent="0.25">
      <c r="C14" s="175" t="s">
        <v>438</v>
      </c>
      <c r="D14" s="176" t="str">
        <f>+IF($F$1="INGLESE","Running Cost","Altri Costi Gestionali")</f>
        <v>Altri Costi Gestionali</v>
      </c>
      <c r="G14" s="173">
        <f>+'RF Banca'!D2</f>
        <v>42370</v>
      </c>
      <c r="H14" s="173">
        <f>+'RF Banca'!E2</f>
        <v>42429</v>
      </c>
      <c r="I14" s="173">
        <f>+'RF Banca'!F2</f>
        <v>42460</v>
      </c>
      <c r="J14" s="173">
        <f>+'RF Banca'!G2</f>
        <v>42490</v>
      </c>
      <c r="K14" s="173">
        <f>+'RF Banca'!H2</f>
        <v>42521</v>
      </c>
      <c r="L14" s="173">
        <f>+'RF Banca'!I2</f>
        <v>42551</v>
      </c>
      <c r="M14" s="173">
        <f>+'RF Banca'!J2</f>
        <v>42582</v>
      </c>
      <c r="N14" s="173">
        <f>+'RF Banca'!K2</f>
        <v>42613</v>
      </c>
      <c r="O14" s="173">
        <f>+'RF Banca'!L2</f>
        <v>42643</v>
      </c>
      <c r="P14" s="173">
        <f>+'RF Banca'!M2</f>
        <v>42674</v>
      </c>
      <c r="Q14" s="173">
        <f>+'RF Banca'!N2</f>
        <v>42704</v>
      </c>
      <c r="R14" s="173">
        <f>+'RF Banca'!O2</f>
        <v>42735</v>
      </c>
      <c r="S14" s="173">
        <f>+'RF Banca'!P2</f>
        <v>42766</v>
      </c>
      <c r="T14" s="173">
        <f>+'RF Banca'!Q2</f>
        <v>42794</v>
      </c>
      <c r="U14" s="173">
        <f>+'RF Banca'!R2</f>
        <v>42825</v>
      </c>
      <c r="V14" s="173">
        <f>+'RF Banca'!S2</f>
        <v>42855</v>
      </c>
      <c r="W14" s="173">
        <f>+'RF Banca'!T2</f>
        <v>42886</v>
      </c>
      <c r="X14" s="173">
        <f>+'RF Banca'!U2</f>
        <v>42916</v>
      </c>
      <c r="Y14" s="173">
        <f>+'RF Banca'!V2</f>
        <v>42947</v>
      </c>
      <c r="Z14" s="173">
        <f>+'RF Banca'!W2</f>
        <v>42978</v>
      </c>
      <c r="AA14" s="173">
        <f>+'RF Banca'!X2</f>
        <v>43008</v>
      </c>
      <c r="AB14" s="173">
        <f>+'RF Banca'!Y2</f>
        <v>43039</v>
      </c>
      <c r="AC14" s="173">
        <f>+'RF Banca'!Z2</f>
        <v>43069</v>
      </c>
      <c r="AD14" s="173">
        <f>+'RF Banca'!AA2</f>
        <v>43100</v>
      </c>
      <c r="AE14" s="173">
        <f>+'RF Banca'!AB2</f>
        <v>43131</v>
      </c>
      <c r="AF14" s="173">
        <f>+'RF Banca'!AC2</f>
        <v>43159</v>
      </c>
      <c r="AG14" s="173">
        <f>+'RF Banca'!AD2</f>
        <v>43190</v>
      </c>
      <c r="AH14" s="173">
        <f>+'RF Banca'!AE2</f>
        <v>43220</v>
      </c>
      <c r="AI14" s="173">
        <f>+'RF Banca'!AF2</f>
        <v>43251</v>
      </c>
      <c r="AJ14" s="173">
        <f>+'RF Banca'!AG2</f>
        <v>43281</v>
      </c>
      <c r="AK14" s="173">
        <f>+'RF Banca'!AH2</f>
        <v>43312</v>
      </c>
      <c r="AL14" s="173">
        <f>+'RF Banca'!AI2</f>
        <v>43343</v>
      </c>
      <c r="AM14" s="173">
        <f>+'RF Banca'!AJ2</f>
        <v>43373</v>
      </c>
      <c r="AN14" s="173">
        <f>+'RF Banca'!AK2</f>
        <v>43404</v>
      </c>
      <c r="AO14" s="173">
        <f>+'RF Banca'!AL2</f>
        <v>43434</v>
      </c>
      <c r="AP14" s="173">
        <f>+'RF Banca'!AM2</f>
        <v>43465</v>
      </c>
      <c r="AQ14" s="173">
        <f>+'RF Banca'!AN2</f>
        <v>43496</v>
      </c>
      <c r="AR14" s="173">
        <f>+'RF Banca'!AO2</f>
        <v>43524</v>
      </c>
      <c r="AS14" s="173">
        <f>+'RF Banca'!AP2</f>
        <v>43555</v>
      </c>
      <c r="AT14" s="173">
        <f>+'RF Banca'!AQ2</f>
        <v>43585</v>
      </c>
      <c r="AU14" s="173">
        <f>+'RF Banca'!AR2</f>
        <v>43616</v>
      </c>
      <c r="AV14" s="173">
        <f>+'RF Banca'!AS2</f>
        <v>43646</v>
      </c>
      <c r="AW14" s="173">
        <f>+'RF Banca'!AT2</f>
        <v>43677</v>
      </c>
      <c r="AX14" s="173">
        <f>+'RF Banca'!AU2</f>
        <v>43708</v>
      </c>
      <c r="AY14" s="173">
        <f>+'RF Banca'!AV2</f>
        <v>43738</v>
      </c>
      <c r="AZ14" s="173">
        <f>+'RF Banca'!AW2</f>
        <v>43769</v>
      </c>
      <c r="BA14" s="173">
        <f>+'RF Banca'!AX2</f>
        <v>43799</v>
      </c>
      <c r="BB14" s="173">
        <f>+'RF Banca'!AY2</f>
        <v>43830</v>
      </c>
      <c r="BC14" s="21"/>
      <c r="BD14" s="21"/>
      <c r="BE14" s="21"/>
    </row>
    <row r="15" spans="3:57" x14ac:dyDescent="0.25">
      <c r="C15" s="178"/>
      <c r="D15" s="179"/>
      <c r="F15" s="171" t="str">
        <f>+IF($F$1="INGLESE","Collection","Incasso")</f>
        <v>Incasso</v>
      </c>
      <c r="G15" s="169">
        <f>+'RF Banca'!D4+'RF Banca'!D5</f>
        <v>0</v>
      </c>
      <c r="H15" s="169">
        <f>+'RF Banca'!E4+'RF Banca'!E5</f>
        <v>146400</v>
      </c>
      <c r="I15" s="169">
        <f>+'RF Banca'!F4+'RF Banca'!F5</f>
        <v>244000</v>
      </c>
      <c r="J15" s="169">
        <f>+'RF Banca'!G4+'RF Banca'!G5</f>
        <v>244000</v>
      </c>
      <c r="K15" s="169">
        <f>+'RF Banca'!H4+'RF Banca'!H5</f>
        <v>244000</v>
      </c>
      <c r="L15" s="169">
        <f>+'RF Banca'!I4+'RF Banca'!I5</f>
        <v>244000</v>
      </c>
      <c r="M15" s="169">
        <f>+'RF Banca'!J4+'RF Banca'!J5</f>
        <v>244000</v>
      </c>
      <c r="N15" s="169">
        <f>+'RF Banca'!K4+'RF Banca'!K5</f>
        <v>244000</v>
      </c>
      <c r="O15" s="169">
        <f>+'RF Banca'!L4+'RF Banca'!L5</f>
        <v>244000</v>
      </c>
      <c r="P15" s="169">
        <f>+'RF Banca'!M4+'RF Banca'!M5</f>
        <v>244000</v>
      </c>
      <c r="Q15" s="169">
        <f>+'RF Banca'!N4+'RF Banca'!N5</f>
        <v>244000</v>
      </c>
      <c r="R15" s="169">
        <f>+'RF Banca'!O4+'RF Banca'!O5</f>
        <v>244000</v>
      </c>
      <c r="S15" s="169">
        <f>+'RF Banca'!P4+'RF Banca'!P5</f>
        <v>244000</v>
      </c>
      <c r="T15" s="169">
        <f>+'RF Banca'!Q4+'RF Banca'!Q5</f>
        <v>244000</v>
      </c>
      <c r="U15" s="169">
        <f>+'RF Banca'!R4+'RF Banca'!R5</f>
        <v>244000</v>
      </c>
      <c r="V15" s="169">
        <f>+'RF Banca'!S4+'RF Banca'!S5</f>
        <v>244000</v>
      </c>
      <c r="W15" s="169">
        <f>+'RF Banca'!T4+'RF Banca'!T5</f>
        <v>244000</v>
      </c>
      <c r="X15" s="169">
        <f>+'RF Banca'!U4+'RF Banca'!U5</f>
        <v>244000</v>
      </c>
      <c r="Y15" s="169">
        <f>+'RF Banca'!V4+'RF Banca'!V5</f>
        <v>244000</v>
      </c>
      <c r="Z15" s="169">
        <f>+'RF Banca'!W4+'RF Banca'!W5</f>
        <v>244000</v>
      </c>
      <c r="AA15" s="169">
        <f>+'RF Banca'!X4+'RF Banca'!X5</f>
        <v>244000</v>
      </c>
      <c r="AB15" s="169">
        <f>+'RF Banca'!Y4+'RF Banca'!Y5</f>
        <v>244000</v>
      </c>
      <c r="AC15" s="169">
        <f>+'RF Banca'!Z4+'RF Banca'!Z5</f>
        <v>244000</v>
      </c>
      <c r="AD15" s="169">
        <f>+'RF Banca'!AA4+'RF Banca'!AA5</f>
        <v>244000</v>
      </c>
      <c r="AE15" s="169">
        <f>+'RF Banca'!AB4+'RF Banca'!AB5</f>
        <v>244000</v>
      </c>
      <c r="AF15" s="169">
        <f>+'RF Banca'!AC4+'RF Banca'!AC5</f>
        <v>244000</v>
      </c>
      <c r="AG15" s="169">
        <f>+'RF Banca'!AD4+'RF Banca'!AD5</f>
        <v>244000</v>
      </c>
      <c r="AH15" s="169">
        <f>+'RF Banca'!AE4+'RF Banca'!AE5</f>
        <v>244000</v>
      </c>
      <c r="AI15" s="169">
        <f>+'RF Banca'!AF4+'RF Banca'!AF5</f>
        <v>244000</v>
      </c>
      <c r="AJ15" s="169">
        <f>+'RF Banca'!AG4+'RF Banca'!AG5</f>
        <v>244000</v>
      </c>
      <c r="AK15" s="169">
        <f>+'RF Banca'!AH4+'RF Banca'!AH5</f>
        <v>244000</v>
      </c>
      <c r="AL15" s="169">
        <f>+'RF Banca'!AI4+'RF Banca'!AI5</f>
        <v>244000</v>
      </c>
      <c r="AM15" s="169">
        <f>+'RF Banca'!AJ4+'RF Banca'!AJ5</f>
        <v>244000</v>
      </c>
      <c r="AN15" s="169">
        <f>+'RF Banca'!AK4+'RF Banca'!AK5</f>
        <v>244000</v>
      </c>
      <c r="AO15" s="169">
        <f>+'RF Banca'!AL4+'RF Banca'!AL5</f>
        <v>244000</v>
      </c>
      <c r="AP15" s="169">
        <f>+'RF Banca'!AM4+'RF Banca'!AM5</f>
        <v>244000</v>
      </c>
      <c r="AQ15" s="169">
        <f>+'RF Banca'!AN4+'RF Banca'!AN5</f>
        <v>244000</v>
      </c>
      <c r="AR15" s="169">
        <f>+'RF Banca'!AO4+'RF Banca'!AO5</f>
        <v>244000</v>
      </c>
      <c r="AS15" s="169">
        <f>+'RF Banca'!AP4+'RF Banca'!AP5</f>
        <v>244000</v>
      </c>
      <c r="AT15" s="169">
        <f>+'RF Banca'!AQ4+'RF Banca'!AQ5</f>
        <v>244000</v>
      </c>
      <c r="AU15" s="169">
        <f>+'RF Banca'!AR4+'RF Banca'!AR5</f>
        <v>244000</v>
      </c>
      <c r="AV15" s="169">
        <f>+'RF Banca'!AS4+'RF Banca'!AS5</f>
        <v>244000</v>
      </c>
      <c r="AW15" s="169">
        <f>+'RF Banca'!AT4+'RF Banca'!AT5</f>
        <v>244000</v>
      </c>
      <c r="AX15" s="169">
        <f>+'RF Banca'!AU4+'RF Banca'!AU5</f>
        <v>244000</v>
      </c>
      <c r="AY15" s="169">
        <f>+'RF Banca'!AV4+'RF Banca'!AV5</f>
        <v>244000</v>
      </c>
      <c r="AZ15" s="169">
        <f>+'RF Banca'!AW4+'RF Banca'!AW5</f>
        <v>244000</v>
      </c>
      <c r="BA15" s="169">
        <f>+'RF Banca'!AX4+'RF Banca'!AX5</f>
        <v>244000</v>
      </c>
      <c r="BB15" s="169">
        <f>+'RF Banca'!AY4+'RF Banca'!AY5</f>
        <v>244000</v>
      </c>
    </row>
    <row r="16" spans="3:57" x14ac:dyDescent="0.25">
      <c r="C16" s="175" t="s">
        <v>440</v>
      </c>
      <c r="D16" s="176" t="str">
        <f>+IF($F$1="INGLESE","Asset","Investimenti")</f>
        <v>Investimenti</v>
      </c>
      <c r="F16" s="171" t="str">
        <f>+IF($F$1="INGLESE","Payments","Pagamenti")</f>
        <v>Pagamenti</v>
      </c>
      <c r="G16" s="169">
        <f>+'RF Banca'!D6+'RF Banca'!D7+'RF Banca'!D8+'RF Banca'!D9</f>
        <v>-43720</v>
      </c>
      <c r="H16" s="169">
        <f>+'RF Banca'!E6+'RF Banca'!E7+'RF Banca'!E8+'RF Banca'!E9</f>
        <v>-55063.666666666664</v>
      </c>
      <c r="I16" s="169">
        <f>+'RF Banca'!F6+'RF Banca'!F7+'RF Banca'!F8+'RF Banca'!F9</f>
        <v>-140463.66666666669</v>
      </c>
      <c r="J16" s="169">
        <f>+'RF Banca'!G6+'RF Banca'!G7+'RF Banca'!G8+'RF Banca'!G9</f>
        <v>-225863.66666666666</v>
      </c>
      <c r="K16" s="169">
        <f>+'RF Banca'!H6+'RF Banca'!H7+'RF Banca'!H8+'RF Banca'!H9</f>
        <v>-225863.66666666666</v>
      </c>
      <c r="L16" s="169">
        <f>+'RF Banca'!I6+'RF Banca'!I7+'RF Banca'!I8+'RF Banca'!I9</f>
        <v>-229697</v>
      </c>
      <c r="M16" s="169">
        <f>+'RF Banca'!J6+'RF Banca'!J7+'RF Banca'!J8+'RF Banca'!J9</f>
        <v>-225863.66666666666</v>
      </c>
      <c r="N16" s="169">
        <f>+'RF Banca'!K6+'RF Banca'!K7+'RF Banca'!K8+'RF Banca'!K9</f>
        <v>-225863.66666666666</v>
      </c>
      <c r="O16" s="169">
        <f>+'RF Banca'!L6+'RF Banca'!L7+'RF Banca'!L8+'RF Banca'!L9</f>
        <v>-225863.66666666666</v>
      </c>
      <c r="P16" s="169">
        <f>+'RF Banca'!M6+'RF Banca'!M7+'RF Banca'!M8+'RF Banca'!M9</f>
        <v>-225863.66666666666</v>
      </c>
      <c r="Q16" s="169">
        <f>+'RF Banca'!N6+'RF Banca'!N7+'RF Banca'!N8+'RF Banca'!N9</f>
        <v>-225863.66666666666</v>
      </c>
      <c r="R16" s="169">
        <f>+'RF Banca'!O6+'RF Banca'!O7+'RF Banca'!O8+'RF Banca'!O9</f>
        <v>-230463.66666666666</v>
      </c>
      <c r="S16" s="169">
        <f>+'RF Banca'!P6+'RF Banca'!P7+'RF Banca'!P8+'RF Banca'!P9</f>
        <v>-225863.66666666666</v>
      </c>
      <c r="T16" s="169">
        <f>+'RF Banca'!Q6+'RF Banca'!Q7+'RF Banca'!Q8+'RF Banca'!Q9</f>
        <v>-225863.66666666666</v>
      </c>
      <c r="U16" s="169">
        <f>+'RF Banca'!R6+'RF Banca'!R7+'RF Banca'!R8+'RF Banca'!R9</f>
        <v>-225863.66666666666</v>
      </c>
      <c r="V16" s="169">
        <f>+'RF Banca'!S6+'RF Banca'!S7+'RF Banca'!S8+'RF Banca'!S9</f>
        <v>-225863.66666666666</v>
      </c>
      <c r="W16" s="169">
        <f>+'RF Banca'!T6+'RF Banca'!T7+'RF Banca'!T8+'RF Banca'!T9</f>
        <v>-225863.66666666666</v>
      </c>
      <c r="X16" s="169">
        <f>+'RF Banca'!U6+'RF Banca'!U7+'RF Banca'!U8+'RF Banca'!U9</f>
        <v>-230463.66666666666</v>
      </c>
      <c r="Y16" s="169">
        <f>+'RF Banca'!V6+'RF Banca'!V7+'RF Banca'!V8+'RF Banca'!V9</f>
        <v>-225863.66666666666</v>
      </c>
      <c r="Z16" s="169">
        <f>+'RF Banca'!W6+'RF Banca'!W7+'RF Banca'!W8+'RF Banca'!W9</f>
        <v>-225863.66666666666</v>
      </c>
      <c r="AA16" s="169">
        <f>+'RF Banca'!X6+'RF Banca'!X7+'RF Banca'!X8+'RF Banca'!X9</f>
        <v>-225863.66666666666</v>
      </c>
      <c r="AB16" s="169">
        <f>+'RF Banca'!Y6+'RF Banca'!Y7+'RF Banca'!Y8+'RF Banca'!Y9</f>
        <v>-225863.66666666666</v>
      </c>
      <c r="AC16" s="169">
        <f>+'RF Banca'!Z6+'RF Banca'!Z7+'RF Banca'!Z8+'RF Banca'!Z9</f>
        <v>-225863.66666666666</v>
      </c>
      <c r="AD16" s="169">
        <f>+'RF Banca'!AA6+'RF Banca'!AA7+'RF Banca'!AA8+'RF Banca'!AA9</f>
        <v>-230463.66666666666</v>
      </c>
      <c r="AE16" s="169">
        <f>+'RF Banca'!AB6+'RF Banca'!AB7+'RF Banca'!AB8+'RF Banca'!AB9</f>
        <v>-225863.66666666666</v>
      </c>
      <c r="AF16" s="169">
        <f>+'RF Banca'!AC6+'RF Banca'!AC7+'RF Banca'!AC8+'RF Banca'!AC9</f>
        <v>-225863.66666666666</v>
      </c>
      <c r="AG16" s="169">
        <f>+'RF Banca'!AD6+'RF Banca'!AD7+'RF Banca'!AD8+'RF Banca'!AD9</f>
        <v>-225863.66666666666</v>
      </c>
      <c r="AH16" s="169">
        <f>+'RF Banca'!AE6+'RF Banca'!AE7+'RF Banca'!AE8+'RF Banca'!AE9</f>
        <v>-225863.66666666666</v>
      </c>
      <c r="AI16" s="169">
        <f>+'RF Banca'!AF6+'RF Banca'!AF7+'RF Banca'!AF8+'RF Banca'!AF9</f>
        <v>-225863.66666666666</v>
      </c>
      <c r="AJ16" s="169">
        <f>+'RF Banca'!AG6+'RF Banca'!AG7+'RF Banca'!AG8+'RF Banca'!AG9</f>
        <v>-230463.66666666666</v>
      </c>
      <c r="AK16" s="169">
        <f>+'RF Banca'!AH6+'RF Banca'!AH7+'RF Banca'!AH8+'RF Banca'!AH9</f>
        <v>-225863.66666666666</v>
      </c>
      <c r="AL16" s="169">
        <f>+'RF Banca'!AI6+'RF Banca'!AI7+'RF Banca'!AI8+'RF Banca'!AI9</f>
        <v>-225863.66666666666</v>
      </c>
      <c r="AM16" s="169">
        <f>+'RF Banca'!AJ6+'RF Banca'!AJ7+'RF Banca'!AJ8+'RF Banca'!AJ9</f>
        <v>-225863.66666666666</v>
      </c>
      <c r="AN16" s="169">
        <f>+'RF Banca'!AK6+'RF Banca'!AK7+'RF Banca'!AK8+'RF Banca'!AK9</f>
        <v>-225863.66666666666</v>
      </c>
      <c r="AO16" s="169">
        <f>+'RF Banca'!AL6+'RF Banca'!AL7+'RF Banca'!AL8+'RF Banca'!AL9</f>
        <v>-225863.66666666666</v>
      </c>
      <c r="AP16" s="169">
        <f>+'RF Banca'!AM6+'RF Banca'!AM7+'RF Banca'!AM8+'RF Banca'!AM9</f>
        <v>-230463.66666666666</v>
      </c>
      <c r="AQ16" s="169">
        <f>+'RF Banca'!AN6+'RF Banca'!AN7+'RF Banca'!AN8+'RF Banca'!AN9</f>
        <v>-225863.66666666666</v>
      </c>
      <c r="AR16" s="169">
        <f>+'RF Banca'!AO6+'RF Banca'!AO7+'RF Banca'!AO8+'RF Banca'!AO9</f>
        <v>-225863.66666666666</v>
      </c>
      <c r="AS16" s="169">
        <f>+'RF Banca'!AP6+'RF Banca'!AP7+'RF Banca'!AP8+'RF Banca'!AP9</f>
        <v>-225863.66666666666</v>
      </c>
      <c r="AT16" s="169">
        <f>+'RF Banca'!AQ6+'RF Banca'!AQ7+'RF Banca'!AQ8+'RF Banca'!AQ9</f>
        <v>-225863.66666666666</v>
      </c>
      <c r="AU16" s="169">
        <f>+'RF Banca'!AR6+'RF Banca'!AR7+'RF Banca'!AR8+'RF Banca'!AR9</f>
        <v>-225863.66666666666</v>
      </c>
      <c r="AV16" s="169">
        <f>+'RF Banca'!AS6+'RF Banca'!AS7+'RF Banca'!AS8+'RF Banca'!AS9</f>
        <v>-230463.66666666666</v>
      </c>
      <c r="AW16" s="169">
        <f>+'RF Banca'!AT6+'RF Banca'!AT7+'RF Banca'!AT8+'RF Banca'!AT9</f>
        <v>-225863.66666666666</v>
      </c>
      <c r="AX16" s="169">
        <f>+'RF Banca'!AU6+'RF Banca'!AU7+'RF Banca'!AU8+'RF Banca'!AU9</f>
        <v>-225863.66666666666</v>
      </c>
      <c r="AY16" s="169">
        <f>+'RF Banca'!AV6+'RF Banca'!AV7+'RF Banca'!AV8+'RF Banca'!AV9</f>
        <v>-225863.66666666666</v>
      </c>
      <c r="AZ16" s="169">
        <f>+'RF Banca'!AW6+'RF Banca'!AW7+'RF Banca'!AW8+'RF Banca'!AW9</f>
        <v>-225863.66666666666</v>
      </c>
      <c r="BA16" s="169">
        <f>+'RF Banca'!AX6+'RF Banca'!AX7+'RF Banca'!AX8+'RF Banca'!AX9</f>
        <v>-225863.66666666666</v>
      </c>
      <c r="BB16" s="169">
        <f>+'RF Banca'!AY6+'RF Banca'!AY7+'RF Banca'!AY8+'RF Banca'!AY9</f>
        <v>-230463.66666666666</v>
      </c>
    </row>
    <row r="17" spans="3:54" x14ac:dyDescent="0.25">
      <c r="C17" s="178"/>
      <c r="D17" s="179"/>
      <c r="F17" s="171" t="str">
        <f>+IF($F$1="INGLESE","Asset","Investimenti")</f>
        <v>Investimenti</v>
      </c>
      <c r="G17" s="169">
        <f>+'RF Banca'!D17+'RF Banca'!D21+'RF Banca'!D25</f>
        <v>0</v>
      </c>
      <c r="H17" s="169">
        <f>+'RF Banca'!E17+'RF Banca'!E21+'RF Banca'!E25</f>
        <v>0</v>
      </c>
      <c r="I17" s="169">
        <f>+'RF Banca'!F17+'RF Banca'!F21+'RF Banca'!F25</f>
        <v>0</v>
      </c>
      <c r="J17" s="169">
        <f>+'RF Banca'!G17+'RF Banca'!G21+'RF Banca'!G25</f>
        <v>0</v>
      </c>
      <c r="K17" s="169">
        <f>+'RF Banca'!H17+'RF Banca'!H21+'RF Banca'!H25</f>
        <v>0</v>
      </c>
      <c r="L17" s="169">
        <f>+'RF Banca'!I17+'RF Banca'!I21+'RF Banca'!I25</f>
        <v>0</v>
      </c>
      <c r="M17" s="169">
        <f>+'RF Banca'!J17+'RF Banca'!J21+'RF Banca'!J25</f>
        <v>0</v>
      </c>
      <c r="N17" s="169">
        <f>+'RF Banca'!K17+'RF Banca'!K21+'RF Banca'!K25</f>
        <v>0</v>
      </c>
      <c r="O17" s="169">
        <f>+'RF Banca'!L17+'RF Banca'!L21+'RF Banca'!L25</f>
        <v>0</v>
      </c>
      <c r="P17" s="169">
        <f>+'RF Banca'!M17+'RF Banca'!M21+'RF Banca'!M25</f>
        <v>0</v>
      </c>
      <c r="Q17" s="169">
        <f>+'RF Banca'!N17+'RF Banca'!N21+'RF Banca'!N25</f>
        <v>0</v>
      </c>
      <c r="R17" s="169">
        <f>+'RF Banca'!O17+'RF Banca'!O21+'RF Banca'!O25</f>
        <v>0</v>
      </c>
      <c r="S17" s="169">
        <f>+'RF Banca'!P17+'RF Banca'!P21+'RF Banca'!P25</f>
        <v>0</v>
      </c>
      <c r="T17" s="169">
        <f>+'RF Banca'!Q17+'RF Banca'!Q21+'RF Banca'!Q25</f>
        <v>0</v>
      </c>
      <c r="U17" s="169">
        <f>+'RF Banca'!R17+'RF Banca'!R21+'RF Banca'!R25</f>
        <v>0</v>
      </c>
      <c r="V17" s="169">
        <f>+'RF Banca'!S17+'RF Banca'!S21+'RF Banca'!S25</f>
        <v>0</v>
      </c>
      <c r="W17" s="169">
        <f>+'RF Banca'!T17+'RF Banca'!T21+'RF Banca'!T25</f>
        <v>0</v>
      </c>
      <c r="X17" s="169">
        <f>+'RF Banca'!U17+'RF Banca'!U21+'RF Banca'!U25</f>
        <v>0</v>
      </c>
      <c r="Y17" s="169">
        <f>+'RF Banca'!V17+'RF Banca'!V21+'RF Banca'!V25</f>
        <v>0</v>
      </c>
      <c r="Z17" s="169">
        <f>+'RF Banca'!W17+'RF Banca'!W21+'RF Banca'!W25</f>
        <v>0</v>
      </c>
      <c r="AA17" s="169">
        <f>+'RF Banca'!X17+'RF Banca'!X21+'RF Banca'!X25</f>
        <v>0</v>
      </c>
      <c r="AB17" s="169">
        <f>+'RF Banca'!Y17+'RF Banca'!Y21+'RF Banca'!Y25</f>
        <v>0</v>
      </c>
      <c r="AC17" s="169">
        <f>+'RF Banca'!Z17+'RF Banca'!Z21+'RF Banca'!Z25</f>
        <v>0</v>
      </c>
      <c r="AD17" s="169">
        <f>+'RF Banca'!AA17+'RF Banca'!AA21+'RF Banca'!AA25</f>
        <v>0</v>
      </c>
      <c r="AE17" s="169">
        <f>+'RF Banca'!AB17+'RF Banca'!AB21+'RF Banca'!AB25</f>
        <v>0</v>
      </c>
      <c r="AF17" s="169">
        <f>+'RF Banca'!AC17+'RF Banca'!AC21+'RF Banca'!AC25</f>
        <v>0</v>
      </c>
      <c r="AG17" s="169">
        <f>+'RF Banca'!AD17+'RF Banca'!AD21+'RF Banca'!AD25</f>
        <v>0</v>
      </c>
      <c r="AH17" s="169">
        <f>+'RF Banca'!AE17+'RF Banca'!AE21+'RF Banca'!AE25</f>
        <v>0</v>
      </c>
      <c r="AI17" s="169">
        <f>+'RF Banca'!AF17+'RF Banca'!AF21+'RF Banca'!AF25</f>
        <v>0</v>
      </c>
      <c r="AJ17" s="169">
        <f>+'RF Banca'!AG17+'RF Banca'!AG21+'RF Banca'!AG25</f>
        <v>0</v>
      </c>
      <c r="AK17" s="169">
        <f>+'RF Banca'!AH17+'RF Banca'!AH21+'RF Banca'!AH25</f>
        <v>0</v>
      </c>
      <c r="AL17" s="169">
        <f>+'RF Banca'!AI17+'RF Banca'!AI21+'RF Banca'!AI25</f>
        <v>0</v>
      </c>
      <c r="AM17" s="169">
        <f>+'RF Banca'!AJ17+'RF Banca'!AJ21+'RF Banca'!AJ25</f>
        <v>0</v>
      </c>
      <c r="AN17" s="169">
        <f>+'RF Banca'!AK17+'RF Banca'!AK21+'RF Banca'!AK25</f>
        <v>0</v>
      </c>
      <c r="AO17" s="169">
        <f>+'RF Banca'!AL17+'RF Banca'!AL21+'RF Banca'!AL25</f>
        <v>0</v>
      </c>
      <c r="AP17" s="169">
        <f>+'RF Banca'!AM17+'RF Banca'!AM21+'RF Banca'!AM25</f>
        <v>0</v>
      </c>
      <c r="AQ17" s="169">
        <f>+'RF Banca'!AN17+'RF Banca'!AN21+'RF Banca'!AN25</f>
        <v>0</v>
      </c>
      <c r="AR17" s="169">
        <f>+'RF Banca'!AO17+'RF Banca'!AO21+'RF Banca'!AO25</f>
        <v>0</v>
      </c>
      <c r="AS17" s="169">
        <f>+'RF Banca'!AP17+'RF Banca'!AP21+'RF Banca'!AP25</f>
        <v>0</v>
      </c>
      <c r="AT17" s="169">
        <f>+'RF Banca'!AQ17+'RF Banca'!AQ21+'RF Banca'!AQ25</f>
        <v>0</v>
      </c>
      <c r="AU17" s="169">
        <f>+'RF Banca'!AR17+'RF Banca'!AR21+'RF Banca'!AR25</f>
        <v>0</v>
      </c>
      <c r="AV17" s="169">
        <f>+'RF Banca'!AS17+'RF Banca'!AS21+'RF Banca'!AS25</f>
        <v>0</v>
      </c>
      <c r="AW17" s="169">
        <f>+'RF Banca'!AT17+'RF Banca'!AT21+'RF Banca'!AT25</f>
        <v>0</v>
      </c>
      <c r="AX17" s="169">
        <f>+'RF Banca'!AU17+'RF Banca'!AU21+'RF Banca'!AU25</f>
        <v>0</v>
      </c>
      <c r="AY17" s="169">
        <f>+'RF Banca'!AV17+'RF Banca'!AV21+'RF Banca'!AV25</f>
        <v>0</v>
      </c>
      <c r="AZ17" s="169">
        <f>+'RF Banca'!AW17+'RF Banca'!AW21+'RF Banca'!AW25</f>
        <v>0</v>
      </c>
      <c r="BA17" s="169">
        <f>+'RF Banca'!AX17+'RF Banca'!AX21+'RF Banca'!AX25</f>
        <v>0</v>
      </c>
      <c r="BB17" s="169">
        <f>+'RF Banca'!AY17+'RF Banca'!AY21+'RF Banca'!AY25</f>
        <v>0</v>
      </c>
    </row>
    <row r="18" spans="3:54" x14ac:dyDescent="0.25">
      <c r="C18" s="175" t="s">
        <v>441</v>
      </c>
      <c r="D18" s="176" t="s">
        <v>439</v>
      </c>
      <c r="F18" s="171" t="str">
        <f>+IF($F$1="INGLESE","Financing","Finanziamenti")</f>
        <v>Finanziamenti</v>
      </c>
      <c r="G18" s="169">
        <f>+'RF Banca'!D10+'RF Banca'!D34+'RF Banca'!D35</f>
        <v>150000</v>
      </c>
      <c r="H18" s="169">
        <f>+'RF Banca'!E10+'RF Banca'!E34+'RF Banca'!E35</f>
        <v>-1653.3603921190729</v>
      </c>
      <c r="I18" s="169">
        <f>+'RF Banca'!F10+'RF Banca'!F34+'RF Banca'!F35</f>
        <v>-1653.3603921190729</v>
      </c>
      <c r="J18" s="169">
        <f>+'RF Banca'!G10+'RF Banca'!G34+'RF Banca'!G35</f>
        <v>-1653.3603921190729</v>
      </c>
      <c r="K18" s="169">
        <f>+'RF Banca'!H10+'RF Banca'!H34+'RF Banca'!H35</f>
        <v>-1653.3603921190729</v>
      </c>
      <c r="L18" s="169">
        <f>+'RF Banca'!I10+'RF Banca'!I34+'RF Banca'!I35</f>
        <v>-1653.3603921190729</v>
      </c>
      <c r="M18" s="169">
        <f>+'RF Banca'!J10+'RF Banca'!J34+'RF Banca'!J35</f>
        <v>-1653.3603921190729</v>
      </c>
      <c r="N18" s="169">
        <f>+'RF Banca'!K10+'RF Banca'!K34+'RF Banca'!K35</f>
        <v>-1653.3603921190729</v>
      </c>
      <c r="O18" s="169">
        <f>+'RF Banca'!L10+'RF Banca'!L34+'RF Banca'!L35</f>
        <v>-1653.3603921190729</v>
      </c>
      <c r="P18" s="169">
        <f>+'RF Banca'!M10+'RF Banca'!M34+'RF Banca'!M35</f>
        <v>-1653.3603921190729</v>
      </c>
      <c r="Q18" s="169">
        <f>+'RF Banca'!N10+'RF Banca'!N34+'RF Banca'!N35</f>
        <v>-1653.3603921190729</v>
      </c>
      <c r="R18" s="169">
        <f>+'RF Banca'!O10+'RF Banca'!O34+'RF Banca'!O35</f>
        <v>-1653.3603921190729</v>
      </c>
      <c r="S18" s="169">
        <f>+'RF Banca'!P10+'RF Banca'!P34+'RF Banca'!P35</f>
        <v>-1653.3603921190729</v>
      </c>
      <c r="T18" s="169">
        <f>+'RF Banca'!Q10+'RF Banca'!Q34+'RF Banca'!Q35</f>
        <v>-1653.3603921190729</v>
      </c>
      <c r="U18" s="169">
        <f>+'RF Banca'!R10+'RF Banca'!R34+'RF Banca'!R35</f>
        <v>-1653.3603921190729</v>
      </c>
      <c r="V18" s="169">
        <f>+'RF Banca'!S10+'RF Banca'!S34+'RF Banca'!S35</f>
        <v>-1653.3603921190729</v>
      </c>
      <c r="W18" s="169">
        <f>+'RF Banca'!T10+'RF Banca'!T34+'RF Banca'!T35</f>
        <v>-1653.3603921190729</v>
      </c>
      <c r="X18" s="169">
        <f>+'RF Banca'!U10+'RF Banca'!U34+'RF Banca'!U35</f>
        <v>-1653.3603921190729</v>
      </c>
      <c r="Y18" s="169">
        <f>+'RF Banca'!V10+'RF Banca'!V34+'RF Banca'!V35</f>
        <v>-1653.3603921190729</v>
      </c>
      <c r="Z18" s="169">
        <f>+'RF Banca'!W10+'RF Banca'!W34+'RF Banca'!W35</f>
        <v>-1653.3603921190729</v>
      </c>
      <c r="AA18" s="169">
        <f>+'RF Banca'!X10+'RF Banca'!X34+'RF Banca'!X35</f>
        <v>-1653.3603921190729</v>
      </c>
      <c r="AB18" s="169">
        <f>+'RF Banca'!Y10+'RF Banca'!Y34+'RF Banca'!Y35</f>
        <v>-1653.3603921190729</v>
      </c>
      <c r="AC18" s="169">
        <f>+'RF Banca'!Z10+'RF Banca'!Z34+'RF Banca'!Z35</f>
        <v>-1653.3603921190729</v>
      </c>
      <c r="AD18" s="169">
        <f>+'RF Banca'!AA10+'RF Banca'!AA34+'RF Banca'!AA35</f>
        <v>-1653.3603921190729</v>
      </c>
      <c r="AE18" s="169">
        <f>+'RF Banca'!AB10+'RF Banca'!AB34+'RF Banca'!AB35</f>
        <v>-1653.3603921190729</v>
      </c>
      <c r="AF18" s="169">
        <f>+'RF Banca'!AC10+'RF Banca'!AC34+'RF Banca'!AC35</f>
        <v>-1653.3603921190729</v>
      </c>
      <c r="AG18" s="169">
        <f>+'RF Banca'!AD10+'RF Banca'!AD34+'RF Banca'!AD35</f>
        <v>-1653.3603921190729</v>
      </c>
      <c r="AH18" s="169">
        <f>+'RF Banca'!AE10+'RF Banca'!AE34+'RF Banca'!AE35</f>
        <v>-1653.3603921190729</v>
      </c>
      <c r="AI18" s="169">
        <f>+'RF Banca'!AF10+'RF Banca'!AF34+'RF Banca'!AF35</f>
        <v>-1653.3603921190729</v>
      </c>
      <c r="AJ18" s="169">
        <f>+'RF Banca'!AG10+'RF Banca'!AG34+'RF Banca'!AG35</f>
        <v>-1653.3603921190729</v>
      </c>
      <c r="AK18" s="169">
        <f>+'RF Banca'!AH10+'RF Banca'!AH34+'RF Banca'!AH35</f>
        <v>-1653.3603921190729</v>
      </c>
      <c r="AL18" s="169">
        <f>+'RF Banca'!AI10+'RF Banca'!AI34+'RF Banca'!AI35</f>
        <v>-1653.3603921190729</v>
      </c>
      <c r="AM18" s="169">
        <f>+'RF Banca'!AJ10+'RF Banca'!AJ34+'RF Banca'!AJ35</f>
        <v>-1653.3603921190729</v>
      </c>
      <c r="AN18" s="169">
        <f>+'RF Banca'!AK10+'RF Banca'!AK34+'RF Banca'!AK35</f>
        <v>-1653.3603921190729</v>
      </c>
      <c r="AO18" s="169">
        <f>+'RF Banca'!AL10+'RF Banca'!AL34+'RF Banca'!AL35</f>
        <v>-1653.3603921190729</v>
      </c>
      <c r="AP18" s="169">
        <f>+'RF Banca'!AM10+'RF Banca'!AM34+'RF Banca'!AM35</f>
        <v>-1653.3603921190729</v>
      </c>
      <c r="AQ18" s="169">
        <f>+'RF Banca'!AN10+'RF Banca'!AN34+'RF Banca'!AN35</f>
        <v>-1653.3603921190729</v>
      </c>
      <c r="AR18" s="169">
        <f>+'RF Banca'!AO10+'RF Banca'!AO34+'RF Banca'!AO35</f>
        <v>-1653.3603921190729</v>
      </c>
      <c r="AS18" s="169">
        <f>+'RF Banca'!AP10+'RF Banca'!AP34+'RF Banca'!AP35</f>
        <v>-1653.3603921190729</v>
      </c>
      <c r="AT18" s="169">
        <f>+'RF Banca'!AQ10+'RF Banca'!AQ34+'RF Banca'!AQ35</f>
        <v>-1653.3603921190729</v>
      </c>
      <c r="AU18" s="169">
        <f>+'RF Banca'!AR10+'RF Banca'!AR34+'RF Banca'!AR35</f>
        <v>-1653.3603921190729</v>
      </c>
      <c r="AV18" s="169">
        <f>+'RF Banca'!AS10+'RF Banca'!AS34+'RF Banca'!AS35</f>
        <v>-1653.3603921190729</v>
      </c>
      <c r="AW18" s="169">
        <f>+'RF Banca'!AT10+'RF Banca'!AT34+'RF Banca'!AT35</f>
        <v>-1653.3603921190729</v>
      </c>
      <c r="AX18" s="169">
        <f>+'RF Banca'!AU10+'RF Banca'!AU34+'RF Banca'!AU35</f>
        <v>-1653.3603921190729</v>
      </c>
      <c r="AY18" s="169">
        <f>+'RF Banca'!AV10+'RF Banca'!AV34+'RF Banca'!AV35</f>
        <v>-1653.3603921190729</v>
      </c>
      <c r="AZ18" s="169">
        <f>+'RF Banca'!AW10+'RF Banca'!AW34+'RF Banca'!AW35</f>
        <v>-1653.3603921190729</v>
      </c>
      <c r="BA18" s="169">
        <f>+'RF Banca'!AX10+'RF Banca'!AX34+'RF Banca'!AX35</f>
        <v>-1653.3603921190729</v>
      </c>
      <c r="BB18" s="169">
        <f>+'RF Banca'!AY10+'RF Banca'!AY34+'RF Banca'!AY35</f>
        <v>-1653.3603921190729</v>
      </c>
    </row>
    <row r="19" spans="3:54" x14ac:dyDescent="0.25">
      <c r="C19" s="178"/>
      <c r="D19" s="179"/>
      <c r="F19" s="171" t="str">
        <f>+IF($F$1="INGLESE","Capital Increase","Aumento di Capitale")</f>
        <v>Aumento di Capitale</v>
      </c>
      <c r="G19" s="169">
        <f>+'RF Banca'!D38</f>
        <v>0</v>
      </c>
      <c r="H19" s="169">
        <f>+'RF Banca'!E38</f>
        <v>0</v>
      </c>
      <c r="I19" s="169">
        <f>+'RF Banca'!F38</f>
        <v>0</v>
      </c>
      <c r="J19" s="169">
        <f>+'RF Banca'!G38</f>
        <v>0</v>
      </c>
      <c r="K19" s="169">
        <f>+'RF Banca'!H38</f>
        <v>0</v>
      </c>
      <c r="L19" s="169">
        <f>+'RF Banca'!I38</f>
        <v>0</v>
      </c>
      <c r="M19" s="169">
        <f>+'RF Banca'!J38</f>
        <v>0</v>
      </c>
      <c r="N19" s="169">
        <f>+'RF Banca'!K38</f>
        <v>0</v>
      </c>
      <c r="O19" s="169">
        <f>+'RF Banca'!L38</f>
        <v>0</v>
      </c>
      <c r="P19" s="169">
        <f>+'RF Banca'!M38</f>
        <v>0</v>
      </c>
      <c r="Q19" s="169">
        <f>+'RF Banca'!N38</f>
        <v>0</v>
      </c>
      <c r="R19" s="169">
        <f>+'RF Banca'!O38</f>
        <v>0</v>
      </c>
      <c r="S19" s="169">
        <f>+'RF Banca'!P38</f>
        <v>0</v>
      </c>
      <c r="T19" s="169">
        <f>+'RF Banca'!Q38</f>
        <v>0</v>
      </c>
      <c r="U19" s="169">
        <f>+'RF Banca'!R38</f>
        <v>0</v>
      </c>
      <c r="V19" s="169">
        <f>+'RF Banca'!S38</f>
        <v>0</v>
      </c>
      <c r="W19" s="169">
        <f>+'RF Banca'!T38</f>
        <v>0</v>
      </c>
      <c r="X19" s="169">
        <f>+'RF Banca'!U38</f>
        <v>0</v>
      </c>
      <c r="Y19" s="169">
        <f>+'RF Banca'!V38</f>
        <v>0</v>
      </c>
      <c r="Z19" s="169">
        <f>+'RF Banca'!W38</f>
        <v>0</v>
      </c>
      <c r="AA19" s="169">
        <f>+'RF Banca'!X38</f>
        <v>0</v>
      </c>
      <c r="AB19" s="169">
        <f>+'RF Banca'!Y38</f>
        <v>0</v>
      </c>
      <c r="AC19" s="169">
        <f>+'RF Banca'!Z38</f>
        <v>0</v>
      </c>
      <c r="AD19" s="169">
        <f>+'RF Banca'!AA38</f>
        <v>0</v>
      </c>
      <c r="AE19" s="169">
        <f>+'RF Banca'!AB38</f>
        <v>0</v>
      </c>
      <c r="AF19" s="169">
        <f>+'RF Banca'!AC38</f>
        <v>0</v>
      </c>
      <c r="AG19" s="169">
        <f>+'RF Banca'!AD38</f>
        <v>0</v>
      </c>
      <c r="AH19" s="169">
        <f>+'RF Banca'!AE38</f>
        <v>0</v>
      </c>
      <c r="AI19" s="169">
        <f>+'RF Banca'!AF38</f>
        <v>0</v>
      </c>
      <c r="AJ19" s="169">
        <f>+'RF Banca'!AG38</f>
        <v>0</v>
      </c>
      <c r="AK19" s="169">
        <f>+'RF Banca'!AH38</f>
        <v>0</v>
      </c>
      <c r="AL19" s="169">
        <f>+'RF Banca'!AI38</f>
        <v>0</v>
      </c>
      <c r="AM19" s="169">
        <f>+'RF Banca'!AJ38</f>
        <v>0</v>
      </c>
      <c r="AN19" s="169">
        <f>+'RF Banca'!AK38</f>
        <v>0</v>
      </c>
      <c r="AO19" s="169">
        <f>+'RF Banca'!AL38</f>
        <v>0</v>
      </c>
      <c r="AP19" s="169">
        <f>+'RF Banca'!AM38</f>
        <v>0</v>
      </c>
      <c r="AQ19" s="169">
        <f>+'RF Banca'!AN38</f>
        <v>0</v>
      </c>
      <c r="AR19" s="169">
        <f>+'RF Banca'!AO38</f>
        <v>0</v>
      </c>
      <c r="AS19" s="169">
        <f>+'RF Banca'!AP38</f>
        <v>0</v>
      </c>
      <c r="AT19" s="169">
        <f>+'RF Banca'!AQ38</f>
        <v>0</v>
      </c>
      <c r="AU19" s="169">
        <f>+'RF Banca'!AR38</f>
        <v>0</v>
      </c>
      <c r="AV19" s="169">
        <f>+'RF Banca'!AS38</f>
        <v>0</v>
      </c>
      <c r="AW19" s="169">
        <f>+'RF Banca'!AT38</f>
        <v>0</v>
      </c>
      <c r="AX19" s="169">
        <f>+'RF Banca'!AU38</f>
        <v>0</v>
      </c>
      <c r="AY19" s="169">
        <f>+'RF Banca'!AV38</f>
        <v>0</v>
      </c>
      <c r="AZ19" s="169">
        <f>+'RF Banca'!AW38</f>
        <v>0</v>
      </c>
      <c r="BA19" s="169">
        <f>+'RF Banca'!AX38</f>
        <v>0</v>
      </c>
      <c r="BB19" s="169">
        <f>+'RF Banca'!AY38</f>
        <v>0</v>
      </c>
    </row>
    <row r="20" spans="3:54" ht="15.75" customHeight="1" x14ac:dyDescent="0.25">
      <c r="C20" s="175" t="s">
        <v>442</v>
      </c>
      <c r="D20" s="176" t="str">
        <f>+IF($F$1="INGLESE","Financing","Finanziamento")</f>
        <v>Finanziamento</v>
      </c>
      <c r="F20" s="171" t="str">
        <f>+IF($F$1="INGLESE","Profit Sharing","Distribuzione Utile")</f>
        <v>Distribuzione Utile</v>
      </c>
      <c r="G20" s="169">
        <f>+'RF Banca'!D40</f>
        <v>0</v>
      </c>
      <c r="H20" s="169">
        <f>+'RF Banca'!E40</f>
        <v>0</v>
      </c>
      <c r="I20" s="169">
        <f>+'RF Banca'!F40</f>
        <v>0</v>
      </c>
      <c r="J20" s="169">
        <f>+'RF Banca'!G40</f>
        <v>0</v>
      </c>
      <c r="K20" s="169">
        <f>+'RF Banca'!H40</f>
        <v>0</v>
      </c>
      <c r="L20" s="169">
        <f>+'RF Banca'!I40</f>
        <v>0</v>
      </c>
      <c r="M20" s="169">
        <f>+'RF Banca'!J40</f>
        <v>0</v>
      </c>
      <c r="N20" s="169">
        <f>+'RF Banca'!K40</f>
        <v>0</v>
      </c>
      <c r="O20" s="169">
        <f>+'RF Banca'!L40</f>
        <v>0</v>
      </c>
      <c r="P20" s="169">
        <f>+'RF Banca'!M40</f>
        <v>0</v>
      </c>
      <c r="Q20" s="169">
        <f>+'RF Banca'!N40</f>
        <v>0</v>
      </c>
      <c r="R20" s="169">
        <f>+'RF Banca'!O40</f>
        <v>0</v>
      </c>
      <c r="S20" s="169">
        <f>+'RF Banca'!P40</f>
        <v>-8029.3186874378371</v>
      </c>
      <c r="T20" s="169">
        <f>+'RF Banca'!Q40</f>
        <v>0</v>
      </c>
      <c r="U20" s="169">
        <f>+'RF Banca'!R40</f>
        <v>0</v>
      </c>
      <c r="V20" s="169">
        <f>+'RF Banca'!S40</f>
        <v>0</v>
      </c>
      <c r="W20" s="169">
        <f>+'RF Banca'!T40</f>
        <v>0</v>
      </c>
      <c r="X20" s="169">
        <f>+'RF Banca'!U40</f>
        <v>0</v>
      </c>
      <c r="Y20" s="169">
        <f>+'RF Banca'!V40</f>
        <v>0</v>
      </c>
      <c r="Z20" s="169">
        <f>+'RF Banca'!W40</f>
        <v>0</v>
      </c>
      <c r="AA20" s="169">
        <f>+'RF Banca'!X40</f>
        <v>0</v>
      </c>
      <c r="AB20" s="169">
        <f>+'RF Banca'!Y40</f>
        <v>0</v>
      </c>
      <c r="AC20" s="169">
        <f>+'RF Banca'!Z40</f>
        <v>0</v>
      </c>
      <c r="AD20" s="169">
        <f>+'RF Banca'!AA40</f>
        <v>0</v>
      </c>
      <c r="AE20" s="169">
        <f>+'RF Banca'!AB40</f>
        <v>-70985.238230387986</v>
      </c>
      <c r="AF20" s="169">
        <f>+'RF Banca'!AC40</f>
        <v>0</v>
      </c>
      <c r="AG20" s="169">
        <f>+'RF Banca'!AD40</f>
        <v>0</v>
      </c>
      <c r="AH20" s="169">
        <f>+'RF Banca'!AE40</f>
        <v>0</v>
      </c>
      <c r="AI20" s="169">
        <f>+'RF Banca'!AF40</f>
        <v>0</v>
      </c>
      <c r="AJ20" s="169">
        <f>+'RF Banca'!AG40</f>
        <v>0</v>
      </c>
      <c r="AK20" s="169">
        <f>+'RF Banca'!AH40</f>
        <v>0</v>
      </c>
      <c r="AL20" s="169">
        <f>+'RF Banca'!AI40</f>
        <v>0</v>
      </c>
      <c r="AM20" s="169">
        <f>+'RF Banca'!AJ40</f>
        <v>0</v>
      </c>
      <c r="AN20" s="169">
        <f>+'RF Banca'!AK40</f>
        <v>0</v>
      </c>
      <c r="AO20" s="169">
        <f>+'RF Banca'!AL40</f>
        <v>0</v>
      </c>
      <c r="AP20" s="169">
        <f>+'RF Banca'!AM40</f>
        <v>0</v>
      </c>
      <c r="AQ20" s="169">
        <f>+'RF Banca'!AN40</f>
        <v>-148057.05771007185</v>
      </c>
      <c r="AR20" s="169">
        <f>+'RF Banca'!AO40</f>
        <v>0</v>
      </c>
      <c r="AS20" s="169">
        <f>+'RF Banca'!AP40</f>
        <v>0</v>
      </c>
      <c r="AT20" s="169">
        <f>+'RF Banca'!AQ40</f>
        <v>0</v>
      </c>
      <c r="AU20" s="169">
        <f>+'RF Banca'!AR40</f>
        <v>0</v>
      </c>
      <c r="AV20" s="169">
        <f>+'RF Banca'!AS40</f>
        <v>0</v>
      </c>
      <c r="AW20" s="169">
        <f>+'RF Banca'!AT40</f>
        <v>0</v>
      </c>
      <c r="AX20" s="169">
        <f>+'RF Banca'!AU40</f>
        <v>0</v>
      </c>
      <c r="AY20" s="169">
        <f>+'RF Banca'!AV40</f>
        <v>0</v>
      </c>
      <c r="AZ20" s="169">
        <f>+'RF Banca'!AW40</f>
        <v>0</v>
      </c>
      <c r="BA20" s="169">
        <f>+'RF Banca'!AX40</f>
        <v>0</v>
      </c>
      <c r="BB20" s="169">
        <f>+'RF Banca'!AY40</f>
        <v>0</v>
      </c>
    </row>
    <row r="21" spans="3:54" x14ac:dyDescent="0.25">
      <c r="C21" s="180"/>
      <c r="D21" s="181"/>
      <c r="F21" s="171" t="str">
        <f>+IF($F$1="INGLESE","Tax","Imposte")</f>
        <v>Imposte</v>
      </c>
      <c r="G21" s="169">
        <f>+'RF Banca'!D11</f>
        <v>0</v>
      </c>
      <c r="H21" s="169">
        <f>+'RF Banca'!E11</f>
        <v>0</v>
      </c>
      <c r="I21" s="169">
        <f>+'RF Banca'!F11</f>
        <v>0</v>
      </c>
      <c r="J21" s="169">
        <f>+'RF Banca'!G11</f>
        <v>0</v>
      </c>
      <c r="K21" s="169">
        <f>+'RF Banca'!H11</f>
        <v>0</v>
      </c>
      <c r="L21" s="169">
        <f>+'RF Banca'!I11</f>
        <v>0</v>
      </c>
      <c r="M21" s="169">
        <f>+'RF Banca'!J11</f>
        <v>0</v>
      </c>
      <c r="N21" s="169">
        <f>+'RF Banca'!K11</f>
        <v>0</v>
      </c>
      <c r="O21" s="169">
        <f>+'RF Banca'!L11</f>
        <v>0</v>
      </c>
      <c r="P21" s="169">
        <f>+'RF Banca'!M11</f>
        <v>0</v>
      </c>
      <c r="Q21" s="169">
        <f>+'RF Banca'!N11</f>
        <v>0</v>
      </c>
      <c r="R21" s="169">
        <f>+'RF Banca'!O11</f>
        <v>0</v>
      </c>
      <c r="S21" s="169">
        <f>+'RF Banca'!P11</f>
        <v>0</v>
      </c>
      <c r="T21" s="169">
        <f>+'RF Banca'!Q11</f>
        <v>0</v>
      </c>
      <c r="U21" s="169">
        <f>+'RF Banca'!R11</f>
        <v>0</v>
      </c>
      <c r="V21" s="169">
        <f>+'RF Banca'!S11</f>
        <v>0</v>
      </c>
      <c r="W21" s="169">
        <f>+'RF Banca'!T11</f>
        <v>0</v>
      </c>
      <c r="X21" s="169">
        <f>+'RF Banca'!U11</f>
        <v>-10554.179999999993</v>
      </c>
      <c r="Y21" s="169">
        <f>+'RF Banca'!V11</f>
        <v>0</v>
      </c>
      <c r="Z21" s="169">
        <f>+'RF Banca'!W11</f>
        <v>0</v>
      </c>
      <c r="AA21" s="169">
        <f>+'RF Banca'!X11</f>
        <v>0</v>
      </c>
      <c r="AB21" s="169">
        <f>+'RF Banca'!Y11</f>
        <v>0</v>
      </c>
      <c r="AC21" s="169">
        <f>+'RF Banca'!Z11</f>
        <v>-4523.2199999999966</v>
      </c>
      <c r="AD21" s="169">
        <f>+'RF Banca'!AA11</f>
        <v>0</v>
      </c>
      <c r="AE21" s="169">
        <f>+'RF Banca'!AB11</f>
        <v>0</v>
      </c>
      <c r="AF21" s="169">
        <f>+'RF Banca'!AC11</f>
        <v>0</v>
      </c>
      <c r="AG21" s="169">
        <f>+'RF Banca'!AD11</f>
        <v>0</v>
      </c>
      <c r="AH21" s="169">
        <f>+'RF Banca'!AE11</f>
        <v>0</v>
      </c>
      <c r="AI21" s="169">
        <f>+'RF Banca'!AF11</f>
        <v>0</v>
      </c>
      <c r="AJ21" s="169">
        <f>+'RF Banca'!AG11</f>
        <v>-3015.4799999999991</v>
      </c>
      <c r="AK21" s="169">
        <f>+'RF Banca'!AH11</f>
        <v>0</v>
      </c>
      <c r="AL21" s="169">
        <f>+'RF Banca'!AI11</f>
        <v>0</v>
      </c>
      <c r="AM21" s="169">
        <f>+'RF Banca'!AJ11</f>
        <v>0</v>
      </c>
      <c r="AN21" s="169">
        <f>+'RF Banca'!AK11</f>
        <v>0</v>
      </c>
      <c r="AO21" s="169">
        <f>+'RF Banca'!AL11</f>
        <v>-4523.2199999999966</v>
      </c>
      <c r="AP21" s="169">
        <f>+'RF Banca'!AM11</f>
        <v>0</v>
      </c>
      <c r="AQ21" s="169">
        <f>+'RF Banca'!AN11</f>
        <v>0</v>
      </c>
      <c r="AR21" s="169">
        <f>+'RF Banca'!AO11</f>
        <v>0</v>
      </c>
      <c r="AS21" s="169">
        <f>+'RF Banca'!AP11</f>
        <v>0</v>
      </c>
      <c r="AT21" s="169">
        <f>+'RF Banca'!AQ11</f>
        <v>0</v>
      </c>
      <c r="AU21" s="169">
        <f>+'RF Banca'!AR11</f>
        <v>0</v>
      </c>
      <c r="AV21" s="169">
        <f>+'RF Banca'!AS11</f>
        <v>-8448.1800000000076</v>
      </c>
      <c r="AW21" s="169">
        <f>+'RF Banca'!AT11</f>
        <v>0</v>
      </c>
      <c r="AX21" s="169">
        <f>+'RF Banca'!AU11</f>
        <v>0</v>
      </c>
      <c r="AY21" s="169">
        <f>+'RF Banca'!AV11</f>
        <v>0</v>
      </c>
      <c r="AZ21" s="169">
        <f>+'RF Banca'!AW11</f>
        <v>0</v>
      </c>
      <c r="BA21" s="169">
        <f>+'RF Banca'!AX11</f>
        <v>-6851.52</v>
      </c>
      <c r="BB21" s="169">
        <f>+'RF Banca'!AY11</f>
        <v>0</v>
      </c>
    </row>
    <row r="22" spans="3:54" ht="15.75" thickBot="1" x14ac:dyDescent="0.3">
      <c r="C22" s="177" t="s">
        <v>444</v>
      </c>
      <c r="D22" s="243" t="str">
        <f>+IF($F$1="INGLESE","Equity Capital","Capitale Proprio")</f>
        <v>Capitale Proprio</v>
      </c>
      <c r="F22" s="240" t="str">
        <f>+IF($F$1="INGLESE","Cash Balance - Actual Receivables/debt ","Saldo Finanziario")</f>
        <v>Saldo Finanziario</v>
      </c>
      <c r="G22" s="169">
        <f>+'RF Banca'!D44</f>
        <v>1250</v>
      </c>
      <c r="H22" s="169">
        <f>+'RF Banca'!E44</f>
        <v>-3000</v>
      </c>
      <c r="I22" s="169">
        <f>+'RF Banca'!F44</f>
        <v>-57250</v>
      </c>
      <c r="J22" s="169">
        <f>+'RF Banca'!G44</f>
        <v>-35500</v>
      </c>
      <c r="K22" s="169">
        <f>+'RF Banca'!H44</f>
        <v>-33750</v>
      </c>
      <c r="L22" s="169">
        <f>+'RF Banca'!I44</f>
        <v>-32000</v>
      </c>
      <c r="M22" s="169">
        <f>+'RF Banca'!J44</f>
        <v>-30250</v>
      </c>
      <c r="N22" s="169">
        <f>+'RF Banca'!K44</f>
        <v>-28500</v>
      </c>
      <c r="O22" s="169">
        <f>+'RF Banca'!L44</f>
        <v>-26750</v>
      </c>
      <c r="P22" s="169">
        <f>+'RF Banca'!M44</f>
        <v>-25000</v>
      </c>
      <c r="Q22" s="169">
        <f>+'RF Banca'!N44</f>
        <v>0</v>
      </c>
      <c r="R22" s="169">
        <f>+'RF Banca'!O44</f>
        <v>0</v>
      </c>
      <c r="S22" s="169">
        <f>+'RF Banca'!P44</f>
        <v>0</v>
      </c>
      <c r="T22" s="169">
        <f>+'RF Banca'!Q44</f>
        <v>0</v>
      </c>
      <c r="U22" s="169">
        <f>+'RF Banca'!R44</f>
        <v>0</v>
      </c>
      <c r="V22" s="169">
        <f>+'RF Banca'!S44</f>
        <v>0</v>
      </c>
      <c r="W22" s="169">
        <f>+'RF Banca'!T44</f>
        <v>0</v>
      </c>
      <c r="X22" s="169">
        <f>+'RF Banca'!U44</f>
        <v>0</v>
      </c>
      <c r="Y22" s="169">
        <f>+'RF Banca'!V44</f>
        <v>0</v>
      </c>
      <c r="Z22" s="169">
        <f>+'RF Banca'!W44</f>
        <v>0</v>
      </c>
      <c r="AA22" s="169">
        <f>+'RF Banca'!X44</f>
        <v>0</v>
      </c>
      <c r="AB22" s="169">
        <f>+'RF Banca'!Y44</f>
        <v>0</v>
      </c>
      <c r="AC22" s="169">
        <f>+'RF Banca'!Z44</f>
        <v>0</v>
      </c>
      <c r="AD22" s="169">
        <f>+'RF Banca'!AA44</f>
        <v>0</v>
      </c>
      <c r="AE22" s="169">
        <f>+'RF Banca'!AB44</f>
        <v>0</v>
      </c>
      <c r="AF22" s="169">
        <f>+'RF Banca'!AC44</f>
        <v>0</v>
      </c>
      <c r="AG22" s="169">
        <f>+'RF Banca'!AD44</f>
        <v>0</v>
      </c>
      <c r="AH22" s="169">
        <f>+'RF Banca'!AE44</f>
        <v>0</v>
      </c>
      <c r="AI22" s="169">
        <f>+'RF Banca'!AF44</f>
        <v>0</v>
      </c>
      <c r="AJ22" s="169">
        <f>+'RF Banca'!AG44</f>
        <v>0</v>
      </c>
      <c r="AK22" s="169">
        <f>+'RF Banca'!AH44</f>
        <v>0</v>
      </c>
      <c r="AL22" s="169">
        <f>+'RF Banca'!AI44</f>
        <v>0</v>
      </c>
      <c r="AM22" s="169">
        <f>+'RF Banca'!AJ44</f>
        <v>0</v>
      </c>
      <c r="AN22" s="169">
        <f>+'RF Banca'!AK44</f>
        <v>0</v>
      </c>
      <c r="AO22" s="169">
        <f>+'RF Banca'!AL44</f>
        <v>0</v>
      </c>
      <c r="AP22" s="169">
        <f>+'RF Banca'!AM44</f>
        <v>0</v>
      </c>
      <c r="AQ22" s="169">
        <f>+'RF Banca'!AN44</f>
        <v>0</v>
      </c>
      <c r="AR22" s="169">
        <f>+'RF Banca'!AO44</f>
        <v>0</v>
      </c>
      <c r="AS22" s="169">
        <f>+'RF Banca'!AP44</f>
        <v>0</v>
      </c>
      <c r="AT22" s="169">
        <f>+'RF Banca'!AQ44</f>
        <v>0</v>
      </c>
      <c r="AU22" s="169">
        <f>+'RF Banca'!AR44</f>
        <v>0</v>
      </c>
      <c r="AV22" s="169">
        <f>+'RF Banca'!AS44</f>
        <v>0</v>
      </c>
      <c r="AW22" s="169">
        <f>+'RF Banca'!AT44</f>
        <v>0</v>
      </c>
      <c r="AX22" s="169">
        <f>+'RF Banca'!AU44</f>
        <v>0</v>
      </c>
      <c r="AY22" s="169">
        <f>+'RF Banca'!AV44</f>
        <v>0</v>
      </c>
      <c r="AZ22" s="169">
        <f>+'RF Banca'!AW44</f>
        <v>0</v>
      </c>
      <c r="BA22" s="169">
        <f>+'RF Banca'!AX44</f>
        <v>0</v>
      </c>
      <c r="BB22" s="169">
        <f>+'RF Banca'!AY44</f>
        <v>0</v>
      </c>
    </row>
    <row r="24" spans="3:54" ht="30.75" thickBot="1" x14ac:dyDescent="0.3">
      <c r="F24" s="240" t="str">
        <f>+IF($F$1="INGLESE","Monthly Cash Flow ","Flussi Finanziari Mensili")</f>
        <v>Flussi Finanziari Mensili</v>
      </c>
      <c r="G24" s="169">
        <f>SUM(G15:G22)</f>
        <v>107530</v>
      </c>
      <c r="H24" s="169">
        <f t="shared" ref="H24:BB24" si="0">SUM(H15:H22)</f>
        <v>86682.972941214277</v>
      </c>
      <c r="I24" s="169">
        <f t="shared" si="0"/>
        <v>44632.972941214248</v>
      </c>
      <c r="J24" s="169">
        <f t="shared" si="0"/>
        <v>-19017.02705878573</v>
      </c>
      <c r="K24" s="169">
        <f t="shared" si="0"/>
        <v>-17267.02705878573</v>
      </c>
      <c r="L24" s="169">
        <f t="shared" si="0"/>
        <v>-19350.360392119073</v>
      </c>
      <c r="M24" s="169">
        <f t="shared" si="0"/>
        <v>-13767.02705878573</v>
      </c>
      <c r="N24" s="169">
        <f t="shared" si="0"/>
        <v>-12017.02705878573</v>
      </c>
      <c r="O24" s="169">
        <f t="shared" si="0"/>
        <v>-10267.02705878573</v>
      </c>
      <c r="P24" s="169">
        <f t="shared" si="0"/>
        <v>-8517.0270587857303</v>
      </c>
      <c r="Q24" s="169">
        <f t="shared" si="0"/>
        <v>16482.97294121427</v>
      </c>
      <c r="R24" s="169">
        <f t="shared" si="0"/>
        <v>11882.97294121427</v>
      </c>
      <c r="S24" s="169">
        <f t="shared" si="0"/>
        <v>8453.6542537764326</v>
      </c>
      <c r="T24" s="169">
        <f t="shared" si="0"/>
        <v>16482.97294121427</v>
      </c>
      <c r="U24" s="169">
        <f t="shared" si="0"/>
        <v>16482.97294121427</v>
      </c>
      <c r="V24" s="169">
        <f t="shared" si="0"/>
        <v>16482.97294121427</v>
      </c>
      <c r="W24" s="169">
        <f t="shared" si="0"/>
        <v>16482.97294121427</v>
      </c>
      <c r="X24" s="169">
        <f t="shared" si="0"/>
        <v>1328.7929412142767</v>
      </c>
      <c r="Y24" s="169">
        <f t="shared" si="0"/>
        <v>16482.97294121427</v>
      </c>
      <c r="Z24" s="169">
        <f t="shared" si="0"/>
        <v>16482.97294121427</v>
      </c>
      <c r="AA24" s="169">
        <f t="shared" si="0"/>
        <v>16482.97294121427</v>
      </c>
      <c r="AB24" s="169">
        <f t="shared" si="0"/>
        <v>16482.97294121427</v>
      </c>
      <c r="AC24" s="169">
        <f t="shared" si="0"/>
        <v>11959.752941214272</v>
      </c>
      <c r="AD24" s="169">
        <f t="shared" si="0"/>
        <v>11882.97294121427</v>
      </c>
      <c r="AE24" s="169">
        <f t="shared" si="0"/>
        <v>-54502.265289173716</v>
      </c>
      <c r="AF24" s="169">
        <f t="shared" si="0"/>
        <v>16482.97294121427</v>
      </c>
      <c r="AG24" s="169">
        <f t="shared" si="0"/>
        <v>16482.97294121427</v>
      </c>
      <c r="AH24" s="169">
        <f t="shared" si="0"/>
        <v>16482.97294121427</v>
      </c>
      <c r="AI24" s="169">
        <f t="shared" si="0"/>
        <v>16482.97294121427</v>
      </c>
      <c r="AJ24" s="169">
        <f t="shared" si="0"/>
        <v>8867.4929412142701</v>
      </c>
      <c r="AK24" s="169">
        <f t="shared" si="0"/>
        <v>16482.97294121427</v>
      </c>
      <c r="AL24" s="169">
        <f t="shared" si="0"/>
        <v>16482.97294121427</v>
      </c>
      <c r="AM24" s="169">
        <f t="shared" si="0"/>
        <v>16482.97294121427</v>
      </c>
      <c r="AN24" s="169">
        <f t="shared" si="0"/>
        <v>16482.97294121427</v>
      </c>
      <c r="AO24" s="169">
        <f t="shared" si="0"/>
        <v>11959.752941214272</v>
      </c>
      <c r="AP24" s="169">
        <f t="shared" si="0"/>
        <v>11882.97294121427</v>
      </c>
      <c r="AQ24" s="169">
        <f t="shared" si="0"/>
        <v>-131574.08476885757</v>
      </c>
      <c r="AR24" s="169">
        <f t="shared" si="0"/>
        <v>16482.97294121427</v>
      </c>
      <c r="AS24" s="169">
        <f t="shared" si="0"/>
        <v>16482.97294121427</v>
      </c>
      <c r="AT24" s="169">
        <f t="shared" si="0"/>
        <v>16482.97294121427</v>
      </c>
      <c r="AU24" s="169">
        <f t="shared" si="0"/>
        <v>16482.97294121427</v>
      </c>
      <c r="AV24" s="169">
        <f t="shared" si="0"/>
        <v>3434.7929412142621</v>
      </c>
      <c r="AW24" s="169">
        <f t="shared" si="0"/>
        <v>16482.97294121427</v>
      </c>
      <c r="AX24" s="169">
        <f t="shared" si="0"/>
        <v>16482.97294121427</v>
      </c>
      <c r="AY24" s="169">
        <f t="shared" si="0"/>
        <v>16482.97294121427</v>
      </c>
      <c r="AZ24" s="169">
        <f t="shared" si="0"/>
        <v>16482.97294121427</v>
      </c>
      <c r="BA24" s="169">
        <f t="shared" si="0"/>
        <v>9631.4529412142692</v>
      </c>
      <c r="BB24" s="169">
        <f t="shared" si="0"/>
        <v>11882.97294121427</v>
      </c>
    </row>
    <row r="25" spans="3:54" x14ac:dyDescent="0.25">
      <c r="C25" s="245" t="str">
        <f>+IF($F$1="INGLESE","Ires Rate","Aliquota Ires")</f>
        <v>Aliquota Ires</v>
      </c>
      <c r="D25" s="167">
        <v>0.27</v>
      </c>
    </row>
    <row r="26" spans="3:54" ht="15.75" thickBot="1" x14ac:dyDescent="0.3">
      <c r="C26" s="246" t="str">
        <f>+IF($F$1="INGLESE","Irap Rate","Aliquota Irap")</f>
        <v>Aliquota Irap</v>
      </c>
      <c r="D26" s="168">
        <v>3.9E-2</v>
      </c>
      <c r="F26" s="240" t="str">
        <f>+IF($F$1="INGLESE","Opening Bank Balance ","Saldo Banca Iniziale")</f>
        <v>Saldo Banca Iniziale</v>
      </c>
      <c r="G26" s="169">
        <f>+'RF Banca'!C51</f>
        <v>-150000</v>
      </c>
      <c r="H26" s="169">
        <f>+G27</f>
        <v>-42470</v>
      </c>
      <c r="I26" s="169">
        <f>+H27</f>
        <v>44212.972941214277</v>
      </c>
      <c r="J26" s="169">
        <f t="shared" ref="J26:BB26" si="1">+I27</f>
        <v>88845.945882428525</v>
      </c>
      <c r="K26" s="169">
        <f t="shared" si="1"/>
        <v>69828.918823642802</v>
      </c>
      <c r="L26" s="169">
        <f t="shared" si="1"/>
        <v>52561.891764857071</v>
      </c>
      <c r="M26" s="169">
        <f t="shared" si="1"/>
        <v>33211.531372737998</v>
      </c>
      <c r="N26" s="169">
        <f t="shared" si="1"/>
        <v>19444.504313952268</v>
      </c>
      <c r="O26" s="169">
        <f t="shared" si="1"/>
        <v>7427.4772551665374</v>
      </c>
      <c r="P26" s="169">
        <f t="shared" si="1"/>
        <v>-2839.549803619193</v>
      </c>
      <c r="Q26" s="169">
        <f t="shared" si="1"/>
        <v>-11356.576862404923</v>
      </c>
      <c r="R26" s="169">
        <f t="shared" si="1"/>
        <v>5126.3960788093464</v>
      </c>
      <c r="S26" s="169">
        <f t="shared" si="1"/>
        <v>17009.369020023616</v>
      </c>
      <c r="T26" s="169">
        <f t="shared" si="1"/>
        <v>25463.023273800049</v>
      </c>
      <c r="U26" s="169">
        <f t="shared" si="1"/>
        <v>41945.996215014318</v>
      </c>
      <c r="V26" s="169">
        <f t="shared" si="1"/>
        <v>58428.969156228588</v>
      </c>
      <c r="W26" s="169">
        <f t="shared" si="1"/>
        <v>74911.942097442865</v>
      </c>
      <c r="X26" s="169">
        <f t="shared" si="1"/>
        <v>91394.915038657142</v>
      </c>
      <c r="Y26" s="169">
        <f t="shared" si="1"/>
        <v>92723.707979871426</v>
      </c>
      <c r="Z26" s="169">
        <f t="shared" si="1"/>
        <v>109206.6809210857</v>
      </c>
      <c r="AA26" s="169">
        <f t="shared" si="1"/>
        <v>125689.65386229998</v>
      </c>
      <c r="AB26" s="169">
        <f t="shared" si="1"/>
        <v>142172.62680351426</v>
      </c>
      <c r="AC26" s="169">
        <f t="shared" si="1"/>
        <v>158655.59974472853</v>
      </c>
      <c r="AD26" s="169">
        <f t="shared" si="1"/>
        <v>170615.35268594281</v>
      </c>
      <c r="AE26" s="169">
        <f t="shared" si="1"/>
        <v>182498.32562715709</v>
      </c>
      <c r="AF26" s="169">
        <f t="shared" si="1"/>
        <v>127996.06033798336</v>
      </c>
      <c r="AG26" s="169">
        <f t="shared" si="1"/>
        <v>144479.03327919764</v>
      </c>
      <c r="AH26" s="169">
        <f t="shared" si="1"/>
        <v>160962.00622041192</v>
      </c>
      <c r="AI26" s="169">
        <f t="shared" si="1"/>
        <v>177444.97916162619</v>
      </c>
      <c r="AJ26" s="169">
        <f t="shared" si="1"/>
        <v>193927.95210284047</v>
      </c>
      <c r="AK26" s="169">
        <f t="shared" si="1"/>
        <v>202795.44504405474</v>
      </c>
      <c r="AL26" s="169">
        <f t="shared" si="1"/>
        <v>219278.41798526901</v>
      </c>
      <c r="AM26" s="169">
        <f t="shared" si="1"/>
        <v>235761.39092648329</v>
      </c>
      <c r="AN26" s="169">
        <f t="shared" si="1"/>
        <v>252244.36386769757</v>
      </c>
      <c r="AO26" s="169">
        <f t="shared" si="1"/>
        <v>268727.33680891182</v>
      </c>
      <c r="AP26" s="169">
        <f t="shared" si="1"/>
        <v>280687.08975012606</v>
      </c>
      <c r="AQ26" s="169">
        <f t="shared" si="1"/>
        <v>292570.06269134034</v>
      </c>
      <c r="AR26" s="169">
        <f t="shared" si="1"/>
        <v>160995.97792248277</v>
      </c>
      <c r="AS26" s="169">
        <f t="shared" si="1"/>
        <v>177478.95086369704</v>
      </c>
      <c r="AT26" s="169">
        <f t="shared" si="1"/>
        <v>193961.92380491132</v>
      </c>
      <c r="AU26" s="169">
        <f t="shared" si="1"/>
        <v>210444.8967461256</v>
      </c>
      <c r="AV26" s="169">
        <f t="shared" si="1"/>
        <v>226927.86968733987</v>
      </c>
      <c r="AW26" s="169">
        <f t="shared" si="1"/>
        <v>230362.66262855413</v>
      </c>
      <c r="AX26" s="169">
        <f t="shared" si="1"/>
        <v>246845.6355697684</v>
      </c>
      <c r="AY26" s="169">
        <f t="shared" si="1"/>
        <v>263328.60851098265</v>
      </c>
      <c r="AZ26" s="169">
        <f t="shared" si="1"/>
        <v>279811.58145219693</v>
      </c>
      <c r="BA26" s="169">
        <f t="shared" si="1"/>
        <v>296294.55439341121</v>
      </c>
      <c r="BB26" s="169">
        <f t="shared" si="1"/>
        <v>305926.00733462546</v>
      </c>
    </row>
    <row r="27" spans="3:54" x14ac:dyDescent="0.25">
      <c r="F27" s="240" t="str">
        <f>+IF($F$1="INGLESE","Final Bank Balance ","Saldo Banca Finale")</f>
        <v>Saldo Banca Finale</v>
      </c>
      <c r="G27" s="169">
        <f>+G24+G26</f>
        <v>-42470</v>
      </c>
      <c r="H27" s="169">
        <f>+H26+H24</f>
        <v>44212.972941214277</v>
      </c>
      <c r="I27" s="169">
        <f>+I26+I24</f>
        <v>88845.945882428525</v>
      </c>
      <c r="J27" s="169">
        <f t="shared" ref="J27:BB27" si="2">+J26+J24</f>
        <v>69828.918823642802</v>
      </c>
      <c r="K27" s="169">
        <f t="shared" si="2"/>
        <v>52561.891764857071</v>
      </c>
      <c r="L27" s="169">
        <f t="shared" si="2"/>
        <v>33211.531372737998</v>
      </c>
      <c r="M27" s="169">
        <f t="shared" si="2"/>
        <v>19444.504313952268</v>
      </c>
      <c r="N27" s="169">
        <f t="shared" si="2"/>
        <v>7427.4772551665374</v>
      </c>
      <c r="O27" s="169">
        <f t="shared" si="2"/>
        <v>-2839.549803619193</v>
      </c>
      <c r="P27" s="169">
        <f t="shared" si="2"/>
        <v>-11356.576862404923</v>
      </c>
      <c r="Q27" s="169">
        <f t="shared" si="2"/>
        <v>5126.3960788093464</v>
      </c>
      <c r="R27" s="169">
        <f t="shared" si="2"/>
        <v>17009.369020023616</v>
      </c>
      <c r="S27" s="169">
        <f t="shared" si="2"/>
        <v>25463.023273800049</v>
      </c>
      <c r="T27" s="169">
        <f t="shared" si="2"/>
        <v>41945.996215014318</v>
      </c>
      <c r="U27" s="169">
        <f t="shared" si="2"/>
        <v>58428.969156228588</v>
      </c>
      <c r="V27" s="169">
        <f t="shared" si="2"/>
        <v>74911.942097442865</v>
      </c>
      <c r="W27" s="169">
        <f t="shared" si="2"/>
        <v>91394.915038657142</v>
      </c>
      <c r="X27" s="169">
        <f t="shared" si="2"/>
        <v>92723.707979871426</v>
      </c>
      <c r="Y27" s="169">
        <f t="shared" si="2"/>
        <v>109206.6809210857</v>
      </c>
      <c r="Z27" s="169">
        <f t="shared" si="2"/>
        <v>125689.65386229998</v>
      </c>
      <c r="AA27" s="169">
        <f t="shared" si="2"/>
        <v>142172.62680351426</v>
      </c>
      <c r="AB27" s="169">
        <f t="shared" si="2"/>
        <v>158655.59974472853</v>
      </c>
      <c r="AC27" s="169">
        <f t="shared" si="2"/>
        <v>170615.35268594281</v>
      </c>
      <c r="AD27" s="169">
        <f t="shared" si="2"/>
        <v>182498.32562715709</v>
      </c>
      <c r="AE27" s="169">
        <f t="shared" si="2"/>
        <v>127996.06033798336</v>
      </c>
      <c r="AF27" s="169">
        <f t="shared" si="2"/>
        <v>144479.03327919764</v>
      </c>
      <c r="AG27" s="169">
        <f t="shared" si="2"/>
        <v>160962.00622041192</v>
      </c>
      <c r="AH27" s="169">
        <f t="shared" si="2"/>
        <v>177444.97916162619</v>
      </c>
      <c r="AI27" s="169">
        <f t="shared" si="2"/>
        <v>193927.95210284047</v>
      </c>
      <c r="AJ27" s="169">
        <f t="shared" si="2"/>
        <v>202795.44504405474</v>
      </c>
      <c r="AK27" s="169">
        <f t="shared" si="2"/>
        <v>219278.41798526901</v>
      </c>
      <c r="AL27" s="169">
        <f t="shared" si="2"/>
        <v>235761.39092648329</v>
      </c>
      <c r="AM27" s="169">
        <f t="shared" si="2"/>
        <v>252244.36386769757</v>
      </c>
      <c r="AN27" s="169">
        <f t="shared" si="2"/>
        <v>268727.33680891182</v>
      </c>
      <c r="AO27" s="169">
        <f t="shared" si="2"/>
        <v>280687.08975012606</v>
      </c>
      <c r="AP27" s="169">
        <f t="shared" si="2"/>
        <v>292570.06269134034</v>
      </c>
      <c r="AQ27" s="169">
        <f t="shared" si="2"/>
        <v>160995.97792248277</v>
      </c>
      <c r="AR27" s="169">
        <f t="shared" si="2"/>
        <v>177478.95086369704</v>
      </c>
      <c r="AS27" s="169">
        <f t="shared" si="2"/>
        <v>193961.92380491132</v>
      </c>
      <c r="AT27" s="169">
        <f t="shared" si="2"/>
        <v>210444.8967461256</v>
      </c>
      <c r="AU27" s="169">
        <f t="shared" si="2"/>
        <v>226927.86968733987</v>
      </c>
      <c r="AV27" s="169">
        <f t="shared" si="2"/>
        <v>230362.66262855413</v>
      </c>
      <c r="AW27" s="169">
        <f t="shared" si="2"/>
        <v>246845.6355697684</v>
      </c>
      <c r="AX27" s="169">
        <f t="shared" si="2"/>
        <v>263328.60851098265</v>
      </c>
      <c r="AY27" s="169">
        <f t="shared" si="2"/>
        <v>279811.58145219693</v>
      </c>
      <c r="AZ27" s="169">
        <f t="shared" si="2"/>
        <v>296294.55439341121</v>
      </c>
      <c r="BA27" s="169">
        <f t="shared" si="2"/>
        <v>305926.00733462546</v>
      </c>
      <c r="BB27" s="169">
        <f t="shared" si="2"/>
        <v>317808.98027583974</v>
      </c>
    </row>
    <row r="28" spans="3:54" ht="15.75" thickBot="1" x14ac:dyDescent="0.3"/>
    <row r="29" spans="3:54" ht="15.75" thickBot="1" x14ac:dyDescent="0.3">
      <c r="C29" s="271" t="s">
        <v>492</v>
      </c>
      <c r="D29" s="271"/>
      <c r="F29" s="240" t="str">
        <f>+IF($F$1="INGLESE","Exposure ","Fido Concesso")</f>
        <v>Fido Concesso</v>
      </c>
      <c r="G29" s="241">
        <v>50000</v>
      </c>
      <c r="H29" s="242">
        <f>+G29</f>
        <v>50000</v>
      </c>
      <c r="I29" s="242">
        <f t="shared" ref="I29:BB29" si="3">+H29</f>
        <v>50000</v>
      </c>
      <c r="J29" s="242">
        <f t="shared" si="3"/>
        <v>50000</v>
      </c>
      <c r="K29" s="242">
        <f t="shared" si="3"/>
        <v>50000</v>
      </c>
      <c r="L29" s="242">
        <f t="shared" si="3"/>
        <v>50000</v>
      </c>
      <c r="M29" s="242">
        <f t="shared" si="3"/>
        <v>50000</v>
      </c>
      <c r="N29" s="242">
        <f t="shared" si="3"/>
        <v>50000</v>
      </c>
      <c r="O29" s="242">
        <f t="shared" si="3"/>
        <v>50000</v>
      </c>
      <c r="P29" s="242">
        <f t="shared" si="3"/>
        <v>50000</v>
      </c>
      <c r="Q29" s="242">
        <f t="shared" si="3"/>
        <v>50000</v>
      </c>
      <c r="R29" s="242">
        <f t="shared" si="3"/>
        <v>50000</v>
      </c>
      <c r="S29" s="242">
        <f t="shared" si="3"/>
        <v>50000</v>
      </c>
      <c r="T29" s="242">
        <f t="shared" si="3"/>
        <v>50000</v>
      </c>
      <c r="U29" s="242">
        <f t="shared" si="3"/>
        <v>50000</v>
      </c>
      <c r="V29" s="242">
        <f t="shared" si="3"/>
        <v>50000</v>
      </c>
      <c r="W29" s="242">
        <f t="shared" si="3"/>
        <v>50000</v>
      </c>
      <c r="X29" s="242">
        <f t="shared" si="3"/>
        <v>50000</v>
      </c>
      <c r="Y29" s="242">
        <f t="shared" si="3"/>
        <v>50000</v>
      </c>
      <c r="Z29" s="242">
        <f t="shared" si="3"/>
        <v>50000</v>
      </c>
      <c r="AA29" s="242">
        <f t="shared" si="3"/>
        <v>50000</v>
      </c>
      <c r="AB29" s="242">
        <f t="shared" si="3"/>
        <v>50000</v>
      </c>
      <c r="AC29" s="242">
        <f t="shared" si="3"/>
        <v>50000</v>
      </c>
      <c r="AD29" s="242">
        <f t="shared" si="3"/>
        <v>50000</v>
      </c>
      <c r="AE29" s="242">
        <f t="shared" si="3"/>
        <v>50000</v>
      </c>
      <c r="AF29" s="242">
        <f t="shared" si="3"/>
        <v>50000</v>
      </c>
      <c r="AG29" s="242">
        <f t="shared" si="3"/>
        <v>50000</v>
      </c>
      <c r="AH29" s="242">
        <f t="shared" si="3"/>
        <v>50000</v>
      </c>
      <c r="AI29" s="242">
        <f t="shared" si="3"/>
        <v>50000</v>
      </c>
      <c r="AJ29" s="242">
        <f t="shared" si="3"/>
        <v>50000</v>
      </c>
      <c r="AK29" s="242">
        <f t="shared" si="3"/>
        <v>50000</v>
      </c>
      <c r="AL29" s="242">
        <f t="shared" si="3"/>
        <v>50000</v>
      </c>
      <c r="AM29" s="242">
        <f t="shared" si="3"/>
        <v>50000</v>
      </c>
      <c r="AN29" s="242">
        <f t="shared" si="3"/>
        <v>50000</v>
      </c>
      <c r="AO29" s="242">
        <f t="shared" si="3"/>
        <v>50000</v>
      </c>
      <c r="AP29" s="242">
        <f t="shared" si="3"/>
        <v>50000</v>
      </c>
      <c r="AQ29" s="242">
        <f t="shared" si="3"/>
        <v>50000</v>
      </c>
      <c r="AR29" s="242">
        <f t="shared" si="3"/>
        <v>50000</v>
      </c>
      <c r="AS29" s="242">
        <f t="shared" si="3"/>
        <v>50000</v>
      </c>
      <c r="AT29" s="242">
        <f t="shared" si="3"/>
        <v>50000</v>
      </c>
      <c r="AU29" s="242">
        <f t="shared" si="3"/>
        <v>50000</v>
      </c>
      <c r="AV29" s="242">
        <f t="shared" si="3"/>
        <v>50000</v>
      </c>
      <c r="AW29" s="242">
        <f t="shared" si="3"/>
        <v>50000</v>
      </c>
      <c r="AX29" s="242">
        <f t="shared" si="3"/>
        <v>50000</v>
      </c>
      <c r="AY29" s="242">
        <f t="shared" si="3"/>
        <v>50000</v>
      </c>
      <c r="AZ29" s="242">
        <f t="shared" si="3"/>
        <v>50000</v>
      </c>
      <c r="BA29" s="242">
        <f t="shared" si="3"/>
        <v>50000</v>
      </c>
      <c r="BB29" s="242">
        <f t="shared" si="3"/>
        <v>50000</v>
      </c>
    </row>
    <row r="30" spans="3:54" ht="15.75" thickBot="1" x14ac:dyDescent="0.3"/>
    <row r="31" spans="3:54" ht="15.75" thickBot="1" x14ac:dyDescent="0.3">
      <c r="C31" s="238" t="s">
        <v>493</v>
      </c>
      <c r="D31" s="239" t="str">
        <f>+IF($F$1="INGLESE","ACTUAL BALANCE SHEET","SP PREGRESSO")</f>
        <v>SP PREGRESSO</v>
      </c>
      <c r="F31" s="240" t="str">
        <f>+IF($F$1="INGLESE","Over Exposure ","Extra Fido")</f>
        <v>Extra Fido</v>
      </c>
      <c r="G31" s="169">
        <f>+G27+G29</f>
        <v>7530</v>
      </c>
      <c r="H31" s="169">
        <f>+H27+H29</f>
        <v>94212.972941214277</v>
      </c>
      <c r="I31" s="169">
        <f>+I27+I29</f>
        <v>138845.94588242852</v>
      </c>
      <c r="J31" s="169">
        <f t="shared" ref="J31:BB31" si="4">+J27+J29</f>
        <v>119828.9188236428</v>
      </c>
      <c r="K31" s="169">
        <f t="shared" si="4"/>
        <v>102561.89176485708</v>
      </c>
      <c r="L31" s="169">
        <f t="shared" si="4"/>
        <v>83211.531372737998</v>
      </c>
      <c r="M31" s="169">
        <f t="shared" si="4"/>
        <v>69444.50431395226</v>
      </c>
      <c r="N31" s="169">
        <f t="shared" si="4"/>
        <v>57427.477255166537</v>
      </c>
      <c r="O31" s="169">
        <f t="shared" si="4"/>
        <v>47160.450196380807</v>
      </c>
      <c r="P31" s="169">
        <f t="shared" si="4"/>
        <v>38643.423137595077</v>
      </c>
      <c r="Q31" s="169">
        <f t="shared" si="4"/>
        <v>55126.396078809346</v>
      </c>
      <c r="R31" s="169">
        <f t="shared" si="4"/>
        <v>67009.369020023616</v>
      </c>
      <c r="S31" s="169">
        <f t="shared" si="4"/>
        <v>75463.023273800049</v>
      </c>
      <c r="T31" s="169">
        <f t="shared" si="4"/>
        <v>91945.996215014311</v>
      </c>
      <c r="U31" s="169">
        <f t="shared" si="4"/>
        <v>108428.96915622859</v>
      </c>
      <c r="V31" s="169">
        <f t="shared" si="4"/>
        <v>124911.94209744286</v>
      </c>
      <c r="W31" s="169">
        <f t="shared" si="4"/>
        <v>141394.91503865714</v>
      </c>
      <c r="X31" s="169">
        <f t="shared" si="4"/>
        <v>142723.70797987143</v>
      </c>
      <c r="Y31" s="169">
        <f t="shared" si="4"/>
        <v>159206.6809210857</v>
      </c>
      <c r="Z31" s="169">
        <f t="shared" si="4"/>
        <v>175689.65386229998</v>
      </c>
      <c r="AA31" s="169">
        <f t="shared" si="4"/>
        <v>192172.62680351426</v>
      </c>
      <c r="AB31" s="169">
        <f t="shared" si="4"/>
        <v>208655.59974472853</v>
      </c>
      <c r="AC31" s="169">
        <f t="shared" si="4"/>
        <v>220615.35268594281</v>
      </c>
      <c r="AD31" s="169">
        <f t="shared" si="4"/>
        <v>232498.32562715709</v>
      </c>
      <c r="AE31" s="169">
        <f t="shared" si="4"/>
        <v>177996.06033798336</v>
      </c>
      <c r="AF31" s="169">
        <f t="shared" si="4"/>
        <v>194479.03327919764</v>
      </c>
      <c r="AG31" s="169">
        <f t="shared" si="4"/>
        <v>210962.00622041192</v>
      </c>
      <c r="AH31" s="169">
        <f t="shared" si="4"/>
        <v>227444.97916162619</v>
      </c>
      <c r="AI31" s="169">
        <f t="shared" si="4"/>
        <v>243927.95210284047</v>
      </c>
      <c r="AJ31" s="169">
        <f t="shared" si="4"/>
        <v>252795.44504405474</v>
      </c>
      <c r="AK31" s="169">
        <f t="shared" si="4"/>
        <v>269278.41798526898</v>
      </c>
      <c r="AL31" s="169">
        <f t="shared" si="4"/>
        <v>285761.39092648332</v>
      </c>
      <c r="AM31" s="169">
        <f t="shared" si="4"/>
        <v>302244.36386769754</v>
      </c>
      <c r="AN31" s="169">
        <f t="shared" si="4"/>
        <v>318727.33680891182</v>
      </c>
      <c r="AO31" s="169">
        <f t="shared" si="4"/>
        <v>330687.08975012606</v>
      </c>
      <c r="AP31" s="169">
        <f t="shared" si="4"/>
        <v>342570.06269134034</v>
      </c>
      <c r="AQ31" s="169">
        <f t="shared" si="4"/>
        <v>210995.97792248277</v>
      </c>
      <c r="AR31" s="169">
        <f t="shared" si="4"/>
        <v>227478.95086369704</v>
      </c>
      <c r="AS31" s="169">
        <f t="shared" si="4"/>
        <v>243961.92380491132</v>
      </c>
      <c r="AT31" s="169">
        <f t="shared" si="4"/>
        <v>260444.8967461256</v>
      </c>
      <c r="AU31" s="169">
        <f t="shared" si="4"/>
        <v>276927.86968733987</v>
      </c>
      <c r="AV31" s="169">
        <f t="shared" si="4"/>
        <v>280362.66262855416</v>
      </c>
      <c r="AW31" s="169">
        <f t="shared" si="4"/>
        <v>296845.63556976838</v>
      </c>
      <c r="AX31" s="169">
        <f t="shared" si="4"/>
        <v>313328.60851098265</v>
      </c>
      <c r="AY31" s="169">
        <f t="shared" si="4"/>
        <v>329811.58145219693</v>
      </c>
      <c r="AZ31" s="169">
        <f t="shared" si="4"/>
        <v>346294.55439341121</v>
      </c>
      <c r="BA31" s="169">
        <f t="shared" si="4"/>
        <v>355926.00733462546</v>
      </c>
      <c r="BB31" s="169">
        <f t="shared" si="4"/>
        <v>367808.98027583974</v>
      </c>
    </row>
  </sheetData>
  <mergeCells count="7">
    <mergeCell ref="G3:I3"/>
    <mergeCell ref="C4:D4"/>
    <mergeCell ref="L4:M4"/>
    <mergeCell ref="O8:P8"/>
    <mergeCell ref="C29:D29"/>
    <mergeCell ref="G5:H5"/>
    <mergeCell ref="G13:H13"/>
  </mergeCells>
  <conditionalFormatting sqref="G17:I18 G21:I21 H15:BB21 G7:J11">
    <cfRule type="cellIs" dxfId="17" priority="20" operator="lessThan">
      <formula>0</formula>
    </cfRule>
  </conditionalFormatting>
  <conditionalFormatting sqref="G15:I15 I16">
    <cfRule type="cellIs" dxfId="16" priority="19" operator="lessThan">
      <formula>0</formula>
    </cfRule>
  </conditionalFormatting>
  <conditionalFormatting sqref="G24:BB24">
    <cfRule type="cellIs" dxfId="15" priority="18" operator="lessThan">
      <formula>0</formula>
    </cfRule>
  </conditionalFormatting>
  <conditionalFormatting sqref="G26:H27">
    <cfRule type="cellIs" dxfId="14" priority="16" operator="lessThan">
      <formula>0</formula>
    </cfRule>
  </conditionalFormatting>
  <conditionalFormatting sqref="I26:BB27">
    <cfRule type="cellIs" dxfId="13" priority="15" operator="lessThan">
      <formula>0</formula>
    </cfRule>
  </conditionalFormatting>
  <conditionalFormatting sqref="G19:BB20">
    <cfRule type="cellIs" dxfId="12" priority="14" operator="lessThan">
      <formula>0</formula>
    </cfRule>
  </conditionalFormatting>
  <conditionalFormatting sqref="J18">
    <cfRule type="cellIs" dxfId="11" priority="12" operator="lessThan">
      <formula>0</formula>
    </cfRule>
  </conditionalFormatting>
  <conditionalFormatting sqref="H17">
    <cfRule type="cellIs" dxfId="10" priority="9" operator="lessThan">
      <formula>0</formula>
    </cfRule>
    <cfRule type="cellIs" dxfId="9" priority="10" operator="lessThan">
      <formula>0</formula>
    </cfRule>
    <cfRule type="cellIs" dxfId="8" priority="11" operator="lessThan">
      <formula>-1220000</formula>
    </cfRule>
  </conditionalFormatting>
  <conditionalFormatting sqref="I18">
    <cfRule type="cellIs" dxfId="7" priority="6" operator="lessThan">
      <formula>0</formula>
    </cfRule>
    <cfRule type="cellIs" dxfId="6" priority="7" operator="lessThan">
      <formula>0</formula>
    </cfRule>
    <cfRule type="cellIs" dxfId="5" priority="8" operator="lessThan">
      <formula>-1220000</formula>
    </cfRule>
  </conditionalFormatting>
  <conditionalFormatting sqref="H18">
    <cfRule type="cellIs" dxfId="4" priority="3" operator="lessThan">
      <formula>0</formula>
    </cfRule>
    <cfRule type="cellIs" dxfId="3" priority="4" operator="lessThan">
      <formula>0</formula>
    </cfRule>
    <cfRule type="cellIs" dxfId="2" priority="5" operator="lessThan">
      <formula>-1220000</formula>
    </cfRule>
  </conditionalFormatting>
  <conditionalFormatting sqref="G22:BB22">
    <cfRule type="cellIs" dxfId="1" priority="2" operator="lessThan">
      <formula>0</formula>
    </cfRule>
  </conditionalFormatting>
  <conditionalFormatting sqref="G31:BB31">
    <cfRule type="cellIs" dxfId="0" priority="1" operator="lessThan">
      <formula>0</formula>
    </cfRule>
  </conditionalFormatting>
  <hyperlinks>
    <hyperlink ref="D10" location="M_Acquisti!A1" display="Budget Acquisti"/>
    <hyperlink ref="D18" location="M_Leasing!A1" display="Leasing"/>
    <hyperlink ref="L6" location="SP!A1" display="SP MESE"/>
    <hyperlink ref="L8" location="RF!A1" display="RF MESE"/>
    <hyperlink ref="M6" location="SP_ANNO!A1" display="SP ANNO"/>
    <hyperlink ref="M7" location="CE_ANNO!A1" display="CE ANNO"/>
    <hyperlink ref="M8" location="CF_ANNO!A1" display="RF ANNO"/>
    <hyperlink ref="L10" location="Ratios!A1" display="Ratios"/>
    <hyperlink ref="O8" r:id="rId1"/>
    <hyperlink ref="D8" location="M_Vendite!A1" display="Budget Vendite"/>
    <hyperlink ref="D31" location="SP_Pregresso!A1" display="SP PREGRESSO"/>
    <hyperlink ref="L9" location="'Flussi Cassa Pregressi'!A1" display="Flussi Cassa Pregressi"/>
    <hyperlink ref="D12" location="M_Vendite!A1" display="Budget Vendite"/>
    <hyperlink ref="D14" location="M_Vendite!A1" display="Budget Vendite"/>
    <hyperlink ref="D16" location="M_Vendite!A1" display="Budget Vendite"/>
    <hyperlink ref="D20" location="M_Vendite!A1" display="Budget Vendite"/>
    <hyperlink ref="D22" location="M_Vendite!A1" display="Budget Vendite"/>
    <hyperlink ref="G5" location="M_Vendite!A1" display="Budget Vendite"/>
    <hyperlink ref="G13" location="M_Vendite!A1" display="Budget Vendite"/>
    <hyperlink ref="F15" location="M_Vendite!A1" display="Budget Vendite"/>
    <hyperlink ref="F16" location="M_Vendite!A1" display="Budget Vendite"/>
    <hyperlink ref="F17" location="M_Vendite!A1" display="Budget Vendite"/>
    <hyperlink ref="F18" location="M_Vendite!A1" display="Budget Vendite"/>
    <hyperlink ref="F19" location="M_Vendite!A1" display="Budget Vendite"/>
    <hyperlink ref="F20" location="M_Vendite!A1" display="Budget Vendite"/>
    <hyperlink ref="F21" location="M_Vendite!A1" display="Budget Vendite"/>
    <hyperlink ref="F22" location="M_Vendite!A1" display="Budget Vendite"/>
    <hyperlink ref="F24" location="M_Vendite!A1" display="Budget Vendite"/>
    <hyperlink ref="F26" location="M_Vendite!A1" display="Budget Vendite"/>
    <hyperlink ref="F27" location="M_Vendite!A1" display="Budget Vendite"/>
    <hyperlink ref="F29" location="M_Vendite!A1" display="Budget Vendite"/>
    <hyperlink ref="G3" location="M_Vendite!A1" display="Budget Vendite"/>
    <hyperlink ref="C1" location="M_Vendite!A1" display="Budget Vendite"/>
    <hyperlink ref="F31" location="M_Vendite!A1" display="Budget Vendite"/>
    <hyperlink ref="L7" location="CE!A1" display="CE MESE"/>
    <hyperlink ref="H1" location="IRPEF!A1" display="IRPEF!A1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appoggio!$O$2:$O$19</xm:f>
          </x14:formula1>
          <xm:sqref>D6</xm:sqref>
        </x14:dataValidation>
        <x14:dataValidation type="list" allowBlank="1" showInputMessage="1" showErrorMessage="1">
          <x14:formula1>
            <xm:f>appoggio!$B$12:$B$13</xm:f>
          </x14:formula1>
          <xm:sqref>F1:F2</xm:sqref>
        </x14:dataValidation>
        <x14:dataValidation type="list" allowBlank="1" showInputMessage="1" showErrorMessage="1">
          <x14:formula1>
            <xm:f>appoggio!$B$16:$B$17</xm:f>
          </x14:formula1>
          <xm:sqref>G1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3"/>
  <sheetViews>
    <sheetView showGridLines="0" topLeftCell="A64" zoomScale="120" zoomScaleNormal="120" workbookViewId="0">
      <selection activeCell="C83" sqref="C83"/>
    </sheetView>
  </sheetViews>
  <sheetFormatPr defaultRowHeight="15" x14ac:dyDescent="0.25"/>
  <cols>
    <col min="2" max="2" width="68.140625" bestFit="1" customWidth="1"/>
    <col min="3" max="3" width="13.28515625" bestFit="1" customWidth="1"/>
    <col min="4" max="6" width="11.28515625" bestFit="1" customWidth="1"/>
    <col min="8" max="8" width="11.28515625" bestFit="1" customWidth="1"/>
  </cols>
  <sheetData>
    <row r="1" spans="1:8" x14ac:dyDescent="0.25">
      <c r="A1" s="54" t="s">
        <v>434</v>
      </c>
    </row>
    <row r="2" spans="1:8" x14ac:dyDescent="0.25">
      <c r="C2" s="30">
        <f>+YEAR(SP_ANNO!E2)</f>
        <v>2016</v>
      </c>
      <c r="D2" s="30">
        <f>+YEAR(SP_ANNO!F2)</f>
        <v>2017</v>
      </c>
      <c r="E2" s="30">
        <f>+YEAR(SP_ANNO!G2)</f>
        <v>2018</v>
      </c>
      <c r="F2" s="30">
        <f>+YEAR(SP_ANNO!H2)</f>
        <v>2019</v>
      </c>
      <c r="G2" s="157"/>
    </row>
    <row r="3" spans="1:8" x14ac:dyDescent="0.25">
      <c r="B3" s="15" t="str">
        <f>+CE!A2</f>
        <v>Produzione</v>
      </c>
      <c r="C3" s="46">
        <f t="shared" ref="C3:E3" si="0">+SUM(C5:C8)-C4+C9</f>
        <v>2400000</v>
      </c>
      <c r="D3" s="46">
        <f t="shared" si="0"/>
        <v>2400000</v>
      </c>
      <c r="E3" s="46">
        <f t="shared" si="0"/>
        <v>2400000</v>
      </c>
      <c r="F3" s="46">
        <f t="shared" ref="F3" si="1">+SUM(F5:F8)-F4+F9</f>
        <v>2400000</v>
      </c>
    </row>
    <row r="4" spans="1:8" x14ac:dyDescent="0.25">
      <c r="B4" s="16" t="str">
        <f>+CE!A3</f>
        <v xml:space="preserve">    - Rimanenze iniziali prodotti in corso di lavorazione, semilavorati e finiti</v>
      </c>
      <c r="C4" s="23">
        <f>+CE!B3</f>
        <v>150000</v>
      </c>
      <c r="D4" s="23">
        <f>+C9</f>
        <v>150000</v>
      </c>
      <c r="E4" s="23">
        <f>+D9</f>
        <v>150000</v>
      </c>
      <c r="F4" s="23">
        <f>+E9</f>
        <v>150000</v>
      </c>
    </row>
    <row r="5" spans="1:8" x14ac:dyDescent="0.25">
      <c r="B5" s="16" t="str">
        <f>+CE!A4</f>
        <v xml:space="preserve">    - Vendite prodotti finiti</v>
      </c>
      <c r="C5" s="23">
        <f>+SUM(CE!B4:M4)</f>
        <v>0</v>
      </c>
      <c r="D5" s="23">
        <f>+SUM(CE!N4:Y4)</f>
        <v>0</v>
      </c>
      <c r="E5" s="23">
        <f>+SUM(CE!Z4:AK4)</f>
        <v>0</v>
      </c>
      <c r="F5" s="23">
        <f>+SUM(CE!AL4:AW4)</f>
        <v>0</v>
      </c>
    </row>
    <row r="6" spans="1:8" x14ac:dyDescent="0.25">
      <c r="B6" s="17" t="str">
        <f>+CE!A5</f>
        <v xml:space="preserve">    - Vendite merci</v>
      </c>
      <c r="C6" s="23">
        <f>+SUM(CE!B5:M5)</f>
        <v>2400000</v>
      </c>
      <c r="D6" s="23">
        <f>+SUM(CE!N5:Y5)</f>
        <v>2400000</v>
      </c>
      <c r="E6" s="23">
        <f>+SUM(CE!Z5:AK5)</f>
        <v>2400000</v>
      </c>
      <c r="F6" s="23">
        <f>+SUM(CE!AL5:AW5)</f>
        <v>2400000</v>
      </c>
    </row>
    <row r="7" spans="1:8" x14ac:dyDescent="0.25">
      <c r="B7" s="16" t="str">
        <f>+CE!A6</f>
        <v xml:space="preserve">    - Prestazioni di servizi</v>
      </c>
      <c r="C7" s="23">
        <f>+SUM(CE!B6:M6)</f>
        <v>0</v>
      </c>
      <c r="D7" s="23">
        <f>+SUM(CE!N6:Y6)</f>
        <v>0</v>
      </c>
      <c r="E7" s="23">
        <f>+SUM(CE!Z6:AK6)</f>
        <v>0</v>
      </c>
      <c r="F7" s="23">
        <f>+SUM(CE!AL6:AW6)</f>
        <v>0</v>
      </c>
    </row>
    <row r="8" spans="1:8" x14ac:dyDescent="0.25">
      <c r="B8" s="16" t="str">
        <f>+CE!A7</f>
        <v xml:space="preserve">    - Altri ricavi</v>
      </c>
      <c r="C8" s="23">
        <f>+SUM(CE!B7:M7)</f>
        <v>0</v>
      </c>
      <c r="D8" s="23">
        <f>+SUM(CE!N7:Y7)</f>
        <v>0</v>
      </c>
      <c r="E8" s="23">
        <f>+SUM(CE!Z7:AK7)</f>
        <v>0</v>
      </c>
      <c r="F8" s="23">
        <f>+SUM(CE!AL7:AW7)</f>
        <v>0</v>
      </c>
    </row>
    <row r="9" spans="1:8" x14ac:dyDescent="0.25">
      <c r="B9" s="16" t="str">
        <f>+CE!A8</f>
        <v xml:space="preserve">    - Rimanenze finali prodotti in corso di lavorazione, semilavorati e finiti</v>
      </c>
      <c r="C9" s="23">
        <f>+CE!M8</f>
        <v>150000</v>
      </c>
      <c r="D9" s="23">
        <f>+CE!Y8</f>
        <v>150000</v>
      </c>
      <c r="E9" s="23">
        <f>+CE!AK8</f>
        <v>150000</v>
      </c>
      <c r="F9" s="23">
        <f>+CE!AW8</f>
        <v>150000</v>
      </c>
    </row>
    <row r="10" spans="1:8" x14ac:dyDescent="0.25">
      <c r="B10" s="17"/>
    </row>
    <row r="11" spans="1:8" x14ac:dyDescent="0.25">
      <c r="B11" s="15" t="str">
        <f>+CE!A10</f>
        <v>Consumo merci</v>
      </c>
      <c r="C11" s="46">
        <f t="shared" ref="C11:F11" si="2">+C13-C14+C12</f>
        <v>1680000</v>
      </c>
      <c r="D11" s="46">
        <f t="shared" si="2"/>
        <v>1680000</v>
      </c>
      <c r="E11" s="46">
        <f t="shared" si="2"/>
        <v>1680000</v>
      </c>
      <c r="F11" s="46">
        <f t="shared" si="2"/>
        <v>1680000</v>
      </c>
      <c r="H11" s="14"/>
    </row>
    <row r="12" spans="1:8" x14ac:dyDescent="0.25">
      <c r="B12" s="16" t="str">
        <f>+CE!A11</f>
        <v xml:space="preserve">    - Rimanenze iniziali materie prime, sussidiare di consumo e merci</v>
      </c>
      <c r="C12" s="23">
        <f>+CE!B11</f>
        <v>0</v>
      </c>
      <c r="D12" s="14">
        <f>+C14</f>
        <v>0</v>
      </c>
      <c r="E12" s="14">
        <f>+D14</f>
        <v>0</v>
      </c>
      <c r="F12" s="14">
        <f>+E14</f>
        <v>0</v>
      </c>
    </row>
    <row r="13" spans="1:8" x14ac:dyDescent="0.25">
      <c r="B13" s="16" t="str">
        <f>+CE!A12</f>
        <v xml:space="preserve">    - Acquisti</v>
      </c>
      <c r="C13" s="23">
        <f>+SUM(CE!B12:M12)</f>
        <v>1680000</v>
      </c>
      <c r="D13" s="23">
        <f>+SUM(CE!N12:Y12)</f>
        <v>1680000</v>
      </c>
      <c r="E13" s="23">
        <f>+SUM(CE!Z12:AK12)</f>
        <v>1680000</v>
      </c>
      <c r="F13" s="23">
        <f>+SUM(CE!AL12:AW12)</f>
        <v>1680000</v>
      </c>
    </row>
    <row r="14" spans="1:8" x14ac:dyDescent="0.25">
      <c r="B14" s="16" t="str">
        <f>+CE!A13</f>
        <v xml:space="preserve">    - Rimanenze finali materie prime, sussidiarie di consumo e merci</v>
      </c>
      <c r="C14" s="23">
        <f>+CE!M13</f>
        <v>0</v>
      </c>
      <c r="D14" s="23">
        <f>+CE!Y13</f>
        <v>0</v>
      </c>
      <c r="E14" s="23">
        <f>+CE!AK13</f>
        <v>0</v>
      </c>
      <c r="F14" s="23">
        <f>+CE!AW13</f>
        <v>0</v>
      </c>
    </row>
    <row r="15" spans="1:8" x14ac:dyDescent="0.25">
      <c r="B15" s="17"/>
    </row>
    <row r="16" spans="1:8" x14ac:dyDescent="0.25">
      <c r="B16" s="15" t="str">
        <f>+CE!A15</f>
        <v>MARGINE LORDO INDUSTRIALE (fatturato netto-consumo di merci)</v>
      </c>
      <c r="C16" s="10">
        <f t="shared" ref="C16:D16" si="3">+C3-C11</f>
        <v>720000</v>
      </c>
      <c r="D16" s="10">
        <f t="shared" si="3"/>
        <v>720000</v>
      </c>
      <c r="E16" s="10">
        <f t="shared" ref="E16:F16" si="4">+E3-E11</f>
        <v>720000</v>
      </c>
      <c r="F16" s="10">
        <f t="shared" si="4"/>
        <v>720000</v>
      </c>
    </row>
    <row r="17" spans="2:8" x14ac:dyDescent="0.25">
      <c r="B17" s="15"/>
    </row>
    <row r="18" spans="2:8" x14ac:dyDescent="0.25">
      <c r="B18" s="15" t="str">
        <f>+CE!A17</f>
        <v>Costi variabili totali</v>
      </c>
      <c r="C18" s="46">
        <f t="shared" ref="C18:D18" si="5">+C19+C21+C24</f>
        <v>54000</v>
      </c>
      <c r="D18" s="46">
        <f t="shared" si="5"/>
        <v>54000</v>
      </c>
      <c r="E18" s="46">
        <f t="shared" ref="E18:F18" si="6">+E19+E21+E24</f>
        <v>54000</v>
      </c>
      <c r="F18" s="46">
        <f t="shared" si="6"/>
        <v>54000</v>
      </c>
      <c r="H18" s="14"/>
    </row>
    <row r="19" spans="2:8" x14ac:dyDescent="0.25">
      <c r="B19" s="16" t="str">
        <f>+CE!A18</f>
        <v xml:space="preserve">    - Costi variabili di produzione</v>
      </c>
      <c r="C19" s="46">
        <f t="shared" ref="C19:F19" si="7">+C20</f>
        <v>30000</v>
      </c>
      <c r="D19" s="46">
        <f t="shared" si="7"/>
        <v>30000</v>
      </c>
      <c r="E19" s="46">
        <f t="shared" si="7"/>
        <v>30000</v>
      </c>
      <c r="F19" s="46">
        <f t="shared" si="7"/>
        <v>30000</v>
      </c>
    </row>
    <row r="20" spans="2:8" x14ac:dyDescent="0.25">
      <c r="B20" s="17" t="str">
        <f>+CE!A19</f>
        <v xml:space="preserve">          1) spese energia elettrica, gas, acqua</v>
      </c>
      <c r="C20" s="23">
        <f>+SUM(CE!B19:M19)</f>
        <v>30000</v>
      </c>
      <c r="D20" s="23">
        <f>+SUM(CE!N19:Y19)</f>
        <v>30000</v>
      </c>
      <c r="E20" s="23">
        <f>+SUM(CE!Z19:AK19)</f>
        <v>30000</v>
      </c>
      <c r="F20" s="23">
        <f>+SUM(CE!AL19:AW19)</f>
        <v>30000</v>
      </c>
    </row>
    <row r="21" spans="2:8" x14ac:dyDescent="0.25">
      <c r="B21" s="16" t="str">
        <f>+CE!A20</f>
        <v xml:space="preserve">    - Costi variabili commerciali</v>
      </c>
      <c r="C21" s="46">
        <f t="shared" ref="C21:F21" si="8">+SUM(C22:C23)</f>
        <v>21600</v>
      </c>
      <c r="D21" s="46">
        <f t="shared" si="8"/>
        <v>21600</v>
      </c>
      <c r="E21" s="46">
        <f t="shared" si="8"/>
        <v>21600</v>
      </c>
      <c r="F21" s="46">
        <f t="shared" si="8"/>
        <v>21600</v>
      </c>
    </row>
    <row r="22" spans="2:8" x14ac:dyDescent="0.25">
      <c r="B22" s="17" t="str">
        <f>+CE!A21</f>
        <v xml:space="preserve">          1) spese di rappresentanza</v>
      </c>
      <c r="C22" s="23">
        <f>+SUM(CE!B21:M21)</f>
        <v>18000</v>
      </c>
      <c r="D22" s="23">
        <f>+SUM(CE!N21:Y21)</f>
        <v>18000</v>
      </c>
      <c r="E22" s="23">
        <f>+SUM(CE!Z21:AK21)</f>
        <v>18000</v>
      </c>
      <c r="F22" s="23">
        <f>+SUM(CE!AL21:AW21)</f>
        <v>18000</v>
      </c>
    </row>
    <row r="23" spans="2:8" x14ac:dyDescent="0.25">
      <c r="B23" s="17" t="str">
        <f>+CE!A22</f>
        <v xml:space="preserve">          2) spese di pubblicità e promozioni</v>
      </c>
      <c r="C23" s="23">
        <f>+SUM(CE!B22:M22)</f>
        <v>3600</v>
      </c>
      <c r="D23" s="23">
        <f>+SUM(CE!N22:Y22)</f>
        <v>3600</v>
      </c>
      <c r="E23" s="23">
        <f>+SUM(CE!Z22:AK22)</f>
        <v>3600</v>
      </c>
      <c r="F23" s="23">
        <f>+SUM(CE!AL22:AW22)</f>
        <v>3600</v>
      </c>
    </row>
    <row r="24" spans="2:8" x14ac:dyDescent="0.25">
      <c r="B24" s="16" t="str">
        <f>+CE!A23</f>
        <v xml:space="preserve">    - Altri costi variabili</v>
      </c>
      <c r="C24" s="23">
        <f>+SUM(CE!B23:M23)</f>
        <v>2400</v>
      </c>
      <c r="D24" s="23">
        <f>+SUM(CE!N23:Y23)</f>
        <v>2400</v>
      </c>
      <c r="E24" s="23">
        <f>+SUM(CE!Z23:AK23)</f>
        <v>2400</v>
      </c>
      <c r="F24" s="23">
        <f>+SUM(CE!AL23:AW23)</f>
        <v>2400</v>
      </c>
    </row>
    <row r="25" spans="2:8" x14ac:dyDescent="0.25">
      <c r="B25" s="17"/>
    </row>
    <row r="26" spans="2:8" x14ac:dyDescent="0.25">
      <c r="B26" s="15" t="str">
        <f>+CE!A25</f>
        <v>MARGINE LORDO DI CONTRIBUZIONE</v>
      </c>
      <c r="C26" s="46">
        <f t="shared" ref="C26:F26" si="9">+C16-C18</f>
        <v>666000</v>
      </c>
      <c r="D26" s="46">
        <f t="shared" si="9"/>
        <v>666000</v>
      </c>
      <c r="E26" s="46">
        <f t="shared" si="9"/>
        <v>666000</v>
      </c>
      <c r="F26" s="46">
        <f t="shared" si="9"/>
        <v>666000</v>
      </c>
    </row>
    <row r="27" spans="2:8" x14ac:dyDescent="0.25">
      <c r="B27" s="15"/>
    </row>
    <row r="28" spans="2:8" x14ac:dyDescent="0.25">
      <c r="B28" s="16" t="str">
        <f>+CE!A27</f>
        <v>Costi fissi totali</v>
      </c>
      <c r="C28" s="46">
        <f>+C29+C39+C47+C54</f>
        <v>561894</v>
      </c>
      <c r="D28" s="46">
        <f t="shared" ref="D28" si="10">+D29+D39+D47+D54</f>
        <v>561894</v>
      </c>
      <c r="E28" s="46">
        <f t="shared" ref="E28:F28" si="11">+E29+E39+E47+E54</f>
        <v>462394</v>
      </c>
      <c r="F28" s="46">
        <f t="shared" si="11"/>
        <v>462394</v>
      </c>
      <c r="H28" s="14"/>
    </row>
    <row r="29" spans="2:8" x14ac:dyDescent="0.25">
      <c r="B29" s="16" t="str">
        <f>+CE!A28</f>
        <v xml:space="preserve">    - Costi fissi di produzione</v>
      </c>
      <c r="C29" s="46">
        <f t="shared" ref="C29:D29" si="12">SUM(C30:C38)</f>
        <v>191000</v>
      </c>
      <c r="D29" s="46">
        <f t="shared" si="12"/>
        <v>191000</v>
      </c>
      <c r="E29" s="46">
        <f t="shared" ref="E29:F29" si="13">SUM(E30:E38)</f>
        <v>96000</v>
      </c>
      <c r="F29" s="46">
        <f t="shared" si="13"/>
        <v>96000</v>
      </c>
    </row>
    <row r="30" spans="2:8" x14ac:dyDescent="0.25">
      <c r="B30" s="17" t="str">
        <f>+CE!A29</f>
        <v xml:space="preserve">         1) ammortamenti materiali</v>
      </c>
      <c r="C30" s="23">
        <f>+SUM(CE!B29:M29)</f>
        <v>95000.000000000015</v>
      </c>
      <c r="D30" s="23">
        <f>+SUM(CE!N29:Y29)</f>
        <v>95000.000000000015</v>
      </c>
      <c r="E30" s="23">
        <f>+SUM(CE!Z29:AK29)</f>
        <v>0</v>
      </c>
      <c r="F30" s="23">
        <f>+SUM(CE!AL29:AW29)</f>
        <v>0</v>
      </c>
    </row>
    <row r="31" spans="2:8" x14ac:dyDescent="0.25">
      <c r="B31" s="17" t="str">
        <f>+CE!A30</f>
        <v xml:space="preserve">         3) beni strumentali inf. al milione</v>
      </c>
      <c r="C31" s="23">
        <f>+SUM(CE!B30:M30)</f>
        <v>0</v>
      </c>
      <c r="D31" s="23">
        <f>+SUM(CE!N30:Y30)</f>
        <v>0</v>
      </c>
      <c r="E31" s="23">
        <f>+SUM(CE!Z30:AK30)</f>
        <v>0</v>
      </c>
      <c r="F31" s="23">
        <f>+SUM(CE!AL30:AW30)</f>
        <v>0</v>
      </c>
    </row>
    <row r="32" spans="2:8" x14ac:dyDescent="0.25">
      <c r="B32" s="17" t="str">
        <f>+CE!A31</f>
        <v xml:space="preserve">         4) spese di trasporto</v>
      </c>
      <c r="C32" s="23">
        <f>+SUM(CE!B31:M31)</f>
        <v>30000</v>
      </c>
      <c r="D32" s="23">
        <f>+SUM(CE!N31:Y31)</f>
        <v>30000</v>
      </c>
      <c r="E32" s="23">
        <f>+SUM(CE!Z31:AK31)</f>
        <v>30000</v>
      </c>
      <c r="F32" s="23">
        <f>+SUM(CE!AL31:AW31)</f>
        <v>30000</v>
      </c>
    </row>
    <row r="33" spans="2:6" x14ac:dyDescent="0.25">
      <c r="B33" s="17" t="str">
        <f>+CE!A32</f>
        <v xml:space="preserve">         5) lavorazioni presso terzi</v>
      </c>
      <c r="C33" s="23">
        <f>+SUM(CE!B32:M32)</f>
        <v>36000</v>
      </c>
      <c r="D33" s="23">
        <f>+SUM(CE!N32:Y32)</f>
        <v>36000</v>
      </c>
      <c r="E33" s="23">
        <f>+SUM(CE!Z32:AK32)</f>
        <v>36000</v>
      </c>
      <c r="F33" s="23">
        <f>+SUM(CE!AL32:AW32)</f>
        <v>36000</v>
      </c>
    </row>
    <row r="34" spans="2:6" x14ac:dyDescent="0.25">
      <c r="B34" s="17" t="str">
        <f>+CE!A33</f>
        <v xml:space="preserve">         6) consulenze tecnico-produttive</v>
      </c>
      <c r="C34" s="23">
        <f>+SUM(CE!B33:M33)</f>
        <v>12000</v>
      </c>
      <c r="D34" s="23">
        <f>+SUM(CE!N33:Y33)</f>
        <v>12000</v>
      </c>
      <c r="E34" s="23">
        <f>+SUM(CE!Z33:AK33)</f>
        <v>12000</v>
      </c>
      <c r="F34" s="23">
        <f>+SUM(CE!AL33:AW33)</f>
        <v>12000</v>
      </c>
    </row>
    <row r="35" spans="2:6" x14ac:dyDescent="0.25">
      <c r="B35" s="17" t="str">
        <f>+CE!A34</f>
        <v xml:space="preserve">         7) manutenzioni industriali</v>
      </c>
      <c r="C35" s="23">
        <f>+SUM(CE!B34:M34)</f>
        <v>12000</v>
      </c>
      <c r="D35" s="23">
        <f>+SUM(CE!N34:Y34)</f>
        <v>12000</v>
      </c>
      <c r="E35" s="23">
        <f>+SUM(CE!Z34:AK34)</f>
        <v>12000</v>
      </c>
      <c r="F35" s="23">
        <f>+SUM(CE!AL34:AW34)</f>
        <v>12000</v>
      </c>
    </row>
    <row r="36" spans="2:6" x14ac:dyDescent="0.25">
      <c r="B36" s="17" t="str">
        <f>+CE!A35</f>
        <v xml:space="preserve">         8) servizi vari</v>
      </c>
      <c r="C36" s="23">
        <f>+SUM(CE!B35:M35)</f>
        <v>6000</v>
      </c>
      <c r="D36" s="23">
        <f>+SUM(CE!N35:Y35)</f>
        <v>6000</v>
      </c>
      <c r="E36" s="23">
        <f>+SUM(CE!Z35:AK35)</f>
        <v>6000</v>
      </c>
      <c r="F36" s="23">
        <f>+SUM(CE!AL35:AW35)</f>
        <v>6000</v>
      </c>
    </row>
    <row r="37" spans="2:6" x14ac:dyDescent="0.25">
      <c r="B37" s="17" t="str">
        <f>+CE!A36</f>
        <v xml:space="preserve">         9) provvigioni</v>
      </c>
      <c r="C37" s="23">
        <f>+SUM(CE!B36:M36)</f>
        <v>0</v>
      </c>
      <c r="D37" s="23">
        <f>+SUM(CE!N36:Y36)</f>
        <v>0</v>
      </c>
      <c r="E37" s="23">
        <f>+SUM(CE!Z36:AK36)</f>
        <v>0</v>
      </c>
      <c r="F37" s="23">
        <f>+SUM(CE!AL36:AW36)</f>
        <v>0</v>
      </c>
    </row>
    <row r="38" spans="2:6" x14ac:dyDescent="0.25">
      <c r="B38" s="17" t="str">
        <f>+CE!A37</f>
        <v xml:space="preserve">         10) canoni leasing</v>
      </c>
      <c r="C38" s="23">
        <f>+SUM(CE!B37:M37)</f>
        <v>0</v>
      </c>
      <c r="D38" s="23">
        <f>+SUM(CE!N37:Y37)</f>
        <v>0</v>
      </c>
      <c r="E38" s="23">
        <f>+SUM(CE!Z37:AK37)</f>
        <v>0</v>
      </c>
      <c r="F38" s="23">
        <f>+SUM(CE!AL37:AW37)</f>
        <v>0</v>
      </c>
    </row>
    <row r="39" spans="2:6" x14ac:dyDescent="0.25">
      <c r="B39" s="16" t="str">
        <f>+CE!A38</f>
        <v xml:space="preserve">    - Costi fissi commerciali</v>
      </c>
      <c r="C39" s="46">
        <f t="shared" ref="C39:F39" si="14">SUM(C40:C45)</f>
        <v>43200</v>
      </c>
      <c r="D39" s="46">
        <f t="shared" si="14"/>
        <v>43200</v>
      </c>
      <c r="E39" s="46">
        <f t="shared" si="14"/>
        <v>43200</v>
      </c>
      <c r="F39" s="46">
        <f t="shared" si="14"/>
        <v>43200</v>
      </c>
    </row>
    <row r="40" spans="2:6" x14ac:dyDescent="0.25">
      <c r="B40" s="17" t="str">
        <f>+CE!A39</f>
        <v xml:space="preserve">         1) canoni per affitto d'azienda</v>
      </c>
      <c r="C40" s="23">
        <f>+SUM(CE!B39:M39)</f>
        <v>0</v>
      </c>
      <c r="D40" s="23">
        <f>+SUM(CE!N39:Y39)</f>
        <v>0</v>
      </c>
      <c r="E40" s="23">
        <f>+SUM(CE!Z39:AK39)</f>
        <v>0</v>
      </c>
      <c r="F40" s="23">
        <f>+SUM(CE!AL39:AW39)</f>
        <v>0</v>
      </c>
    </row>
    <row r="41" spans="2:6" x14ac:dyDescent="0.25">
      <c r="B41" s="17" t="str">
        <f>+CE!A40</f>
        <v xml:space="preserve">         2) canoni beni mobili</v>
      </c>
      <c r="C41" s="23">
        <f>+SUM(CE!B40:M40)</f>
        <v>42000</v>
      </c>
      <c r="D41" s="23">
        <f>+SUM(CE!N40:Y40)</f>
        <v>42000</v>
      </c>
      <c r="E41" s="23">
        <f>+SUM(CE!Z40:AK40)</f>
        <v>42000</v>
      </c>
      <c r="F41" s="23">
        <f>+SUM(CE!AL40:AW40)</f>
        <v>42000</v>
      </c>
    </row>
    <row r="42" spans="2:6" x14ac:dyDescent="0.25">
      <c r="B42" s="17" t="str">
        <f>+CE!A41</f>
        <v xml:space="preserve">         3) spese di trasporto</v>
      </c>
      <c r="C42" s="23">
        <f>+SUM(CE!B41:M41)</f>
        <v>0</v>
      </c>
      <c r="D42" s="23">
        <f>+SUM(CE!N41:Y41)</f>
        <v>0</v>
      </c>
      <c r="E42" s="23">
        <f>+SUM(CE!Z41:AK41)</f>
        <v>0</v>
      </c>
      <c r="F42" s="23">
        <f>+SUM(CE!AL41:AW41)</f>
        <v>0</v>
      </c>
    </row>
    <row r="43" spans="2:6" x14ac:dyDescent="0.25">
      <c r="B43" s="17" t="str">
        <f>+CE!A42</f>
        <v xml:space="preserve">         4) spese varie</v>
      </c>
      <c r="C43" s="23">
        <f>+SUM(CE!B42:M42)</f>
        <v>1200</v>
      </c>
      <c r="D43" s="23">
        <f>+SUM(CE!N42:Y42)</f>
        <v>1200</v>
      </c>
      <c r="E43" s="23">
        <f>+SUM(CE!Z42:AK42)</f>
        <v>1200</v>
      </c>
      <c r="F43" s="23">
        <f>+SUM(CE!AL42:AW42)</f>
        <v>1200</v>
      </c>
    </row>
    <row r="44" spans="2:6" x14ac:dyDescent="0.25">
      <c r="B44" s="17" t="str">
        <f>+CE!A43</f>
        <v xml:space="preserve">         5) royalties</v>
      </c>
      <c r="C44" s="23">
        <f>+SUM(CE!B43:M43)</f>
        <v>0</v>
      </c>
      <c r="D44" s="23">
        <f>+SUM(CE!N43:Y43)</f>
        <v>0</v>
      </c>
      <c r="E44" s="23">
        <f>+SUM(CE!Z43:AK43)</f>
        <v>0</v>
      </c>
      <c r="F44" s="23">
        <f>+SUM(CE!AL43:AW43)</f>
        <v>0</v>
      </c>
    </row>
    <row r="45" spans="2:6" x14ac:dyDescent="0.25">
      <c r="B45" s="17"/>
    </row>
    <row r="46" spans="2:6" x14ac:dyDescent="0.25">
      <c r="B46" s="15" t="str">
        <f>+CE!A45</f>
        <v>Consulenza commerciali</v>
      </c>
      <c r="C46" s="10">
        <f t="shared" ref="C46:E46" si="15">+C47+C54</f>
        <v>327694</v>
      </c>
      <c r="D46" s="10">
        <f t="shared" si="15"/>
        <v>327694</v>
      </c>
      <c r="E46" s="10">
        <f t="shared" si="15"/>
        <v>323194</v>
      </c>
      <c r="F46" s="10">
        <f t="shared" ref="F46" si="16">+F47+F54</f>
        <v>323194</v>
      </c>
    </row>
    <row r="47" spans="2:6" x14ac:dyDescent="0.25">
      <c r="B47" s="16" t="str">
        <f>+CE!A46</f>
        <v xml:space="preserve">    - Costi fissi amministrativi</v>
      </c>
      <c r="C47" s="46">
        <f t="shared" ref="C47:E47" si="17">SUM(C48:C53)</f>
        <v>210000</v>
      </c>
      <c r="D47" s="46">
        <f t="shared" si="17"/>
        <v>210000</v>
      </c>
      <c r="E47" s="46">
        <f t="shared" si="17"/>
        <v>210000</v>
      </c>
      <c r="F47" s="46">
        <f t="shared" ref="F47" si="18">SUM(F48:F53)</f>
        <v>210000</v>
      </c>
    </row>
    <row r="48" spans="2:6" x14ac:dyDescent="0.25">
      <c r="B48" s="17" t="str">
        <f>+CE!A47</f>
        <v xml:space="preserve">         1) consulenze legali, fiscali, notarili, ecc…</v>
      </c>
      <c r="C48" s="23">
        <f>+SUM(CE!B47:M47)</f>
        <v>60000</v>
      </c>
      <c r="D48" s="23">
        <f>+SUM(CE!N47:Y47)</f>
        <v>60000</v>
      </c>
      <c r="E48" s="23">
        <f>+SUM(CE!Z47:AK47)</f>
        <v>60000</v>
      </c>
      <c r="F48" s="23">
        <f>+SUM(CE!AL47:AW47)</f>
        <v>60000</v>
      </c>
    </row>
    <row r="49" spans="2:6" x14ac:dyDescent="0.25">
      <c r="B49" s="17" t="str">
        <f>+CE!A48</f>
        <v xml:space="preserve">         2) compensi amministratori</v>
      </c>
      <c r="C49" s="23">
        <f>+SUM(CE!B48:M48)</f>
        <v>0</v>
      </c>
      <c r="D49" s="23">
        <f>+SUM(CE!N48:Y48)</f>
        <v>0</v>
      </c>
      <c r="E49" s="23">
        <f>+SUM(CE!Z48:AK48)</f>
        <v>0</v>
      </c>
      <c r="F49" s="23">
        <f>+SUM(CE!AL48:AW48)</f>
        <v>0</v>
      </c>
    </row>
    <row r="50" spans="2:6" x14ac:dyDescent="0.25">
      <c r="B50" s="17" t="str">
        <f>+CE!A49</f>
        <v xml:space="preserve">         3) spese postali</v>
      </c>
      <c r="C50" s="23">
        <f>+SUM(CE!B49:M49)</f>
        <v>6000</v>
      </c>
      <c r="D50" s="23">
        <f>+SUM(CE!N49:Y49)</f>
        <v>6000</v>
      </c>
      <c r="E50" s="23">
        <f>+SUM(CE!Z49:AK49)</f>
        <v>6000</v>
      </c>
      <c r="F50" s="23">
        <f>+SUM(CE!AL49:AW49)</f>
        <v>6000</v>
      </c>
    </row>
    <row r="51" spans="2:6" x14ac:dyDescent="0.25">
      <c r="B51" s="17" t="str">
        <f>+CE!A50</f>
        <v xml:space="preserve">         4) utenze</v>
      </c>
      <c r="C51" s="23">
        <f>+SUM(CE!B50:M50)</f>
        <v>30000</v>
      </c>
      <c r="D51" s="23">
        <f>+SUM(CE!N50:Y50)</f>
        <v>30000</v>
      </c>
      <c r="E51" s="23">
        <f>+SUM(CE!Z50:AK50)</f>
        <v>30000</v>
      </c>
      <c r="F51" s="23">
        <f>+SUM(CE!AL50:AW50)</f>
        <v>30000</v>
      </c>
    </row>
    <row r="52" spans="2:6" x14ac:dyDescent="0.25">
      <c r="B52" s="17" t="str">
        <f>+CE!A51</f>
        <v xml:space="preserve">         5) affitti e locazioni passive</v>
      </c>
      <c r="C52" s="23">
        <f>+SUM(CE!B51:M51)</f>
        <v>96000</v>
      </c>
      <c r="D52" s="23">
        <f>+SUM(CE!N51:Y51)</f>
        <v>96000</v>
      </c>
      <c r="E52" s="23">
        <f>+SUM(CE!Z51:AK51)</f>
        <v>96000</v>
      </c>
      <c r="F52" s="23">
        <f>+SUM(CE!AL51:AW51)</f>
        <v>96000</v>
      </c>
    </row>
    <row r="53" spans="2:6" x14ac:dyDescent="0.25">
      <c r="B53" s="17" t="str">
        <f>+CE!A52</f>
        <v xml:space="preserve">         6) altri costi amministrativi</v>
      </c>
      <c r="C53" s="23">
        <f>+SUM(CE!B52:M52)</f>
        <v>18000</v>
      </c>
      <c r="D53" s="23">
        <f>+SUM(CE!N52:Y52)</f>
        <v>18000</v>
      </c>
      <c r="E53" s="23">
        <f>+SUM(CE!Z52:AK52)</f>
        <v>18000</v>
      </c>
      <c r="F53" s="23">
        <f>+SUM(CE!AL52:AW52)</f>
        <v>18000</v>
      </c>
    </row>
    <row r="54" spans="2:6" x14ac:dyDescent="0.25">
      <c r="B54" s="16" t="str">
        <f>+CE!A53</f>
        <v xml:space="preserve">     - Altri costi fissi</v>
      </c>
      <c r="C54" s="46">
        <f t="shared" ref="C54:F54" si="19">SUM(C55:C60)</f>
        <v>117694</v>
      </c>
      <c r="D54" s="46">
        <f t="shared" si="19"/>
        <v>117694</v>
      </c>
      <c r="E54" s="46">
        <f t="shared" si="19"/>
        <v>113194</v>
      </c>
      <c r="F54" s="46">
        <f t="shared" si="19"/>
        <v>113194</v>
      </c>
    </row>
    <row r="55" spans="2:6" x14ac:dyDescent="0.25">
      <c r="B55" s="17" t="str">
        <f>+CE!A54</f>
        <v xml:space="preserve">         1) costi diversi</v>
      </c>
      <c r="C55" s="23">
        <f>+SUM(CE!B54:M54)</f>
        <v>12000</v>
      </c>
      <c r="D55" s="23">
        <f>+SUM(CE!N54:Y54)</f>
        <v>12000</v>
      </c>
      <c r="E55" s="23">
        <f>+SUM(CE!Z54:AK54)</f>
        <v>12000</v>
      </c>
      <c r="F55" s="23">
        <f>+SUM(CE!AL54:AW54)</f>
        <v>12000</v>
      </c>
    </row>
    <row r="56" spans="2:6" x14ac:dyDescent="0.25">
      <c r="B56" s="17" t="str">
        <f>+CE!A55</f>
        <v xml:space="preserve">         2) ammortamenti immateriali</v>
      </c>
      <c r="C56" s="23">
        <f>+SUM(CE!B55:M55)</f>
        <v>4500</v>
      </c>
      <c r="D56" s="23">
        <f>+SUM(CE!N55:Y55)</f>
        <v>4500</v>
      </c>
      <c r="E56" s="23">
        <f>+SUM(CE!Z55:AK55)</f>
        <v>0</v>
      </c>
      <c r="F56" s="23">
        <f>+SUM(CE!AL55:AW55)</f>
        <v>0</v>
      </c>
    </row>
    <row r="57" spans="2:6" x14ac:dyDescent="0.25">
      <c r="B57" s="17" t="str">
        <f>+CE!A56</f>
        <v xml:space="preserve">         3) premi assicurativi</v>
      </c>
      <c r="C57" s="23">
        <f>+SUM(CE!B56:M56)</f>
        <v>12000</v>
      </c>
      <c r="D57" s="23">
        <f>+SUM(CE!N56:Y56)</f>
        <v>12000</v>
      </c>
      <c r="E57" s="23">
        <f>+SUM(CE!Z56:AK56)</f>
        <v>12000</v>
      </c>
      <c r="F57" s="23">
        <f>+SUM(CE!AL56:AW56)</f>
        <v>12000</v>
      </c>
    </row>
    <row r="58" spans="2:6" x14ac:dyDescent="0.25">
      <c r="B58" s="17" t="str">
        <f>+CE!A57</f>
        <v xml:space="preserve">         4) costi del personale dipendente</v>
      </c>
      <c r="C58" s="23">
        <f>+SUM(CE!B57:M57)</f>
        <v>84364</v>
      </c>
      <c r="D58" s="23">
        <f>+SUM(CE!N57:Y57)</f>
        <v>84364</v>
      </c>
      <c r="E58" s="23">
        <f>+SUM(CE!Z57:AK57)</f>
        <v>84364</v>
      </c>
      <c r="F58" s="23">
        <f>+SUM(CE!AL57:AW57)</f>
        <v>84364</v>
      </c>
    </row>
    <row r="59" spans="2:6" x14ac:dyDescent="0.25">
      <c r="B59" s="17" t="str">
        <f>+CE!A58</f>
        <v xml:space="preserve">         5) accantonamento al TFR</v>
      </c>
      <c r="C59" s="23">
        <f>+SUM(CE!B58:M58)</f>
        <v>4830</v>
      </c>
      <c r="D59" s="23">
        <f>+SUM(CE!N58:Y58)</f>
        <v>4830</v>
      </c>
      <c r="E59" s="23">
        <f>+SUM(CE!Z58:AK58)</f>
        <v>4830</v>
      </c>
      <c r="F59" s="23">
        <f>+SUM(CE!AL58:AW58)</f>
        <v>4830</v>
      </c>
    </row>
    <row r="60" spans="2:6" x14ac:dyDescent="0.25">
      <c r="B60" s="17" t="str">
        <f>+CE!A59</f>
        <v xml:space="preserve">         6)  altri accantonamenti</v>
      </c>
      <c r="C60" s="23">
        <f>+SUM(CE!B59:M59)</f>
        <v>0</v>
      </c>
      <c r="D60" s="23">
        <f>+SUM(CE!N59:Y59)</f>
        <v>0</v>
      </c>
      <c r="E60" s="23">
        <f>+SUM(CE!Z59:AK59)</f>
        <v>0</v>
      </c>
      <c r="F60" s="23">
        <f>+SUM(CE!AL59:AW59)</f>
        <v>0</v>
      </c>
    </row>
    <row r="61" spans="2:6" x14ac:dyDescent="0.25">
      <c r="B61" s="17"/>
    </row>
    <row r="62" spans="2:6" x14ac:dyDescent="0.25">
      <c r="B62" s="15" t="str">
        <f>+CE!A61</f>
        <v>REDDITO OPERATIVO</v>
      </c>
      <c r="C62" s="46">
        <f t="shared" ref="C62:F62" si="20">+C26-C28</f>
        <v>104106</v>
      </c>
      <c r="D62" s="46">
        <f t="shared" si="20"/>
        <v>104106</v>
      </c>
      <c r="E62" s="46">
        <f>+E26-E28</f>
        <v>203606</v>
      </c>
      <c r="F62" s="46">
        <f t="shared" si="20"/>
        <v>203606</v>
      </c>
    </row>
    <row r="63" spans="2:6" x14ac:dyDescent="0.25">
      <c r="B63" s="17"/>
    </row>
    <row r="64" spans="2:6" x14ac:dyDescent="0.25">
      <c r="B64" s="15" t="str">
        <f>+CE!A63</f>
        <v>Gestione straordinaria</v>
      </c>
      <c r="C64" s="46">
        <f t="shared" ref="C64:F64" si="21">SUM(C65:C67)</f>
        <v>0</v>
      </c>
      <c r="D64" s="46">
        <f t="shared" si="21"/>
        <v>0</v>
      </c>
      <c r="E64" s="46">
        <f t="shared" si="21"/>
        <v>0</v>
      </c>
      <c r="F64" s="46">
        <f t="shared" si="21"/>
        <v>0</v>
      </c>
    </row>
    <row r="65" spans="2:6" x14ac:dyDescent="0.25">
      <c r="B65" s="17" t="str">
        <f>+CE!A64</f>
        <v xml:space="preserve">    - Plusvalenze/Minusvalenze Materiali</v>
      </c>
      <c r="C65" s="23">
        <f>+SUM(CE!B64:M64)</f>
        <v>0</v>
      </c>
      <c r="D65" s="23">
        <f>+SUM(CE!N64:Y64)</f>
        <v>0</v>
      </c>
      <c r="E65" s="23">
        <f>+SUM(CE!Z64:AK64)</f>
        <v>0</v>
      </c>
      <c r="F65" s="23">
        <f>+SUM(CE!AL64:AW64)</f>
        <v>0</v>
      </c>
    </row>
    <row r="66" spans="2:6" x14ac:dyDescent="0.25">
      <c r="B66" s="17" t="str">
        <f>+CE!A65</f>
        <v xml:space="preserve">    - Plusvalenze/Minusvalenze Immateriali</v>
      </c>
      <c r="C66" s="23">
        <f>+SUM(CE!B65:M65)</f>
        <v>0</v>
      </c>
      <c r="D66" s="23">
        <f>+SUM(CE!N65:Y65)</f>
        <v>0</v>
      </c>
      <c r="E66" s="23">
        <f>+SUM(CE!Z65:AK65)</f>
        <v>0</v>
      </c>
      <c r="F66" s="23">
        <f>+SUM(CE!AL65:AW65)</f>
        <v>0</v>
      </c>
    </row>
    <row r="67" spans="2:6" x14ac:dyDescent="0.25">
      <c r="B67" s="17" t="str">
        <f>+CE!A66</f>
        <v xml:space="preserve">    - Dividendi per Partecipazioni</v>
      </c>
      <c r="C67" s="23">
        <f>+SUM(CE!B66:M66)</f>
        <v>0</v>
      </c>
      <c r="D67" s="23">
        <f>+SUM(CE!N66:Y66)</f>
        <v>0</v>
      </c>
      <c r="E67" s="23">
        <f>+SUM(CE!Z66:AK66)</f>
        <v>0</v>
      </c>
      <c r="F67" s="23">
        <f>+SUM(CE!AL66:AW66)</f>
        <v>0</v>
      </c>
    </row>
    <row r="68" spans="2:6" x14ac:dyDescent="0.25">
      <c r="B68" s="17"/>
    </row>
    <row r="69" spans="2:6" x14ac:dyDescent="0.25">
      <c r="B69" s="15" t="str">
        <f>+CE!A68</f>
        <v>Gestione finaziaria</v>
      </c>
      <c r="C69" s="46">
        <f t="shared" ref="C69:F69" si="22">-SUM(C70:C71)+C72</f>
        <v>-86530.651640702708</v>
      </c>
      <c r="D69" s="46">
        <f t="shared" si="22"/>
        <v>-7835.7522120150261</v>
      </c>
      <c r="E69" s="46">
        <f t="shared" si="22"/>
        <v>-7115.4778624101937</v>
      </c>
      <c r="F69" s="46">
        <f t="shared" si="22"/>
        <v>-6351.9870518290709</v>
      </c>
    </row>
    <row r="70" spans="2:6" x14ac:dyDescent="0.25">
      <c r="B70" s="17" t="str">
        <f>+CE!A69</f>
        <v xml:space="preserve">    - Oneri Finanziari a breve termine</v>
      </c>
      <c r="C70" s="23">
        <f>+SUM(CE!B69:M69)</f>
        <v>0</v>
      </c>
      <c r="D70" s="23">
        <f>+SUM(CE!N69:Y69)</f>
        <v>0</v>
      </c>
      <c r="E70" s="23">
        <f>+SUM(CE!Z69:AK69)</f>
        <v>0</v>
      </c>
      <c r="F70" s="23">
        <f>+SUM(CE!AL69:AW69)</f>
        <v>0</v>
      </c>
    </row>
    <row r="71" spans="2:6" x14ac:dyDescent="0.25">
      <c r="B71" s="17" t="str">
        <f>+CE!A70</f>
        <v xml:space="preserve">    - Oneri Finanziari a medio/lungo termine</v>
      </c>
      <c r="C71" s="23">
        <f>+SUM(CE!B70:M70)</f>
        <v>86530.651640702708</v>
      </c>
      <c r="D71" s="23">
        <f>+SUM(CE!N70:Y70)</f>
        <v>7835.7522120150261</v>
      </c>
      <c r="E71" s="23">
        <f>+SUM(CE!Z70:AK70)</f>
        <v>7115.4778624101937</v>
      </c>
      <c r="F71" s="23">
        <f>+SUM(CE!AL70:AW70)</f>
        <v>6351.9870518290709</v>
      </c>
    </row>
    <row r="72" spans="2:6" x14ac:dyDescent="0.25">
      <c r="B72" s="17" t="str">
        <f>+CE!A71</f>
        <v xml:space="preserve">    - Proventi Finanziari</v>
      </c>
      <c r="C72" s="23">
        <f>+SUM(CE!B71:M71)</f>
        <v>0</v>
      </c>
      <c r="D72" s="23">
        <f>+SUM(CE!N71:Y71)</f>
        <v>0</v>
      </c>
      <c r="E72" s="23">
        <f>+SUM(CE!Z71:AK71)</f>
        <v>0</v>
      </c>
      <c r="F72" s="23">
        <f>+SUM(CE!AL71:AW71)</f>
        <v>0</v>
      </c>
    </row>
    <row r="73" spans="2:6" x14ac:dyDescent="0.25">
      <c r="B73" s="17"/>
    </row>
    <row r="74" spans="2:6" x14ac:dyDescent="0.25">
      <c r="B74" s="15" t="str">
        <f>+CE!A73</f>
        <v>REDDITO ANTEIMPOSTE</v>
      </c>
      <c r="C74" s="10">
        <f t="shared" ref="C74:F74" si="23">+C62+C64+C69</f>
        <v>17575.348359297292</v>
      </c>
      <c r="D74" s="10">
        <f t="shared" si="23"/>
        <v>96270.247787984976</v>
      </c>
      <c r="E74" s="10">
        <f t="shared" si="23"/>
        <v>196490.52213758981</v>
      </c>
      <c r="F74" s="10">
        <f t="shared" si="23"/>
        <v>197254.01294817092</v>
      </c>
    </row>
    <row r="75" spans="2:6" x14ac:dyDescent="0.25">
      <c r="B75" s="15"/>
    </row>
    <row r="76" spans="2:6" x14ac:dyDescent="0.25">
      <c r="B76" s="17" t="str">
        <f>+CE!A75</f>
        <v>imposte sul reddito</v>
      </c>
      <c r="C76" s="23">
        <f>+SUM(CE!B75:M75)</f>
        <v>7538.6999999999953</v>
      </c>
      <c r="D76" s="23">
        <f>+SUM(CE!N75:Y75)</f>
        <v>7538.6999999999953</v>
      </c>
      <c r="E76" s="23">
        <f>+SUM(CE!Z75:AK75)</f>
        <v>11419.2</v>
      </c>
      <c r="F76" s="23">
        <f>+SUM(CE!AL75:AW75)</f>
        <v>11419.2</v>
      </c>
    </row>
    <row r="77" spans="2:6" x14ac:dyDescent="0.25">
      <c r="B77" s="17"/>
    </row>
    <row r="78" spans="2:6" x14ac:dyDescent="0.25">
      <c r="B78" s="17" t="str">
        <f>+CE!A77</f>
        <v>REDDITO NETTO</v>
      </c>
      <c r="C78" s="10">
        <f t="shared" ref="C78:F78" si="24">+C74-C76</f>
        <v>10036.648359297296</v>
      </c>
      <c r="D78" s="10">
        <f t="shared" si="24"/>
        <v>88731.547787984979</v>
      </c>
      <c r="E78" s="10">
        <f t="shared" si="24"/>
        <v>185071.3221375898</v>
      </c>
      <c r="F78" s="10">
        <f t="shared" si="24"/>
        <v>185834.8129481709</v>
      </c>
    </row>
    <row r="79" spans="2:6" x14ac:dyDescent="0.25">
      <c r="B79" s="17"/>
    </row>
    <row r="80" spans="2:6" x14ac:dyDescent="0.25">
      <c r="B80" s="17"/>
    </row>
    <row r="81" spans="2:6" x14ac:dyDescent="0.25">
      <c r="B81" s="17" t="str">
        <f>+CE!A80</f>
        <v>REDDITO SOCIO</v>
      </c>
      <c r="C81" s="23">
        <f>+SUM(CE!B80:M80)</f>
        <v>10036.64835929722</v>
      </c>
      <c r="D81" s="23">
        <f>+SUM(CE!N80:Y80)</f>
        <v>88731.547787984891</v>
      </c>
      <c r="E81" s="23">
        <f>+SUM(CE!Z80:AK80)</f>
        <v>185071.32213758977</v>
      </c>
      <c r="F81" s="23">
        <f>+SUM(CE!AL80:AW80)</f>
        <v>185834.8129481709</v>
      </c>
    </row>
    <row r="82" spans="2:6" x14ac:dyDescent="0.25">
      <c r="B82" s="17" t="str">
        <f>+CE!A81</f>
        <v>IRPEF SOCIO</v>
      </c>
      <c r="C82" s="23">
        <f>+SUM(CE!B81:M81)</f>
        <v>4145.3440570102484</v>
      </c>
      <c r="D82" s="23">
        <f>+SUM(CE!N81:Y81)</f>
        <v>34566.206548833499</v>
      </c>
      <c r="E82" s="23">
        <f>+SUM(CE!Z81:AK81)</f>
        <v>77660.924519163615</v>
      </c>
      <c r="F82" s="23">
        <f>+SUM(CE!AL81:AW81)</f>
        <v>77989.225567713482</v>
      </c>
    </row>
    <row r="83" spans="2:6" x14ac:dyDescent="0.25">
      <c r="B83" s="17" t="str">
        <f>+CE!A82</f>
        <v>UTILE SOCIO</v>
      </c>
      <c r="C83" s="23">
        <f>+SUM(CE!B82:M82)</f>
        <v>-4145.3440570102484</v>
      </c>
      <c r="D83" s="23">
        <f>+SUM(CE!N82:Y82)</f>
        <v>-34566.206548833499</v>
      </c>
      <c r="E83" s="23">
        <f>+SUM(CE!Z82:AK82)</f>
        <v>-77660.924519163615</v>
      </c>
      <c r="F83" s="23">
        <f>+SUM(CE!AL82:AW82)</f>
        <v>-77989.225567713482</v>
      </c>
    </row>
  </sheetData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4"/>
  <sheetViews>
    <sheetView showGridLines="0" workbookViewId="0"/>
  </sheetViews>
  <sheetFormatPr defaultRowHeight="15" x14ac:dyDescent="0.25"/>
  <cols>
    <col min="2" max="2" width="63.5703125" bestFit="1" customWidth="1"/>
    <col min="3" max="3" width="29.42578125" bestFit="1" customWidth="1"/>
    <col min="4" max="4" width="11.28515625" bestFit="1" customWidth="1"/>
    <col min="5" max="6" width="9.7109375" bestFit="1" customWidth="1"/>
  </cols>
  <sheetData>
    <row r="1" spans="1:7" x14ac:dyDescent="0.25">
      <c r="A1" s="54" t="s">
        <v>434</v>
      </c>
      <c r="B1" t="s">
        <v>167</v>
      </c>
      <c r="C1" s="159">
        <f>+YEAR(SP_ANNO!E2)</f>
        <v>2016</v>
      </c>
      <c r="D1" s="159">
        <f>+YEAR(SP_ANNO!F2)</f>
        <v>2017</v>
      </c>
      <c r="E1" s="159">
        <f>+YEAR(SP_ANNO!G2)</f>
        <v>2018</v>
      </c>
      <c r="F1" s="159">
        <f>+YEAR(SP_ANNO!H2)</f>
        <v>2019</v>
      </c>
    </row>
    <row r="2" spans="1:7" x14ac:dyDescent="0.25">
      <c r="A2" s="279" t="s">
        <v>126</v>
      </c>
      <c r="B2" s="279" t="s">
        <v>126</v>
      </c>
    </row>
    <row r="4" spans="1:7" x14ac:dyDescent="0.25">
      <c r="B4" s="3" t="s">
        <v>127</v>
      </c>
      <c r="C4" s="22">
        <f>+SUM(RF!D4:O4)</f>
        <v>10036.64835929722</v>
      </c>
      <c r="D4" s="22">
        <f>+SUM(RF!P4:AA4)</f>
        <v>88731.547787984891</v>
      </c>
      <c r="E4" s="22">
        <f>+SUM(RF!AB4:AM4)</f>
        <v>185071.32213758977</v>
      </c>
      <c r="F4" s="22">
        <f>+SUM(RF!AN4:AY4)</f>
        <v>185834.8129481709</v>
      </c>
      <c r="G4" s="22"/>
    </row>
    <row r="5" spans="1:7" x14ac:dyDescent="0.25">
      <c r="B5" t="s">
        <v>128</v>
      </c>
      <c r="C5" s="160">
        <f>+SUM(RF!D5:O5)</f>
        <v>7538.6999999999953</v>
      </c>
      <c r="D5" s="160">
        <f>+SUM(RF!P5:AA5)</f>
        <v>7538.6999999999953</v>
      </c>
      <c r="E5" s="160">
        <f>+SUM(RF!AB5:AM5)</f>
        <v>11419.2</v>
      </c>
      <c r="F5" s="160">
        <f>+SUM(RF!AN5:AY5)</f>
        <v>11419.2</v>
      </c>
      <c r="G5" s="160"/>
    </row>
    <row r="6" spans="1:7" x14ac:dyDescent="0.25">
      <c r="B6" t="s">
        <v>129</v>
      </c>
      <c r="C6" s="160">
        <f>+SUM(RF!D6:O6)</f>
        <v>86530.651640702708</v>
      </c>
      <c r="D6" s="160">
        <f>+SUM(RF!P6:AA6)</f>
        <v>7835.7522120150261</v>
      </c>
      <c r="E6" s="160">
        <f>+SUM(RF!AB6:AM6)</f>
        <v>7115.4778624101937</v>
      </c>
      <c r="F6" s="160">
        <f>+SUM(RF!AN6:AY6)</f>
        <v>6351.9870518290709</v>
      </c>
      <c r="G6" s="160"/>
    </row>
    <row r="7" spans="1:7" x14ac:dyDescent="0.25">
      <c r="B7" t="s">
        <v>130</v>
      </c>
      <c r="C7" s="160">
        <f>+SUM(RF!D7:O7)</f>
        <v>0</v>
      </c>
      <c r="D7" s="160">
        <f>+SUM(RF!P7:AA7)</f>
        <v>0</v>
      </c>
      <c r="E7" s="160">
        <f>+SUM(RF!AB7:AM7)</f>
        <v>0</v>
      </c>
      <c r="F7" s="160">
        <f>+SUM(RF!AN7:AY7)</f>
        <v>0</v>
      </c>
      <c r="G7" s="160"/>
    </row>
    <row r="8" spans="1:7" x14ac:dyDescent="0.25">
      <c r="B8" t="s">
        <v>131</v>
      </c>
      <c r="C8" s="160">
        <f>+SUM(RF!D8:O8)</f>
        <v>0</v>
      </c>
      <c r="D8" s="160">
        <f>+SUM(RF!P8:AA8)</f>
        <v>0</v>
      </c>
      <c r="E8" s="160">
        <f>+SUM(RF!AB8:AM8)</f>
        <v>0</v>
      </c>
      <c r="F8" s="160">
        <f>+SUM(RF!AN8:AY8)</f>
        <v>0</v>
      </c>
      <c r="G8" s="160"/>
    </row>
    <row r="9" spans="1:7" ht="30" x14ac:dyDescent="0.25">
      <c r="B9" s="4" t="s">
        <v>132</v>
      </c>
      <c r="C9" s="22">
        <f>SUM(C4:C8)</f>
        <v>104105.99999999993</v>
      </c>
      <c r="D9" s="22">
        <f>SUM(D4:D8)</f>
        <v>104105.99999999991</v>
      </c>
      <c r="E9" s="22">
        <f t="shared" ref="E9:F9" si="0">SUM(E4:E8)</f>
        <v>203605.99999999997</v>
      </c>
      <c r="F9" s="22">
        <f t="shared" si="0"/>
        <v>203606</v>
      </c>
      <c r="G9" s="22"/>
    </row>
    <row r="10" spans="1:7" x14ac:dyDescent="0.25">
      <c r="C10" s="23"/>
      <c r="D10" s="23"/>
      <c r="E10" s="23"/>
      <c r="F10" s="23"/>
      <c r="G10" s="23"/>
    </row>
    <row r="11" spans="1:7" x14ac:dyDescent="0.25">
      <c r="A11" s="280" t="s">
        <v>133</v>
      </c>
      <c r="B11" s="280"/>
      <c r="C11" s="23"/>
      <c r="D11" s="23"/>
      <c r="E11" s="23"/>
      <c r="F11" s="23"/>
      <c r="G11" s="23"/>
    </row>
    <row r="12" spans="1:7" x14ac:dyDescent="0.25">
      <c r="B12" t="s">
        <v>134</v>
      </c>
      <c r="C12" s="160">
        <f>+SUM(RF!D12:O12)</f>
        <v>4830</v>
      </c>
      <c r="D12" s="160">
        <f>+SUM(RF!P12:AA12)</f>
        <v>4830</v>
      </c>
      <c r="E12" s="160">
        <f>+SUM(RF!AB12:AM12)</f>
        <v>4830</v>
      </c>
      <c r="F12" s="160">
        <f>+SUM(RF!AN12:AY12)</f>
        <v>4830</v>
      </c>
      <c r="G12" s="160"/>
    </row>
    <row r="13" spans="1:7" x14ac:dyDescent="0.25">
      <c r="B13" t="s">
        <v>135</v>
      </c>
      <c r="C13" s="160">
        <f>+SUM(RF!D13:O13)</f>
        <v>99500.000000000044</v>
      </c>
      <c r="D13" s="160">
        <f>+SUM(RF!P13:AA13)</f>
        <v>99500.000000000044</v>
      </c>
      <c r="E13" s="160">
        <f>+SUM(RF!AB13:AM13)</f>
        <v>0</v>
      </c>
      <c r="F13" s="160">
        <f>+SUM(RF!AN13:AY13)</f>
        <v>0</v>
      </c>
      <c r="G13" s="160"/>
    </row>
    <row r="14" spans="1:7" x14ac:dyDescent="0.25">
      <c r="C14" s="23"/>
      <c r="D14" s="23"/>
      <c r="E14" s="23"/>
      <c r="F14" s="23"/>
      <c r="G14" s="23"/>
    </row>
    <row r="15" spans="1:7" x14ac:dyDescent="0.25">
      <c r="B15" s="4" t="s">
        <v>136</v>
      </c>
      <c r="C15" s="22">
        <f>SUM(C12:C14)</f>
        <v>104330.00000000004</v>
      </c>
      <c r="D15" s="22">
        <f>SUM(D12:D14)</f>
        <v>104330.00000000004</v>
      </c>
      <c r="E15" s="22">
        <f t="shared" ref="E15:F15" si="1">SUM(E12:E14)</f>
        <v>4830</v>
      </c>
      <c r="F15" s="22">
        <f t="shared" si="1"/>
        <v>4830</v>
      </c>
      <c r="G15" s="22"/>
    </row>
    <row r="16" spans="1:7" x14ac:dyDescent="0.25">
      <c r="B16" s="4"/>
      <c r="C16" s="23"/>
      <c r="D16" s="23"/>
      <c r="E16" s="23"/>
      <c r="F16" s="23"/>
      <c r="G16" s="23"/>
    </row>
    <row r="17" spans="1:7" x14ac:dyDescent="0.25">
      <c r="A17" s="280" t="s">
        <v>137</v>
      </c>
      <c r="B17" s="280" t="s">
        <v>137</v>
      </c>
      <c r="C17" s="23"/>
      <c r="D17" s="23"/>
      <c r="E17" s="23"/>
      <c r="F17" s="23"/>
      <c r="G17" s="23"/>
    </row>
    <row r="18" spans="1:7" x14ac:dyDescent="0.25">
      <c r="B18" t="s">
        <v>138</v>
      </c>
      <c r="C18" s="160">
        <f>+SUM(RF!D18:O18)</f>
        <v>0</v>
      </c>
      <c r="D18" s="160">
        <f>+SUM(RF!P18:AA18)</f>
        <v>0</v>
      </c>
      <c r="E18" s="160">
        <f>+SUM(RF!AB18:AM18)</f>
        <v>0</v>
      </c>
      <c r="F18" s="160">
        <f>+SUM(RF!AN18:AY18)</f>
        <v>0</v>
      </c>
      <c r="G18" s="160"/>
    </row>
    <row r="19" spans="1:7" x14ac:dyDescent="0.25">
      <c r="B19" t="s">
        <v>139</v>
      </c>
      <c r="C19" s="160">
        <f>+SUM(RF!D19:O19)</f>
        <v>-141600</v>
      </c>
      <c r="D19" s="160">
        <f>+SUM(RF!P19:AA19)</f>
        <v>0</v>
      </c>
      <c r="E19" s="160">
        <f>+SUM(RF!AB19:AM19)</f>
        <v>0</v>
      </c>
      <c r="F19" s="160">
        <f>+SUM(RF!AN19:AY19)</f>
        <v>0</v>
      </c>
      <c r="G19" s="160"/>
    </row>
    <row r="20" spans="1:7" x14ac:dyDescent="0.25">
      <c r="B20" t="s">
        <v>140</v>
      </c>
      <c r="C20" s="160">
        <f>+SUM(RF!D20:O20)</f>
        <v>292000</v>
      </c>
      <c r="D20" s="160">
        <f>+SUM(RF!P20:AA20)</f>
        <v>0</v>
      </c>
      <c r="E20" s="160">
        <f>+SUM(RF!AB20:AM20)</f>
        <v>0</v>
      </c>
      <c r="F20" s="160">
        <f>+SUM(RF!AN20:AY20)</f>
        <v>0</v>
      </c>
      <c r="G20" s="160"/>
    </row>
    <row r="21" spans="1:7" x14ac:dyDescent="0.25">
      <c r="B21" t="s">
        <v>141</v>
      </c>
      <c r="C21" s="160">
        <f>+SUM(RF!D21:O21)</f>
        <v>5000</v>
      </c>
      <c r="D21" s="160">
        <f>+SUM(RF!P21:AA21)</f>
        <v>0</v>
      </c>
      <c r="E21" s="160">
        <f>+SUM(RF!AB21:AM21)</f>
        <v>0</v>
      </c>
      <c r="F21" s="160">
        <f>+SUM(RF!AN21:AY21)</f>
        <v>0</v>
      </c>
      <c r="G21" s="160"/>
    </row>
    <row r="22" spans="1:7" x14ac:dyDescent="0.25">
      <c r="B22" t="s">
        <v>142</v>
      </c>
      <c r="C22" s="160">
        <f>+SUM(RF!D22:O22)</f>
        <v>-9000</v>
      </c>
      <c r="D22" s="160">
        <f>+SUM(RF!P22:AA22)</f>
        <v>0</v>
      </c>
      <c r="E22" s="160">
        <f>+SUM(RF!AB22:AM22)</f>
        <v>0</v>
      </c>
      <c r="F22" s="160">
        <f>+SUM(RF!AN22:AY22)</f>
        <v>0</v>
      </c>
      <c r="G22" s="160"/>
    </row>
    <row r="23" spans="1:7" x14ac:dyDescent="0.25">
      <c r="B23" t="s">
        <v>143</v>
      </c>
      <c r="C23" s="160">
        <f>+SUM(RF!D23:O23)</f>
        <v>35110.333333333365</v>
      </c>
      <c r="D23" s="160">
        <f>+SUM(RF!P23:AA23)</f>
        <v>9.0949470177292824E-12</v>
      </c>
      <c r="E23" s="160">
        <f>+SUM(RF!AB23:AM23)</f>
        <v>7.2759576141834259E-12</v>
      </c>
      <c r="F23" s="160">
        <f>+SUM(RF!AN23:AY23)</f>
        <v>0</v>
      </c>
      <c r="G23" s="160"/>
    </row>
    <row r="24" spans="1:7" x14ac:dyDescent="0.25">
      <c r="B24" s="4" t="s">
        <v>144</v>
      </c>
      <c r="C24" s="22">
        <f>SUM(C18:C23)</f>
        <v>181510.33333333337</v>
      </c>
      <c r="D24" s="22">
        <f>SUM(D18:D23)</f>
        <v>9.0949470177292824E-12</v>
      </c>
      <c r="E24" s="22">
        <f t="shared" ref="E24:F24" si="2">SUM(E18:E23)</f>
        <v>7.2759576141834259E-12</v>
      </c>
      <c r="F24" s="22">
        <f t="shared" si="2"/>
        <v>0</v>
      </c>
      <c r="G24" s="22"/>
    </row>
    <row r="25" spans="1:7" x14ac:dyDescent="0.25">
      <c r="B25" s="4"/>
      <c r="C25" s="23"/>
      <c r="D25" s="23"/>
      <c r="E25" s="23"/>
      <c r="F25" s="23"/>
      <c r="G25" s="23"/>
    </row>
    <row r="26" spans="1:7" x14ac:dyDescent="0.25">
      <c r="B26" t="s">
        <v>145</v>
      </c>
      <c r="C26" s="23"/>
      <c r="D26" s="23"/>
      <c r="E26" s="23"/>
      <c r="F26" s="23"/>
      <c r="G26" s="23"/>
    </row>
    <row r="27" spans="1:7" x14ac:dyDescent="0.25">
      <c r="B27" t="s">
        <v>146</v>
      </c>
      <c r="C27" s="160">
        <f>+SUM(RF!D27:O27)</f>
        <v>-86530.651640702708</v>
      </c>
      <c r="D27" s="160">
        <f>+SUM(RF!P27:AA27)</f>
        <v>-7835.7522120150261</v>
      </c>
      <c r="E27" s="160">
        <f>+SUM(RF!AB27:AM27)</f>
        <v>-7115.4778624101937</v>
      </c>
      <c r="F27" s="160">
        <f>+SUM(RF!AN27:AY27)</f>
        <v>-6351.9870518290709</v>
      </c>
      <c r="G27" s="160"/>
    </row>
    <row r="28" spans="1:7" x14ac:dyDescent="0.25">
      <c r="B28" t="s">
        <v>147</v>
      </c>
      <c r="C28" s="160">
        <f>+SUM(RF!D28:O28)</f>
        <v>-3000</v>
      </c>
      <c r="D28" s="160">
        <f>+SUM(RF!P28:AA28)</f>
        <v>-15077.399999999991</v>
      </c>
      <c r="E28" s="160">
        <f>+SUM(RF!AB28:AM28)</f>
        <v>-7538.6999999999971</v>
      </c>
      <c r="F28" s="160">
        <f>+SUM(RF!AN28:AY28)</f>
        <v>-15299.700000000004</v>
      </c>
      <c r="G28" s="160"/>
    </row>
    <row r="29" spans="1:7" x14ac:dyDescent="0.25">
      <c r="B29" t="s">
        <v>148</v>
      </c>
      <c r="C29" s="160">
        <f>+SUM(RF!D29:O29)</f>
        <v>-1.2732925824820995E-11</v>
      </c>
      <c r="D29" s="160">
        <f>+SUM(RF!P29:AA29)</f>
        <v>-8029.3186874378434</v>
      </c>
      <c r="E29" s="160">
        <f>+SUM(RF!AB29:AM29)</f>
        <v>-70985.238230387986</v>
      </c>
      <c r="F29" s="160">
        <f>+SUM(RF!AN29:AY29)</f>
        <v>-148057.05771007182</v>
      </c>
      <c r="G29" s="160"/>
    </row>
    <row r="30" spans="1:7" x14ac:dyDescent="0.25">
      <c r="B30" t="s">
        <v>149</v>
      </c>
      <c r="C30" s="160">
        <f>+SUM(RF!D30:O30)</f>
        <v>-20000</v>
      </c>
      <c r="D30" s="160">
        <f>+SUM(RF!P30:AA30)</f>
        <v>0</v>
      </c>
      <c r="E30" s="160">
        <f>+SUM(RF!AB30:AM30)</f>
        <v>0</v>
      </c>
      <c r="F30" s="160">
        <f>+SUM(RF!AN30:AY30)</f>
        <v>0</v>
      </c>
      <c r="G30" s="160"/>
    </row>
    <row r="31" spans="1:7" x14ac:dyDescent="0.25">
      <c r="B31" s="5" t="s">
        <v>150</v>
      </c>
      <c r="C31" s="22">
        <f>SUM(C26:C30)</f>
        <v>-109530.65164070272</v>
      </c>
      <c r="D31" s="22">
        <f>SUM(D26:D30)</f>
        <v>-30942.470899452863</v>
      </c>
      <c r="E31" s="22">
        <f t="shared" ref="E31:F31" si="3">SUM(E26:E30)</f>
        <v>-85639.416092798172</v>
      </c>
      <c r="F31" s="22">
        <f t="shared" si="3"/>
        <v>-169708.74476190089</v>
      </c>
      <c r="G31" s="22"/>
    </row>
    <row r="32" spans="1:7" x14ac:dyDescent="0.25">
      <c r="B32" s="5"/>
      <c r="C32" s="23"/>
      <c r="D32" s="23"/>
      <c r="E32" s="23"/>
      <c r="F32" s="23"/>
      <c r="G32" s="23"/>
    </row>
    <row r="33" spans="1:7" x14ac:dyDescent="0.25">
      <c r="B33" s="5" t="s">
        <v>151</v>
      </c>
      <c r="C33" s="22">
        <f>+C9+C15+C24+C31</f>
        <v>280415.68169263063</v>
      </c>
      <c r="D33" s="22">
        <f>+D9+D15+D24+D31</f>
        <v>177493.52910054708</v>
      </c>
      <c r="E33" s="22">
        <f t="shared" ref="E33:F33" si="4">+E9+E15+E24+E31</f>
        <v>122796.5839072018</v>
      </c>
      <c r="F33" s="22">
        <f t="shared" si="4"/>
        <v>38727.255238099111</v>
      </c>
      <c r="G33" s="22"/>
    </row>
    <row r="34" spans="1:7" x14ac:dyDescent="0.25">
      <c r="B34" s="5"/>
      <c r="C34" s="23"/>
      <c r="D34" s="23"/>
      <c r="E34" s="23"/>
      <c r="F34" s="23"/>
      <c r="G34" s="23"/>
    </row>
    <row r="35" spans="1:7" x14ac:dyDescent="0.25">
      <c r="A35" s="279" t="s">
        <v>152</v>
      </c>
      <c r="B35" s="279" t="s">
        <v>152</v>
      </c>
      <c r="C35" s="23"/>
      <c r="D35" s="23"/>
      <c r="E35" s="23"/>
      <c r="F35" s="23"/>
      <c r="G35" s="23"/>
    </row>
    <row r="36" spans="1:7" x14ac:dyDescent="0.25">
      <c r="A36" s="155"/>
      <c r="B36" s="155"/>
      <c r="C36" s="23"/>
      <c r="D36" s="23"/>
      <c r="E36" s="23"/>
      <c r="F36" s="23"/>
      <c r="G36" s="23"/>
    </row>
    <row r="37" spans="1:7" x14ac:dyDescent="0.25">
      <c r="B37" s="3" t="s">
        <v>153</v>
      </c>
      <c r="C37" s="22"/>
      <c r="D37" s="22"/>
      <c r="E37" s="22"/>
      <c r="F37" s="22"/>
      <c r="G37" s="22"/>
    </row>
    <row r="38" spans="1:7" x14ac:dyDescent="0.25">
      <c r="B38" t="s">
        <v>154</v>
      </c>
      <c r="C38" s="160">
        <f>+SUM(RF!D38:O38)</f>
        <v>-7.0031092036515474E-11</v>
      </c>
      <c r="D38" s="160">
        <f>+SUM(RF!P38:AA38)</f>
        <v>-7.0031092036515474E-11</v>
      </c>
      <c r="E38" s="160">
        <f>+SUM(RF!AB38:AM38)</f>
        <v>0</v>
      </c>
      <c r="F38" s="160">
        <f>+SUM(RF!AN38:AY38)</f>
        <v>0</v>
      </c>
      <c r="G38" s="160"/>
    </row>
    <row r="39" spans="1:7" x14ac:dyDescent="0.25">
      <c r="B39" t="s">
        <v>155</v>
      </c>
      <c r="C39" s="160">
        <f>+SUM(RF!D39:O39)</f>
        <v>-6.6393113229423761E-11</v>
      </c>
      <c r="D39" s="160">
        <f>+SUM(RF!P39:AA39)</f>
        <v>-3.7289282772690058E-11</v>
      </c>
      <c r="E39" s="160">
        <f>+SUM(RF!AB39:AM39)</f>
        <v>0</v>
      </c>
      <c r="F39" s="160">
        <f>+SUM(RF!AN39:AY39)</f>
        <v>0</v>
      </c>
      <c r="G39" s="160"/>
    </row>
    <row r="40" spans="1:7" x14ac:dyDescent="0.25">
      <c r="C40" s="23"/>
      <c r="D40" s="23"/>
      <c r="E40" s="160">
        <f>+SUM(RF!AB40:AM40)</f>
        <v>0</v>
      </c>
      <c r="F40" s="160">
        <f>+SUM(RF!AN40:AY40)</f>
        <v>0</v>
      </c>
      <c r="G40" s="23"/>
    </row>
    <row r="41" spans="1:7" x14ac:dyDescent="0.25">
      <c r="B41" s="3" t="s">
        <v>87</v>
      </c>
      <c r="C41" s="22"/>
      <c r="D41" s="22"/>
      <c r="E41" s="160">
        <f>+SUM(RF!AB41:AM41)</f>
        <v>0</v>
      </c>
      <c r="F41" s="160">
        <f>+SUM(RF!AN41:AY41)</f>
        <v>0</v>
      </c>
      <c r="G41" s="22"/>
    </row>
    <row r="42" spans="1:7" x14ac:dyDescent="0.25">
      <c r="B42" t="s">
        <v>154</v>
      </c>
      <c r="C42" s="160">
        <f>+SUM(RF!D42:O42)</f>
        <v>0</v>
      </c>
      <c r="D42" s="160">
        <f>+SUM(RF!P42:AA42)</f>
        <v>-7.2759576141834259E-12</v>
      </c>
      <c r="E42" s="160">
        <f>+SUM(RF!AB42:AM42)</f>
        <v>0</v>
      </c>
      <c r="F42" s="160">
        <f>+SUM(RF!AN42:AY42)</f>
        <v>0</v>
      </c>
      <c r="G42" s="160"/>
    </row>
    <row r="43" spans="1:7" x14ac:dyDescent="0.25">
      <c r="B43" t="s">
        <v>155</v>
      </c>
      <c r="C43" s="160">
        <f>+SUM(RF!D43:O43)</f>
        <v>0</v>
      </c>
      <c r="D43" s="160">
        <f>+SUM(RF!P43:AA43)</f>
        <v>7.2759576141834259E-12</v>
      </c>
      <c r="E43" s="160">
        <f>+SUM(RF!AB43:AM43)</f>
        <v>0</v>
      </c>
      <c r="F43" s="160">
        <f>+SUM(RF!AN43:AY43)</f>
        <v>0</v>
      </c>
      <c r="G43" s="160"/>
    </row>
    <row r="44" spans="1:7" x14ac:dyDescent="0.25">
      <c r="C44" s="23"/>
      <c r="D44" s="23"/>
      <c r="E44" s="160">
        <f>+SUM(RF!AB44:AM44)</f>
        <v>0</v>
      </c>
      <c r="F44" s="160">
        <f>+SUM(RF!AN44:AY44)</f>
        <v>0</v>
      </c>
      <c r="G44" s="23"/>
    </row>
    <row r="45" spans="1:7" x14ac:dyDescent="0.25">
      <c r="B45" s="3" t="s">
        <v>156</v>
      </c>
      <c r="C45" s="22"/>
      <c r="D45" s="22"/>
      <c r="E45" s="160">
        <f>+SUM(RF!AB45:AM45)</f>
        <v>0</v>
      </c>
      <c r="F45" s="160">
        <f>+SUM(RF!AN45:AY45)</f>
        <v>0</v>
      </c>
      <c r="G45" s="22"/>
    </row>
    <row r="46" spans="1:7" x14ac:dyDescent="0.25">
      <c r="B46" t="s">
        <v>154</v>
      </c>
      <c r="C46" s="160">
        <f>+SUM(RF!D46:O46)</f>
        <v>0</v>
      </c>
      <c r="D46" s="160">
        <f>+SUM(RF!P46:AA46)</f>
        <v>0</v>
      </c>
      <c r="E46" s="160">
        <f>+SUM(RF!AB46:AM46)</f>
        <v>0</v>
      </c>
      <c r="F46" s="160">
        <f>+SUM(RF!AN46:AY46)</f>
        <v>0</v>
      </c>
      <c r="G46" s="160"/>
    </row>
    <row r="47" spans="1:7" x14ac:dyDescent="0.25">
      <c r="B47" t="s">
        <v>155</v>
      </c>
      <c r="C47" s="160">
        <f>+SUM(RF!D47:O47)</f>
        <v>0</v>
      </c>
      <c r="D47" s="160">
        <f>+SUM(RF!P47:AA47)</f>
        <v>0</v>
      </c>
      <c r="E47" s="160">
        <f>+SUM(RF!AB47:AM47)</f>
        <v>0</v>
      </c>
      <c r="F47" s="160">
        <f>+SUM(RF!AN47:AY47)</f>
        <v>0</v>
      </c>
      <c r="G47" s="160"/>
    </row>
    <row r="48" spans="1:7" x14ac:dyDescent="0.25">
      <c r="C48" s="23"/>
      <c r="D48" s="23"/>
      <c r="E48" s="23"/>
      <c r="F48" s="23"/>
      <c r="G48" s="23"/>
    </row>
    <row r="49" spans="1:7" x14ac:dyDescent="0.25">
      <c r="C49" s="23"/>
      <c r="D49" s="23"/>
      <c r="E49" s="23"/>
      <c r="F49" s="23"/>
      <c r="G49" s="23"/>
    </row>
    <row r="50" spans="1:7" x14ac:dyDescent="0.25">
      <c r="B50" s="5" t="s">
        <v>157</v>
      </c>
      <c r="C50" s="22">
        <f>SUM(C36:C47)</f>
        <v>-1.3642420526593924E-10</v>
      </c>
      <c r="D50" s="22">
        <f>SUM(D36:D47)</f>
        <v>-1.0732037480920553E-10</v>
      </c>
      <c r="E50" s="22">
        <f t="shared" ref="E50:F50" si="5">SUM(E36:E47)</f>
        <v>0</v>
      </c>
      <c r="F50" s="22">
        <f t="shared" si="5"/>
        <v>0</v>
      </c>
      <c r="G50" s="22"/>
    </row>
    <row r="51" spans="1:7" x14ac:dyDescent="0.25">
      <c r="B51" s="5"/>
      <c r="C51" s="23"/>
      <c r="D51" s="23"/>
      <c r="E51" s="23"/>
      <c r="F51" s="23"/>
      <c r="G51" s="23"/>
    </row>
    <row r="52" spans="1:7" x14ac:dyDescent="0.25">
      <c r="A52" s="279" t="s">
        <v>158</v>
      </c>
      <c r="B52" s="279" t="s">
        <v>158</v>
      </c>
      <c r="C52" s="23"/>
      <c r="D52" s="23"/>
      <c r="E52" s="23"/>
      <c r="F52" s="23"/>
      <c r="G52" s="23"/>
    </row>
    <row r="53" spans="1:7" x14ac:dyDescent="0.25">
      <c r="A53" s="155"/>
      <c r="B53" s="155"/>
      <c r="C53" s="23"/>
      <c r="D53" s="23"/>
      <c r="E53" s="23"/>
      <c r="F53" s="23"/>
      <c r="G53" s="23"/>
    </row>
    <row r="54" spans="1:7" x14ac:dyDescent="0.25">
      <c r="A54" s="278" t="s">
        <v>159</v>
      </c>
      <c r="B54" s="278"/>
      <c r="C54" s="23"/>
      <c r="D54" s="23"/>
      <c r="E54" s="23"/>
      <c r="F54" s="23"/>
      <c r="G54" s="23"/>
    </row>
    <row r="55" spans="1:7" x14ac:dyDescent="0.25">
      <c r="B55" t="s">
        <v>160</v>
      </c>
      <c r="C55" s="160">
        <f>+SUM(RF!D55:O55)</f>
        <v>125000</v>
      </c>
      <c r="D55" s="160">
        <f>+SUM(RF!P55:AA55)</f>
        <v>0</v>
      </c>
      <c r="E55" s="160">
        <f>+SUM(RF!AB55:AM55)</f>
        <v>0</v>
      </c>
      <c r="F55" s="160">
        <f>+SUM(RF!AN55:AY55)</f>
        <v>0</v>
      </c>
      <c r="G55" s="160"/>
    </row>
    <row r="56" spans="1:7" x14ac:dyDescent="0.25">
      <c r="B56" t="s">
        <v>161</v>
      </c>
      <c r="C56" s="160">
        <f>+SUM(RF!D56:O56)</f>
        <v>-235406.31267260714</v>
      </c>
      <c r="D56" s="160">
        <f>+SUM(RF!P56:AA56)</f>
        <v>-12004.572493413812</v>
      </c>
      <c r="E56" s="160">
        <f>+SUM(RF!AB56:AM56)</f>
        <v>-12724.84684301872</v>
      </c>
      <c r="F56" s="160">
        <f>+SUM(RF!AN56:AY56)</f>
        <v>-13488.337653599796</v>
      </c>
      <c r="G56" s="160"/>
    </row>
    <row r="57" spans="1:7" x14ac:dyDescent="0.25">
      <c r="C57" s="23"/>
      <c r="D57" s="23"/>
      <c r="E57" s="160">
        <f>+SUM(RF!AB57:AM57)</f>
        <v>0</v>
      </c>
      <c r="F57" s="160">
        <f>+SUM(RF!AN57:AY57)</f>
        <v>0</v>
      </c>
      <c r="G57" s="23"/>
    </row>
    <row r="58" spans="1:7" x14ac:dyDescent="0.25">
      <c r="A58" s="278" t="s">
        <v>162</v>
      </c>
      <c r="B58" s="278" t="s">
        <v>162</v>
      </c>
      <c r="C58" s="23"/>
      <c r="D58" s="23"/>
      <c r="E58" s="160">
        <f>+SUM(RF!AB58:AM58)</f>
        <v>0</v>
      </c>
      <c r="F58" s="160">
        <f>+SUM(RF!AN58:AY58)</f>
        <v>0</v>
      </c>
      <c r="G58" s="23"/>
    </row>
    <row r="59" spans="1:7" x14ac:dyDescent="0.25">
      <c r="B59" t="s">
        <v>163</v>
      </c>
      <c r="C59" s="160">
        <f>+SUM(RF!D59:O59)</f>
        <v>0</v>
      </c>
      <c r="D59" s="160">
        <f>+SUM(RF!P59:AA59)</f>
        <v>0</v>
      </c>
      <c r="E59" s="160">
        <f>+SUM(RF!AB59:AM59)</f>
        <v>0</v>
      </c>
      <c r="F59" s="160">
        <f>+SUM(RF!AN59:AY59)</f>
        <v>0</v>
      </c>
      <c r="G59" s="160"/>
    </row>
    <row r="60" spans="1:7" x14ac:dyDescent="0.25">
      <c r="B60" s="5" t="s">
        <v>164</v>
      </c>
      <c r="C60" s="22">
        <f>SUM(C53:C59)</f>
        <v>-110406.31267260714</v>
      </c>
      <c r="D60" s="22">
        <f>SUM(D53:D59)</f>
        <v>-12004.572493413812</v>
      </c>
      <c r="E60" s="22">
        <f t="shared" ref="E60:F60" si="6">SUM(E53:E59)</f>
        <v>-12724.84684301872</v>
      </c>
      <c r="F60" s="22">
        <f t="shared" si="6"/>
        <v>-13488.337653599796</v>
      </c>
      <c r="G60" s="22"/>
    </row>
    <row r="61" spans="1:7" x14ac:dyDescent="0.25">
      <c r="B61" s="5"/>
    </row>
    <row r="62" spans="1:7" x14ac:dyDescent="0.25">
      <c r="A62" s="279" t="s">
        <v>165</v>
      </c>
      <c r="B62" s="279" t="s">
        <v>165</v>
      </c>
      <c r="C62" s="22">
        <f>+C33+C50+C60</f>
        <v>170009.36902002338</v>
      </c>
      <c r="D62" s="22">
        <f>+D33+D50+D60</f>
        <v>165488.95660713315</v>
      </c>
      <c r="E62" s="22">
        <f t="shared" ref="E62:F62" si="7">+E33+E50+E60</f>
        <v>110071.73706418308</v>
      </c>
      <c r="F62" s="22">
        <f t="shared" si="7"/>
        <v>25238.917584499315</v>
      </c>
      <c r="G62" s="22"/>
    </row>
    <row r="63" spans="1:7" x14ac:dyDescent="0.25">
      <c r="B63" s="3" t="s">
        <v>166</v>
      </c>
      <c r="C63" s="22">
        <f>+SP!B4-SP!B57</f>
        <v>0</v>
      </c>
      <c r="D63" s="22">
        <f>+C64</f>
        <v>170009.36902002338</v>
      </c>
      <c r="E63" s="22">
        <f t="shared" ref="E63:F63" si="8">+D64</f>
        <v>335498.32562715653</v>
      </c>
      <c r="F63" s="22">
        <f t="shared" si="8"/>
        <v>445570.06269133964</v>
      </c>
      <c r="G63" s="22"/>
    </row>
    <row r="64" spans="1:7" x14ac:dyDescent="0.25">
      <c r="B64" s="3" t="s">
        <v>177</v>
      </c>
      <c r="C64" s="22">
        <f>+C62+C63</f>
        <v>170009.36902002338</v>
      </c>
      <c r="D64" s="22">
        <f>+D62+D63</f>
        <v>335498.32562715653</v>
      </c>
      <c r="E64" s="22">
        <f t="shared" ref="E64:F64" si="9">+E62+E63</f>
        <v>445570.06269133964</v>
      </c>
      <c r="F64" s="22">
        <f t="shared" si="9"/>
        <v>470808.98027583899</v>
      </c>
      <c r="G64" s="22"/>
    </row>
  </sheetData>
  <mergeCells count="8">
    <mergeCell ref="A58:B58"/>
    <mergeCell ref="A62:B62"/>
    <mergeCell ref="A2:B2"/>
    <mergeCell ref="A11:B11"/>
    <mergeCell ref="A17:B17"/>
    <mergeCell ref="A35:B35"/>
    <mergeCell ref="A52:B52"/>
    <mergeCell ref="A54:B54"/>
  </mergeCells>
  <hyperlinks>
    <hyperlink ref="A1" location="Indice!A1" display="INDICE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0"/>
  <sheetViews>
    <sheetView showGridLines="0" topLeftCell="A9" workbookViewId="0">
      <selection activeCell="E34" sqref="E34"/>
    </sheetView>
  </sheetViews>
  <sheetFormatPr defaultRowHeight="15" x14ac:dyDescent="0.25"/>
  <cols>
    <col min="3" max="3" width="52.7109375" bestFit="1" customWidth="1"/>
    <col min="4" max="4" width="9" bestFit="1" customWidth="1"/>
    <col min="5" max="8" width="10.5703125" bestFit="1" customWidth="1"/>
  </cols>
  <sheetData>
    <row r="1" spans="1:8" x14ac:dyDescent="0.25">
      <c r="A1" s="54" t="s">
        <v>434</v>
      </c>
    </row>
    <row r="2" spans="1:8" x14ac:dyDescent="0.25">
      <c r="C2" s="3" t="s">
        <v>402</v>
      </c>
      <c r="D2" s="26">
        <f>+YEAR(SP_ANNO!D2)</f>
        <v>2015</v>
      </c>
      <c r="E2" s="26">
        <f>+YEAR(SP_ANNO!E2)</f>
        <v>2016</v>
      </c>
      <c r="F2" s="26">
        <f>+YEAR(SP_ANNO!F2)</f>
        <v>2017</v>
      </c>
      <c r="G2" s="26">
        <f>+YEAR(SP_ANNO!G2)</f>
        <v>2018</v>
      </c>
      <c r="H2" s="26">
        <f>+YEAR(SP_ANNO!H2)</f>
        <v>2019</v>
      </c>
    </row>
    <row r="3" spans="1:8" x14ac:dyDescent="0.25">
      <c r="C3" t="s">
        <v>403</v>
      </c>
    </row>
    <row r="4" spans="1:8" x14ac:dyDescent="0.25">
      <c r="C4" t="s">
        <v>404</v>
      </c>
      <c r="D4" s="14">
        <f>+SP_ANNO!D24+SP_ANNO!D39+SP_ANNO!D49</f>
        <v>199000</v>
      </c>
      <c r="E4" s="14">
        <f>+SP_ANNO!E24+SP_ANNO!E39+SP_ANNO!E49</f>
        <v>99500</v>
      </c>
      <c r="F4" s="14">
        <f>+SP_ANNO!F24+SP_ANNO!F39+SP_ANNO!F49</f>
        <v>2.9103830456733704E-11</v>
      </c>
      <c r="G4" s="14">
        <f>+SP_ANNO!G24+SP_ANNO!G39+SP_ANNO!G49</f>
        <v>2.9103830456733704E-11</v>
      </c>
      <c r="H4" s="14">
        <f>+SP_ANNO!H24+SP_ANNO!H39+SP_ANNO!H49</f>
        <v>2.9103830456733704E-11</v>
      </c>
    </row>
    <row r="5" spans="1:8" x14ac:dyDescent="0.25">
      <c r="C5" t="s">
        <v>405</v>
      </c>
      <c r="D5" s="14">
        <f>+SP_ANNO!D4+SP_ANNO!D6+SP_ANNO!D20</f>
        <v>497000</v>
      </c>
      <c r="E5" s="14">
        <f>+SP_ANNO!E4+SP_ANNO!E6+SP_ANNO!E20</f>
        <v>610609.36902002362</v>
      </c>
      <c r="F5" s="14">
        <f>+SP_ANNO!F4+SP_ANNO!F6+SP_ANNO!F20</f>
        <v>776098.32562715677</v>
      </c>
      <c r="G5" s="14">
        <f>+SP_ANNO!G4+SP_ANNO!G6+SP_ANNO!G20</f>
        <v>886170.06269133987</v>
      </c>
      <c r="H5" s="14">
        <f>+SP_ANNO!H4+SP_ANNO!H6+SP_ANNO!H20</f>
        <v>911408.9802758391</v>
      </c>
    </row>
    <row r="6" spans="1:8" x14ac:dyDescent="0.25">
      <c r="C6" s="3" t="s">
        <v>205</v>
      </c>
      <c r="D6" s="161">
        <f>SUM(D3:D5)</f>
        <v>696000</v>
      </c>
      <c r="E6" s="161">
        <f>SUM(E3:E5)</f>
        <v>710109.36902002362</v>
      </c>
      <c r="F6" s="161">
        <f>SUM(F3:F5)</f>
        <v>776098.32562715677</v>
      </c>
      <c r="G6" s="161">
        <f>SUM(G3:G5)</f>
        <v>886170.06269133987</v>
      </c>
      <c r="H6" s="161">
        <f>SUM(H3:H5)</f>
        <v>911408.9802758391</v>
      </c>
    </row>
    <row r="7" spans="1:8" x14ac:dyDescent="0.25">
      <c r="C7" t="s">
        <v>406</v>
      </c>
      <c r="E7" s="14"/>
      <c r="F7" s="14"/>
      <c r="G7" s="14"/>
      <c r="H7" s="14"/>
    </row>
    <row r="8" spans="1:8" x14ac:dyDescent="0.25">
      <c r="C8" t="s">
        <v>407</v>
      </c>
      <c r="D8" s="14">
        <f>+SP_ANNO!D78</f>
        <v>107000</v>
      </c>
      <c r="E8" s="14">
        <f>+SP_ANNO!E78</f>
        <v>117036.64835929722</v>
      </c>
      <c r="F8" s="14">
        <f>+SP_ANNO!F78</f>
        <v>197738.87745984434</v>
      </c>
      <c r="G8" s="14">
        <f>+SP_ANNO!G78</f>
        <v>311824.96136704617</v>
      </c>
      <c r="H8" s="14">
        <f>+SP_ANNO!H78</f>
        <v>349602.71660514525</v>
      </c>
    </row>
    <row r="9" spans="1:8" x14ac:dyDescent="0.25">
      <c r="C9" t="s">
        <v>408</v>
      </c>
      <c r="D9" s="14">
        <f>+SP_ANNO!D73</f>
        <v>270000</v>
      </c>
      <c r="E9" s="14">
        <f>+SP_ANNO!E73</f>
        <v>144423.68732739286</v>
      </c>
      <c r="F9" s="14">
        <f>+SP_ANNO!F73</f>
        <v>137249.11483397905</v>
      </c>
      <c r="G9" s="14">
        <f>+SP_ANNO!G73</f>
        <v>129354.26799096033</v>
      </c>
      <c r="H9" s="14">
        <f>+SP_ANNO!H73</f>
        <v>120695.93033736054</v>
      </c>
    </row>
    <row r="10" spans="1:8" x14ac:dyDescent="0.25">
      <c r="C10" t="s">
        <v>432</v>
      </c>
      <c r="D10" s="14">
        <f>+SP_ANNO!D59+SP_ANNO!D56</f>
        <v>319000</v>
      </c>
      <c r="E10" s="14">
        <f>+SP_ANNO!E59+SP_ANNO!E56</f>
        <v>448649.03333333338</v>
      </c>
      <c r="F10" s="14">
        <f>+SP_ANNO!F59+SP_ANNO!F56</f>
        <v>441110.33333333337</v>
      </c>
      <c r="G10" s="14">
        <f>+SP_ANNO!G59+SP_ANNO!G56</f>
        <v>444990.83333333337</v>
      </c>
      <c r="H10" s="14">
        <f>+SP_ANNO!H59+SP_ANNO!H56</f>
        <v>441110.33333333337</v>
      </c>
    </row>
    <row r="11" spans="1:8" x14ac:dyDescent="0.25">
      <c r="C11" s="3" t="s">
        <v>205</v>
      </c>
      <c r="D11" s="161">
        <f>SUM(D8:D10)</f>
        <v>696000</v>
      </c>
      <c r="E11" s="161">
        <f>SUM(E8:E10)</f>
        <v>710109.3690200235</v>
      </c>
      <c r="F11" s="161">
        <f>SUM(F8:F10)</f>
        <v>776098.32562715677</v>
      </c>
      <c r="G11" s="161">
        <f>SUM(G8:G10)</f>
        <v>886170.06269133987</v>
      </c>
      <c r="H11" s="161">
        <f>SUM(H8:H10)</f>
        <v>911408.9802758391</v>
      </c>
    </row>
    <row r="15" spans="1:8" x14ac:dyDescent="0.25">
      <c r="C15" s="3" t="s">
        <v>409</v>
      </c>
      <c r="D15" s="3"/>
      <c r="E15" s="3">
        <f>+E2</f>
        <v>2016</v>
      </c>
      <c r="F15" s="3">
        <f>+F2</f>
        <v>2017</v>
      </c>
      <c r="G15" s="3">
        <f>+G2</f>
        <v>2018</v>
      </c>
      <c r="H15" s="3">
        <f>+H2</f>
        <v>2019</v>
      </c>
    </row>
    <row r="16" spans="1:8" ht="15.75" x14ac:dyDescent="0.25">
      <c r="C16" s="162"/>
      <c r="D16" s="162"/>
    </row>
    <row r="17" spans="3:8" ht="15.75" x14ac:dyDescent="0.25">
      <c r="C17" s="163" t="s">
        <v>410</v>
      </c>
      <c r="D17" s="163"/>
      <c r="E17" s="14">
        <f>+CE_ANNO!C3</f>
        <v>2400000</v>
      </c>
      <c r="F17" s="14">
        <f>+CE_ANNO!D3</f>
        <v>2400000</v>
      </c>
      <c r="G17" s="14">
        <f>+CE_ANNO!E3</f>
        <v>2400000</v>
      </c>
      <c r="H17" s="14">
        <f>+CE_ANNO!F3</f>
        <v>2400000</v>
      </c>
    </row>
    <row r="18" spans="3:8" ht="15.75" x14ac:dyDescent="0.25">
      <c r="C18" s="163" t="s">
        <v>411</v>
      </c>
      <c r="D18" s="163"/>
      <c r="E18" s="14">
        <f>+CE_ANNO!C11+CE_ANNO!C18+CE_ANNO!C28-CE_ANNO!C58-CE_ANNO!C59-CE_ANNO!C56-CE_ANNO!C30-CE_ANNO!C60</f>
        <v>2107200</v>
      </c>
      <c r="F18" s="14">
        <f>+CE_ANNO!D11+CE_ANNO!D18+CE_ANNO!D28-CE_ANNO!D58-CE_ANNO!D59-CE_ANNO!D56-CE_ANNO!D30-CE_ANNO!D60</f>
        <v>2107200</v>
      </c>
      <c r="G18" s="14">
        <f>+CE_ANNO!E11+CE_ANNO!E18+CE_ANNO!E28-CE_ANNO!E58-CE_ANNO!E59-CE_ANNO!E56-CE_ANNO!E30-CE_ANNO!E60</f>
        <v>2107200</v>
      </c>
      <c r="H18" s="14">
        <f>+CE_ANNO!F11+CE_ANNO!F18+CE_ANNO!F28-CE_ANNO!F58-CE_ANNO!F59-CE_ANNO!F56-CE_ANNO!F30-CE_ANNO!F60</f>
        <v>2107200</v>
      </c>
    </row>
    <row r="19" spans="3:8" ht="15.75" x14ac:dyDescent="0.25">
      <c r="C19" s="164" t="s">
        <v>412</v>
      </c>
      <c r="D19" s="164"/>
      <c r="E19" s="161">
        <f>+E17-E18</f>
        <v>292800</v>
      </c>
      <c r="F19" s="161">
        <f>+F17-F18</f>
        <v>292800</v>
      </c>
      <c r="G19" s="161">
        <f>+G17-G18</f>
        <v>292800</v>
      </c>
      <c r="H19" s="161">
        <f>+H17-H18</f>
        <v>292800</v>
      </c>
    </row>
    <row r="21" spans="3:8" ht="15.75" x14ac:dyDescent="0.25">
      <c r="C21" s="163" t="s">
        <v>413</v>
      </c>
      <c r="D21" s="163"/>
      <c r="E21" s="14">
        <f>+CE_ANNO!C58+CE_ANNO!C59</f>
        <v>89194</v>
      </c>
      <c r="F21" s="14">
        <f>+CE_ANNO!D58+CE_ANNO!D59</f>
        <v>89194</v>
      </c>
      <c r="G21" s="14">
        <f>+CE_ANNO!E58+CE_ANNO!E59</f>
        <v>89194</v>
      </c>
      <c r="H21" s="14">
        <f>+CE_ANNO!F58+CE_ANNO!F59</f>
        <v>89194</v>
      </c>
    </row>
    <row r="22" spans="3:8" ht="15.75" x14ac:dyDescent="0.25">
      <c r="C22" s="164" t="s">
        <v>414</v>
      </c>
      <c r="D22" s="164"/>
      <c r="E22" s="161">
        <f>+E19-E21</f>
        <v>203606</v>
      </c>
      <c r="F22" s="161">
        <f>+F19-F21</f>
        <v>203606</v>
      </c>
      <c r="G22" s="161">
        <f>+G19-G21</f>
        <v>203606</v>
      </c>
      <c r="H22" s="161">
        <f>+H19-H21</f>
        <v>203606</v>
      </c>
    </row>
    <row r="24" spans="3:8" ht="15.75" x14ac:dyDescent="0.25">
      <c r="C24" s="163" t="s">
        <v>415</v>
      </c>
      <c r="D24" s="163"/>
      <c r="E24" s="14">
        <f>+CE_ANNO!C56+CE_ANNO!C30</f>
        <v>99500.000000000015</v>
      </c>
      <c r="F24" s="14">
        <f>+CE_ANNO!D56+CE_ANNO!D30</f>
        <v>99500.000000000015</v>
      </c>
      <c r="G24" s="14">
        <f>+CE_ANNO!E56+CE_ANNO!E30</f>
        <v>0</v>
      </c>
      <c r="H24" s="14">
        <f>+CE_ANNO!F56+CE_ANNO!F30</f>
        <v>0</v>
      </c>
    </row>
    <row r="25" spans="3:8" ht="15.75" x14ac:dyDescent="0.25">
      <c r="C25" s="164" t="s">
        <v>416</v>
      </c>
      <c r="D25" s="164"/>
      <c r="E25" s="161">
        <f>+E22-E24</f>
        <v>104105.99999999999</v>
      </c>
      <c r="F25" s="161">
        <f>+F22-F24</f>
        <v>104105.99999999999</v>
      </c>
      <c r="G25" s="161">
        <f>+G22-G24</f>
        <v>203606</v>
      </c>
      <c r="H25" s="161">
        <f>+H22-H24</f>
        <v>203606</v>
      </c>
    </row>
    <row r="27" spans="3:8" ht="15.75" x14ac:dyDescent="0.25">
      <c r="C27" s="163" t="s">
        <v>417</v>
      </c>
      <c r="D27" s="163"/>
      <c r="E27" s="14">
        <f>+CE_ANNO!C69</f>
        <v>-86530.651640702708</v>
      </c>
      <c r="F27" s="14">
        <f>+CE_ANNO!D69</f>
        <v>-7835.7522120150261</v>
      </c>
      <c r="G27" s="14">
        <f>+CE_ANNO!E69</f>
        <v>-7115.4778624101937</v>
      </c>
      <c r="H27" s="14">
        <f>+CE_ANNO!F69</f>
        <v>-6351.9870518290709</v>
      </c>
    </row>
    <row r="28" spans="3:8" ht="15.75" x14ac:dyDescent="0.25">
      <c r="C28" s="164" t="s">
        <v>418</v>
      </c>
      <c r="D28" s="164"/>
      <c r="E28" s="161">
        <f>+E25+E27</f>
        <v>17575.348359297277</v>
      </c>
      <c r="F28" s="161">
        <f t="shared" ref="F28:H28" si="0">+F25+F27</f>
        <v>96270.247787984961</v>
      </c>
      <c r="G28" s="161">
        <f t="shared" si="0"/>
        <v>196490.52213758981</v>
      </c>
      <c r="H28" s="161">
        <f t="shared" si="0"/>
        <v>197254.01294817092</v>
      </c>
    </row>
    <row r="30" spans="3:8" ht="15.75" x14ac:dyDescent="0.25">
      <c r="C30" s="163" t="s">
        <v>419</v>
      </c>
      <c r="D30" s="163"/>
      <c r="E30" s="14">
        <f>+CE_ANNO!C64</f>
        <v>0</v>
      </c>
      <c r="F30" s="14">
        <f>+CE_ANNO!D64</f>
        <v>0</v>
      </c>
      <c r="G30" s="14">
        <f>+CE_ANNO!E64</f>
        <v>0</v>
      </c>
      <c r="H30" s="14">
        <f>+CE_ANNO!F64</f>
        <v>0</v>
      </c>
    </row>
    <row r="31" spans="3:8" ht="15.75" x14ac:dyDescent="0.25">
      <c r="C31" s="164" t="s">
        <v>420</v>
      </c>
      <c r="D31" s="164"/>
      <c r="E31" s="161">
        <f>+E28-E30</f>
        <v>17575.348359297277</v>
      </c>
      <c r="F31" s="161">
        <f>+F28-F30</f>
        <v>96270.247787984961</v>
      </c>
      <c r="G31" s="161">
        <f>+G28-G30</f>
        <v>196490.52213758981</v>
      </c>
      <c r="H31" s="161">
        <f>+H28-H30</f>
        <v>197254.01294817092</v>
      </c>
    </row>
    <row r="33" spans="3:8" ht="15.75" x14ac:dyDescent="0.25">
      <c r="C33" s="163" t="s">
        <v>421</v>
      </c>
      <c r="D33" s="163"/>
      <c r="E33" s="14">
        <f>+CE_ANNO!C76</f>
        <v>7538.6999999999953</v>
      </c>
      <c r="F33" s="14">
        <f>+CE_ANNO!D76</f>
        <v>7538.6999999999953</v>
      </c>
      <c r="G33" s="14">
        <f>+CE_ANNO!E76</f>
        <v>11419.2</v>
      </c>
      <c r="H33" s="14">
        <f>+CE_ANNO!F76</f>
        <v>11419.2</v>
      </c>
    </row>
    <row r="34" spans="3:8" ht="15.75" x14ac:dyDescent="0.25">
      <c r="C34" s="164" t="s">
        <v>422</v>
      </c>
      <c r="D34" s="164"/>
      <c r="E34" s="161">
        <f>+E31-E33</f>
        <v>10036.648359297282</v>
      </c>
      <c r="F34" s="161">
        <f>+F31-F33</f>
        <v>88731.547787984964</v>
      </c>
      <c r="G34" s="161">
        <f>+G31-G33</f>
        <v>185071.3221375898</v>
      </c>
      <c r="H34" s="161">
        <f>+H31-H33</f>
        <v>185834.8129481709</v>
      </c>
    </row>
    <row r="39" spans="3:8" x14ac:dyDescent="0.25">
      <c r="C39" s="3" t="s">
        <v>423</v>
      </c>
      <c r="D39" s="3"/>
      <c r="E39" s="26">
        <f>+E15</f>
        <v>2016</v>
      </c>
      <c r="F39" s="26">
        <f>+F15</f>
        <v>2017</v>
      </c>
      <c r="G39" s="26">
        <f>+G15</f>
        <v>2018</v>
      </c>
      <c r="H39" s="26">
        <f>+H15</f>
        <v>2019</v>
      </c>
    </row>
    <row r="40" spans="3:8" x14ac:dyDescent="0.25">
      <c r="C40" t="s">
        <v>424</v>
      </c>
      <c r="E40" s="165">
        <f>+E25/(E9+E8)</f>
        <v>0.39817129327314488</v>
      </c>
      <c r="F40" s="165">
        <f>+F25/(F9+F8)</f>
        <v>0.31077531850361645</v>
      </c>
      <c r="G40" s="165">
        <f>+G25/(G9+G8)</f>
        <v>0.4615040474509251</v>
      </c>
      <c r="H40" s="165">
        <f>+H25/(H9+H8)</f>
        <v>0.43292916389123892</v>
      </c>
    </row>
    <row r="41" spans="3:8" x14ac:dyDescent="0.25">
      <c r="C41" t="s">
        <v>425</v>
      </c>
      <c r="E41" s="166">
        <f>+E34/E8</f>
        <v>8.57564574857375E-2</v>
      </c>
      <c r="F41" s="166">
        <f>+F34/F8</f>
        <v>0.44873091689318428</v>
      </c>
      <c r="G41" s="166">
        <f>+G34/G8</f>
        <v>0.59351028643195791</v>
      </c>
      <c r="H41" s="166">
        <f>+H34/H8</f>
        <v>0.53155997971852109</v>
      </c>
    </row>
    <row r="42" spans="3:8" x14ac:dyDescent="0.25">
      <c r="C42" t="s">
        <v>426</v>
      </c>
      <c r="E42" s="166">
        <f>+(E25+E30)/E6</f>
        <v>0.14660558576162711</v>
      </c>
      <c r="F42" s="166">
        <f>+(F25+F30)/F6</f>
        <v>0.13414021981798896</v>
      </c>
      <c r="G42" s="166">
        <f>+(G25+G30)/G6</f>
        <v>0.22975951069892733</v>
      </c>
      <c r="H42" s="166">
        <f>+(H25+H30)/H6</f>
        <v>0.22339696492608443</v>
      </c>
    </row>
    <row r="45" spans="3:8" x14ac:dyDescent="0.25">
      <c r="C45" s="3" t="s">
        <v>427</v>
      </c>
      <c r="D45" s="3"/>
      <c r="E45" s="3">
        <f>+E15</f>
        <v>2016</v>
      </c>
      <c r="F45" s="3">
        <f t="shared" ref="F45:H45" si="1">+F15</f>
        <v>2017</v>
      </c>
      <c r="G45" s="3">
        <f t="shared" si="1"/>
        <v>2018</v>
      </c>
      <c r="H45" s="3">
        <f t="shared" si="1"/>
        <v>2019</v>
      </c>
    </row>
    <row r="47" spans="3:8" x14ac:dyDescent="0.25">
      <c r="C47" t="s">
        <v>428</v>
      </c>
      <c r="E47" s="14">
        <f>+E5-E10</f>
        <v>161960.33568669023</v>
      </c>
      <c r="F47" s="14">
        <f t="shared" ref="F47:H47" si="2">+F5-F10</f>
        <v>334987.99229382339</v>
      </c>
      <c r="G47" s="14">
        <f t="shared" si="2"/>
        <v>441179.2293580065</v>
      </c>
      <c r="H47" s="14">
        <f t="shared" si="2"/>
        <v>470298.64694250573</v>
      </c>
    </row>
    <row r="48" spans="3:8" x14ac:dyDescent="0.25">
      <c r="C48" t="s">
        <v>429</v>
      </c>
      <c r="E48" s="14">
        <f>+E5-SP_ANNO!E20-Ratios!E10</f>
        <v>11960.335686690232</v>
      </c>
      <c r="F48" s="14">
        <f>+F5-SP_ANNO!F20-Ratios!F10</f>
        <v>184987.99229382339</v>
      </c>
      <c r="G48" s="14">
        <f>+G5-SP_ANNO!G20-Ratios!G10</f>
        <v>291179.2293580065</v>
      </c>
      <c r="H48" s="14">
        <f>+H5-SP_ANNO!H20-Ratios!H10</f>
        <v>320298.64694250573</v>
      </c>
    </row>
    <row r="49" spans="3:8" x14ac:dyDescent="0.25">
      <c r="C49" t="s">
        <v>430</v>
      </c>
      <c r="E49" s="158">
        <f>+E5/E10</f>
        <v>1.3609956194118407</v>
      </c>
      <c r="F49" s="158">
        <f t="shared" ref="F49:H49" si="3">+F5/F10</f>
        <v>1.7594199613562065</v>
      </c>
      <c r="G49" s="158">
        <f t="shared" si="3"/>
        <v>1.9914344213637505</v>
      </c>
      <c r="H49" s="158">
        <f t="shared" si="3"/>
        <v>2.0661700971469097</v>
      </c>
    </row>
    <row r="50" spans="3:8" x14ac:dyDescent="0.25">
      <c r="C50" t="s">
        <v>431</v>
      </c>
      <c r="E50" s="158">
        <f>+(E5-SP_ANNO!E20)/Ratios!E4</f>
        <v>4.6292398896484785</v>
      </c>
      <c r="F50" s="158">
        <f>+(F5-SP_ANNO!F20)/Ratios!F4</f>
        <v>2.1512574661191976E+16</v>
      </c>
      <c r="G50" s="158">
        <f>+(G5-SP_ANNO!G20)/Ratios!G4</f>
        <v>2.5294610748428596E+16</v>
      </c>
      <c r="H50" s="158">
        <f>+(H5-SP_ANNO!H20)/Ratios!H4</f>
        <v>2.6161813353323504E+16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X82"/>
  <sheetViews>
    <sheetView showGridLines="0" zoomScale="120" zoomScaleNormal="120" workbookViewId="0">
      <pane xSplit="1" ySplit="1" topLeftCell="G63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68.140625" style="1" bestFit="1" customWidth="1"/>
    <col min="2" max="2" width="10.7109375" style="1" bestFit="1" customWidth="1"/>
    <col min="3" max="4" width="10.7109375" bestFit="1" customWidth="1"/>
    <col min="5" max="49" width="10" bestFit="1" customWidth="1"/>
    <col min="215" max="215" width="68.140625" bestFit="1" customWidth="1"/>
    <col min="216" max="216" width="11.5703125" bestFit="1" customWidth="1"/>
    <col min="471" max="471" width="68.140625" bestFit="1" customWidth="1"/>
    <col min="472" max="472" width="11.5703125" bestFit="1" customWidth="1"/>
    <col min="727" max="727" width="68.140625" bestFit="1" customWidth="1"/>
    <col min="728" max="728" width="11.5703125" bestFit="1" customWidth="1"/>
    <col min="983" max="983" width="68.140625" bestFit="1" customWidth="1"/>
    <col min="984" max="984" width="11.5703125" bestFit="1" customWidth="1"/>
    <col min="1239" max="1239" width="68.140625" bestFit="1" customWidth="1"/>
    <col min="1240" max="1240" width="11.5703125" bestFit="1" customWidth="1"/>
    <col min="1495" max="1495" width="68.140625" bestFit="1" customWidth="1"/>
    <col min="1496" max="1496" width="11.5703125" bestFit="1" customWidth="1"/>
    <col min="1751" max="1751" width="68.140625" bestFit="1" customWidth="1"/>
    <col min="1752" max="1752" width="11.5703125" bestFit="1" customWidth="1"/>
    <col min="2007" max="2007" width="68.140625" bestFit="1" customWidth="1"/>
    <col min="2008" max="2008" width="11.5703125" bestFit="1" customWidth="1"/>
    <col min="2263" max="2263" width="68.140625" bestFit="1" customWidth="1"/>
    <col min="2264" max="2264" width="11.5703125" bestFit="1" customWidth="1"/>
    <col min="2519" max="2519" width="68.140625" bestFit="1" customWidth="1"/>
    <col min="2520" max="2520" width="11.5703125" bestFit="1" customWidth="1"/>
    <col min="2775" max="2775" width="68.140625" bestFit="1" customWidth="1"/>
    <col min="2776" max="2776" width="11.5703125" bestFit="1" customWidth="1"/>
    <col min="3031" max="3031" width="68.140625" bestFit="1" customWidth="1"/>
    <col min="3032" max="3032" width="11.5703125" bestFit="1" customWidth="1"/>
    <col min="3287" max="3287" width="68.140625" bestFit="1" customWidth="1"/>
    <col min="3288" max="3288" width="11.5703125" bestFit="1" customWidth="1"/>
    <col min="3543" max="3543" width="68.140625" bestFit="1" customWidth="1"/>
    <col min="3544" max="3544" width="11.5703125" bestFit="1" customWidth="1"/>
    <col min="3799" max="3799" width="68.140625" bestFit="1" customWidth="1"/>
    <col min="3800" max="3800" width="11.5703125" bestFit="1" customWidth="1"/>
    <col min="4055" max="4055" width="68.140625" bestFit="1" customWidth="1"/>
    <col min="4056" max="4056" width="11.5703125" bestFit="1" customWidth="1"/>
    <col min="4311" max="4311" width="68.140625" bestFit="1" customWidth="1"/>
    <col min="4312" max="4312" width="11.5703125" bestFit="1" customWidth="1"/>
    <col min="4567" max="4567" width="68.140625" bestFit="1" customWidth="1"/>
    <col min="4568" max="4568" width="11.5703125" bestFit="1" customWidth="1"/>
    <col min="4823" max="4823" width="68.140625" bestFit="1" customWidth="1"/>
    <col min="4824" max="4824" width="11.5703125" bestFit="1" customWidth="1"/>
    <col min="5079" max="5079" width="68.140625" bestFit="1" customWidth="1"/>
    <col min="5080" max="5080" width="11.5703125" bestFit="1" customWidth="1"/>
    <col min="5335" max="5335" width="68.140625" bestFit="1" customWidth="1"/>
    <col min="5336" max="5336" width="11.5703125" bestFit="1" customWidth="1"/>
    <col min="5591" max="5591" width="68.140625" bestFit="1" customWidth="1"/>
    <col min="5592" max="5592" width="11.5703125" bestFit="1" customWidth="1"/>
    <col min="5847" max="5847" width="68.140625" bestFit="1" customWidth="1"/>
    <col min="5848" max="5848" width="11.5703125" bestFit="1" customWidth="1"/>
    <col min="6103" max="6103" width="68.140625" bestFit="1" customWidth="1"/>
    <col min="6104" max="6104" width="11.5703125" bestFit="1" customWidth="1"/>
    <col min="6359" max="6359" width="68.140625" bestFit="1" customWidth="1"/>
    <col min="6360" max="6360" width="11.5703125" bestFit="1" customWidth="1"/>
    <col min="6615" max="6615" width="68.140625" bestFit="1" customWidth="1"/>
    <col min="6616" max="6616" width="11.5703125" bestFit="1" customWidth="1"/>
    <col min="6871" max="6871" width="68.140625" bestFit="1" customWidth="1"/>
    <col min="6872" max="6872" width="11.5703125" bestFit="1" customWidth="1"/>
    <col min="7127" max="7127" width="68.140625" bestFit="1" customWidth="1"/>
    <col min="7128" max="7128" width="11.5703125" bestFit="1" customWidth="1"/>
    <col min="7383" max="7383" width="68.140625" bestFit="1" customWidth="1"/>
    <col min="7384" max="7384" width="11.5703125" bestFit="1" customWidth="1"/>
    <col min="7639" max="7639" width="68.140625" bestFit="1" customWidth="1"/>
    <col min="7640" max="7640" width="11.5703125" bestFit="1" customWidth="1"/>
    <col min="7895" max="7895" width="68.140625" bestFit="1" customWidth="1"/>
    <col min="7896" max="7896" width="11.5703125" bestFit="1" customWidth="1"/>
    <col min="8151" max="8151" width="68.140625" bestFit="1" customWidth="1"/>
    <col min="8152" max="8152" width="11.5703125" bestFit="1" customWidth="1"/>
    <col min="8407" max="8407" width="68.140625" bestFit="1" customWidth="1"/>
    <col min="8408" max="8408" width="11.5703125" bestFit="1" customWidth="1"/>
    <col min="8663" max="8663" width="68.140625" bestFit="1" customWidth="1"/>
    <col min="8664" max="8664" width="11.5703125" bestFit="1" customWidth="1"/>
    <col min="8919" max="8919" width="68.140625" bestFit="1" customWidth="1"/>
    <col min="8920" max="8920" width="11.5703125" bestFit="1" customWidth="1"/>
    <col min="9175" max="9175" width="68.140625" bestFit="1" customWidth="1"/>
    <col min="9176" max="9176" width="11.5703125" bestFit="1" customWidth="1"/>
    <col min="9431" max="9431" width="68.140625" bestFit="1" customWidth="1"/>
    <col min="9432" max="9432" width="11.5703125" bestFit="1" customWidth="1"/>
    <col min="9687" max="9687" width="68.140625" bestFit="1" customWidth="1"/>
    <col min="9688" max="9688" width="11.5703125" bestFit="1" customWidth="1"/>
    <col min="9943" max="9943" width="68.140625" bestFit="1" customWidth="1"/>
    <col min="9944" max="9944" width="11.5703125" bestFit="1" customWidth="1"/>
    <col min="10199" max="10199" width="68.140625" bestFit="1" customWidth="1"/>
    <col min="10200" max="10200" width="11.5703125" bestFit="1" customWidth="1"/>
    <col min="10455" max="10455" width="68.140625" bestFit="1" customWidth="1"/>
    <col min="10456" max="10456" width="11.5703125" bestFit="1" customWidth="1"/>
    <col min="10711" max="10711" width="68.140625" bestFit="1" customWidth="1"/>
    <col min="10712" max="10712" width="11.5703125" bestFit="1" customWidth="1"/>
    <col min="10967" max="10967" width="68.140625" bestFit="1" customWidth="1"/>
    <col min="10968" max="10968" width="11.5703125" bestFit="1" customWidth="1"/>
    <col min="11223" max="11223" width="68.140625" bestFit="1" customWidth="1"/>
    <col min="11224" max="11224" width="11.5703125" bestFit="1" customWidth="1"/>
    <col min="11479" max="11479" width="68.140625" bestFit="1" customWidth="1"/>
    <col min="11480" max="11480" width="11.5703125" bestFit="1" customWidth="1"/>
    <col min="11735" max="11735" width="68.140625" bestFit="1" customWidth="1"/>
    <col min="11736" max="11736" width="11.5703125" bestFit="1" customWidth="1"/>
    <col min="11991" max="11991" width="68.140625" bestFit="1" customWidth="1"/>
    <col min="11992" max="11992" width="11.5703125" bestFit="1" customWidth="1"/>
    <col min="12247" max="12247" width="68.140625" bestFit="1" customWidth="1"/>
    <col min="12248" max="12248" width="11.5703125" bestFit="1" customWidth="1"/>
    <col min="12503" max="12503" width="68.140625" bestFit="1" customWidth="1"/>
    <col min="12504" max="12504" width="11.5703125" bestFit="1" customWidth="1"/>
    <col min="12759" max="12759" width="68.140625" bestFit="1" customWidth="1"/>
    <col min="12760" max="12760" width="11.5703125" bestFit="1" customWidth="1"/>
    <col min="13015" max="13015" width="68.140625" bestFit="1" customWidth="1"/>
    <col min="13016" max="13016" width="11.5703125" bestFit="1" customWidth="1"/>
    <col min="13271" max="13271" width="68.140625" bestFit="1" customWidth="1"/>
    <col min="13272" max="13272" width="11.5703125" bestFit="1" customWidth="1"/>
    <col min="13527" max="13527" width="68.140625" bestFit="1" customWidth="1"/>
    <col min="13528" max="13528" width="11.5703125" bestFit="1" customWidth="1"/>
    <col min="13783" max="13783" width="68.140625" bestFit="1" customWidth="1"/>
    <col min="13784" max="13784" width="11.5703125" bestFit="1" customWidth="1"/>
    <col min="14039" max="14039" width="68.140625" bestFit="1" customWidth="1"/>
    <col min="14040" max="14040" width="11.5703125" bestFit="1" customWidth="1"/>
    <col min="14295" max="14295" width="68.140625" bestFit="1" customWidth="1"/>
    <col min="14296" max="14296" width="11.5703125" bestFit="1" customWidth="1"/>
    <col min="14551" max="14551" width="68.140625" bestFit="1" customWidth="1"/>
    <col min="14552" max="14552" width="11.5703125" bestFit="1" customWidth="1"/>
    <col min="14807" max="14807" width="68.140625" bestFit="1" customWidth="1"/>
    <col min="14808" max="14808" width="11.5703125" bestFit="1" customWidth="1"/>
    <col min="15063" max="15063" width="68.140625" bestFit="1" customWidth="1"/>
    <col min="15064" max="15064" width="11.5703125" bestFit="1" customWidth="1"/>
    <col min="15319" max="15319" width="68.140625" bestFit="1" customWidth="1"/>
    <col min="15320" max="15320" width="11.5703125" bestFit="1" customWidth="1"/>
    <col min="15575" max="15575" width="68.140625" bestFit="1" customWidth="1"/>
    <col min="15576" max="15576" width="11.5703125" bestFit="1" customWidth="1"/>
    <col min="15831" max="15831" width="68.140625" bestFit="1" customWidth="1"/>
    <col min="15832" max="15832" width="11.5703125" bestFit="1" customWidth="1"/>
    <col min="16087" max="16087" width="68.140625" bestFit="1" customWidth="1"/>
    <col min="16088" max="16088" width="11.5703125" bestFit="1" customWidth="1"/>
  </cols>
  <sheetData>
    <row r="1" spans="1:50" x14ac:dyDescent="0.25">
      <c r="A1" s="54" t="s">
        <v>434</v>
      </c>
      <c r="B1" s="172">
        <f>+Indice!D6</f>
        <v>42370</v>
      </c>
      <c r="C1" s="172">
        <f>EOMONTH(B1,1)</f>
        <v>42429</v>
      </c>
      <c r="D1" s="172">
        <f>EOMONTH(C1,1)</f>
        <v>42460</v>
      </c>
      <c r="E1" s="172">
        <f t="shared" ref="E1:AW1" si="0">EOMONTH(D1,1)</f>
        <v>42490</v>
      </c>
      <c r="F1" s="172">
        <f t="shared" si="0"/>
        <v>42521</v>
      </c>
      <c r="G1" s="172">
        <f t="shared" si="0"/>
        <v>42551</v>
      </c>
      <c r="H1" s="172">
        <f t="shared" si="0"/>
        <v>42582</v>
      </c>
      <c r="I1" s="172">
        <f t="shared" si="0"/>
        <v>42613</v>
      </c>
      <c r="J1" s="172">
        <f t="shared" si="0"/>
        <v>42643</v>
      </c>
      <c r="K1" s="172">
        <f t="shared" si="0"/>
        <v>42674</v>
      </c>
      <c r="L1" s="172">
        <f t="shared" si="0"/>
        <v>42704</v>
      </c>
      <c r="M1" s="172">
        <f t="shared" si="0"/>
        <v>42735</v>
      </c>
      <c r="N1" s="172">
        <f t="shared" si="0"/>
        <v>42766</v>
      </c>
      <c r="O1" s="172">
        <f t="shared" si="0"/>
        <v>42794</v>
      </c>
      <c r="P1" s="172">
        <f t="shared" si="0"/>
        <v>42825</v>
      </c>
      <c r="Q1" s="172">
        <f t="shared" si="0"/>
        <v>42855</v>
      </c>
      <c r="R1" s="172">
        <f t="shared" si="0"/>
        <v>42886</v>
      </c>
      <c r="S1" s="172">
        <f t="shared" si="0"/>
        <v>42916</v>
      </c>
      <c r="T1" s="172">
        <f t="shared" si="0"/>
        <v>42947</v>
      </c>
      <c r="U1" s="172">
        <f t="shared" si="0"/>
        <v>42978</v>
      </c>
      <c r="V1" s="172">
        <f t="shared" si="0"/>
        <v>43008</v>
      </c>
      <c r="W1" s="172">
        <f t="shared" si="0"/>
        <v>43039</v>
      </c>
      <c r="X1" s="172">
        <f t="shared" si="0"/>
        <v>43069</v>
      </c>
      <c r="Y1" s="172">
        <f t="shared" si="0"/>
        <v>43100</v>
      </c>
      <c r="Z1" s="172">
        <f t="shared" si="0"/>
        <v>43131</v>
      </c>
      <c r="AA1" s="172">
        <f t="shared" si="0"/>
        <v>43159</v>
      </c>
      <c r="AB1" s="172">
        <f t="shared" si="0"/>
        <v>43190</v>
      </c>
      <c r="AC1" s="172">
        <f t="shared" si="0"/>
        <v>43220</v>
      </c>
      <c r="AD1" s="172">
        <f t="shared" si="0"/>
        <v>43251</v>
      </c>
      <c r="AE1" s="172">
        <f t="shared" si="0"/>
        <v>43281</v>
      </c>
      <c r="AF1" s="172">
        <f t="shared" si="0"/>
        <v>43312</v>
      </c>
      <c r="AG1" s="172">
        <f t="shared" si="0"/>
        <v>43343</v>
      </c>
      <c r="AH1" s="172">
        <f t="shared" si="0"/>
        <v>43373</v>
      </c>
      <c r="AI1" s="172">
        <f t="shared" si="0"/>
        <v>43404</v>
      </c>
      <c r="AJ1" s="172">
        <f t="shared" si="0"/>
        <v>43434</v>
      </c>
      <c r="AK1" s="172">
        <f t="shared" si="0"/>
        <v>43465</v>
      </c>
      <c r="AL1" s="172">
        <f t="shared" si="0"/>
        <v>43496</v>
      </c>
      <c r="AM1" s="172">
        <f t="shared" si="0"/>
        <v>43524</v>
      </c>
      <c r="AN1" s="172">
        <f t="shared" si="0"/>
        <v>43555</v>
      </c>
      <c r="AO1" s="172">
        <f t="shared" si="0"/>
        <v>43585</v>
      </c>
      <c r="AP1" s="172">
        <f t="shared" si="0"/>
        <v>43616</v>
      </c>
      <c r="AQ1" s="172">
        <f t="shared" si="0"/>
        <v>43646</v>
      </c>
      <c r="AR1" s="172">
        <f t="shared" si="0"/>
        <v>43677</v>
      </c>
      <c r="AS1" s="172">
        <f t="shared" si="0"/>
        <v>43708</v>
      </c>
      <c r="AT1" s="172">
        <f t="shared" si="0"/>
        <v>43738</v>
      </c>
      <c r="AU1" s="172">
        <f t="shared" si="0"/>
        <v>43769</v>
      </c>
      <c r="AV1" s="172">
        <f t="shared" si="0"/>
        <v>43799</v>
      </c>
      <c r="AW1" s="172">
        <f t="shared" si="0"/>
        <v>43830</v>
      </c>
      <c r="AX1" s="20"/>
    </row>
    <row r="2" spans="1:50" x14ac:dyDescent="0.25">
      <c r="A2" s="15" t="s">
        <v>0</v>
      </c>
      <c r="B2" s="46">
        <f>+SUM(B4:B7)-B3+B8</f>
        <v>200000</v>
      </c>
      <c r="C2" s="46">
        <f t="shared" ref="C2:S2" si="1">+SUM(C4:C7)-C3+C8</f>
        <v>200000</v>
      </c>
      <c r="D2" s="46">
        <f t="shared" si="1"/>
        <v>200000</v>
      </c>
      <c r="E2" s="46">
        <f t="shared" si="1"/>
        <v>200000</v>
      </c>
      <c r="F2" s="46">
        <f t="shared" si="1"/>
        <v>200000</v>
      </c>
      <c r="G2" s="46">
        <f t="shared" si="1"/>
        <v>200000</v>
      </c>
      <c r="H2" s="46">
        <f t="shared" si="1"/>
        <v>200000</v>
      </c>
      <c r="I2" s="46">
        <f t="shared" si="1"/>
        <v>200000</v>
      </c>
      <c r="J2" s="46">
        <f t="shared" si="1"/>
        <v>200000</v>
      </c>
      <c r="K2" s="46">
        <f t="shared" si="1"/>
        <v>200000</v>
      </c>
      <c r="L2" s="46">
        <f t="shared" si="1"/>
        <v>200000</v>
      </c>
      <c r="M2" s="46">
        <f t="shared" si="1"/>
        <v>200000</v>
      </c>
      <c r="N2" s="46">
        <f t="shared" si="1"/>
        <v>200000</v>
      </c>
      <c r="O2" s="46">
        <f t="shared" si="1"/>
        <v>200000</v>
      </c>
      <c r="P2" s="46">
        <f t="shared" si="1"/>
        <v>200000</v>
      </c>
      <c r="Q2" s="46">
        <f t="shared" si="1"/>
        <v>200000</v>
      </c>
      <c r="R2" s="46">
        <f t="shared" si="1"/>
        <v>200000</v>
      </c>
      <c r="S2" s="46">
        <f t="shared" si="1"/>
        <v>200000</v>
      </c>
      <c r="T2" s="46">
        <f t="shared" ref="T2" si="2">+SUM(T4:T7)-T3+T8</f>
        <v>200000</v>
      </c>
      <c r="U2" s="46">
        <f t="shared" ref="U2" si="3">+SUM(U4:U7)-U3+U8</f>
        <v>200000</v>
      </c>
      <c r="V2" s="46">
        <f t="shared" ref="V2" si="4">+SUM(V4:V7)-V3+V8</f>
        <v>200000</v>
      </c>
      <c r="W2" s="46">
        <f t="shared" ref="W2" si="5">+SUM(W4:W7)-W3+W8</f>
        <v>200000</v>
      </c>
      <c r="X2" s="46">
        <f t="shared" ref="X2" si="6">+SUM(X4:X7)-X3+X8</f>
        <v>200000</v>
      </c>
      <c r="Y2" s="46">
        <f t="shared" ref="Y2" si="7">+SUM(Y4:Y7)-Y3+Y8</f>
        <v>200000</v>
      </c>
      <c r="Z2" s="46">
        <f t="shared" ref="Z2" si="8">+SUM(Z4:Z7)-Z3+Z8</f>
        <v>200000</v>
      </c>
      <c r="AA2" s="46">
        <f t="shared" ref="AA2" si="9">+SUM(AA4:AA7)-AA3+AA8</f>
        <v>200000</v>
      </c>
      <c r="AB2" s="46">
        <f t="shared" ref="AB2" si="10">+SUM(AB4:AB7)-AB3+AB8</f>
        <v>200000</v>
      </c>
      <c r="AC2" s="46">
        <f t="shared" ref="AC2" si="11">+SUM(AC4:AC7)-AC3+AC8</f>
        <v>200000</v>
      </c>
      <c r="AD2" s="46">
        <f t="shared" ref="AD2" si="12">+SUM(AD4:AD7)-AD3+AD8</f>
        <v>200000</v>
      </c>
      <c r="AE2" s="46">
        <f t="shared" ref="AE2" si="13">+SUM(AE4:AE7)-AE3+AE8</f>
        <v>200000</v>
      </c>
      <c r="AF2" s="46">
        <f t="shared" ref="AF2" si="14">+SUM(AF4:AF7)-AF3+AF8</f>
        <v>200000</v>
      </c>
      <c r="AG2" s="46">
        <f t="shared" ref="AG2" si="15">+SUM(AG4:AG7)-AG3+AG8</f>
        <v>200000</v>
      </c>
      <c r="AH2" s="46">
        <f t="shared" ref="AH2" si="16">+SUM(AH4:AH7)-AH3+AH8</f>
        <v>200000</v>
      </c>
      <c r="AI2" s="46">
        <f t="shared" ref="AI2" si="17">+SUM(AI4:AI7)-AI3+AI8</f>
        <v>200000</v>
      </c>
      <c r="AJ2" s="46">
        <f t="shared" ref="AJ2" si="18">+SUM(AJ4:AJ7)-AJ3+AJ8</f>
        <v>200000</v>
      </c>
      <c r="AK2" s="46">
        <f t="shared" ref="AK2" si="19">+SUM(AK4:AK7)-AK3+AK8</f>
        <v>200000</v>
      </c>
      <c r="AL2" s="46">
        <f t="shared" ref="AL2" si="20">+SUM(AL4:AL7)-AL3+AL8</f>
        <v>200000</v>
      </c>
      <c r="AM2" s="46">
        <f t="shared" ref="AM2" si="21">+SUM(AM4:AM7)-AM3+AM8</f>
        <v>200000</v>
      </c>
      <c r="AN2" s="46">
        <f t="shared" ref="AN2" si="22">+SUM(AN4:AN7)-AN3+AN8</f>
        <v>200000</v>
      </c>
      <c r="AO2" s="46">
        <f t="shared" ref="AO2" si="23">+SUM(AO4:AO7)-AO3+AO8</f>
        <v>200000</v>
      </c>
      <c r="AP2" s="46">
        <f t="shared" ref="AP2" si="24">+SUM(AP4:AP7)-AP3+AP8</f>
        <v>200000</v>
      </c>
      <c r="AQ2" s="46">
        <f t="shared" ref="AQ2" si="25">+SUM(AQ4:AQ7)-AQ3+AQ8</f>
        <v>200000</v>
      </c>
      <c r="AR2" s="46">
        <f t="shared" ref="AR2" si="26">+SUM(AR4:AR7)-AR3+AR8</f>
        <v>200000</v>
      </c>
      <c r="AS2" s="46">
        <f t="shared" ref="AS2" si="27">+SUM(AS4:AS7)-AS3+AS8</f>
        <v>200000</v>
      </c>
      <c r="AT2" s="46">
        <f t="shared" ref="AT2" si="28">+SUM(AT4:AT7)-AT3+AT8</f>
        <v>200000</v>
      </c>
      <c r="AU2" s="46">
        <f t="shared" ref="AU2" si="29">+SUM(AU4:AU7)-AU3+AU8</f>
        <v>200000</v>
      </c>
      <c r="AV2" s="46">
        <f t="shared" ref="AV2" si="30">+SUM(AV4:AV7)-AV3+AV8</f>
        <v>200000</v>
      </c>
      <c r="AW2" s="46">
        <f t="shared" ref="AW2" si="31">+SUM(AW4:AW7)-AW3+AW8</f>
        <v>200000</v>
      </c>
      <c r="AX2" s="46"/>
    </row>
    <row r="3" spans="1:50" x14ac:dyDescent="0.25">
      <c r="A3" s="16" t="s">
        <v>1</v>
      </c>
      <c r="B3" s="193">
        <f>+SP_Pregresso!D23</f>
        <v>150000</v>
      </c>
      <c r="C3" s="47">
        <f>+B8</f>
        <v>150000</v>
      </c>
      <c r="D3" s="47">
        <f t="shared" ref="D3:AW3" si="32">+C8</f>
        <v>150000</v>
      </c>
      <c r="E3" s="47">
        <f t="shared" si="32"/>
        <v>150000</v>
      </c>
      <c r="F3" s="47">
        <f t="shared" si="32"/>
        <v>150000</v>
      </c>
      <c r="G3" s="47">
        <f t="shared" si="32"/>
        <v>150000</v>
      </c>
      <c r="H3" s="47">
        <f t="shared" si="32"/>
        <v>150000</v>
      </c>
      <c r="I3" s="47">
        <f t="shared" si="32"/>
        <v>150000</v>
      </c>
      <c r="J3" s="47">
        <f t="shared" si="32"/>
        <v>150000</v>
      </c>
      <c r="K3" s="47">
        <f t="shared" si="32"/>
        <v>150000</v>
      </c>
      <c r="L3" s="47">
        <f t="shared" si="32"/>
        <v>150000</v>
      </c>
      <c r="M3" s="47">
        <f t="shared" si="32"/>
        <v>150000</v>
      </c>
      <c r="N3" s="47">
        <f t="shared" si="32"/>
        <v>150000</v>
      </c>
      <c r="O3" s="47">
        <f t="shared" si="32"/>
        <v>150000</v>
      </c>
      <c r="P3" s="47">
        <f t="shared" si="32"/>
        <v>150000</v>
      </c>
      <c r="Q3" s="47">
        <f t="shared" si="32"/>
        <v>150000</v>
      </c>
      <c r="R3" s="47">
        <f t="shared" si="32"/>
        <v>150000</v>
      </c>
      <c r="S3" s="47">
        <f t="shared" si="32"/>
        <v>150000</v>
      </c>
      <c r="T3" s="47">
        <f t="shared" si="32"/>
        <v>150000</v>
      </c>
      <c r="U3" s="47">
        <f t="shared" si="32"/>
        <v>150000</v>
      </c>
      <c r="V3" s="47">
        <f t="shared" si="32"/>
        <v>150000</v>
      </c>
      <c r="W3" s="47">
        <f t="shared" si="32"/>
        <v>150000</v>
      </c>
      <c r="X3" s="47">
        <f t="shared" si="32"/>
        <v>150000</v>
      </c>
      <c r="Y3" s="47">
        <f t="shared" si="32"/>
        <v>150000</v>
      </c>
      <c r="Z3" s="47">
        <f t="shared" si="32"/>
        <v>150000</v>
      </c>
      <c r="AA3" s="47">
        <f t="shared" si="32"/>
        <v>150000</v>
      </c>
      <c r="AB3" s="47">
        <f t="shared" si="32"/>
        <v>150000</v>
      </c>
      <c r="AC3" s="47">
        <f t="shared" si="32"/>
        <v>150000</v>
      </c>
      <c r="AD3" s="47">
        <f t="shared" si="32"/>
        <v>150000</v>
      </c>
      <c r="AE3" s="47">
        <f t="shared" si="32"/>
        <v>150000</v>
      </c>
      <c r="AF3" s="47">
        <f t="shared" si="32"/>
        <v>150000</v>
      </c>
      <c r="AG3" s="47">
        <f t="shared" si="32"/>
        <v>150000</v>
      </c>
      <c r="AH3" s="47">
        <f t="shared" si="32"/>
        <v>150000</v>
      </c>
      <c r="AI3" s="47">
        <f t="shared" si="32"/>
        <v>150000</v>
      </c>
      <c r="AJ3" s="47">
        <f t="shared" si="32"/>
        <v>150000</v>
      </c>
      <c r="AK3" s="47">
        <f t="shared" si="32"/>
        <v>150000</v>
      </c>
      <c r="AL3" s="47">
        <f t="shared" si="32"/>
        <v>150000</v>
      </c>
      <c r="AM3" s="47">
        <f t="shared" si="32"/>
        <v>150000</v>
      </c>
      <c r="AN3" s="47">
        <f t="shared" si="32"/>
        <v>150000</v>
      </c>
      <c r="AO3" s="47">
        <f t="shared" si="32"/>
        <v>150000</v>
      </c>
      <c r="AP3" s="47">
        <f t="shared" si="32"/>
        <v>150000</v>
      </c>
      <c r="AQ3" s="47">
        <f t="shared" si="32"/>
        <v>150000</v>
      </c>
      <c r="AR3" s="47">
        <f t="shared" si="32"/>
        <v>150000</v>
      </c>
      <c r="AS3" s="47">
        <f t="shared" si="32"/>
        <v>150000</v>
      </c>
      <c r="AT3" s="47">
        <f t="shared" si="32"/>
        <v>150000</v>
      </c>
      <c r="AU3" s="47">
        <f t="shared" si="32"/>
        <v>150000</v>
      </c>
      <c r="AV3" s="47">
        <f t="shared" si="32"/>
        <v>150000</v>
      </c>
      <c r="AW3" s="47">
        <f t="shared" si="32"/>
        <v>150000</v>
      </c>
      <c r="AX3" s="47"/>
    </row>
    <row r="4" spans="1:50" x14ac:dyDescent="0.25">
      <c r="A4" s="16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x14ac:dyDescent="0.25">
      <c r="A5" s="17" t="s">
        <v>3</v>
      </c>
      <c r="B5" s="47">
        <f>+M_Vendite!C112</f>
        <v>200000</v>
      </c>
      <c r="C5" s="47">
        <f>+M_Vendite!D112</f>
        <v>200000</v>
      </c>
      <c r="D5" s="47">
        <f>+M_Vendite!E112</f>
        <v>200000</v>
      </c>
      <c r="E5" s="47">
        <f>+M_Vendite!F112</f>
        <v>200000</v>
      </c>
      <c r="F5" s="47">
        <f>+M_Vendite!G112</f>
        <v>200000</v>
      </c>
      <c r="G5" s="47">
        <f>+M_Vendite!H112</f>
        <v>200000</v>
      </c>
      <c r="H5" s="47">
        <f>+M_Vendite!I112</f>
        <v>200000</v>
      </c>
      <c r="I5" s="47">
        <f>+M_Vendite!J112</f>
        <v>200000</v>
      </c>
      <c r="J5" s="47">
        <f>+M_Vendite!K112</f>
        <v>200000</v>
      </c>
      <c r="K5" s="47">
        <f>+M_Vendite!L112</f>
        <v>200000</v>
      </c>
      <c r="L5" s="47">
        <f>+M_Vendite!M112</f>
        <v>200000</v>
      </c>
      <c r="M5" s="47">
        <f>+M_Vendite!N112</f>
        <v>200000</v>
      </c>
      <c r="N5" s="47">
        <f>+M_Vendite!O112</f>
        <v>200000</v>
      </c>
      <c r="O5" s="47">
        <f>+M_Vendite!P112</f>
        <v>200000</v>
      </c>
      <c r="P5" s="47">
        <f>+M_Vendite!Q112</f>
        <v>200000</v>
      </c>
      <c r="Q5" s="47">
        <f>+M_Vendite!R112</f>
        <v>200000</v>
      </c>
      <c r="R5" s="47">
        <f>+M_Vendite!S112</f>
        <v>200000</v>
      </c>
      <c r="S5" s="47">
        <f>+M_Vendite!T112</f>
        <v>200000</v>
      </c>
      <c r="T5" s="47">
        <f>+M_Vendite!U112</f>
        <v>200000</v>
      </c>
      <c r="U5" s="47">
        <f>+M_Vendite!V112</f>
        <v>200000</v>
      </c>
      <c r="V5" s="47">
        <f>+M_Vendite!W112</f>
        <v>200000</v>
      </c>
      <c r="W5" s="47">
        <f>+M_Vendite!X112</f>
        <v>200000</v>
      </c>
      <c r="X5" s="47">
        <f>+M_Vendite!Y112</f>
        <v>200000</v>
      </c>
      <c r="Y5" s="47">
        <f>+M_Vendite!Z112</f>
        <v>200000</v>
      </c>
      <c r="Z5" s="47">
        <f>+M_Vendite!AA112</f>
        <v>200000</v>
      </c>
      <c r="AA5" s="47">
        <f>+M_Vendite!AB112</f>
        <v>200000</v>
      </c>
      <c r="AB5" s="47">
        <f>+M_Vendite!AC112</f>
        <v>200000</v>
      </c>
      <c r="AC5" s="47">
        <f>+M_Vendite!AD112</f>
        <v>200000</v>
      </c>
      <c r="AD5" s="47">
        <f>+M_Vendite!AE112</f>
        <v>200000</v>
      </c>
      <c r="AE5" s="47">
        <f>+M_Vendite!AF112</f>
        <v>200000</v>
      </c>
      <c r="AF5" s="47">
        <f>+M_Vendite!AG112</f>
        <v>200000</v>
      </c>
      <c r="AG5" s="47">
        <f>+M_Vendite!AH112</f>
        <v>200000</v>
      </c>
      <c r="AH5" s="47">
        <f>+M_Vendite!AI112</f>
        <v>200000</v>
      </c>
      <c r="AI5" s="47">
        <f>+M_Vendite!AJ112</f>
        <v>200000</v>
      </c>
      <c r="AJ5" s="47">
        <f>+M_Vendite!AK112</f>
        <v>200000</v>
      </c>
      <c r="AK5" s="47">
        <f>+M_Vendite!AL112</f>
        <v>200000</v>
      </c>
      <c r="AL5" s="47">
        <f>+M_Vendite!AM112</f>
        <v>200000</v>
      </c>
      <c r="AM5" s="47">
        <f>+M_Vendite!AN112</f>
        <v>200000</v>
      </c>
      <c r="AN5" s="47">
        <f>+M_Vendite!AO112</f>
        <v>200000</v>
      </c>
      <c r="AO5" s="47">
        <f>+M_Vendite!AP112</f>
        <v>200000</v>
      </c>
      <c r="AP5" s="47">
        <f>+M_Vendite!AQ112</f>
        <v>200000</v>
      </c>
      <c r="AQ5" s="47">
        <f>+M_Vendite!AR112</f>
        <v>200000</v>
      </c>
      <c r="AR5" s="47">
        <f>+M_Vendite!AS112</f>
        <v>200000</v>
      </c>
      <c r="AS5" s="47">
        <f>+M_Vendite!AT112</f>
        <v>200000</v>
      </c>
      <c r="AT5" s="47">
        <f>+M_Vendite!AU112</f>
        <v>200000</v>
      </c>
      <c r="AU5" s="47">
        <f>+M_Vendite!AV112</f>
        <v>200000</v>
      </c>
      <c r="AV5" s="47">
        <f>+M_Vendite!AW112</f>
        <v>200000</v>
      </c>
      <c r="AW5" s="47">
        <f>+M_Vendite!AX112</f>
        <v>200000</v>
      </c>
      <c r="AX5" s="47"/>
    </row>
    <row r="6" spans="1:50" x14ac:dyDescent="0.25">
      <c r="A6" s="16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x14ac:dyDescent="0.25">
      <c r="A7" s="16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x14ac:dyDescent="0.25">
      <c r="A8" s="16" t="s">
        <v>6</v>
      </c>
      <c r="B8" s="47">
        <f>+B3+M_Vendite!C135</f>
        <v>150000</v>
      </c>
      <c r="C8" s="47">
        <f>+C3+M_Vendite!D135</f>
        <v>150000</v>
      </c>
      <c r="D8" s="47">
        <f>+D3+M_Vendite!E135</f>
        <v>150000</v>
      </c>
      <c r="E8" s="47">
        <f>+E3+M_Vendite!F135</f>
        <v>150000</v>
      </c>
      <c r="F8" s="47">
        <f>+F3+M_Vendite!G135</f>
        <v>150000</v>
      </c>
      <c r="G8" s="47">
        <f>+G3+M_Vendite!H135</f>
        <v>150000</v>
      </c>
      <c r="H8" s="47">
        <f>+H3+M_Vendite!I135</f>
        <v>150000</v>
      </c>
      <c r="I8" s="47">
        <f>+I3+M_Vendite!J135</f>
        <v>150000</v>
      </c>
      <c r="J8" s="47">
        <f>+J3+M_Vendite!K135</f>
        <v>150000</v>
      </c>
      <c r="K8" s="47">
        <f>+K3+M_Vendite!L135</f>
        <v>150000</v>
      </c>
      <c r="L8" s="47">
        <f>+L3+M_Vendite!M135</f>
        <v>150000</v>
      </c>
      <c r="M8" s="47">
        <f>+M3+M_Vendite!N135</f>
        <v>150000</v>
      </c>
      <c r="N8" s="47">
        <f>+N3+M_Vendite!O135</f>
        <v>150000</v>
      </c>
      <c r="O8" s="47">
        <f>+O3+M_Vendite!P135</f>
        <v>150000</v>
      </c>
      <c r="P8" s="47">
        <f>+P3+M_Vendite!Q135</f>
        <v>150000</v>
      </c>
      <c r="Q8" s="47">
        <f>+Q3+M_Vendite!R135</f>
        <v>150000</v>
      </c>
      <c r="R8" s="47">
        <f>+R3+M_Vendite!S135</f>
        <v>150000</v>
      </c>
      <c r="S8" s="47">
        <f>+S3+M_Vendite!T135</f>
        <v>150000</v>
      </c>
      <c r="T8" s="47">
        <f>+T3+M_Vendite!U135</f>
        <v>150000</v>
      </c>
      <c r="U8" s="47">
        <f>+U3+M_Vendite!V135</f>
        <v>150000</v>
      </c>
      <c r="V8" s="47">
        <f>+V3+M_Vendite!W135</f>
        <v>150000</v>
      </c>
      <c r="W8" s="47">
        <f>+W3+M_Vendite!X135</f>
        <v>150000</v>
      </c>
      <c r="X8" s="47">
        <f>+X3+M_Vendite!Y135</f>
        <v>150000</v>
      </c>
      <c r="Y8" s="47">
        <f>+Y3+M_Vendite!Z135</f>
        <v>150000</v>
      </c>
      <c r="Z8" s="47">
        <f>+Z3+M_Vendite!AA135</f>
        <v>150000</v>
      </c>
      <c r="AA8" s="47">
        <f>+AA3+M_Vendite!AB135</f>
        <v>150000</v>
      </c>
      <c r="AB8" s="47">
        <f>+AB3+M_Vendite!AC135</f>
        <v>150000</v>
      </c>
      <c r="AC8" s="47">
        <f>+AC3+M_Vendite!AD135</f>
        <v>150000</v>
      </c>
      <c r="AD8" s="47">
        <f>+AD3+M_Vendite!AE135</f>
        <v>150000</v>
      </c>
      <c r="AE8" s="47">
        <f>+AE3+M_Vendite!AF135</f>
        <v>150000</v>
      </c>
      <c r="AF8" s="47">
        <f>+AF3+M_Vendite!AG135</f>
        <v>150000</v>
      </c>
      <c r="AG8" s="47">
        <f>+AG3+M_Vendite!AH135</f>
        <v>150000</v>
      </c>
      <c r="AH8" s="47">
        <f>+AH3+M_Vendite!AI135</f>
        <v>150000</v>
      </c>
      <c r="AI8" s="47">
        <f>+AI3+M_Vendite!AJ135</f>
        <v>150000</v>
      </c>
      <c r="AJ8" s="47">
        <f>+AJ3+M_Vendite!AK135</f>
        <v>150000</v>
      </c>
      <c r="AK8" s="47">
        <f>+AK3+M_Vendite!AL135</f>
        <v>150000</v>
      </c>
      <c r="AL8" s="47">
        <f>+AL3+M_Vendite!AM135</f>
        <v>150000</v>
      </c>
      <c r="AM8" s="47">
        <f>+AM3+M_Vendite!AN135</f>
        <v>150000</v>
      </c>
      <c r="AN8" s="47">
        <f>+AN3+M_Vendite!AO135</f>
        <v>150000</v>
      </c>
      <c r="AO8" s="47">
        <f>+AO3+M_Vendite!AP135</f>
        <v>150000</v>
      </c>
      <c r="AP8" s="47">
        <f>+AP3+M_Vendite!AQ135</f>
        <v>150000</v>
      </c>
      <c r="AQ8" s="47">
        <f>+AQ3+M_Vendite!AR135</f>
        <v>150000</v>
      </c>
      <c r="AR8" s="47">
        <f>+AR3+M_Vendite!AS135</f>
        <v>150000</v>
      </c>
      <c r="AS8" s="47">
        <f>+AS3+M_Vendite!AT135</f>
        <v>150000</v>
      </c>
      <c r="AT8" s="47">
        <f>+AT3+M_Vendite!AU135</f>
        <v>150000</v>
      </c>
      <c r="AU8" s="47">
        <f>+AU3+M_Vendite!AV135</f>
        <v>150000</v>
      </c>
      <c r="AV8" s="47">
        <f>+AV3+M_Vendite!AW135</f>
        <v>150000</v>
      </c>
      <c r="AW8" s="47">
        <f>+AW3+M_Vendite!AX135</f>
        <v>150000</v>
      </c>
      <c r="AX8" s="47"/>
    </row>
    <row r="9" spans="1:50" x14ac:dyDescent="0.25">
      <c r="A9" s="17"/>
      <c r="B9"/>
    </row>
    <row r="10" spans="1:50" x14ac:dyDescent="0.25">
      <c r="A10" s="15" t="s">
        <v>7</v>
      </c>
      <c r="B10" s="46">
        <f t="shared" ref="B10:S10" si="33">+B12-B13+B11</f>
        <v>140000</v>
      </c>
      <c r="C10" s="46">
        <f t="shared" si="33"/>
        <v>140000</v>
      </c>
      <c r="D10" s="46">
        <f t="shared" si="33"/>
        <v>140000</v>
      </c>
      <c r="E10" s="46">
        <f t="shared" si="33"/>
        <v>140000</v>
      </c>
      <c r="F10" s="46">
        <f t="shared" si="33"/>
        <v>140000</v>
      </c>
      <c r="G10" s="46">
        <f t="shared" si="33"/>
        <v>140000</v>
      </c>
      <c r="H10" s="46">
        <f t="shared" si="33"/>
        <v>140000</v>
      </c>
      <c r="I10" s="46">
        <f t="shared" si="33"/>
        <v>140000</v>
      </c>
      <c r="J10" s="46">
        <f t="shared" si="33"/>
        <v>140000</v>
      </c>
      <c r="K10" s="46">
        <f t="shared" si="33"/>
        <v>140000</v>
      </c>
      <c r="L10" s="46">
        <f t="shared" si="33"/>
        <v>140000</v>
      </c>
      <c r="M10" s="46">
        <f t="shared" si="33"/>
        <v>140000</v>
      </c>
      <c r="N10" s="46">
        <f t="shared" si="33"/>
        <v>140000</v>
      </c>
      <c r="O10" s="46">
        <f t="shared" si="33"/>
        <v>140000</v>
      </c>
      <c r="P10" s="46">
        <f t="shared" si="33"/>
        <v>140000</v>
      </c>
      <c r="Q10" s="46">
        <f t="shared" si="33"/>
        <v>140000</v>
      </c>
      <c r="R10" s="46">
        <f t="shared" si="33"/>
        <v>140000</v>
      </c>
      <c r="S10" s="46">
        <f t="shared" si="33"/>
        <v>140000</v>
      </c>
      <c r="T10" s="46">
        <f t="shared" ref="T10:AI10" si="34">+T12-T13+T11</f>
        <v>140000</v>
      </c>
      <c r="U10" s="46">
        <f t="shared" si="34"/>
        <v>140000</v>
      </c>
      <c r="V10" s="46">
        <f t="shared" si="34"/>
        <v>140000</v>
      </c>
      <c r="W10" s="46">
        <f t="shared" si="34"/>
        <v>140000</v>
      </c>
      <c r="X10" s="46">
        <f t="shared" si="34"/>
        <v>140000</v>
      </c>
      <c r="Y10" s="46">
        <f t="shared" si="34"/>
        <v>140000</v>
      </c>
      <c r="Z10" s="46">
        <f t="shared" si="34"/>
        <v>140000</v>
      </c>
      <c r="AA10" s="46">
        <f t="shared" si="34"/>
        <v>140000</v>
      </c>
      <c r="AB10" s="46">
        <f t="shared" si="34"/>
        <v>140000</v>
      </c>
      <c r="AC10" s="46">
        <f t="shared" si="34"/>
        <v>140000</v>
      </c>
      <c r="AD10" s="46">
        <f t="shared" si="34"/>
        <v>140000</v>
      </c>
      <c r="AE10" s="46">
        <f t="shared" si="34"/>
        <v>140000</v>
      </c>
      <c r="AF10" s="46">
        <f t="shared" si="34"/>
        <v>140000</v>
      </c>
      <c r="AG10" s="46">
        <f t="shared" si="34"/>
        <v>140000</v>
      </c>
      <c r="AH10" s="46">
        <f t="shared" si="34"/>
        <v>140000</v>
      </c>
      <c r="AI10" s="46">
        <f t="shared" si="34"/>
        <v>140000</v>
      </c>
      <c r="AJ10" s="46">
        <f t="shared" ref="AJ10:AW10" si="35">+AJ12-AJ13+AJ11</f>
        <v>140000</v>
      </c>
      <c r="AK10" s="46">
        <f t="shared" si="35"/>
        <v>140000</v>
      </c>
      <c r="AL10" s="46">
        <f t="shared" si="35"/>
        <v>140000</v>
      </c>
      <c r="AM10" s="46">
        <f t="shared" si="35"/>
        <v>140000</v>
      </c>
      <c r="AN10" s="46">
        <f t="shared" si="35"/>
        <v>140000</v>
      </c>
      <c r="AO10" s="46">
        <f t="shared" si="35"/>
        <v>140000</v>
      </c>
      <c r="AP10" s="46">
        <f t="shared" si="35"/>
        <v>140000</v>
      </c>
      <c r="AQ10" s="46">
        <f t="shared" si="35"/>
        <v>140000</v>
      </c>
      <c r="AR10" s="46">
        <f t="shared" si="35"/>
        <v>140000</v>
      </c>
      <c r="AS10" s="46">
        <f t="shared" si="35"/>
        <v>140000</v>
      </c>
      <c r="AT10" s="46">
        <f t="shared" si="35"/>
        <v>140000</v>
      </c>
      <c r="AU10" s="46">
        <f t="shared" si="35"/>
        <v>140000</v>
      </c>
      <c r="AV10" s="46">
        <f t="shared" si="35"/>
        <v>140000</v>
      </c>
      <c r="AW10" s="46">
        <f t="shared" si="35"/>
        <v>140000</v>
      </c>
      <c r="AX10" s="46"/>
    </row>
    <row r="11" spans="1:50" x14ac:dyDescent="0.25">
      <c r="A11" s="16" t="s">
        <v>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x14ac:dyDescent="0.25">
      <c r="A12" s="16" t="s">
        <v>9</v>
      </c>
      <c r="B12" s="47">
        <f>+M_Acquisti!D69</f>
        <v>140000</v>
      </c>
      <c r="C12" s="47">
        <f>+M_Acquisti!E69</f>
        <v>140000</v>
      </c>
      <c r="D12" s="47">
        <f>+M_Acquisti!F69</f>
        <v>140000</v>
      </c>
      <c r="E12" s="47">
        <f>+M_Acquisti!G69</f>
        <v>140000</v>
      </c>
      <c r="F12" s="47">
        <f>+M_Acquisti!H69</f>
        <v>140000</v>
      </c>
      <c r="G12" s="47">
        <f>+M_Acquisti!I69</f>
        <v>140000</v>
      </c>
      <c r="H12" s="47">
        <f>+M_Acquisti!J69</f>
        <v>140000</v>
      </c>
      <c r="I12" s="47">
        <f>+M_Acquisti!K69</f>
        <v>140000</v>
      </c>
      <c r="J12" s="47">
        <f>+M_Acquisti!L69</f>
        <v>140000</v>
      </c>
      <c r="K12" s="47">
        <f>+M_Acquisti!M69</f>
        <v>140000</v>
      </c>
      <c r="L12" s="47">
        <f>+M_Acquisti!N69</f>
        <v>140000</v>
      </c>
      <c r="M12" s="47">
        <f>+M_Acquisti!O69</f>
        <v>140000</v>
      </c>
      <c r="N12" s="47">
        <f>+M_Acquisti!P69</f>
        <v>140000</v>
      </c>
      <c r="O12" s="47">
        <f>+M_Acquisti!Q69</f>
        <v>140000</v>
      </c>
      <c r="P12" s="47">
        <f>+M_Acquisti!R69</f>
        <v>140000</v>
      </c>
      <c r="Q12" s="47">
        <f>+M_Acquisti!S69</f>
        <v>140000</v>
      </c>
      <c r="R12" s="47">
        <f>+M_Acquisti!T69</f>
        <v>140000</v>
      </c>
      <c r="S12" s="47">
        <f>+M_Acquisti!U69</f>
        <v>140000</v>
      </c>
      <c r="T12" s="47">
        <f>+M_Acquisti!V69</f>
        <v>140000</v>
      </c>
      <c r="U12" s="47">
        <f>+M_Acquisti!W69</f>
        <v>140000</v>
      </c>
      <c r="V12" s="47">
        <f>+M_Acquisti!X69</f>
        <v>140000</v>
      </c>
      <c r="W12" s="47">
        <f>+M_Acquisti!Y69</f>
        <v>140000</v>
      </c>
      <c r="X12" s="47">
        <f>+M_Acquisti!Z69</f>
        <v>140000</v>
      </c>
      <c r="Y12" s="47">
        <f>+M_Acquisti!AA69</f>
        <v>140000</v>
      </c>
      <c r="Z12" s="47">
        <f>+M_Acquisti!AB69</f>
        <v>140000</v>
      </c>
      <c r="AA12" s="47">
        <f>+M_Acquisti!AC69</f>
        <v>140000</v>
      </c>
      <c r="AB12" s="47">
        <f>+M_Acquisti!AD69</f>
        <v>140000</v>
      </c>
      <c r="AC12" s="47">
        <f>+M_Acquisti!AE69</f>
        <v>140000</v>
      </c>
      <c r="AD12" s="47">
        <f>+M_Acquisti!AF69</f>
        <v>140000</v>
      </c>
      <c r="AE12" s="47">
        <f>+M_Acquisti!AG69</f>
        <v>140000</v>
      </c>
      <c r="AF12" s="47">
        <f>+M_Acquisti!AH69</f>
        <v>140000</v>
      </c>
      <c r="AG12" s="47">
        <f>+M_Acquisti!AI69</f>
        <v>140000</v>
      </c>
      <c r="AH12" s="47">
        <f>+M_Acquisti!AJ69</f>
        <v>140000</v>
      </c>
      <c r="AI12" s="47">
        <f>+M_Acquisti!AK69</f>
        <v>140000</v>
      </c>
      <c r="AJ12" s="47">
        <f>+M_Acquisti!AL69</f>
        <v>140000</v>
      </c>
      <c r="AK12" s="47">
        <f>+M_Acquisti!AM69</f>
        <v>140000</v>
      </c>
      <c r="AL12" s="47">
        <f>+M_Acquisti!AN69</f>
        <v>140000</v>
      </c>
      <c r="AM12" s="47">
        <f>+M_Acquisti!AO69</f>
        <v>140000</v>
      </c>
      <c r="AN12" s="47">
        <f>+M_Acquisti!AP69</f>
        <v>140000</v>
      </c>
      <c r="AO12" s="47">
        <f>+M_Acquisti!AQ69</f>
        <v>140000</v>
      </c>
      <c r="AP12" s="47">
        <f>+M_Acquisti!AR69</f>
        <v>140000</v>
      </c>
      <c r="AQ12" s="47">
        <f>+M_Acquisti!AS69</f>
        <v>140000</v>
      </c>
      <c r="AR12" s="47">
        <f>+M_Acquisti!AT69</f>
        <v>140000</v>
      </c>
      <c r="AS12" s="47">
        <f>+M_Acquisti!AU69</f>
        <v>140000</v>
      </c>
      <c r="AT12" s="47">
        <f>+M_Acquisti!AV69</f>
        <v>140000</v>
      </c>
      <c r="AU12" s="47">
        <f>+M_Acquisti!AW69</f>
        <v>140000</v>
      </c>
      <c r="AV12" s="47">
        <f>+M_Acquisti!AX69</f>
        <v>140000</v>
      </c>
      <c r="AW12" s="47">
        <f>+M_Acquisti!AY69</f>
        <v>140000</v>
      </c>
      <c r="AX12" s="47"/>
    </row>
    <row r="13" spans="1:50" x14ac:dyDescent="0.25">
      <c r="A13" s="16" t="s">
        <v>10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x14ac:dyDescent="0.25">
      <c r="A14" s="17"/>
      <c r="B14"/>
    </row>
    <row r="15" spans="1:50" x14ac:dyDescent="0.25">
      <c r="A15" s="15" t="s">
        <v>11</v>
      </c>
      <c r="B15" s="10">
        <f t="shared" ref="B15:S15" si="36">+B2-B10</f>
        <v>60000</v>
      </c>
      <c r="C15" s="10">
        <f t="shared" si="36"/>
        <v>60000</v>
      </c>
      <c r="D15" s="10">
        <f t="shared" si="36"/>
        <v>60000</v>
      </c>
      <c r="E15" s="10">
        <f t="shared" si="36"/>
        <v>60000</v>
      </c>
      <c r="F15" s="10">
        <f t="shared" si="36"/>
        <v>60000</v>
      </c>
      <c r="G15" s="10">
        <f t="shared" si="36"/>
        <v>60000</v>
      </c>
      <c r="H15" s="10">
        <f t="shared" si="36"/>
        <v>60000</v>
      </c>
      <c r="I15" s="10">
        <f t="shared" si="36"/>
        <v>60000</v>
      </c>
      <c r="J15" s="10">
        <f t="shared" si="36"/>
        <v>60000</v>
      </c>
      <c r="K15" s="10">
        <f t="shared" si="36"/>
        <v>60000</v>
      </c>
      <c r="L15" s="10">
        <f t="shared" si="36"/>
        <v>60000</v>
      </c>
      <c r="M15" s="10">
        <f t="shared" si="36"/>
        <v>60000</v>
      </c>
      <c r="N15" s="10">
        <f t="shared" si="36"/>
        <v>60000</v>
      </c>
      <c r="O15" s="10">
        <f t="shared" si="36"/>
        <v>60000</v>
      </c>
      <c r="P15" s="10">
        <f t="shared" si="36"/>
        <v>60000</v>
      </c>
      <c r="Q15" s="10">
        <f t="shared" si="36"/>
        <v>60000</v>
      </c>
      <c r="R15" s="10">
        <f t="shared" si="36"/>
        <v>60000</v>
      </c>
      <c r="S15" s="10">
        <f t="shared" si="36"/>
        <v>60000</v>
      </c>
      <c r="T15" s="10">
        <f t="shared" ref="T15:AI15" si="37">+T2-T10</f>
        <v>60000</v>
      </c>
      <c r="U15" s="10">
        <f t="shared" si="37"/>
        <v>60000</v>
      </c>
      <c r="V15" s="10">
        <f t="shared" si="37"/>
        <v>60000</v>
      </c>
      <c r="W15" s="10">
        <f t="shared" si="37"/>
        <v>60000</v>
      </c>
      <c r="X15" s="10">
        <f t="shared" si="37"/>
        <v>60000</v>
      </c>
      <c r="Y15" s="10">
        <f t="shared" si="37"/>
        <v>60000</v>
      </c>
      <c r="Z15" s="10">
        <f t="shared" si="37"/>
        <v>60000</v>
      </c>
      <c r="AA15" s="10">
        <f t="shared" si="37"/>
        <v>60000</v>
      </c>
      <c r="AB15" s="10">
        <f t="shared" si="37"/>
        <v>60000</v>
      </c>
      <c r="AC15" s="10">
        <f t="shared" si="37"/>
        <v>60000</v>
      </c>
      <c r="AD15" s="10">
        <f t="shared" si="37"/>
        <v>60000</v>
      </c>
      <c r="AE15" s="10">
        <f t="shared" si="37"/>
        <v>60000</v>
      </c>
      <c r="AF15" s="10">
        <f t="shared" si="37"/>
        <v>60000</v>
      </c>
      <c r="AG15" s="10">
        <f t="shared" si="37"/>
        <v>60000</v>
      </c>
      <c r="AH15" s="10">
        <f t="shared" si="37"/>
        <v>60000</v>
      </c>
      <c r="AI15" s="10">
        <f t="shared" si="37"/>
        <v>60000</v>
      </c>
      <c r="AJ15" s="10">
        <f t="shared" ref="AJ15:AW15" si="38">+AJ2-AJ10</f>
        <v>60000</v>
      </c>
      <c r="AK15" s="10">
        <f t="shared" si="38"/>
        <v>60000</v>
      </c>
      <c r="AL15" s="10">
        <f t="shared" si="38"/>
        <v>60000</v>
      </c>
      <c r="AM15" s="10">
        <f t="shared" si="38"/>
        <v>60000</v>
      </c>
      <c r="AN15" s="10">
        <f t="shared" si="38"/>
        <v>60000</v>
      </c>
      <c r="AO15" s="10">
        <f t="shared" si="38"/>
        <v>60000</v>
      </c>
      <c r="AP15" s="10">
        <f t="shared" si="38"/>
        <v>60000</v>
      </c>
      <c r="AQ15" s="10">
        <f t="shared" si="38"/>
        <v>60000</v>
      </c>
      <c r="AR15" s="10">
        <f t="shared" si="38"/>
        <v>60000</v>
      </c>
      <c r="AS15" s="10">
        <f t="shared" si="38"/>
        <v>60000</v>
      </c>
      <c r="AT15" s="10">
        <f t="shared" si="38"/>
        <v>60000</v>
      </c>
      <c r="AU15" s="10">
        <f t="shared" si="38"/>
        <v>60000</v>
      </c>
      <c r="AV15" s="10">
        <f t="shared" si="38"/>
        <v>60000</v>
      </c>
      <c r="AW15" s="10">
        <f t="shared" si="38"/>
        <v>60000</v>
      </c>
      <c r="AX15" s="10"/>
    </row>
    <row r="16" spans="1:50" x14ac:dyDescent="0.25">
      <c r="A16" s="15"/>
      <c r="B16"/>
    </row>
    <row r="17" spans="1:50" x14ac:dyDescent="0.25">
      <c r="A17" s="15" t="s">
        <v>12</v>
      </c>
      <c r="B17" s="46">
        <f>+B18+B20+B23</f>
        <v>4500</v>
      </c>
      <c r="C17" s="46">
        <f t="shared" ref="C17:S17" si="39">+C18+C20+C23</f>
        <v>4500</v>
      </c>
      <c r="D17" s="46">
        <f t="shared" si="39"/>
        <v>4500</v>
      </c>
      <c r="E17" s="46">
        <f t="shared" si="39"/>
        <v>4500</v>
      </c>
      <c r="F17" s="46">
        <f t="shared" si="39"/>
        <v>4500</v>
      </c>
      <c r="G17" s="46">
        <f t="shared" si="39"/>
        <v>4500</v>
      </c>
      <c r="H17" s="46">
        <f t="shared" si="39"/>
        <v>4500</v>
      </c>
      <c r="I17" s="46">
        <f t="shared" si="39"/>
        <v>4500</v>
      </c>
      <c r="J17" s="46">
        <f t="shared" si="39"/>
        <v>4500</v>
      </c>
      <c r="K17" s="46">
        <f t="shared" si="39"/>
        <v>4500</v>
      </c>
      <c r="L17" s="46">
        <f t="shared" si="39"/>
        <v>4500</v>
      </c>
      <c r="M17" s="46">
        <f t="shared" si="39"/>
        <v>4500</v>
      </c>
      <c r="N17" s="46">
        <f t="shared" si="39"/>
        <v>4500</v>
      </c>
      <c r="O17" s="46">
        <f t="shared" si="39"/>
        <v>4500</v>
      </c>
      <c r="P17" s="46">
        <f t="shared" si="39"/>
        <v>4500</v>
      </c>
      <c r="Q17" s="46">
        <f t="shared" si="39"/>
        <v>4500</v>
      </c>
      <c r="R17" s="46">
        <f t="shared" si="39"/>
        <v>4500</v>
      </c>
      <c r="S17" s="46">
        <f t="shared" si="39"/>
        <v>4500</v>
      </c>
      <c r="T17" s="46">
        <f t="shared" ref="T17" si="40">+T18+T20+T23</f>
        <v>4500</v>
      </c>
      <c r="U17" s="46">
        <f t="shared" ref="U17" si="41">+U18+U20+U23</f>
        <v>4500</v>
      </c>
      <c r="V17" s="46">
        <f t="shared" ref="V17" si="42">+V18+V20+V23</f>
        <v>4500</v>
      </c>
      <c r="W17" s="46">
        <f t="shared" ref="W17" si="43">+W18+W20+W23</f>
        <v>4500</v>
      </c>
      <c r="X17" s="46">
        <f t="shared" ref="X17" si="44">+X18+X20+X23</f>
        <v>4500</v>
      </c>
      <c r="Y17" s="46">
        <f t="shared" ref="Y17" si="45">+Y18+Y20+Y23</f>
        <v>4500</v>
      </c>
      <c r="Z17" s="46">
        <f t="shared" ref="Z17" si="46">+Z18+Z20+Z23</f>
        <v>4500</v>
      </c>
      <c r="AA17" s="46">
        <f t="shared" ref="AA17" si="47">+AA18+AA20+AA23</f>
        <v>4500</v>
      </c>
      <c r="AB17" s="46">
        <f t="shared" ref="AB17" si="48">+AB18+AB20+AB23</f>
        <v>4500</v>
      </c>
      <c r="AC17" s="46">
        <f t="shared" ref="AC17" si="49">+AC18+AC20+AC23</f>
        <v>4500</v>
      </c>
      <c r="AD17" s="46">
        <f t="shared" ref="AD17" si="50">+AD18+AD20+AD23</f>
        <v>4500</v>
      </c>
      <c r="AE17" s="46">
        <f t="shared" ref="AE17" si="51">+AE18+AE20+AE23</f>
        <v>4500</v>
      </c>
      <c r="AF17" s="46">
        <f t="shared" ref="AF17" si="52">+AF18+AF20+AF23</f>
        <v>4500</v>
      </c>
      <c r="AG17" s="46">
        <f t="shared" ref="AG17" si="53">+AG18+AG20+AG23</f>
        <v>4500</v>
      </c>
      <c r="AH17" s="46">
        <f t="shared" ref="AH17" si="54">+AH18+AH20+AH23</f>
        <v>4500</v>
      </c>
      <c r="AI17" s="46">
        <f t="shared" ref="AI17" si="55">+AI18+AI20+AI23</f>
        <v>4500</v>
      </c>
      <c r="AJ17" s="46">
        <f t="shared" ref="AJ17" si="56">+AJ18+AJ20+AJ23</f>
        <v>4500</v>
      </c>
      <c r="AK17" s="46">
        <f t="shared" ref="AK17" si="57">+AK18+AK20+AK23</f>
        <v>4500</v>
      </c>
      <c r="AL17" s="46">
        <f t="shared" ref="AL17" si="58">+AL18+AL20+AL23</f>
        <v>4500</v>
      </c>
      <c r="AM17" s="46">
        <f t="shared" ref="AM17" si="59">+AM18+AM20+AM23</f>
        <v>4500</v>
      </c>
      <c r="AN17" s="46">
        <f t="shared" ref="AN17" si="60">+AN18+AN20+AN23</f>
        <v>4500</v>
      </c>
      <c r="AO17" s="46">
        <f t="shared" ref="AO17" si="61">+AO18+AO20+AO23</f>
        <v>4500</v>
      </c>
      <c r="AP17" s="46">
        <f t="shared" ref="AP17" si="62">+AP18+AP20+AP23</f>
        <v>4500</v>
      </c>
      <c r="AQ17" s="46">
        <f t="shared" ref="AQ17" si="63">+AQ18+AQ20+AQ23</f>
        <v>4500</v>
      </c>
      <c r="AR17" s="46">
        <f t="shared" ref="AR17" si="64">+AR18+AR20+AR23</f>
        <v>4500</v>
      </c>
      <c r="AS17" s="46">
        <f t="shared" ref="AS17" si="65">+AS18+AS20+AS23</f>
        <v>4500</v>
      </c>
      <c r="AT17" s="46">
        <f t="shared" ref="AT17" si="66">+AT18+AT20+AT23</f>
        <v>4500</v>
      </c>
      <c r="AU17" s="46">
        <f t="shared" ref="AU17" si="67">+AU18+AU20+AU23</f>
        <v>4500</v>
      </c>
      <c r="AV17" s="46">
        <f t="shared" ref="AV17" si="68">+AV18+AV20+AV23</f>
        <v>4500</v>
      </c>
      <c r="AW17" s="46">
        <f t="shared" ref="AW17" si="69">+AW18+AW20+AW23</f>
        <v>4500</v>
      </c>
      <c r="AX17" s="46"/>
    </row>
    <row r="18" spans="1:50" x14ac:dyDescent="0.25">
      <c r="A18" s="16" t="s">
        <v>13</v>
      </c>
      <c r="B18" s="46">
        <f>+B19</f>
        <v>2500</v>
      </c>
      <c r="C18" s="46">
        <f t="shared" ref="C18:S18" si="70">+C19</f>
        <v>2500</v>
      </c>
      <c r="D18" s="46">
        <f t="shared" si="70"/>
        <v>2500</v>
      </c>
      <c r="E18" s="46">
        <f t="shared" si="70"/>
        <v>2500</v>
      </c>
      <c r="F18" s="46">
        <f t="shared" si="70"/>
        <v>2500</v>
      </c>
      <c r="G18" s="46">
        <f t="shared" si="70"/>
        <v>2500</v>
      </c>
      <c r="H18" s="46">
        <f t="shared" si="70"/>
        <v>2500</v>
      </c>
      <c r="I18" s="46">
        <f t="shared" si="70"/>
        <v>2500</v>
      </c>
      <c r="J18" s="46">
        <f t="shared" si="70"/>
        <v>2500</v>
      </c>
      <c r="K18" s="46">
        <f t="shared" si="70"/>
        <v>2500</v>
      </c>
      <c r="L18" s="46">
        <f t="shared" si="70"/>
        <v>2500</v>
      </c>
      <c r="M18" s="46">
        <f t="shared" si="70"/>
        <v>2500</v>
      </c>
      <c r="N18" s="46">
        <f t="shared" si="70"/>
        <v>2500</v>
      </c>
      <c r="O18" s="46">
        <f t="shared" si="70"/>
        <v>2500</v>
      </c>
      <c r="P18" s="46">
        <f t="shared" si="70"/>
        <v>2500</v>
      </c>
      <c r="Q18" s="46">
        <f t="shared" si="70"/>
        <v>2500</v>
      </c>
      <c r="R18" s="46">
        <f t="shared" si="70"/>
        <v>2500</v>
      </c>
      <c r="S18" s="46">
        <f t="shared" si="70"/>
        <v>2500</v>
      </c>
      <c r="T18" s="46">
        <f t="shared" ref="T18" si="71">+T19</f>
        <v>2500</v>
      </c>
      <c r="U18" s="46">
        <f t="shared" ref="U18" si="72">+U19</f>
        <v>2500</v>
      </c>
      <c r="V18" s="46">
        <f t="shared" ref="V18" si="73">+V19</f>
        <v>2500</v>
      </c>
      <c r="W18" s="46">
        <f t="shared" ref="W18" si="74">+W19</f>
        <v>2500</v>
      </c>
      <c r="X18" s="46">
        <f t="shared" ref="X18" si="75">+X19</f>
        <v>2500</v>
      </c>
      <c r="Y18" s="46">
        <f t="shared" ref="Y18" si="76">+Y19</f>
        <v>2500</v>
      </c>
      <c r="Z18" s="46">
        <f t="shared" ref="Z18" si="77">+Z19</f>
        <v>2500</v>
      </c>
      <c r="AA18" s="46">
        <f t="shared" ref="AA18" si="78">+AA19</f>
        <v>2500</v>
      </c>
      <c r="AB18" s="46">
        <f t="shared" ref="AB18" si="79">+AB19</f>
        <v>2500</v>
      </c>
      <c r="AC18" s="46">
        <f t="shared" ref="AC18" si="80">+AC19</f>
        <v>2500</v>
      </c>
      <c r="AD18" s="46">
        <f t="shared" ref="AD18" si="81">+AD19</f>
        <v>2500</v>
      </c>
      <c r="AE18" s="46">
        <f t="shared" ref="AE18" si="82">+AE19</f>
        <v>2500</v>
      </c>
      <c r="AF18" s="46">
        <f t="shared" ref="AF18" si="83">+AF19</f>
        <v>2500</v>
      </c>
      <c r="AG18" s="46">
        <f t="shared" ref="AG18" si="84">+AG19</f>
        <v>2500</v>
      </c>
      <c r="AH18" s="46">
        <f t="shared" ref="AH18" si="85">+AH19</f>
        <v>2500</v>
      </c>
      <c r="AI18" s="46">
        <f t="shared" ref="AI18" si="86">+AI19</f>
        <v>2500</v>
      </c>
      <c r="AJ18" s="46">
        <f t="shared" ref="AJ18" si="87">+AJ19</f>
        <v>2500</v>
      </c>
      <c r="AK18" s="46">
        <f t="shared" ref="AK18" si="88">+AK19</f>
        <v>2500</v>
      </c>
      <c r="AL18" s="46">
        <f t="shared" ref="AL18" si="89">+AL19</f>
        <v>2500</v>
      </c>
      <c r="AM18" s="46">
        <f t="shared" ref="AM18" si="90">+AM19</f>
        <v>2500</v>
      </c>
      <c r="AN18" s="46">
        <f t="shared" ref="AN18" si="91">+AN19</f>
        <v>2500</v>
      </c>
      <c r="AO18" s="46">
        <f t="shared" ref="AO18" si="92">+AO19</f>
        <v>2500</v>
      </c>
      <c r="AP18" s="46">
        <f t="shared" ref="AP18" si="93">+AP19</f>
        <v>2500</v>
      </c>
      <c r="AQ18" s="46">
        <f t="shared" ref="AQ18" si="94">+AQ19</f>
        <v>2500</v>
      </c>
      <c r="AR18" s="46">
        <f t="shared" ref="AR18" si="95">+AR19</f>
        <v>2500</v>
      </c>
      <c r="AS18" s="46">
        <f t="shared" ref="AS18" si="96">+AS19</f>
        <v>2500</v>
      </c>
      <c r="AT18" s="46">
        <f t="shared" ref="AT18" si="97">+AT19</f>
        <v>2500</v>
      </c>
      <c r="AU18" s="46">
        <f t="shared" ref="AU18" si="98">+AU19</f>
        <v>2500</v>
      </c>
      <c r="AV18" s="46">
        <f t="shared" ref="AV18" si="99">+AV19</f>
        <v>2500</v>
      </c>
      <c r="AW18" s="46">
        <f t="shared" ref="AW18" si="100">+AW19</f>
        <v>2500</v>
      </c>
      <c r="AX18" s="46"/>
    </row>
    <row r="19" spans="1:50" x14ac:dyDescent="0.25">
      <c r="A19" s="17" t="s">
        <v>14</v>
      </c>
      <c r="B19" s="47">
        <f>+'M_Altri Costi'!D4</f>
        <v>2500</v>
      </c>
      <c r="C19" s="47">
        <f>+'M_Altri Costi'!E4</f>
        <v>2500</v>
      </c>
      <c r="D19" s="47">
        <f>+'M_Altri Costi'!F4</f>
        <v>2500</v>
      </c>
      <c r="E19" s="47">
        <f>+'M_Altri Costi'!G4</f>
        <v>2500</v>
      </c>
      <c r="F19" s="47">
        <f>+'M_Altri Costi'!H4</f>
        <v>2500</v>
      </c>
      <c r="G19" s="47">
        <f>+'M_Altri Costi'!I4</f>
        <v>2500</v>
      </c>
      <c r="H19" s="47">
        <f>+'M_Altri Costi'!J4</f>
        <v>2500</v>
      </c>
      <c r="I19" s="47">
        <f>+'M_Altri Costi'!K4</f>
        <v>2500</v>
      </c>
      <c r="J19" s="47">
        <f>+'M_Altri Costi'!L4</f>
        <v>2500</v>
      </c>
      <c r="K19" s="47">
        <f>+'M_Altri Costi'!M4</f>
        <v>2500</v>
      </c>
      <c r="L19" s="47">
        <f>+'M_Altri Costi'!N4</f>
        <v>2500</v>
      </c>
      <c r="M19" s="47">
        <f>+'M_Altri Costi'!O4</f>
        <v>2500</v>
      </c>
      <c r="N19" s="47">
        <f>+'M_Altri Costi'!P4</f>
        <v>2500</v>
      </c>
      <c r="O19" s="47">
        <f>+'M_Altri Costi'!Q4</f>
        <v>2500</v>
      </c>
      <c r="P19" s="47">
        <f>+'M_Altri Costi'!R4</f>
        <v>2500</v>
      </c>
      <c r="Q19" s="47">
        <f>+'M_Altri Costi'!S4</f>
        <v>2500</v>
      </c>
      <c r="R19" s="47">
        <f>+'M_Altri Costi'!T4</f>
        <v>2500</v>
      </c>
      <c r="S19" s="47">
        <f>+'M_Altri Costi'!U4</f>
        <v>2500</v>
      </c>
      <c r="T19" s="47">
        <f>+'M_Altri Costi'!V4</f>
        <v>2500</v>
      </c>
      <c r="U19" s="47">
        <f>+'M_Altri Costi'!W4</f>
        <v>2500</v>
      </c>
      <c r="V19" s="47">
        <f>+'M_Altri Costi'!X4</f>
        <v>2500</v>
      </c>
      <c r="W19" s="47">
        <f>+'M_Altri Costi'!Y4</f>
        <v>2500</v>
      </c>
      <c r="X19" s="47">
        <f>+'M_Altri Costi'!Z4</f>
        <v>2500</v>
      </c>
      <c r="Y19" s="47">
        <f>+'M_Altri Costi'!AA4</f>
        <v>2500</v>
      </c>
      <c r="Z19" s="47">
        <f>+'M_Altri Costi'!AB4</f>
        <v>2500</v>
      </c>
      <c r="AA19" s="47">
        <f>+'M_Altri Costi'!AC4</f>
        <v>2500</v>
      </c>
      <c r="AB19" s="47">
        <f>+'M_Altri Costi'!AD4</f>
        <v>2500</v>
      </c>
      <c r="AC19" s="47">
        <f>+'M_Altri Costi'!AE4</f>
        <v>2500</v>
      </c>
      <c r="AD19" s="47">
        <f>+'M_Altri Costi'!AF4</f>
        <v>2500</v>
      </c>
      <c r="AE19" s="47">
        <f>+'M_Altri Costi'!AG4</f>
        <v>2500</v>
      </c>
      <c r="AF19" s="47">
        <f>+'M_Altri Costi'!AH4</f>
        <v>2500</v>
      </c>
      <c r="AG19" s="47">
        <f>+'M_Altri Costi'!AI4</f>
        <v>2500</v>
      </c>
      <c r="AH19" s="47">
        <f>+'M_Altri Costi'!AJ4</f>
        <v>2500</v>
      </c>
      <c r="AI19" s="47">
        <f>+'M_Altri Costi'!AK4</f>
        <v>2500</v>
      </c>
      <c r="AJ19" s="47">
        <f>+'M_Altri Costi'!AL4</f>
        <v>2500</v>
      </c>
      <c r="AK19" s="47">
        <f>+'M_Altri Costi'!AM4</f>
        <v>2500</v>
      </c>
      <c r="AL19" s="47">
        <f>+'M_Altri Costi'!AN4</f>
        <v>2500</v>
      </c>
      <c r="AM19" s="47">
        <f>+'M_Altri Costi'!AO4</f>
        <v>2500</v>
      </c>
      <c r="AN19" s="47">
        <f>+'M_Altri Costi'!AP4</f>
        <v>2500</v>
      </c>
      <c r="AO19" s="47">
        <f>+'M_Altri Costi'!AQ4</f>
        <v>2500</v>
      </c>
      <c r="AP19" s="47">
        <f>+'M_Altri Costi'!AR4</f>
        <v>2500</v>
      </c>
      <c r="AQ19" s="47">
        <f>+'M_Altri Costi'!AS4</f>
        <v>2500</v>
      </c>
      <c r="AR19" s="47">
        <f>+'M_Altri Costi'!AT4</f>
        <v>2500</v>
      </c>
      <c r="AS19" s="47">
        <f>+'M_Altri Costi'!AU4</f>
        <v>2500</v>
      </c>
      <c r="AT19" s="47">
        <f>+'M_Altri Costi'!AV4</f>
        <v>2500</v>
      </c>
      <c r="AU19" s="47">
        <f>+'M_Altri Costi'!AW4</f>
        <v>2500</v>
      </c>
      <c r="AV19" s="47">
        <f>+'M_Altri Costi'!AX4</f>
        <v>2500</v>
      </c>
      <c r="AW19" s="47">
        <f>+'M_Altri Costi'!AY4</f>
        <v>2500</v>
      </c>
      <c r="AX19" s="47"/>
    </row>
    <row r="20" spans="1:50" x14ac:dyDescent="0.25">
      <c r="A20" s="16" t="s">
        <v>15</v>
      </c>
      <c r="B20" s="46">
        <f>+SUM(B21:B22)</f>
        <v>1800</v>
      </c>
      <c r="C20" s="46">
        <f t="shared" ref="C20:S20" si="101">+SUM(C21:C22)</f>
        <v>1800</v>
      </c>
      <c r="D20" s="46">
        <f t="shared" si="101"/>
        <v>1800</v>
      </c>
      <c r="E20" s="46">
        <f t="shared" si="101"/>
        <v>1800</v>
      </c>
      <c r="F20" s="46">
        <f t="shared" si="101"/>
        <v>1800</v>
      </c>
      <c r="G20" s="46">
        <f t="shared" si="101"/>
        <v>1800</v>
      </c>
      <c r="H20" s="46">
        <f t="shared" si="101"/>
        <v>1800</v>
      </c>
      <c r="I20" s="46">
        <f t="shared" si="101"/>
        <v>1800</v>
      </c>
      <c r="J20" s="46">
        <f t="shared" si="101"/>
        <v>1800</v>
      </c>
      <c r="K20" s="46">
        <f t="shared" si="101"/>
        <v>1800</v>
      </c>
      <c r="L20" s="46">
        <f t="shared" si="101"/>
        <v>1800</v>
      </c>
      <c r="M20" s="46">
        <f t="shared" si="101"/>
        <v>1800</v>
      </c>
      <c r="N20" s="46">
        <f t="shared" si="101"/>
        <v>1800</v>
      </c>
      <c r="O20" s="46">
        <f t="shared" si="101"/>
        <v>1800</v>
      </c>
      <c r="P20" s="46">
        <f t="shared" si="101"/>
        <v>1800</v>
      </c>
      <c r="Q20" s="46">
        <f t="shared" si="101"/>
        <v>1800</v>
      </c>
      <c r="R20" s="46">
        <f t="shared" si="101"/>
        <v>1800</v>
      </c>
      <c r="S20" s="46">
        <f t="shared" si="101"/>
        <v>1800</v>
      </c>
      <c r="T20" s="46">
        <f t="shared" ref="T20" si="102">+SUM(T21:T22)</f>
        <v>1800</v>
      </c>
      <c r="U20" s="46">
        <f t="shared" ref="U20" si="103">+SUM(U21:U22)</f>
        <v>1800</v>
      </c>
      <c r="V20" s="46">
        <f t="shared" ref="V20" si="104">+SUM(V21:V22)</f>
        <v>1800</v>
      </c>
      <c r="W20" s="46">
        <f t="shared" ref="W20" si="105">+SUM(W21:W22)</f>
        <v>1800</v>
      </c>
      <c r="X20" s="46">
        <f t="shared" ref="X20" si="106">+SUM(X21:X22)</f>
        <v>1800</v>
      </c>
      <c r="Y20" s="46">
        <f t="shared" ref="Y20" si="107">+SUM(Y21:Y22)</f>
        <v>1800</v>
      </c>
      <c r="Z20" s="46">
        <f t="shared" ref="Z20" si="108">+SUM(Z21:Z22)</f>
        <v>1800</v>
      </c>
      <c r="AA20" s="46">
        <f t="shared" ref="AA20" si="109">+SUM(AA21:AA22)</f>
        <v>1800</v>
      </c>
      <c r="AB20" s="46">
        <f t="shared" ref="AB20" si="110">+SUM(AB21:AB22)</f>
        <v>1800</v>
      </c>
      <c r="AC20" s="46">
        <f t="shared" ref="AC20" si="111">+SUM(AC21:AC22)</f>
        <v>1800</v>
      </c>
      <c r="AD20" s="46">
        <f t="shared" ref="AD20" si="112">+SUM(AD21:AD22)</f>
        <v>1800</v>
      </c>
      <c r="AE20" s="46">
        <f t="shared" ref="AE20" si="113">+SUM(AE21:AE22)</f>
        <v>1800</v>
      </c>
      <c r="AF20" s="46">
        <f t="shared" ref="AF20" si="114">+SUM(AF21:AF22)</f>
        <v>1800</v>
      </c>
      <c r="AG20" s="46">
        <f t="shared" ref="AG20" si="115">+SUM(AG21:AG22)</f>
        <v>1800</v>
      </c>
      <c r="AH20" s="46">
        <f t="shared" ref="AH20" si="116">+SUM(AH21:AH22)</f>
        <v>1800</v>
      </c>
      <c r="AI20" s="46">
        <f t="shared" ref="AI20" si="117">+SUM(AI21:AI22)</f>
        <v>1800</v>
      </c>
      <c r="AJ20" s="46">
        <f t="shared" ref="AJ20" si="118">+SUM(AJ21:AJ22)</f>
        <v>1800</v>
      </c>
      <c r="AK20" s="46">
        <f t="shared" ref="AK20" si="119">+SUM(AK21:AK22)</f>
        <v>1800</v>
      </c>
      <c r="AL20" s="46">
        <f t="shared" ref="AL20" si="120">+SUM(AL21:AL22)</f>
        <v>1800</v>
      </c>
      <c r="AM20" s="46">
        <f t="shared" ref="AM20" si="121">+SUM(AM21:AM22)</f>
        <v>1800</v>
      </c>
      <c r="AN20" s="46">
        <f t="shared" ref="AN20" si="122">+SUM(AN21:AN22)</f>
        <v>1800</v>
      </c>
      <c r="AO20" s="46">
        <f t="shared" ref="AO20" si="123">+SUM(AO21:AO22)</f>
        <v>1800</v>
      </c>
      <c r="AP20" s="46">
        <f t="shared" ref="AP20" si="124">+SUM(AP21:AP22)</f>
        <v>1800</v>
      </c>
      <c r="AQ20" s="46">
        <f t="shared" ref="AQ20" si="125">+SUM(AQ21:AQ22)</f>
        <v>1800</v>
      </c>
      <c r="AR20" s="46">
        <f t="shared" ref="AR20" si="126">+SUM(AR21:AR22)</f>
        <v>1800</v>
      </c>
      <c r="AS20" s="46">
        <f t="shared" ref="AS20" si="127">+SUM(AS21:AS22)</f>
        <v>1800</v>
      </c>
      <c r="AT20" s="46">
        <f t="shared" ref="AT20" si="128">+SUM(AT21:AT22)</f>
        <v>1800</v>
      </c>
      <c r="AU20" s="46">
        <f t="shared" ref="AU20" si="129">+SUM(AU21:AU22)</f>
        <v>1800</v>
      </c>
      <c r="AV20" s="46">
        <f t="shared" ref="AV20" si="130">+SUM(AV21:AV22)</f>
        <v>1800</v>
      </c>
      <c r="AW20" s="46">
        <f t="shared" ref="AW20" si="131">+SUM(AW21:AW22)</f>
        <v>1800</v>
      </c>
      <c r="AX20" s="46"/>
    </row>
    <row r="21" spans="1:50" x14ac:dyDescent="0.25">
      <c r="A21" s="17" t="s">
        <v>16</v>
      </c>
      <c r="B21" s="47">
        <f>+'M_Altri Costi'!D5</f>
        <v>1500</v>
      </c>
      <c r="C21" s="47">
        <f>+'M_Altri Costi'!E5</f>
        <v>1500</v>
      </c>
      <c r="D21" s="47">
        <f>+'M_Altri Costi'!F5</f>
        <v>1500</v>
      </c>
      <c r="E21" s="47">
        <f>+'M_Altri Costi'!G5</f>
        <v>1500</v>
      </c>
      <c r="F21" s="47">
        <f>+'M_Altri Costi'!H5</f>
        <v>1500</v>
      </c>
      <c r="G21" s="47">
        <f>+'M_Altri Costi'!I5</f>
        <v>1500</v>
      </c>
      <c r="H21" s="47">
        <f>+'M_Altri Costi'!J5</f>
        <v>1500</v>
      </c>
      <c r="I21" s="47">
        <f>+'M_Altri Costi'!K5</f>
        <v>1500</v>
      </c>
      <c r="J21" s="47">
        <f>+'M_Altri Costi'!L5</f>
        <v>1500</v>
      </c>
      <c r="K21" s="47">
        <f>+'M_Altri Costi'!M5</f>
        <v>1500</v>
      </c>
      <c r="L21" s="47">
        <f>+'M_Altri Costi'!N5</f>
        <v>1500</v>
      </c>
      <c r="M21" s="47">
        <f>+'M_Altri Costi'!O5</f>
        <v>1500</v>
      </c>
      <c r="N21" s="47">
        <f>+'M_Altri Costi'!P5</f>
        <v>1500</v>
      </c>
      <c r="O21" s="47">
        <f>+'M_Altri Costi'!Q5</f>
        <v>1500</v>
      </c>
      <c r="P21" s="47">
        <f>+'M_Altri Costi'!R5</f>
        <v>1500</v>
      </c>
      <c r="Q21" s="47">
        <f>+'M_Altri Costi'!S5</f>
        <v>1500</v>
      </c>
      <c r="R21" s="47">
        <f>+'M_Altri Costi'!T5</f>
        <v>1500</v>
      </c>
      <c r="S21" s="47">
        <f>+'M_Altri Costi'!U5</f>
        <v>1500</v>
      </c>
      <c r="T21" s="47">
        <f>+'M_Altri Costi'!V5</f>
        <v>1500</v>
      </c>
      <c r="U21" s="47">
        <f>+'M_Altri Costi'!W5</f>
        <v>1500</v>
      </c>
      <c r="V21" s="47">
        <f>+'M_Altri Costi'!X5</f>
        <v>1500</v>
      </c>
      <c r="W21" s="47">
        <f>+'M_Altri Costi'!Y5</f>
        <v>1500</v>
      </c>
      <c r="X21" s="47">
        <f>+'M_Altri Costi'!Z5</f>
        <v>1500</v>
      </c>
      <c r="Y21" s="47">
        <f>+'M_Altri Costi'!AA5</f>
        <v>1500</v>
      </c>
      <c r="Z21" s="47">
        <f>+'M_Altri Costi'!AB5</f>
        <v>1500</v>
      </c>
      <c r="AA21" s="47">
        <f>+'M_Altri Costi'!AC5</f>
        <v>1500</v>
      </c>
      <c r="AB21" s="47">
        <f>+'M_Altri Costi'!AD5</f>
        <v>1500</v>
      </c>
      <c r="AC21" s="47">
        <f>+'M_Altri Costi'!AE5</f>
        <v>1500</v>
      </c>
      <c r="AD21" s="47">
        <f>+'M_Altri Costi'!AF5</f>
        <v>1500</v>
      </c>
      <c r="AE21" s="47">
        <f>+'M_Altri Costi'!AG5</f>
        <v>1500</v>
      </c>
      <c r="AF21" s="47">
        <f>+'M_Altri Costi'!AH5</f>
        <v>1500</v>
      </c>
      <c r="AG21" s="47">
        <f>+'M_Altri Costi'!AI5</f>
        <v>1500</v>
      </c>
      <c r="AH21" s="47">
        <f>+'M_Altri Costi'!AJ5</f>
        <v>1500</v>
      </c>
      <c r="AI21" s="47">
        <f>+'M_Altri Costi'!AK5</f>
        <v>1500</v>
      </c>
      <c r="AJ21" s="47">
        <f>+'M_Altri Costi'!AL5</f>
        <v>1500</v>
      </c>
      <c r="AK21" s="47">
        <f>+'M_Altri Costi'!AM5</f>
        <v>1500</v>
      </c>
      <c r="AL21" s="47">
        <f>+'M_Altri Costi'!AN5</f>
        <v>1500</v>
      </c>
      <c r="AM21" s="47">
        <f>+'M_Altri Costi'!AO5</f>
        <v>1500</v>
      </c>
      <c r="AN21" s="47">
        <f>+'M_Altri Costi'!AP5</f>
        <v>1500</v>
      </c>
      <c r="AO21" s="47">
        <f>+'M_Altri Costi'!AQ5</f>
        <v>1500</v>
      </c>
      <c r="AP21" s="47">
        <f>+'M_Altri Costi'!AR5</f>
        <v>1500</v>
      </c>
      <c r="AQ21" s="47">
        <f>+'M_Altri Costi'!AS5</f>
        <v>1500</v>
      </c>
      <c r="AR21" s="47">
        <f>+'M_Altri Costi'!AT5</f>
        <v>1500</v>
      </c>
      <c r="AS21" s="47">
        <f>+'M_Altri Costi'!AU5</f>
        <v>1500</v>
      </c>
      <c r="AT21" s="47">
        <f>+'M_Altri Costi'!AV5</f>
        <v>1500</v>
      </c>
      <c r="AU21" s="47">
        <f>+'M_Altri Costi'!AW5</f>
        <v>1500</v>
      </c>
      <c r="AV21" s="47">
        <f>+'M_Altri Costi'!AX5</f>
        <v>1500</v>
      </c>
      <c r="AW21" s="47">
        <f>+'M_Altri Costi'!AY5</f>
        <v>1500</v>
      </c>
      <c r="AX21" s="47"/>
    </row>
    <row r="22" spans="1:50" x14ac:dyDescent="0.25">
      <c r="A22" s="17" t="s">
        <v>17</v>
      </c>
      <c r="B22" s="47">
        <f>+'M_Altri Costi'!D6</f>
        <v>300</v>
      </c>
      <c r="C22" s="47">
        <f>+'M_Altri Costi'!E6</f>
        <v>300</v>
      </c>
      <c r="D22" s="47">
        <f>+'M_Altri Costi'!F6</f>
        <v>300</v>
      </c>
      <c r="E22" s="47">
        <f>+'M_Altri Costi'!G6</f>
        <v>300</v>
      </c>
      <c r="F22" s="47">
        <f>+'M_Altri Costi'!H6</f>
        <v>300</v>
      </c>
      <c r="G22" s="47">
        <f>+'M_Altri Costi'!I6</f>
        <v>300</v>
      </c>
      <c r="H22" s="47">
        <f>+'M_Altri Costi'!J6</f>
        <v>300</v>
      </c>
      <c r="I22" s="47">
        <f>+'M_Altri Costi'!K6</f>
        <v>300</v>
      </c>
      <c r="J22" s="47">
        <f>+'M_Altri Costi'!L6</f>
        <v>300</v>
      </c>
      <c r="K22" s="47">
        <f>+'M_Altri Costi'!M6</f>
        <v>300</v>
      </c>
      <c r="L22" s="47">
        <f>+'M_Altri Costi'!N6</f>
        <v>300</v>
      </c>
      <c r="M22" s="47">
        <f>+'M_Altri Costi'!O6</f>
        <v>300</v>
      </c>
      <c r="N22" s="47">
        <f>+'M_Altri Costi'!P6</f>
        <v>300</v>
      </c>
      <c r="O22" s="47">
        <f>+'M_Altri Costi'!Q6</f>
        <v>300</v>
      </c>
      <c r="P22" s="47">
        <f>+'M_Altri Costi'!R6</f>
        <v>300</v>
      </c>
      <c r="Q22" s="47">
        <f>+'M_Altri Costi'!S6</f>
        <v>300</v>
      </c>
      <c r="R22" s="47">
        <f>+'M_Altri Costi'!T6</f>
        <v>300</v>
      </c>
      <c r="S22" s="47">
        <f>+'M_Altri Costi'!U6</f>
        <v>300</v>
      </c>
      <c r="T22" s="47">
        <f>+'M_Altri Costi'!V6</f>
        <v>300</v>
      </c>
      <c r="U22" s="47">
        <f>+'M_Altri Costi'!W6</f>
        <v>300</v>
      </c>
      <c r="V22" s="47">
        <f>+'M_Altri Costi'!X6</f>
        <v>300</v>
      </c>
      <c r="W22" s="47">
        <f>+'M_Altri Costi'!Y6</f>
        <v>300</v>
      </c>
      <c r="X22" s="47">
        <f>+'M_Altri Costi'!Z6</f>
        <v>300</v>
      </c>
      <c r="Y22" s="47">
        <f>+'M_Altri Costi'!AA6</f>
        <v>300</v>
      </c>
      <c r="Z22" s="47">
        <f>+'M_Altri Costi'!AB6</f>
        <v>300</v>
      </c>
      <c r="AA22" s="47">
        <f>+'M_Altri Costi'!AC6</f>
        <v>300</v>
      </c>
      <c r="AB22" s="47">
        <f>+'M_Altri Costi'!AD6</f>
        <v>300</v>
      </c>
      <c r="AC22" s="47">
        <f>+'M_Altri Costi'!AE6</f>
        <v>300</v>
      </c>
      <c r="AD22" s="47">
        <f>+'M_Altri Costi'!AF6</f>
        <v>300</v>
      </c>
      <c r="AE22" s="47">
        <f>+'M_Altri Costi'!AG6</f>
        <v>300</v>
      </c>
      <c r="AF22" s="47">
        <f>+'M_Altri Costi'!AH6</f>
        <v>300</v>
      </c>
      <c r="AG22" s="47">
        <f>+'M_Altri Costi'!AI6</f>
        <v>300</v>
      </c>
      <c r="AH22" s="47">
        <f>+'M_Altri Costi'!AJ6</f>
        <v>300</v>
      </c>
      <c r="AI22" s="47">
        <f>+'M_Altri Costi'!AK6</f>
        <v>300</v>
      </c>
      <c r="AJ22" s="47">
        <f>+'M_Altri Costi'!AL6</f>
        <v>300</v>
      </c>
      <c r="AK22" s="47">
        <f>+'M_Altri Costi'!AM6</f>
        <v>300</v>
      </c>
      <c r="AL22" s="47">
        <f>+'M_Altri Costi'!AN6</f>
        <v>300</v>
      </c>
      <c r="AM22" s="47">
        <f>+'M_Altri Costi'!AO6</f>
        <v>300</v>
      </c>
      <c r="AN22" s="47">
        <f>+'M_Altri Costi'!AP6</f>
        <v>300</v>
      </c>
      <c r="AO22" s="47">
        <f>+'M_Altri Costi'!AQ6</f>
        <v>300</v>
      </c>
      <c r="AP22" s="47">
        <f>+'M_Altri Costi'!AR6</f>
        <v>300</v>
      </c>
      <c r="AQ22" s="47">
        <f>+'M_Altri Costi'!AS6</f>
        <v>300</v>
      </c>
      <c r="AR22" s="47">
        <f>+'M_Altri Costi'!AT6</f>
        <v>300</v>
      </c>
      <c r="AS22" s="47">
        <f>+'M_Altri Costi'!AU6</f>
        <v>300</v>
      </c>
      <c r="AT22" s="47">
        <f>+'M_Altri Costi'!AV6</f>
        <v>300</v>
      </c>
      <c r="AU22" s="47">
        <f>+'M_Altri Costi'!AW6</f>
        <v>300</v>
      </c>
      <c r="AV22" s="47">
        <f>+'M_Altri Costi'!AX6</f>
        <v>300</v>
      </c>
      <c r="AW22" s="47">
        <f>+'M_Altri Costi'!AY6</f>
        <v>300</v>
      </c>
      <c r="AX22" s="47"/>
    </row>
    <row r="23" spans="1:50" x14ac:dyDescent="0.25">
      <c r="A23" s="16" t="s">
        <v>18</v>
      </c>
      <c r="B23" s="47">
        <f>+'M_Altri Costi'!D7</f>
        <v>200</v>
      </c>
      <c r="C23" s="47">
        <f>+'M_Altri Costi'!E7</f>
        <v>200</v>
      </c>
      <c r="D23" s="47">
        <f>+'M_Altri Costi'!F7</f>
        <v>200</v>
      </c>
      <c r="E23" s="47">
        <f>+'M_Altri Costi'!G7</f>
        <v>200</v>
      </c>
      <c r="F23" s="47">
        <f>+'M_Altri Costi'!H7</f>
        <v>200</v>
      </c>
      <c r="G23" s="47">
        <f>+'M_Altri Costi'!I7</f>
        <v>200</v>
      </c>
      <c r="H23" s="47">
        <f>+'M_Altri Costi'!J7</f>
        <v>200</v>
      </c>
      <c r="I23" s="47">
        <f>+'M_Altri Costi'!K7</f>
        <v>200</v>
      </c>
      <c r="J23" s="47">
        <f>+'M_Altri Costi'!L7</f>
        <v>200</v>
      </c>
      <c r="K23" s="47">
        <f>+'M_Altri Costi'!M7</f>
        <v>200</v>
      </c>
      <c r="L23" s="47">
        <f>+'M_Altri Costi'!N7</f>
        <v>200</v>
      </c>
      <c r="M23" s="47">
        <f>+'M_Altri Costi'!O7</f>
        <v>200</v>
      </c>
      <c r="N23" s="47">
        <f>+'M_Altri Costi'!P7</f>
        <v>200</v>
      </c>
      <c r="O23" s="47">
        <f>+'M_Altri Costi'!Q7</f>
        <v>200</v>
      </c>
      <c r="P23" s="47">
        <f>+'M_Altri Costi'!R7</f>
        <v>200</v>
      </c>
      <c r="Q23" s="47">
        <f>+'M_Altri Costi'!S7</f>
        <v>200</v>
      </c>
      <c r="R23" s="47">
        <f>+'M_Altri Costi'!T7</f>
        <v>200</v>
      </c>
      <c r="S23" s="47">
        <f>+'M_Altri Costi'!U7</f>
        <v>200</v>
      </c>
      <c r="T23" s="47">
        <f>+'M_Altri Costi'!V7</f>
        <v>200</v>
      </c>
      <c r="U23" s="47">
        <f>+'M_Altri Costi'!W7</f>
        <v>200</v>
      </c>
      <c r="V23" s="47">
        <f>+'M_Altri Costi'!X7</f>
        <v>200</v>
      </c>
      <c r="W23" s="47">
        <f>+'M_Altri Costi'!Y7</f>
        <v>200</v>
      </c>
      <c r="X23" s="47">
        <f>+'M_Altri Costi'!Z7</f>
        <v>200</v>
      </c>
      <c r="Y23" s="47">
        <f>+'M_Altri Costi'!AA7</f>
        <v>200</v>
      </c>
      <c r="Z23" s="47">
        <f>+'M_Altri Costi'!AB7</f>
        <v>200</v>
      </c>
      <c r="AA23" s="47">
        <f>+'M_Altri Costi'!AC7</f>
        <v>200</v>
      </c>
      <c r="AB23" s="47">
        <f>+'M_Altri Costi'!AD7</f>
        <v>200</v>
      </c>
      <c r="AC23" s="47">
        <f>+'M_Altri Costi'!AE7</f>
        <v>200</v>
      </c>
      <c r="AD23" s="47">
        <f>+'M_Altri Costi'!AF7</f>
        <v>200</v>
      </c>
      <c r="AE23" s="47">
        <f>+'M_Altri Costi'!AG7</f>
        <v>200</v>
      </c>
      <c r="AF23" s="47">
        <f>+'M_Altri Costi'!AH7</f>
        <v>200</v>
      </c>
      <c r="AG23" s="47">
        <f>+'M_Altri Costi'!AI7</f>
        <v>200</v>
      </c>
      <c r="AH23" s="47">
        <f>+'M_Altri Costi'!AJ7</f>
        <v>200</v>
      </c>
      <c r="AI23" s="47">
        <f>+'M_Altri Costi'!AK7</f>
        <v>200</v>
      </c>
      <c r="AJ23" s="47">
        <f>+'M_Altri Costi'!AL7</f>
        <v>200</v>
      </c>
      <c r="AK23" s="47">
        <f>+'M_Altri Costi'!AM7</f>
        <v>200</v>
      </c>
      <c r="AL23" s="47">
        <f>+'M_Altri Costi'!AN7</f>
        <v>200</v>
      </c>
      <c r="AM23" s="47">
        <f>+'M_Altri Costi'!AO7</f>
        <v>200</v>
      </c>
      <c r="AN23" s="47">
        <f>+'M_Altri Costi'!AP7</f>
        <v>200</v>
      </c>
      <c r="AO23" s="47">
        <f>+'M_Altri Costi'!AQ7</f>
        <v>200</v>
      </c>
      <c r="AP23" s="47">
        <f>+'M_Altri Costi'!AR7</f>
        <v>200</v>
      </c>
      <c r="AQ23" s="47">
        <f>+'M_Altri Costi'!AS7</f>
        <v>200</v>
      </c>
      <c r="AR23" s="47">
        <f>+'M_Altri Costi'!AT7</f>
        <v>200</v>
      </c>
      <c r="AS23" s="47">
        <f>+'M_Altri Costi'!AU7</f>
        <v>200</v>
      </c>
      <c r="AT23" s="47">
        <f>+'M_Altri Costi'!AV7</f>
        <v>200</v>
      </c>
      <c r="AU23" s="47">
        <f>+'M_Altri Costi'!AW7</f>
        <v>200</v>
      </c>
      <c r="AV23" s="47">
        <f>+'M_Altri Costi'!AX7</f>
        <v>200</v>
      </c>
      <c r="AW23" s="47">
        <f>+'M_Altri Costi'!AY7</f>
        <v>200</v>
      </c>
      <c r="AX23" s="47"/>
    </row>
    <row r="24" spans="1:50" x14ac:dyDescent="0.25">
      <c r="A24" s="17"/>
      <c r="B24"/>
    </row>
    <row r="25" spans="1:50" x14ac:dyDescent="0.25">
      <c r="A25" s="15" t="s">
        <v>19</v>
      </c>
      <c r="B25" s="46">
        <f>+B15-B17</f>
        <v>55500</v>
      </c>
      <c r="C25" s="46">
        <f t="shared" ref="C25:S25" si="132">+C15-C17</f>
        <v>55500</v>
      </c>
      <c r="D25" s="46">
        <f t="shared" si="132"/>
        <v>55500</v>
      </c>
      <c r="E25" s="46">
        <f t="shared" si="132"/>
        <v>55500</v>
      </c>
      <c r="F25" s="46">
        <f t="shared" si="132"/>
        <v>55500</v>
      </c>
      <c r="G25" s="46">
        <f t="shared" si="132"/>
        <v>55500</v>
      </c>
      <c r="H25" s="46">
        <f t="shared" si="132"/>
        <v>55500</v>
      </c>
      <c r="I25" s="46">
        <f t="shared" si="132"/>
        <v>55500</v>
      </c>
      <c r="J25" s="46">
        <f t="shared" si="132"/>
        <v>55500</v>
      </c>
      <c r="K25" s="46">
        <f t="shared" si="132"/>
        <v>55500</v>
      </c>
      <c r="L25" s="46">
        <f t="shared" si="132"/>
        <v>55500</v>
      </c>
      <c r="M25" s="46">
        <f t="shared" si="132"/>
        <v>55500</v>
      </c>
      <c r="N25" s="46">
        <f t="shared" si="132"/>
        <v>55500</v>
      </c>
      <c r="O25" s="46">
        <f t="shared" si="132"/>
        <v>55500</v>
      </c>
      <c r="P25" s="46">
        <f t="shared" si="132"/>
        <v>55500</v>
      </c>
      <c r="Q25" s="46">
        <f t="shared" si="132"/>
        <v>55500</v>
      </c>
      <c r="R25" s="46">
        <f t="shared" si="132"/>
        <v>55500</v>
      </c>
      <c r="S25" s="46">
        <f t="shared" si="132"/>
        <v>55500</v>
      </c>
      <c r="T25" s="46">
        <f t="shared" ref="T25:AI25" si="133">+T15-T17</f>
        <v>55500</v>
      </c>
      <c r="U25" s="46">
        <f t="shared" si="133"/>
        <v>55500</v>
      </c>
      <c r="V25" s="46">
        <f t="shared" si="133"/>
        <v>55500</v>
      </c>
      <c r="W25" s="46">
        <f t="shared" si="133"/>
        <v>55500</v>
      </c>
      <c r="X25" s="46">
        <f t="shared" si="133"/>
        <v>55500</v>
      </c>
      <c r="Y25" s="46">
        <f t="shared" si="133"/>
        <v>55500</v>
      </c>
      <c r="Z25" s="46">
        <f t="shared" si="133"/>
        <v>55500</v>
      </c>
      <c r="AA25" s="46">
        <f t="shared" si="133"/>
        <v>55500</v>
      </c>
      <c r="AB25" s="46">
        <f t="shared" si="133"/>
        <v>55500</v>
      </c>
      <c r="AC25" s="46">
        <f t="shared" si="133"/>
        <v>55500</v>
      </c>
      <c r="AD25" s="46">
        <f t="shared" si="133"/>
        <v>55500</v>
      </c>
      <c r="AE25" s="46">
        <f t="shared" si="133"/>
        <v>55500</v>
      </c>
      <c r="AF25" s="46">
        <f t="shared" si="133"/>
        <v>55500</v>
      </c>
      <c r="AG25" s="46">
        <f t="shared" si="133"/>
        <v>55500</v>
      </c>
      <c r="AH25" s="46">
        <f t="shared" si="133"/>
        <v>55500</v>
      </c>
      <c r="AI25" s="46">
        <f t="shared" si="133"/>
        <v>55500</v>
      </c>
      <c r="AJ25" s="46">
        <f t="shared" ref="AJ25:AW25" si="134">+AJ15-AJ17</f>
        <v>55500</v>
      </c>
      <c r="AK25" s="46">
        <f t="shared" si="134"/>
        <v>55500</v>
      </c>
      <c r="AL25" s="46">
        <f t="shared" si="134"/>
        <v>55500</v>
      </c>
      <c r="AM25" s="46">
        <f t="shared" si="134"/>
        <v>55500</v>
      </c>
      <c r="AN25" s="46">
        <f t="shared" si="134"/>
        <v>55500</v>
      </c>
      <c r="AO25" s="46">
        <f t="shared" si="134"/>
        <v>55500</v>
      </c>
      <c r="AP25" s="46">
        <f t="shared" si="134"/>
        <v>55500</v>
      </c>
      <c r="AQ25" s="46">
        <f t="shared" si="134"/>
        <v>55500</v>
      </c>
      <c r="AR25" s="46">
        <f t="shared" si="134"/>
        <v>55500</v>
      </c>
      <c r="AS25" s="46">
        <f t="shared" si="134"/>
        <v>55500</v>
      </c>
      <c r="AT25" s="46">
        <f t="shared" si="134"/>
        <v>55500</v>
      </c>
      <c r="AU25" s="46">
        <f t="shared" si="134"/>
        <v>55500</v>
      </c>
      <c r="AV25" s="46">
        <f t="shared" si="134"/>
        <v>55500</v>
      </c>
      <c r="AW25" s="46">
        <f t="shared" si="134"/>
        <v>55500</v>
      </c>
      <c r="AX25" s="46"/>
    </row>
    <row r="26" spans="1:50" x14ac:dyDescent="0.25">
      <c r="A26" s="15"/>
      <c r="B26"/>
    </row>
    <row r="27" spans="1:50" x14ac:dyDescent="0.25">
      <c r="A27" s="16" t="s">
        <v>20</v>
      </c>
      <c r="B27" s="46">
        <f t="shared" ref="B27:AW27" si="135">+B28+B38+B46+B53</f>
        <v>46824.500000000007</v>
      </c>
      <c r="C27" s="46">
        <f t="shared" si="135"/>
        <v>46824.500000000007</v>
      </c>
      <c r="D27" s="46">
        <f t="shared" si="135"/>
        <v>46824.500000000007</v>
      </c>
      <c r="E27" s="46">
        <f t="shared" si="135"/>
        <v>46824.500000000007</v>
      </c>
      <c r="F27" s="46">
        <f t="shared" si="135"/>
        <v>46824.500000000007</v>
      </c>
      <c r="G27" s="46">
        <f t="shared" si="135"/>
        <v>46824.500000000007</v>
      </c>
      <c r="H27" s="46">
        <f t="shared" si="135"/>
        <v>46824.500000000007</v>
      </c>
      <c r="I27" s="46">
        <f t="shared" si="135"/>
        <v>46824.500000000007</v>
      </c>
      <c r="J27" s="46">
        <f t="shared" si="135"/>
        <v>46824.500000000007</v>
      </c>
      <c r="K27" s="46">
        <f t="shared" si="135"/>
        <v>46824.500000000007</v>
      </c>
      <c r="L27" s="46">
        <f t="shared" si="135"/>
        <v>46824.500000000007</v>
      </c>
      <c r="M27" s="46">
        <f t="shared" si="135"/>
        <v>46824.500000000007</v>
      </c>
      <c r="N27" s="46">
        <f t="shared" si="135"/>
        <v>46824.500000000007</v>
      </c>
      <c r="O27" s="46">
        <f t="shared" si="135"/>
        <v>46824.500000000007</v>
      </c>
      <c r="P27" s="46">
        <f t="shared" si="135"/>
        <v>46824.500000000007</v>
      </c>
      <c r="Q27" s="46">
        <f t="shared" si="135"/>
        <v>46824.500000000007</v>
      </c>
      <c r="R27" s="46">
        <f t="shared" si="135"/>
        <v>46824.500000000007</v>
      </c>
      <c r="S27" s="46">
        <f t="shared" si="135"/>
        <v>46824.500000000007</v>
      </c>
      <c r="T27" s="46">
        <f t="shared" si="135"/>
        <v>46824.500000000007</v>
      </c>
      <c r="U27" s="46">
        <f t="shared" si="135"/>
        <v>46824.500000000007</v>
      </c>
      <c r="V27" s="46">
        <f t="shared" si="135"/>
        <v>46824.500000000007</v>
      </c>
      <c r="W27" s="46">
        <f t="shared" si="135"/>
        <v>46824.500000000007</v>
      </c>
      <c r="X27" s="46">
        <f t="shared" si="135"/>
        <v>46824.500000000007</v>
      </c>
      <c r="Y27" s="46">
        <f t="shared" si="135"/>
        <v>46824.500000000007</v>
      </c>
      <c r="Z27" s="46">
        <f t="shared" si="135"/>
        <v>38532.833333333336</v>
      </c>
      <c r="AA27" s="46">
        <f t="shared" si="135"/>
        <v>38532.833333333336</v>
      </c>
      <c r="AB27" s="46">
        <f t="shared" si="135"/>
        <v>38532.833333333336</v>
      </c>
      <c r="AC27" s="46">
        <f t="shared" si="135"/>
        <v>38532.833333333336</v>
      </c>
      <c r="AD27" s="46">
        <f t="shared" si="135"/>
        <v>38532.833333333336</v>
      </c>
      <c r="AE27" s="46">
        <f t="shared" si="135"/>
        <v>38532.833333333336</v>
      </c>
      <c r="AF27" s="46">
        <f t="shared" si="135"/>
        <v>38532.833333333336</v>
      </c>
      <c r="AG27" s="46">
        <f t="shared" si="135"/>
        <v>38532.833333333336</v>
      </c>
      <c r="AH27" s="46">
        <f t="shared" si="135"/>
        <v>38532.833333333336</v>
      </c>
      <c r="AI27" s="46">
        <f t="shared" si="135"/>
        <v>38532.833333333336</v>
      </c>
      <c r="AJ27" s="46">
        <f t="shared" si="135"/>
        <v>38532.833333333336</v>
      </c>
      <c r="AK27" s="46">
        <f t="shared" si="135"/>
        <v>38532.833333333336</v>
      </c>
      <c r="AL27" s="46">
        <f t="shared" si="135"/>
        <v>38532.833333333336</v>
      </c>
      <c r="AM27" s="46">
        <f t="shared" si="135"/>
        <v>38532.833333333336</v>
      </c>
      <c r="AN27" s="46">
        <f t="shared" si="135"/>
        <v>38532.833333333336</v>
      </c>
      <c r="AO27" s="46">
        <f t="shared" si="135"/>
        <v>38532.833333333336</v>
      </c>
      <c r="AP27" s="46">
        <f t="shared" si="135"/>
        <v>38532.833333333336</v>
      </c>
      <c r="AQ27" s="46">
        <f t="shared" si="135"/>
        <v>38532.833333333336</v>
      </c>
      <c r="AR27" s="46">
        <f t="shared" si="135"/>
        <v>38532.833333333336</v>
      </c>
      <c r="AS27" s="46">
        <f t="shared" si="135"/>
        <v>38532.833333333336</v>
      </c>
      <c r="AT27" s="46">
        <f t="shared" si="135"/>
        <v>38532.833333333336</v>
      </c>
      <c r="AU27" s="46">
        <f t="shared" si="135"/>
        <v>38532.833333333336</v>
      </c>
      <c r="AV27" s="46">
        <f t="shared" si="135"/>
        <v>38532.833333333336</v>
      </c>
      <c r="AW27" s="46">
        <f t="shared" si="135"/>
        <v>38532.833333333336</v>
      </c>
      <c r="AX27" s="46"/>
    </row>
    <row r="28" spans="1:50" x14ac:dyDescent="0.25">
      <c r="A28" s="16" t="s">
        <v>21</v>
      </c>
      <c r="B28" s="46">
        <f>SUM(B29:B37)</f>
        <v>15916.666666666668</v>
      </c>
      <c r="C28" s="46">
        <f t="shared" ref="C28:AW28" si="136">SUM(C29:C37)</f>
        <v>15916.666666666668</v>
      </c>
      <c r="D28" s="46">
        <f t="shared" si="136"/>
        <v>15916.666666666668</v>
      </c>
      <c r="E28" s="46">
        <f t="shared" si="136"/>
        <v>15916.666666666668</v>
      </c>
      <c r="F28" s="46">
        <f t="shared" si="136"/>
        <v>15916.666666666668</v>
      </c>
      <c r="G28" s="46">
        <f t="shared" si="136"/>
        <v>15916.666666666668</v>
      </c>
      <c r="H28" s="46">
        <f t="shared" si="136"/>
        <v>15916.666666666668</v>
      </c>
      <c r="I28" s="46">
        <f t="shared" si="136"/>
        <v>15916.666666666668</v>
      </c>
      <c r="J28" s="46">
        <f t="shared" si="136"/>
        <v>15916.666666666668</v>
      </c>
      <c r="K28" s="46">
        <f t="shared" si="136"/>
        <v>15916.666666666668</v>
      </c>
      <c r="L28" s="46">
        <f t="shared" si="136"/>
        <v>15916.666666666668</v>
      </c>
      <c r="M28" s="46">
        <f t="shared" si="136"/>
        <v>15916.666666666668</v>
      </c>
      <c r="N28" s="46">
        <f t="shared" si="136"/>
        <v>15916.666666666668</v>
      </c>
      <c r="O28" s="46">
        <f t="shared" si="136"/>
        <v>15916.666666666668</v>
      </c>
      <c r="P28" s="46">
        <f t="shared" si="136"/>
        <v>15916.666666666668</v>
      </c>
      <c r="Q28" s="46">
        <f t="shared" si="136"/>
        <v>15916.666666666668</v>
      </c>
      <c r="R28" s="46">
        <f t="shared" si="136"/>
        <v>15916.666666666668</v>
      </c>
      <c r="S28" s="46">
        <f t="shared" si="136"/>
        <v>15916.666666666668</v>
      </c>
      <c r="T28" s="46">
        <f t="shared" si="136"/>
        <v>15916.666666666668</v>
      </c>
      <c r="U28" s="46">
        <f t="shared" si="136"/>
        <v>15916.666666666668</v>
      </c>
      <c r="V28" s="46">
        <f t="shared" si="136"/>
        <v>15916.666666666668</v>
      </c>
      <c r="W28" s="46">
        <f t="shared" si="136"/>
        <v>15916.666666666668</v>
      </c>
      <c r="X28" s="46">
        <f t="shared" si="136"/>
        <v>15916.666666666668</v>
      </c>
      <c r="Y28" s="46">
        <f t="shared" si="136"/>
        <v>15916.666666666668</v>
      </c>
      <c r="Z28" s="46">
        <f t="shared" si="136"/>
        <v>8000</v>
      </c>
      <c r="AA28" s="46">
        <f t="shared" si="136"/>
        <v>8000</v>
      </c>
      <c r="AB28" s="46">
        <f t="shared" si="136"/>
        <v>8000</v>
      </c>
      <c r="AC28" s="46">
        <f t="shared" si="136"/>
        <v>8000</v>
      </c>
      <c r="AD28" s="46">
        <f t="shared" si="136"/>
        <v>8000</v>
      </c>
      <c r="AE28" s="46">
        <f t="shared" si="136"/>
        <v>8000</v>
      </c>
      <c r="AF28" s="46">
        <f t="shared" si="136"/>
        <v>8000</v>
      </c>
      <c r="AG28" s="46">
        <f t="shared" si="136"/>
        <v>8000</v>
      </c>
      <c r="AH28" s="46">
        <f t="shared" si="136"/>
        <v>8000</v>
      </c>
      <c r="AI28" s="46">
        <f t="shared" si="136"/>
        <v>8000</v>
      </c>
      <c r="AJ28" s="46">
        <f t="shared" si="136"/>
        <v>8000</v>
      </c>
      <c r="AK28" s="46">
        <f t="shared" si="136"/>
        <v>8000</v>
      </c>
      <c r="AL28" s="46">
        <f t="shared" si="136"/>
        <v>8000</v>
      </c>
      <c r="AM28" s="46">
        <f t="shared" si="136"/>
        <v>8000</v>
      </c>
      <c r="AN28" s="46">
        <f t="shared" si="136"/>
        <v>8000</v>
      </c>
      <c r="AO28" s="46">
        <f t="shared" si="136"/>
        <v>8000</v>
      </c>
      <c r="AP28" s="46">
        <f t="shared" si="136"/>
        <v>8000</v>
      </c>
      <c r="AQ28" s="46">
        <f t="shared" si="136"/>
        <v>8000</v>
      </c>
      <c r="AR28" s="46">
        <f t="shared" si="136"/>
        <v>8000</v>
      </c>
      <c r="AS28" s="46">
        <f t="shared" si="136"/>
        <v>8000</v>
      </c>
      <c r="AT28" s="46">
        <f t="shared" si="136"/>
        <v>8000</v>
      </c>
      <c r="AU28" s="46">
        <f t="shared" si="136"/>
        <v>8000</v>
      </c>
      <c r="AV28" s="46">
        <f t="shared" si="136"/>
        <v>8000</v>
      </c>
      <c r="AW28" s="46">
        <f t="shared" si="136"/>
        <v>8000</v>
      </c>
      <c r="AX28" s="46"/>
    </row>
    <row r="29" spans="1:50" x14ac:dyDescent="0.25">
      <c r="A29" s="17" t="s">
        <v>22</v>
      </c>
      <c r="B29" s="47">
        <f>+M_Investimenti!F1065+M_Investimenti!F1066+M_Investimenti!F1067+M_Investimenti!F1068+SP_Pregresso!F99+SP_Pregresso!F103+SP_Pregresso!F104+SP_Pregresso!F105</f>
        <v>7916.666666666667</v>
      </c>
      <c r="C29" s="47">
        <f>+M_Investimenti!G1065+M_Investimenti!G1066+M_Investimenti!G1067+M_Investimenti!G1068+SP_Pregresso!G99+SP_Pregresso!G103+SP_Pregresso!G104+SP_Pregresso!G105</f>
        <v>7916.666666666667</v>
      </c>
      <c r="D29" s="47">
        <f>+M_Investimenti!H1065+M_Investimenti!H1066+M_Investimenti!H1067+M_Investimenti!H1068+SP_Pregresso!H99+SP_Pregresso!H103+SP_Pregresso!H104+SP_Pregresso!H105</f>
        <v>7916.666666666667</v>
      </c>
      <c r="E29" s="47">
        <f>+M_Investimenti!I1065+M_Investimenti!I1066+M_Investimenti!I1067+M_Investimenti!I1068+SP_Pregresso!I99+SP_Pregresso!I103+SP_Pregresso!I104+SP_Pregresso!I105</f>
        <v>7916.666666666667</v>
      </c>
      <c r="F29" s="47">
        <f>+M_Investimenti!J1065+M_Investimenti!J1066+M_Investimenti!J1067+M_Investimenti!J1068+SP_Pregresso!J99+SP_Pregresso!J103+SP_Pregresso!J104+SP_Pregresso!J105</f>
        <v>7916.666666666667</v>
      </c>
      <c r="G29" s="47">
        <f>+M_Investimenti!K1065+M_Investimenti!K1066+M_Investimenti!K1067+M_Investimenti!K1068+SP_Pregresso!K99+SP_Pregresso!K103+SP_Pregresso!K104+SP_Pregresso!K105</f>
        <v>7916.666666666667</v>
      </c>
      <c r="H29" s="47">
        <f>+M_Investimenti!L1065+M_Investimenti!L1066+M_Investimenti!L1067+M_Investimenti!L1068+SP_Pregresso!L99+SP_Pregresso!L103+SP_Pregresso!L104+SP_Pregresso!L105</f>
        <v>7916.666666666667</v>
      </c>
      <c r="I29" s="47">
        <f>+M_Investimenti!M1065+M_Investimenti!M1066+M_Investimenti!M1067+M_Investimenti!M1068+SP_Pregresso!M99+SP_Pregresso!M103+SP_Pregresso!M104+SP_Pregresso!M105</f>
        <v>7916.666666666667</v>
      </c>
      <c r="J29" s="47">
        <f>+M_Investimenti!N1065+M_Investimenti!N1066+M_Investimenti!N1067+M_Investimenti!N1068+SP_Pregresso!N99+SP_Pregresso!N103+SP_Pregresso!N104+SP_Pregresso!N105</f>
        <v>7916.666666666667</v>
      </c>
      <c r="K29" s="47">
        <f>+M_Investimenti!O1065+M_Investimenti!O1066+M_Investimenti!O1067+M_Investimenti!O1068+SP_Pregresso!O99+SP_Pregresso!O103+SP_Pregresso!O104+SP_Pregresso!O105</f>
        <v>7916.666666666667</v>
      </c>
      <c r="L29" s="47">
        <f>+M_Investimenti!P1065+M_Investimenti!P1066+M_Investimenti!P1067+M_Investimenti!P1068+SP_Pregresso!P99+SP_Pregresso!P103+SP_Pregresso!P104+SP_Pregresso!P105</f>
        <v>7916.666666666667</v>
      </c>
      <c r="M29" s="47">
        <f>+M_Investimenti!Q1065+M_Investimenti!Q1066+M_Investimenti!Q1067+M_Investimenti!Q1068+SP_Pregresso!Q99+SP_Pregresso!Q103+SP_Pregresso!Q104+SP_Pregresso!Q105</f>
        <v>7916.666666666667</v>
      </c>
      <c r="N29" s="47">
        <f>+M_Investimenti!R1065+M_Investimenti!R1066+M_Investimenti!R1067+M_Investimenti!R1068+SP_Pregresso!R99+SP_Pregresso!R103+SP_Pregresso!R104+SP_Pregresso!R105</f>
        <v>7916.666666666667</v>
      </c>
      <c r="O29" s="47">
        <f>+M_Investimenti!S1065+M_Investimenti!S1066+M_Investimenti!S1067+M_Investimenti!S1068+SP_Pregresso!S99+SP_Pregresso!S103+SP_Pregresso!S104+SP_Pregresso!S105</f>
        <v>7916.666666666667</v>
      </c>
      <c r="P29" s="47">
        <f>+M_Investimenti!T1065+M_Investimenti!T1066+M_Investimenti!T1067+M_Investimenti!T1068+SP_Pregresso!T99+SP_Pregresso!T103+SP_Pregresso!T104+SP_Pregresso!T105</f>
        <v>7916.666666666667</v>
      </c>
      <c r="Q29" s="47">
        <f>+M_Investimenti!U1065+M_Investimenti!U1066+M_Investimenti!U1067+M_Investimenti!U1068+SP_Pregresso!U99+SP_Pregresso!U103+SP_Pregresso!U104+SP_Pregresso!U105</f>
        <v>7916.666666666667</v>
      </c>
      <c r="R29" s="47">
        <f>+M_Investimenti!V1065+M_Investimenti!V1066+M_Investimenti!V1067+M_Investimenti!V1068+SP_Pregresso!V99+SP_Pregresso!V103+SP_Pregresso!V104+SP_Pregresso!V105</f>
        <v>7916.666666666667</v>
      </c>
      <c r="S29" s="47">
        <f>+M_Investimenti!W1065+M_Investimenti!W1066+M_Investimenti!W1067+M_Investimenti!W1068+SP_Pregresso!W99+SP_Pregresso!W103+SP_Pregresso!W104+SP_Pregresso!W105</f>
        <v>7916.666666666667</v>
      </c>
      <c r="T29" s="47">
        <f>+M_Investimenti!X1065+M_Investimenti!X1066+M_Investimenti!X1067+M_Investimenti!X1068+SP_Pregresso!X99+SP_Pregresso!X103+SP_Pregresso!X104+SP_Pregresso!X105</f>
        <v>7916.666666666667</v>
      </c>
      <c r="U29" s="47">
        <f>+M_Investimenti!Y1065+M_Investimenti!Y1066+M_Investimenti!Y1067+M_Investimenti!Y1068+SP_Pregresso!Y99+SP_Pregresso!Y103+SP_Pregresso!Y104+SP_Pregresso!Y105</f>
        <v>7916.666666666667</v>
      </c>
      <c r="V29" s="47">
        <f>+M_Investimenti!Z1065+M_Investimenti!Z1066+M_Investimenti!Z1067+M_Investimenti!Z1068+SP_Pregresso!Z99+SP_Pregresso!Z103+SP_Pregresso!Z104+SP_Pregresso!Z105</f>
        <v>7916.666666666667</v>
      </c>
      <c r="W29" s="47">
        <f>+M_Investimenti!AA1065+M_Investimenti!AA1066+M_Investimenti!AA1067+M_Investimenti!AA1068+SP_Pregresso!AA99+SP_Pregresso!AA103+SP_Pregresso!AA104+SP_Pregresso!AA105</f>
        <v>7916.666666666667</v>
      </c>
      <c r="X29" s="47">
        <f>+M_Investimenti!AB1065+M_Investimenti!AB1066+M_Investimenti!AB1067+M_Investimenti!AB1068+SP_Pregresso!AB99+SP_Pregresso!AB103+SP_Pregresso!AB104+SP_Pregresso!AB105</f>
        <v>7916.666666666667</v>
      </c>
      <c r="Y29" s="47">
        <f>+M_Investimenti!AC1065+M_Investimenti!AC1066+M_Investimenti!AC1067+M_Investimenti!AC1068+SP_Pregresso!AC99+SP_Pregresso!AC103+SP_Pregresso!AC104+SP_Pregresso!AC105</f>
        <v>7916.666666666667</v>
      </c>
      <c r="Z29" s="47">
        <f>+M_Investimenti!AD1065+M_Investimenti!AD1066+M_Investimenti!AD1067+M_Investimenti!AD1068+SP_Pregresso!AD99+SP_Pregresso!AD103+SP_Pregresso!AD104+SP_Pregresso!AD105</f>
        <v>0</v>
      </c>
      <c r="AA29" s="47">
        <f>+M_Investimenti!AE1065+M_Investimenti!AE1066+M_Investimenti!AE1067+M_Investimenti!AE1068+SP_Pregresso!AE99+SP_Pregresso!AE103+SP_Pregresso!AE104+SP_Pregresso!AE105</f>
        <v>0</v>
      </c>
      <c r="AB29" s="47">
        <f>+M_Investimenti!AF1065+M_Investimenti!AF1066+M_Investimenti!AF1067+M_Investimenti!AF1068+SP_Pregresso!AF99+SP_Pregresso!AF103+SP_Pregresso!AF104+SP_Pregresso!AF105</f>
        <v>0</v>
      </c>
      <c r="AC29" s="47">
        <f>+M_Investimenti!AG1065+M_Investimenti!AG1066+M_Investimenti!AG1067+M_Investimenti!AG1068+SP_Pregresso!AG99+SP_Pregresso!AG103+SP_Pregresso!AG104+SP_Pregresso!AG105</f>
        <v>0</v>
      </c>
      <c r="AD29" s="47">
        <f>+M_Investimenti!AH1065+M_Investimenti!AH1066+M_Investimenti!AH1067+M_Investimenti!AH1068+SP_Pregresso!AH99+SP_Pregresso!AH103+SP_Pregresso!AH104+SP_Pregresso!AH105</f>
        <v>0</v>
      </c>
      <c r="AE29" s="47">
        <f>+M_Investimenti!AI1065+M_Investimenti!AI1066+M_Investimenti!AI1067+M_Investimenti!AI1068+SP_Pregresso!AI99+SP_Pregresso!AI103+SP_Pregresso!AI104+SP_Pregresso!AI105</f>
        <v>0</v>
      </c>
      <c r="AF29" s="47">
        <f>+M_Investimenti!AJ1065+M_Investimenti!AJ1066+M_Investimenti!AJ1067+M_Investimenti!AJ1068+SP_Pregresso!AJ99+SP_Pregresso!AJ103+SP_Pregresso!AJ104+SP_Pregresso!AJ105</f>
        <v>0</v>
      </c>
      <c r="AG29" s="47">
        <f>+M_Investimenti!AK1065+M_Investimenti!AK1066+M_Investimenti!AK1067+M_Investimenti!AK1068+SP_Pregresso!AK99+SP_Pregresso!AK103+SP_Pregresso!AK104+SP_Pregresso!AK105</f>
        <v>0</v>
      </c>
      <c r="AH29" s="47">
        <f>+M_Investimenti!AL1065+M_Investimenti!AL1066+M_Investimenti!AL1067+M_Investimenti!AL1068+SP_Pregresso!AL99+SP_Pregresso!AL103+SP_Pregresso!AL104+SP_Pregresso!AL105</f>
        <v>0</v>
      </c>
      <c r="AI29" s="47">
        <f>+M_Investimenti!AM1065+M_Investimenti!AM1066+M_Investimenti!AM1067+M_Investimenti!AM1068+SP_Pregresso!AM99+SP_Pregresso!AM103+SP_Pregresso!AM104+SP_Pregresso!AM105</f>
        <v>0</v>
      </c>
      <c r="AJ29" s="47">
        <f>+M_Investimenti!AN1065+M_Investimenti!AN1066+M_Investimenti!AN1067+M_Investimenti!AN1068+SP_Pregresso!AN99+SP_Pregresso!AN103+SP_Pregresso!AN104+SP_Pregresso!AN105</f>
        <v>0</v>
      </c>
      <c r="AK29" s="47">
        <f>+M_Investimenti!AO1065+M_Investimenti!AO1066+M_Investimenti!AO1067+M_Investimenti!AO1068+SP_Pregresso!AO99+SP_Pregresso!AO103+SP_Pregresso!AO104+SP_Pregresso!AO105</f>
        <v>0</v>
      </c>
      <c r="AL29" s="47">
        <f>+M_Investimenti!AP1065+M_Investimenti!AP1066+M_Investimenti!AP1067+M_Investimenti!AP1068+SP_Pregresso!AP99+SP_Pregresso!AP103+SP_Pregresso!AP104+SP_Pregresso!AP105</f>
        <v>0</v>
      </c>
      <c r="AM29" s="47">
        <f>+M_Investimenti!AQ1065+M_Investimenti!AQ1066+M_Investimenti!AQ1067+M_Investimenti!AQ1068+SP_Pregresso!AQ99+SP_Pregresso!AQ103+SP_Pregresso!AQ104+SP_Pregresso!AQ105</f>
        <v>0</v>
      </c>
      <c r="AN29" s="47">
        <f>+M_Investimenti!AR1065+M_Investimenti!AR1066+M_Investimenti!AR1067+M_Investimenti!AR1068+SP_Pregresso!AR99+SP_Pregresso!AR103+SP_Pregresso!AR104+SP_Pregresso!AR105</f>
        <v>0</v>
      </c>
      <c r="AO29" s="47">
        <f>+M_Investimenti!AS1065+M_Investimenti!AS1066+M_Investimenti!AS1067+M_Investimenti!AS1068+SP_Pregresso!AS99+SP_Pregresso!AS103+SP_Pregresso!AS104+SP_Pregresso!AS105</f>
        <v>0</v>
      </c>
      <c r="AP29" s="47">
        <f>+M_Investimenti!AT1065+M_Investimenti!AT1066+M_Investimenti!AT1067+M_Investimenti!AT1068+SP_Pregresso!AT99+SP_Pregresso!AT103+SP_Pregresso!AT104+SP_Pregresso!AT105</f>
        <v>0</v>
      </c>
      <c r="AQ29" s="47">
        <f>+M_Investimenti!AU1065+M_Investimenti!AU1066+M_Investimenti!AU1067+M_Investimenti!AU1068+SP_Pregresso!AU99+SP_Pregresso!AU103+SP_Pregresso!AU104+SP_Pregresso!AU105</f>
        <v>0</v>
      </c>
      <c r="AR29" s="47">
        <f>+M_Investimenti!AV1065+M_Investimenti!AV1066+M_Investimenti!AV1067+M_Investimenti!AV1068+SP_Pregresso!AV99+SP_Pregresso!AV103+SP_Pregresso!AV104+SP_Pregresso!AV105</f>
        <v>0</v>
      </c>
      <c r="AS29" s="47">
        <f>+M_Investimenti!AW1065+M_Investimenti!AW1066+M_Investimenti!AW1067+M_Investimenti!AW1068+SP_Pregresso!AW99+SP_Pregresso!AW103+SP_Pregresso!AW104+SP_Pregresso!AW105</f>
        <v>0</v>
      </c>
      <c r="AT29" s="47">
        <f>+M_Investimenti!AX1065+M_Investimenti!AX1066+M_Investimenti!AX1067+M_Investimenti!AX1068+SP_Pregresso!AX99+SP_Pregresso!AX103+SP_Pregresso!AX104+SP_Pregresso!AX105</f>
        <v>0</v>
      </c>
      <c r="AU29" s="47">
        <f>+M_Investimenti!AY1065+M_Investimenti!AY1066+M_Investimenti!AY1067+M_Investimenti!AY1068+SP_Pregresso!AY99+SP_Pregresso!AY103+SP_Pregresso!AY104+SP_Pregresso!AY105</f>
        <v>0</v>
      </c>
      <c r="AV29" s="47">
        <f>+M_Investimenti!AZ1065+M_Investimenti!AZ1066+M_Investimenti!AZ1067+M_Investimenti!AZ1068+SP_Pregresso!AZ99+SP_Pregresso!AZ103+SP_Pregresso!AZ104+SP_Pregresso!AZ105</f>
        <v>0</v>
      </c>
      <c r="AW29" s="47">
        <f>+M_Investimenti!BA1065+M_Investimenti!BA1066+M_Investimenti!BA1067+M_Investimenti!BA1068+SP_Pregresso!BA99+SP_Pregresso!BA103+SP_Pregresso!BA104+SP_Pregresso!BA105</f>
        <v>0</v>
      </c>
      <c r="AX29" s="47"/>
    </row>
    <row r="30" spans="1:50" x14ac:dyDescent="0.25">
      <c r="A30" s="17" t="s">
        <v>23</v>
      </c>
      <c r="B30" s="47">
        <f>+'M_Altri Costi'!D8</f>
        <v>0</v>
      </c>
      <c r="C30" s="47">
        <f>+'M_Altri Costi'!E8</f>
        <v>0</v>
      </c>
      <c r="D30" s="47">
        <f>+'M_Altri Costi'!F8</f>
        <v>0</v>
      </c>
      <c r="E30" s="47">
        <f>+'M_Altri Costi'!G8</f>
        <v>0</v>
      </c>
      <c r="F30" s="47">
        <f>+'M_Altri Costi'!H8</f>
        <v>0</v>
      </c>
      <c r="G30" s="47">
        <f>+'M_Altri Costi'!I8</f>
        <v>0</v>
      </c>
      <c r="H30" s="47">
        <f>+'M_Altri Costi'!J8</f>
        <v>0</v>
      </c>
      <c r="I30" s="47">
        <f>+'M_Altri Costi'!K8</f>
        <v>0</v>
      </c>
      <c r="J30" s="47">
        <f>+'M_Altri Costi'!L8</f>
        <v>0</v>
      </c>
      <c r="K30" s="47">
        <f>+'M_Altri Costi'!M8</f>
        <v>0</v>
      </c>
      <c r="L30" s="47">
        <f>+'M_Altri Costi'!N8</f>
        <v>0</v>
      </c>
      <c r="M30" s="47">
        <f>+'M_Altri Costi'!O8</f>
        <v>0</v>
      </c>
      <c r="N30" s="47">
        <f>+'M_Altri Costi'!P8</f>
        <v>0</v>
      </c>
      <c r="O30" s="47">
        <f>+'M_Altri Costi'!Q8</f>
        <v>0</v>
      </c>
      <c r="P30" s="47">
        <f>+'M_Altri Costi'!R8</f>
        <v>0</v>
      </c>
      <c r="Q30" s="47">
        <f>+'M_Altri Costi'!S8</f>
        <v>0</v>
      </c>
      <c r="R30" s="47">
        <f>+'M_Altri Costi'!T8</f>
        <v>0</v>
      </c>
      <c r="S30" s="47">
        <f>+'M_Altri Costi'!U8</f>
        <v>0</v>
      </c>
      <c r="T30" s="47">
        <f>+'M_Altri Costi'!V8</f>
        <v>0</v>
      </c>
      <c r="U30" s="47">
        <f>+'M_Altri Costi'!W8</f>
        <v>0</v>
      </c>
      <c r="V30" s="47">
        <f>+'M_Altri Costi'!X8</f>
        <v>0</v>
      </c>
      <c r="W30" s="47">
        <f>+'M_Altri Costi'!Y8</f>
        <v>0</v>
      </c>
      <c r="X30" s="47">
        <f>+'M_Altri Costi'!Z8</f>
        <v>0</v>
      </c>
      <c r="Y30" s="47">
        <f>+'M_Altri Costi'!AA8</f>
        <v>0</v>
      </c>
      <c r="Z30" s="47">
        <f>+'M_Altri Costi'!AB8</f>
        <v>0</v>
      </c>
      <c r="AA30" s="47">
        <f>+'M_Altri Costi'!AC8</f>
        <v>0</v>
      </c>
      <c r="AB30" s="47">
        <f>+'M_Altri Costi'!AD8</f>
        <v>0</v>
      </c>
      <c r="AC30" s="47">
        <f>+'M_Altri Costi'!AE8</f>
        <v>0</v>
      </c>
      <c r="AD30" s="47">
        <f>+'M_Altri Costi'!AF8</f>
        <v>0</v>
      </c>
      <c r="AE30" s="47">
        <f>+'M_Altri Costi'!AG8</f>
        <v>0</v>
      </c>
      <c r="AF30" s="47">
        <f>+'M_Altri Costi'!AH8</f>
        <v>0</v>
      </c>
      <c r="AG30" s="47">
        <f>+'M_Altri Costi'!AI8</f>
        <v>0</v>
      </c>
      <c r="AH30" s="47">
        <f>+'M_Altri Costi'!AJ8</f>
        <v>0</v>
      </c>
      <c r="AI30" s="47">
        <f>+'M_Altri Costi'!AK8</f>
        <v>0</v>
      </c>
      <c r="AJ30" s="47">
        <f>+'M_Altri Costi'!AL8</f>
        <v>0</v>
      </c>
      <c r="AK30" s="47">
        <f>+'M_Altri Costi'!AM8</f>
        <v>0</v>
      </c>
      <c r="AL30" s="47">
        <f>+'M_Altri Costi'!AN8</f>
        <v>0</v>
      </c>
      <c r="AM30" s="47">
        <f>+'M_Altri Costi'!AO8</f>
        <v>0</v>
      </c>
      <c r="AN30" s="47">
        <f>+'M_Altri Costi'!AP8</f>
        <v>0</v>
      </c>
      <c r="AO30" s="47">
        <f>+'M_Altri Costi'!AQ8</f>
        <v>0</v>
      </c>
      <c r="AP30" s="47">
        <f>+'M_Altri Costi'!AR8</f>
        <v>0</v>
      </c>
      <c r="AQ30" s="47">
        <f>+'M_Altri Costi'!AS8</f>
        <v>0</v>
      </c>
      <c r="AR30" s="47">
        <f>+'M_Altri Costi'!AT8</f>
        <v>0</v>
      </c>
      <c r="AS30" s="47">
        <f>+'M_Altri Costi'!AU8</f>
        <v>0</v>
      </c>
      <c r="AT30" s="47">
        <f>+'M_Altri Costi'!AV8</f>
        <v>0</v>
      </c>
      <c r="AU30" s="47">
        <f>+'M_Altri Costi'!AW8</f>
        <v>0</v>
      </c>
      <c r="AV30" s="47">
        <f>+'M_Altri Costi'!AX8</f>
        <v>0</v>
      </c>
      <c r="AW30" s="47">
        <f>+'M_Altri Costi'!AY8</f>
        <v>0</v>
      </c>
      <c r="AX30" s="47"/>
    </row>
    <row r="31" spans="1:50" x14ac:dyDescent="0.25">
      <c r="A31" s="17" t="s">
        <v>24</v>
      </c>
      <c r="B31" s="47">
        <f>+'M_Altri Costi'!D9</f>
        <v>2500</v>
      </c>
      <c r="C31" s="47">
        <f>+'M_Altri Costi'!E9</f>
        <v>2500</v>
      </c>
      <c r="D31" s="47">
        <f>+'M_Altri Costi'!F9</f>
        <v>2500</v>
      </c>
      <c r="E31" s="47">
        <f>+'M_Altri Costi'!G9</f>
        <v>2500</v>
      </c>
      <c r="F31" s="47">
        <f>+'M_Altri Costi'!H9</f>
        <v>2500</v>
      </c>
      <c r="G31" s="47">
        <f>+'M_Altri Costi'!I9</f>
        <v>2500</v>
      </c>
      <c r="H31" s="47">
        <f>+'M_Altri Costi'!J9</f>
        <v>2500</v>
      </c>
      <c r="I31" s="47">
        <f>+'M_Altri Costi'!K9</f>
        <v>2500</v>
      </c>
      <c r="J31" s="47">
        <f>+'M_Altri Costi'!L9</f>
        <v>2500</v>
      </c>
      <c r="K31" s="47">
        <f>+'M_Altri Costi'!M9</f>
        <v>2500</v>
      </c>
      <c r="L31" s="47">
        <f>+'M_Altri Costi'!N9</f>
        <v>2500</v>
      </c>
      <c r="M31" s="47">
        <f>+'M_Altri Costi'!O9</f>
        <v>2500</v>
      </c>
      <c r="N31" s="47">
        <f>+'M_Altri Costi'!P9</f>
        <v>2500</v>
      </c>
      <c r="O31" s="47">
        <f>+'M_Altri Costi'!Q9</f>
        <v>2500</v>
      </c>
      <c r="P31" s="47">
        <f>+'M_Altri Costi'!R9</f>
        <v>2500</v>
      </c>
      <c r="Q31" s="47">
        <f>+'M_Altri Costi'!S9</f>
        <v>2500</v>
      </c>
      <c r="R31" s="47">
        <f>+'M_Altri Costi'!T9</f>
        <v>2500</v>
      </c>
      <c r="S31" s="47">
        <f>+'M_Altri Costi'!U9</f>
        <v>2500</v>
      </c>
      <c r="T31" s="47">
        <f>+'M_Altri Costi'!V9</f>
        <v>2500</v>
      </c>
      <c r="U31" s="47">
        <f>+'M_Altri Costi'!W9</f>
        <v>2500</v>
      </c>
      <c r="V31" s="47">
        <f>+'M_Altri Costi'!X9</f>
        <v>2500</v>
      </c>
      <c r="W31" s="47">
        <f>+'M_Altri Costi'!Y9</f>
        <v>2500</v>
      </c>
      <c r="X31" s="47">
        <f>+'M_Altri Costi'!Z9</f>
        <v>2500</v>
      </c>
      <c r="Y31" s="47">
        <f>+'M_Altri Costi'!AA9</f>
        <v>2500</v>
      </c>
      <c r="Z31" s="47">
        <f>+'M_Altri Costi'!AB9</f>
        <v>2500</v>
      </c>
      <c r="AA31" s="47">
        <f>+'M_Altri Costi'!AC9</f>
        <v>2500</v>
      </c>
      <c r="AB31" s="47">
        <f>+'M_Altri Costi'!AD9</f>
        <v>2500</v>
      </c>
      <c r="AC31" s="47">
        <f>+'M_Altri Costi'!AE9</f>
        <v>2500</v>
      </c>
      <c r="AD31" s="47">
        <f>+'M_Altri Costi'!AF9</f>
        <v>2500</v>
      </c>
      <c r="AE31" s="47">
        <f>+'M_Altri Costi'!AG9</f>
        <v>2500</v>
      </c>
      <c r="AF31" s="47">
        <f>+'M_Altri Costi'!AH9</f>
        <v>2500</v>
      </c>
      <c r="AG31" s="47">
        <f>+'M_Altri Costi'!AI9</f>
        <v>2500</v>
      </c>
      <c r="AH31" s="47">
        <f>+'M_Altri Costi'!AJ9</f>
        <v>2500</v>
      </c>
      <c r="AI31" s="47">
        <f>+'M_Altri Costi'!AK9</f>
        <v>2500</v>
      </c>
      <c r="AJ31" s="47">
        <f>+'M_Altri Costi'!AL9</f>
        <v>2500</v>
      </c>
      <c r="AK31" s="47">
        <f>+'M_Altri Costi'!AM9</f>
        <v>2500</v>
      </c>
      <c r="AL31" s="47">
        <f>+'M_Altri Costi'!AN9</f>
        <v>2500</v>
      </c>
      <c r="AM31" s="47">
        <f>+'M_Altri Costi'!AO9</f>
        <v>2500</v>
      </c>
      <c r="AN31" s="47">
        <f>+'M_Altri Costi'!AP9</f>
        <v>2500</v>
      </c>
      <c r="AO31" s="47">
        <f>+'M_Altri Costi'!AQ9</f>
        <v>2500</v>
      </c>
      <c r="AP31" s="47">
        <f>+'M_Altri Costi'!AR9</f>
        <v>2500</v>
      </c>
      <c r="AQ31" s="47">
        <f>+'M_Altri Costi'!AS9</f>
        <v>2500</v>
      </c>
      <c r="AR31" s="47">
        <f>+'M_Altri Costi'!AT9</f>
        <v>2500</v>
      </c>
      <c r="AS31" s="47">
        <f>+'M_Altri Costi'!AU9</f>
        <v>2500</v>
      </c>
      <c r="AT31" s="47">
        <f>+'M_Altri Costi'!AV9</f>
        <v>2500</v>
      </c>
      <c r="AU31" s="47">
        <f>+'M_Altri Costi'!AW9</f>
        <v>2500</v>
      </c>
      <c r="AV31" s="47">
        <f>+'M_Altri Costi'!AX9</f>
        <v>2500</v>
      </c>
      <c r="AW31" s="47">
        <f>+'M_Altri Costi'!AY9</f>
        <v>2500</v>
      </c>
      <c r="AX31" s="47"/>
    </row>
    <row r="32" spans="1:50" x14ac:dyDescent="0.25">
      <c r="A32" s="17" t="s">
        <v>25</v>
      </c>
      <c r="B32" s="47">
        <f>+'M_Altri Costi'!D10</f>
        <v>3000</v>
      </c>
      <c r="C32" s="47">
        <f>+'M_Altri Costi'!E10</f>
        <v>3000</v>
      </c>
      <c r="D32" s="47">
        <f>+'M_Altri Costi'!F10</f>
        <v>3000</v>
      </c>
      <c r="E32" s="47">
        <f>+'M_Altri Costi'!G10</f>
        <v>3000</v>
      </c>
      <c r="F32" s="47">
        <f>+'M_Altri Costi'!H10</f>
        <v>3000</v>
      </c>
      <c r="G32" s="47">
        <f>+'M_Altri Costi'!I10</f>
        <v>3000</v>
      </c>
      <c r="H32" s="47">
        <f>+'M_Altri Costi'!J10</f>
        <v>3000</v>
      </c>
      <c r="I32" s="47">
        <f>+'M_Altri Costi'!K10</f>
        <v>3000</v>
      </c>
      <c r="J32" s="47">
        <f>+'M_Altri Costi'!L10</f>
        <v>3000</v>
      </c>
      <c r="K32" s="47">
        <f>+'M_Altri Costi'!M10</f>
        <v>3000</v>
      </c>
      <c r="L32" s="47">
        <f>+'M_Altri Costi'!N10</f>
        <v>3000</v>
      </c>
      <c r="M32" s="47">
        <f>+'M_Altri Costi'!O10</f>
        <v>3000</v>
      </c>
      <c r="N32" s="47">
        <f>+'M_Altri Costi'!P10</f>
        <v>3000</v>
      </c>
      <c r="O32" s="47">
        <f>+'M_Altri Costi'!Q10</f>
        <v>3000</v>
      </c>
      <c r="P32" s="47">
        <f>+'M_Altri Costi'!R10</f>
        <v>3000</v>
      </c>
      <c r="Q32" s="47">
        <f>+'M_Altri Costi'!S10</f>
        <v>3000</v>
      </c>
      <c r="R32" s="47">
        <f>+'M_Altri Costi'!T10</f>
        <v>3000</v>
      </c>
      <c r="S32" s="47">
        <f>+'M_Altri Costi'!U10</f>
        <v>3000</v>
      </c>
      <c r="T32" s="47">
        <f>+'M_Altri Costi'!V10</f>
        <v>3000</v>
      </c>
      <c r="U32" s="47">
        <f>+'M_Altri Costi'!W10</f>
        <v>3000</v>
      </c>
      <c r="V32" s="47">
        <f>+'M_Altri Costi'!X10</f>
        <v>3000</v>
      </c>
      <c r="W32" s="47">
        <f>+'M_Altri Costi'!Y10</f>
        <v>3000</v>
      </c>
      <c r="X32" s="47">
        <f>+'M_Altri Costi'!Z10</f>
        <v>3000</v>
      </c>
      <c r="Y32" s="47">
        <f>+'M_Altri Costi'!AA10</f>
        <v>3000</v>
      </c>
      <c r="Z32" s="47">
        <f>+'M_Altri Costi'!AB10</f>
        <v>3000</v>
      </c>
      <c r="AA32" s="47">
        <f>+'M_Altri Costi'!AC10</f>
        <v>3000</v>
      </c>
      <c r="AB32" s="47">
        <f>+'M_Altri Costi'!AD10</f>
        <v>3000</v>
      </c>
      <c r="AC32" s="47">
        <f>+'M_Altri Costi'!AE10</f>
        <v>3000</v>
      </c>
      <c r="AD32" s="47">
        <f>+'M_Altri Costi'!AF10</f>
        <v>3000</v>
      </c>
      <c r="AE32" s="47">
        <f>+'M_Altri Costi'!AG10</f>
        <v>3000</v>
      </c>
      <c r="AF32" s="47">
        <f>+'M_Altri Costi'!AH10</f>
        <v>3000</v>
      </c>
      <c r="AG32" s="47">
        <f>+'M_Altri Costi'!AI10</f>
        <v>3000</v>
      </c>
      <c r="AH32" s="47">
        <f>+'M_Altri Costi'!AJ10</f>
        <v>3000</v>
      </c>
      <c r="AI32" s="47">
        <f>+'M_Altri Costi'!AK10</f>
        <v>3000</v>
      </c>
      <c r="AJ32" s="47">
        <f>+'M_Altri Costi'!AL10</f>
        <v>3000</v>
      </c>
      <c r="AK32" s="47">
        <f>+'M_Altri Costi'!AM10</f>
        <v>3000</v>
      </c>
      <c r="AL32" s="47">
        <f>+'M_Altri Costi'!AN10</f>
        <v>3000</v>
      </c>
      <c r="AM32" s="47">
        <f>+'M_Altri Costi'!AO10</f>
        <v>3000</v>
      </c>
      <c r="AN32" s="47">
        <f>+'M_Altri Costi'!AP10</f>
        <v>3000</v>
      </c>
      <c r="AO32" s="47">
        <f>+'M_Altri Costi'!AQ10</f>
        <v>3000</v>
      </c>
      <c r="AP32" s="47">
        <f>+'M_Altri Costi'!AR10</f>
        <v>3000</v>
      </c>
      <c r="AQ32" s="47">
        <f>+'M_Altri Costi'!AS10</f>
        <v>3000</v>
      </c>
      <c r="AR32" s="47">
        <f>+'M_Altri Costi'!AT10</f>
        <v>3000</v>
      </c>
      <c r="AS32" s="47">
        <f>+'M_Altri Costi'!AU10</f>
        <v>3000</v>
      </c>
      <c r="AT32" s="47">
        <f>+'M_Altri Costi'!AV10</f>
        <v>3000</v>
      </c>
      <c r="AU32" s="47">
        <f>+'M_Altri Costi'!AW10</f>
        <v>3000</v>
      </c>
      <c r="AV32" s="47">
        <f>+'M_Altri Costi'!AX10</f>
        <v>3000</v>
      </c>
      <c r="AW32" s="47">
        <f>+'M_Altri Costi'!AY10</f>
        <v>3000</v>
      </c>
      <c r="AX32" s="47"/>
    </row>
    <row r="33" spans="1:50" x14ac:dyDescent="0.25">
      <c r="A33" s="17" t="s">
        <v>26</v>
      </c>
      <c r="B33" s="47">
        <f>+'M_Altri Costi'!D11</f>
        <v>1000</v>
      </c>
      <c r="C33" s="47">
        <f>+'M_Altri Costi'!E11</f>
        <v>1000</v>
      </c>
      <c r="D33" s="47">
        <f>+'M_Altri Costi'!F11</f>
        <v>1000</v>
      </c>
      <c r="E33" s="47">
        <f>+'M_Altri Costi'!G11</f>
        <v>1000</v>
      </c>
      <c r="F33" s="47">
        <f>+'M_Altri Costi'!H11</f>
        <v>1000</v>
      </c>
      <c r="G33" s="47">
        <f>+'M_Altri Costi'!I11</f>
        <v>1000</v>
      </c>
      <c r="H33" s="47">
        <f>+'M_Altri Costi'!J11</f>
        <v>1000</v>
      </c>
      <c r="I33" s="47">
        <f>+'M_Altri Costi'!K11</f>
        <v>1000</v>
      </c>
      <c r="J33" s="47">
        <f>+'M_Altri Costi'!L11</f>
        <v>1000</v>
      </c>
      <c r="K33" s="47">
        <f>+'M_Altri Costi'!M11</f>
        <v>1000</v>
      </c>
      <c r="L33" s="47">
        <f>+'M_Altri Costi'!N11</f>
        <v>1000</v>
      </c>
      <c r="M33" s="47">
        <f>+'M_Altri Costi'!O11</f>
        <v>1000</v>
      </c>
      <c r="N33" s="47">
        <f>+'M_Altri Costi'!P11</f>
        <v>1000</v>
      </c>
      <c r="O33" s="47">
        <f>+'M_Altri Costi'!Q11</f>
        <v>1000</v>
      </c>
      <c r="P33" s="47">
        <f>+'M_Altri Costi'!R11</f>
        <v>1000</v>
      </c>
      <c r="Q33" s="47">
        <f>+'M_Altri Costi'!S11</f>
        <v>1000</v>
      </c>
      <c r="R33" s="47">
        <f>+'M_Altri Costi'!T11</f>
        <v>1000</v>
      </c>
      <c r="S33" s="47">
        <f>+'M_Altri Costi'!U11</f>
        <v>1000</v>
      </c>
      <c r="T33" s="47">
        <f>+'M_Altri Costi'!V11</f>
        <v>1000</v>
      </c>
      <c r="U33" s="47">
        <f>+'M_Altri Costi'!W11</f>
        <v>1000</v>
      </c>
      <c r="V33" s="47">
        <f>+'M_Altri Costi'!X11</f>
        <v>1000</v>
      </c>
      <c r="W33" s="47">
        <f>+'M_Altri Costi'!Y11</f>
        <v>1000</v>
      </c>
      <c r="X33" s="47">
        <f>+'M_Altri Costi'!Z11</f>
        <v>1000</v>
      </c>
      <c r="Y33" s="47">
        <f>+'M_Altri Costi'!AA11</f>
        <v>1000</v>
      </c>
      <c r="Z33" s="47">
        <f>+'M_Altri Costi'!AB11</f>
        <v>1000</v>
      </c>
      <c r="AA33" s="47">
        <f>+'M_Altri Costi'!AC11</f>
        <v>1000</v>
      </c>
      <c r="AB33" s="47">
        <f>+'M_Altri Costi'!AD11</f>
        <v>1000</v>
      </c>
      <c r="AC33" s="47">
        <f>+'M_Altri Costi'!AE11</f>
        <v>1000</v>
      </c>
      <c r="AD33" s="47">
        <f>+'M_Altri Costi'!AF11</f>
        <v>1000</v>
      </c>
      <c r="AE33" s="47">
        <f>+'M_Altri Costi'!AG11</f>
        <v>1000</v>
      </c>
      <c r="AF33" s="47">
        <f>+'M_Altri Costi'!AH11</f>
        <v>1000</v>
      </c>
      <c r="AG33" s="47">
        <f>+'M_Altri Costi'!AI11</f>
        <v>1000</v>
      </c>
      <c r="AH33" s="47">
        <f>+'M_Altri Costi'!AJ11</f>
        <v>1000</v>
      </c>
      <c r="AI33" s="47">
        <f>+'M_Altri Costi'!AK11</f>
        <v>1000</v>
      </c>
      <c r="AJ33" s="47">
        <f>+'M_Altri Costi'!AL11</f>
        <v>1000</v>
      </c>
      <c r="AK33" s="47">
        <f>+'M_Altri Costi'!AM11</f>
        <v>1000</v>
      </c>
      <c r="AL33" s="47">
        <f>+'M_Altri Costi'!AN11</f>
        <v>1000</v>
      </c>
      <c r="AM33" s="47">
        <f>+'M_Altri Costi'!AO11</f>
        <v>1000</v>
      </c>
      <c r="AN33" s="47">
        <f>+'M_Altri Costi'!AP11</f>
        <v>1000</v>
      </c>
      <c r="AO33" s="47">
        <f>+'M_Altri Costi'!AQ11</f>
        <v>1000</v>
      </c>
      <c r="AP33" s="47">
        <f>+'M_Altri Costi'!AR11</f>
        <v>1000</v>
      </c>
      <c r="AQ33" s="47">
        <f>+'M_Altri Costi'!AS11</f>
        <v>1000</v>
      </c>
      <c r="AR33" s="47">
        <f>+'M_Altri Costi'!AT11</f>
        <v>1000</v>
      </c>
      <c r="AS33" s="47">
        <f>+'M_Altri Costi'!AU11</f>
        <v>1000</v>
      </c>
      <c r="AT33" s="47">
        <f>+'M_Altri Costi'!AV11</f>
        <v>1000</v>
      </c>
      <c r="AU33" s="47">
        <f>+'M_Altri Costi'!AW11</f>
        <v>1000</v>
      </c>
      <c r="AV33" s="47">
        <f>+'M_Altri Costi'!AX11</f>
        <v>1000</v>
      </c>
      <c r="AW33" s="47">
        <f>+'M_Altri Costi'!AY11</f>
        <v>1000</v>
      </c>
      <c r="AX33" s="47"/>
    </row>
    <row r="34" spans="1:50" x14ac:dyDescent="0.25">
      <c r="A34" s="17" t="s">
        <v>27</v>
      </c>
      <c r="B34" s="47">
        <f>+'M_Altri Costi'!D12</f>
        <v>1000</v>
      </c>
      <c r="C34" s="47">
        <f>+'M_Altri Costi'!E12</f>
        <v>1000</v>
      </c>
      <c r="D34" s="47">
        <f>+'M_Altri Costi'!F12</f>
        <v>1000</v>
      </c>
      <c r="E34" s="47">
        <f>+'M_Altri Costi'!G12</f>
        <v>1000</v>
      </c>
      <c r="F34" s="47">
        <f>+'M_Altri Costi'!H12</f>
        <v>1000</v>
      </c>
      <c r="G34" s="47">
        <f>+'M_Altri Costi'!I12</f>
        <v>1000</v>
      </c>
      <c r="H34" s="47">
        <f>+'M_Altri Costi'!J12</f>
        <v>1000</v>
      </c>
      <c r="I34" s="47">
        <f>+'M_Altri Costi'!K12</f>
        <v>1000</v>
      </c>
      <c r="J34" s="47">
        <f>+'M_Altri Costi'!L12</f>
        <v>1000</v>
      </c>
      <c r="K34" s="47">
        <f>+'M_Altri Costi'!M12</f>
        <v>1000</v>
      </c>
      <c r="L34" s="47">
        <f>+'M_Altri Costi'!N12</f>
        <v>1000</v>
      </c>
      <c r="M34" s="47">
        <f>+'M_Altri Costi'!O12</f>
        <v>1000</v>
      </c>
      <c r="N34" s="47">
        <f>+'M_Altri Costi'!P12</f>
        <v>1000</v>
      </c>
      <c r="O34" s="47">
        <f>+'M_Altri Costi'!Q12</f>
        <v>1000</v>
      </c>
      <c r="P34" s="47">
        <f>+'M_Altri Costi'!R12</f>
        <v>1000</v>
      </c>
      <c r="Q34" s="47">
        <f>+'M_Altri Costi'!S12</f>
        <v>1000</v>
      </c>
      <c r="R34" s="47">
        <f>+'M_Altri Costi'!T12</f>
        <v>1000</v>
      </c>
      <c r="S34" s="47">
        <f>+'M_Altri Costi'!U12</f>
        <v>1000</v>
      </c>
      <c r="T34" s="47">
        <f>+'M_Altri Costi'!V12</f>
        <v>1000</v>
      </c>
      <c r="U34" s="47">
        <f>+'M_Altri Costi'!W12</f>
        <v>1000</v>
      </c>
      <c r="V34" s="47">
        <f>+'M_Altri Costi'!X12</f>
        <v>1000</v>
      </c>
      <c r="W34" s="47">
        <f>+'M_Altri Costi'!Y12</f>
        <v>1000</v>
      </c>
      <c r="X34" s="47">
        <f>+'M_Altri Costi'!Z12</f>
        <v>1000</v>
      </c>
      <c r="Y34" s="47">
        <f>+'M_Altri Costi'!AA12</f>
        <v>1000</v>
      </c>
      <c r="Z34" s="47">
        <f>+'M_Altri Costi'!AB12</f>
        <v>1000</v>
      </c>
      <c r="AA34" s="47">
        <f>+'M_Altri Costi'!AC12</f>
        <v>1000</v>
      </c>
      <c r="AB34" s="47">
        <f>+'M_Altri Costi'!AD12</f>
        <v>1000</v>
      </c>
      <c r="AC34" s="47">
        <f>+'M_Altri Costi'!AE12</f>
        <v>1000</v>
      </c>
      <c r="AD34" s="47">
        <f>+'M_Altri Costi'!AF12</f>
        <v>1000</v>
      </c>
      <c r="AE34" s="47">
        <f>+'M_Altri Costi'!AG12</f>
        <v>1000</v>
      </c>
      <c r="AF34" s="47">
        <f>+'M_Altri Costi'!AH12</f>
        <v>1000</v>
      </c>
      <c r="AG34" s="47">
        <f>+'M_Altri Costi'!AI12</f>
        <v>1000</v>
      </c>
      <c r="AH34" s="47">
        <f>+'M_Altri Costi'!AJ12</f>
        <v>1000</v>
      </c>
      <c r="AI34" s="47">
        <f>+'M_Altri Costi'!AK12</f>
        <v>1000</v>
      </c>
      <c r="AJ34" s="47">
        <f>+'M_Altri Costi'!AL12</f>
        <v>1000</v>
      </c>
      <c r="AK34" s="47">
        <f>+'M_Altri Costi'!AM12</f>
        <v>1000</v>
      </c>
      <c r="AL34" s="47">
        <f>+'M_Altri Costi'!AN12</f>
        <v>1000</v>
      </c>
      <c r="AM34" s="47">
        <f>+'M_Altri Costi'!AO12</f>
        <v>1000</v>
      </c>
      <c r="AN34" s="47">
        <f>+'M_Altri Costi'!AP12</f>
        <v>1000</v>
      </c>
      <c r="AO34" s="47">
        <f>+'M_Altri Costi'!AQ12</f>
        <v>1000</v>
      </c>
      <c r="AP34" s="47">
        <f>+'M_Altri Costi'!AR12</f>
        <v>1000</v>
      </c>
      <c r="AQ34" s="47">
        <f>+'M_Altri Costi'!AS12</f>
        <v>1000</v>
      </c>
      <c r="AR34" s="47">
        <f>+'M_Altri Costi'!AT12</f>
        <v>1000</v>
      </c>
      <c r="AS34" s="47">
        <f>+'M_Altri Costi'!AU12</f>
        <v>1000</v>
      </c>
      <c r="AT34" s="47">
        <f>+'M_Altri Costi'!AV12</f>
        <v>1000</v>
      </c>
      <c r="AU34" s="47">
        <f>+'M_Altri Costi'!AW12</f>
        <v>1000</v>
      </c>
      <c r="AV34" s="47">
        <f>+'M_Altri Costi'!AX12</f>
        <v>1000</v>
      </c>
      <c r="AW34" s="47">
        <f>+'M_Altri Costi'!AY12</f>
        <v>1000</v>
      </c>
      <c r="AX34" s="47"/>
    </row>
    <row r="35" spans="1:50" x14ac:dyDescent="0.25">
      <c r="A35" s="17" t="s">
        <v>28</v>
      </c>
      <c r="B35" s="47">
        <f>+'M_Altri Costi'!D13</f>
        <v>500</v>
      </c>
      <c r="C35" s="47">
        <f>+'M_Altri Costi'!E13</f>
        <v>500</v>
      </c>
      <c r="D35" s="47">
        <f>+'M_Altri Costi'!F13</f>
        <v>500</v>
      </c>
      <c r="E35" s="47">
        <f>+'M_Altri Costi'!G13</f>
        <v>500</v>
      </c>
      <c r="F35" s="47">
        <f>+'M_Altri Costi'!H13</f>
        <v>500</v>
      </c>
      <c r="G35" s="47">
        <f>+'M_Altri Costi'!I13</f>
        <v>500</v>
      </c>
      <c r="H35" s="47">
        <f>+'M_Altri Costi'!J13</f>
        <v>500</v>
      </c>
      <c r="I35" s="47">
        <f>+'M_Altri Costi'!K13</f>
        <v>500</v>
      </c>
      <c r="J35" s="47">
        <f>+'M_Altri Costi'!L13</f>
        <v>500</v>
      </c>
      <c r="K35" s="47">
        <f>+'M_Altri Costi'!M13</f>
        <v>500</v>
      </c>
      <c r="L35" s="47">
        <f>+'M_Altri Costi'!N13</f>
        <v>500</v>
      </c>
      <c r="M35" s="47">
        <f>+'M_Altri Costi'!O13</f>
        <v>500</v>
      </c>
      <c r="N35" s="47">
        <f>+'M_Altri Costi'!P13</f>
        <v>500</v>
      </c>
      <c r="O35" s="47">
        <f>+'M_Altri Costi'!Q13</f>
        <v>500</v>
      </c>
      <c r="P35" s="47">
        <f>+'M_Altri Costi'!R13</f>
        <v>500</v>
      </c>
      <c r="Q35" s="47">
        <f>+'M_Altri Costi'!S13</f>
        <v>500</v>
      </c>
      <c r="R35" s="47">
        <f>+'M_Altri Costi'!T13</f>
        <v>500</v>
      </c>
      <c r="S35" s="47">
        <f>+'M_Altri Costi'!U13</f>
        <v>500</v>
      </c>
      <c r="T35" s="47">
        <f>+'M_Altri Costi'!V13</f>
        <v>500</v>
      </c>
      <c r="U35" s="47">
        <f>+'M_Altri Costi'!W13</f>
        <v>500</v>
      </c>
      <c r="V35" s="47">
        <f>+'M_Altri Costi'!X13</f>
        <v>500</v>
      </c>
      <c r="W35" s="47">
        <f>+'M_Altri Costi'!Y13</f>
        <v>500</v>
      </c>
      <c r="X35" s="47">
        <f>+'M_Altri Costi'!Z13</f>
        <v>500</v>
      </c>
      <c r="Y35" s="47">
        <f>+'M_Altri Costi'!AA13</f>
        <v>500</v>
      </c>
      <c r="Z35" s="47">
        <f>+'M_Altri Costi'!AB13</f>
        <v>500</v>
      </c>
      <c r="AA35" s="47">
        <f>+'M_Altri Costi'!AC13</f>
        <v>500</v>
      </c>
      <c r="AB35" s="47">
        <f>+'M_Altri Costi'!AD13</f>
        <v>500</v>
      </c>
      <c r="AC35" s="47">
        <f>+'M_Altri Costi'!AE13</f>
        <v>500</v>
      </c>
      <c r="AD35" s="47">
        <f>+'M_Altri Costi'!AF13</f>
        <v>500</v>
      </c>
      <c r="AE35" s="47">
        <f>+'M_Altri Costi'!AG13</f>
        <v>500</v>
      </c>
      <c r="AF35" s="47">
        <f>+'M_Altri Costi'!AH13</f>
        <v>500</v>
      </c>
      <c r="AG35" s="47">
        <f>+'M_Altri Costi'!AI13</f>
        <v>500</v>
      </c>
      <c r="AH35" s="47">
        <f>+'M_Altri Costi'!AJ13</f>
        <v>500</v>
      </c>
      <c r="AI35" s="47">
        <f>+'M_Altri Costi'!AK13</f>
        <v>500</v>
      </c>
      <c r="AJ35" s="47">
        <f>+'M_Altri Costi'!AL13</f>
        <v>500</v>
      </c>
      <c r="AK35" s="47">
        <f>+'M_Altri Costi'!AM13</f>
        <v>500</v>
      </c>
      <c r="AL35" s="47">
        <f>+'M_Altri Costi'!AN13</f>
        <v>500</v>
      </c>
      <c r="AM35" s="47">
        <f>+'M_Altri Costi'!AO13</f>
        <v>500</v>
      </c>
      <c r="AN35" s="47">
        <f>+'M_Altri Costi'!AP13</f>
        <v>500</v>
      </c>
      <c r="AO35" s="47">
        <f>+'M_Altri Costi'!AQ13</f>
        <v>500</v>
      </c>
      <c r="AP35" s="47">
        <f>+'M_Altri Costi'!AR13</f>
        <v>500</v>
      </c>
      <c r="AQ35" s="47">
        <f>+'M_Altri Costi'!AS13</f>
        <v>500</v>
      </c>
      <c r="AR35" s="47">
        <f>+'M_Altri Costi'!AT13</f>
        <v>500</v>
      </c>
      <c r="AS35" s="47">
        <f>+'M_Altri Costi'!AU13</f>
        <v>500</v>
      </c>
      <c r="AT35" s="47">
        <f>+'M_Altri Costi'!AV13</f>
        <v>500</v>
      </c>
      <c r="AU35" s="47">
        <f>+'M_Altri Costi'!AW13</f>
        <v>500</v>
      </c>
      <c r="AV35" s="47">
        <f>+'M_Altri Costi'!AX13</f>
        <v>500</v>
      </c>
      <c r="AW35" s="47">
        <f>+'M_Altri Costi'!AY13</f>
        <v>500</v>
      </c>
      <c r="AX35" s="47"/>
    </row>
    <row r="36" spans="1:50" x14ac:dyDescent="0.25">
      <c r="A36" s="17" t="s">
        <v>29</v>
      </c>
      <c r="B36" s="47">
        <f>+'M_Altri Costi'!D14</f>
        <v>0</v>
      </c>
      <c r="C36" s="47">
        <f>+'M_Altri Costi'!E14</f>
        <v>0</v>
      </c>
      <c r="D36" s="47">
        <f>+'M_Altri Costi'!F14</f>
        <v>0</v>
      </c>
      <c r="E36" s="47">
        <f>+'M_Altri Costi'!G14</f>
        <v>0</v>
      </c>
      <c r="F36" s="47">
        <f>+'M_Altri Costi'!H14</f>
        <v>0</v>
      </c>
      <c r="G36" s="47">
        <f>+'M_Altri Costi'!I14</f>
        <v>0</v>
      </c>
      <c r="H36" s="47">
        <f>+'M_Altri Costi'!J14</f>
        <v>0</v>
      </c>
      <c r="I36" s="47">
        <f>+'M_Altri Costi'!K14</f>
        <v>0</v>
      </c>
      <c r="J36" s="47">
        <f>+'M_Altri Costi'!L14</f>
        <v>0</v>
      </c>
      <c r="K36" s="47">
        <f>+'M_Altri Costi'!M14</f>
        <v>0</v>
      </c>
      <c r="L36" s="47">
        <f>+'M_Altri Costi'!N14</f>
        <v>0</v>
      </c>
      <c r="M36" s="47">
        <f>+'M_Altri Costi'!O14</f>
        <v>0</v>
      </c>
      <c r="N36" s="47">
        <f>+'M_Altri Costi'!P14</f>
        <v>0</v>
      </c>
      <c r="O36" s="47">
        <f>+'M_Altri Costi'!Q14</f>
        <v>0</v>
      </c>
      <c r="P36" s="47">
        <f>+'M_Altri Costi'!R14</f>
        <v>0</v>
      </c>
      <c r="Q36" s="47">
        <f>+'M_Altri Costi'!S14</f>
        <v>0</v>
      </c>
      <c r="R36" s="47">
        <f>+'M_Altri Costi'!T14</f>
        <v>0</v>
      </c>
      <c r="S36" s="47">
        <f>+'M_Altri Costi'!U14</f>
        <v>0</v>
      </c>
      <c r="T36" s="47">
        <f>+'M_Altri Costi'!V14</f>
        <v>0</v>
      </c>
      <c r="U36" s="47">
        <f>+'M_Altri Costi'!W14</f>
        <v>0</v>
      </c>
      <c r="V36" s="47">
        <f>+'M_Altri Costi'!X14</f>
        <v>0</v>
      </c>
      <c r="W36" s="47">
        <f>+'M_Altri Costi'!Y14</f>
        <v>0</v>
      </c>
      <c r="X36" s="47">
        <f>+'M_Altri Costi'!Z14</f>
        <v>0</v>
      </c>
      <c r="Y36" s="47">
        <f>+'M_Altri Costi'!AA14</f>
        <v>0</v>
      </c>
      <c r="Z36" s="47">
        <f>+'M_Altri Costi'!AB14</f>
        <v>0</v>
      </c>
      <c r="AA36" s="47">
        <f>+'M_Altri Costi'!AC14</f>
        <v>0</v>
      </c>
      <c r="AB36" s="47">
        <f>+'M_Altri Costi'!AD14</f>
        <v>0</v>
      </c>
      <c r="AC36" s="47">
        <f>+'M_Altri Costi'!AE14</f>
        <v>0</v>
      </c>
      <c r="AD36" s="47">
        <f>+'M_Altri Costi'!AF14</f>
        <v>0</v>
      </c>
      <c r="AE36" s="47">
        <f>+'M_Altri Costi'!AG14</f>
        <v>0</v>
      </c>
      <c r="AF36" s="47">
        <f>+'M_Altri Costi'!AH14</f>
        <v>0</v>
      </c>
      <c r="AG36" s="47">
        <f>+'M_Altri Costi'!AI14</f>
        <v>0</v>
      </c>
      <c r="AH36" s="47">
        <f>+'M_Altri Costi'!AJ14</f>
        <v>0</v>
      </c>
      <c r="AI36" s="47">
        <f>+'M_Altri Costi'!AK14</f>
        <v>0</v>
      </c>
      <c r="AJ36" s="47">
        <f>+'M_Altri Costi'!AL14</f>
        <v>0</v>
      </c>
      <c r="AK36" s="47">
        <f>+'M_Altri Costi'!AM14</f>
        <v>0</v>
      </c>
      <c r="AL36" s="47">
        <f>+'M_Altri Costi'!AN14</f>
        <v>0</v>
      </c>
      <c r="AM36" s="47">
        <f>+'M_Altri Costi'!AO14</f>
        <v>0</v>
      </c>
      <c r="AN36" s="47">
        <f>+'M_Altri Costi'!AP14</f>
        <v>0</v>
      </c>
      <c r="AO36" s="47">
        <f>+'M_Altri Costi'!AQ14</f>
        <v>0</v>
      </c>
      <c r="AP36" s="47">
        <f>+'M_Altri Costi'!AR14</f>
        <v>0</v>
      </c>
      <c r="AQ36" s="47">
        <f>+'M_Altri Costi'!AS14</f>
        <v>0</v>
      </c>
      <c r="AR36" s="47">
        <f>+'M_Altri Costi'!AT14</f>
        <v>0</v>
      </c>
      <c r="AS36" s="47">
        <f>+'M_Altri Costi'!AU14</f>
        <v>0</v>
      </c>
      <c r="AT36" s="47">
        <f>+'M_Altri Costi'!AV14</f>
        <v>0</v>
      </c>
      <c r="AU36" s="47">
        <f>+'M_Altri Costi'!AW14</f>
        <v>0</v>
      </c>
      <c r="AV36" s="47">
        <f>+'M_Altri Costi'!AX14</f>
        <v>0</v>
      </c>
      <c r="AW36" s="47">
        <f>+'M_Altri Costi'!AY14</f>
        <v>0</v>
      </c>
      <c r="AX36" s="47"/>
    </row>
    <row r="37" spans="1:50" x14ac:dyDescent="0.25">
      <c r="A37" s="17" t="s">
        <v>382</v>
      </c>
      <c r="B37" s="47">
        <f>+M_Leasing!C29+M_Leasing!C30+M_Leasing!C32</f>
        <v>0</v>
      </c>
      <c r="C37" s="47">
        <f>+M_Leasing!D29+M_Leasing!D30+M_Leasing!D32</f>
        <v>0</v>
      </c>
      <c r="D37" s="47">
        <f>+M_Leasing!E29+M_Leasing!E30+M_Leasing!E32</f>
        <v>0</v>
      </c>
      <c r="E37" s="47">
        <f>+M_Leasing!F29+M_Leasing!F30+M_Leasing!F32</f>
        <v>0</v>
      </c>
      <c r="F37" s="47">
        <f>+M_Leasing!G29+M_Leasing!G30+M_Leasing!G32</f>
        <v>0</v>
      </c>
      <c r="G37" s="47">
        <f>+M_Leasing!H29+M_Leasing!H30+M_Leasing!H32</f>
        <v>0</v>
      </c>
      <c r="H37" s="47">
        <f>+M_Leasing!I29+M_Leasing!I30+M_Leasing!I32</f>
        <v>0</v>
      </c>
      <c r="I37" s="47">
        <f>+M_Leasing!J29+M_Leasing!J30+M_Leasing!J32</f>
        <v>0</v>
      </c>
      <c r="J37" s="47">
        <f>+M_Leasing!K29+M_Leasing!K30+M_Leasing!K32</f>
        <v>0</v>
      </c>
      <c r="K37" s="47">
        <f>+M_Leasing!L29+M_Leasing!L30+M_Leasing!L32</f>
        <v>0</v>
      </c>
      <c r="L37" s="47">
        <f>+M_Leasing!M29+M_Leasing!M30+M_Leasing!M32</f>
        <v>0</v>
      </c>
      <c r="M37" s="47">
        <f>+M_Leasing!N29+M_Leasing!N30+M_Leasing!N32</f>
        <v>0</v>
      </c>
      <c r="N37" s="47">
        <f>+M_Leasing!O29+M_Leasing!O30+M_Leasing!O32</f>
        <v>0</v>
      </c>
      <c r="O37" s="47">
        <f>+M_Leasing!P29+M_Leasing!P30+M_Leasing!P32</f>
        <v>0</v>
      </c>
      <c r="P37" s="47">
        <f>+M_Leasing!Q29+M_Leasing!Q30+M_Leasing!Q32</f>
        <v>0</v>
      </c>
      <c r="Q37" s="47">
        <f>+M_Leasing!R29+M_Leasing!R30+M_Leasing!R32</f>
        <v>0</v>
      </c>
      <c r="R37" s="47">
        <f>+M_Leasing!S29+M_Leasing!S30+M_Leasing!S32</f>
        <v>0</v>
      </c>
      <c r="S37" s="47">
        <f>+M_Leasing!T29+M_Leasing!T30+M_Leasing!T32</f>
        <v>0</v>
      </c>
      <c r="T37" s="47">
        <f>+M_Leasing!U29+M_Leasing!U30+M_Leasing!U32</f>
        <v>0</v>
      </c>
      <c r="U37" s="47">
        <f>+M_Leasing!V29+M_Leasing!V30+M_Leasing!V32</f>
        <v>0</v>
      </c>
      <c r="V37" s="47">
        <f>+M_Leasing!W29+M_Leasing!W30+M_Leasing!W32</f>
        <v>0</v>
      </c>
      <c r="W37" s="47">
        <f>+M_Leasing!X29+M_Leasing!X30+M_Leasing!X32</f>
        <v>0</v>
      </c>
      <c r="X37" s="47">
        <f>+M_Leasing!Y29+M_Leasing!Y30+M_Leasing!Y32</f>
        <v>0</v>
      </c>
      <c r="Y37" s="47">
        <f>+M_Leasing!Z29+M_Leasing!Z30+M_Leasing!Z32</f>
        <v>0</v>
      </c>
      <c r="Z37" s="47">
        <f>+M_Leasing!AA29+M_Leasing!AA30+M_Leasing!AA32</f>
        <v>0</v>
      </c>
      <c r="AA37" s="47">
        <f>+M_Leasing!AB29+M_Leasing!AB30+M_Leasing!AB32</f>
        <v>0</v>
      </c>
      <c r="AB37" s="47">
        <f>+M_Leasing!AC29+M_Leasing!AC30+M_Leasing!AC32</f>
        <v>0</v>
      </c>
      <c r="AC37" s="47">
        <f>+M_Leasing!AD29+M_Leasing!AD30+M_Leasing!AD32</f>
        <v>0</v>
      </c>
      <c r="AD37" s="47">
        <f>+M_Leasing!AE29+M_Leasing!AE30+M_Leasing!AE32</f>
        <v>0</v>
      </c>
      <c r="AE37" s="47">
        <f>+M_Leasing!AF29+M_Leasing!AF30+M_Leasing!AF32</f>
        <v>0</v>
      </c>
      <c r="AF37" s="47">
        <f>+M_Leasing!AG29+M_Leasing!AG30+M_Leasing!AG32</f>
        <v>0</v>
      </c>
      <c r="AG37" s="47">
        <f>+M_Leasing!AH29+M_Leasing!AH30+M_Leasing!AH32</f>
        <v>0</v>
      </c>
      <c r="AH37" s="47">
        <f>+M_Leasing!AI29+M_Leasing!AI30+M_Leasing!AI32</f>
        <v>0</v>
      </c>
      <c r="AI37" s="47">
        <f>+M_Leasing!AJ29+M_Leasing!AJ30+M_Leasing!AJ32</f>
        <v>0</v>
      </c>
      <c r="AJ37" s="47">
        <f>+M_Leasing!AK29+M_Leasing!AK30+M_Leasing!AK32</f>
        <v>0</v>
      </c>
      <c r="AK37" s="47">
        <f>+M_Leasing!AL29+M_Leasing!AL30+M_Leasing!AL32</f>
        <v>0</v>
      </c>
      <c r="AL37" s="47">
        <f>+M_Leasing!AM29+M_Leasing!AM30+M_Leasing!AM32</f>
        <v>0</v>
      </c>
      <c r="AM37" s="47">
        <f>+M_Leasing!AN29+M_Leasing!AN30+M_Leasing!AN32</f>
        <v>0</v>
      </c>
      <c r="AN37" s="47">
        <f>+M_Leasing!AO29+M_Leasing!AO30+M_Leasing!AO32</f>
        <v>0</v>
      </c>
      <c r="AO37" s="47">
        <f>+M_Leasing!AP29+M_Leasing!AP30+M_Leasing!AP32</f>
        <v>0</v>
      </c>
      <c r="AP37" s="47">
        <f>+M_Leasing!AQ29+M_Leasing!AQ30+M_Leasing!AQ32</f>
        <v>0</v>
      </c>
      <c r="AQ37" s="47">
        <f>+M_Leasing!AR29+M_Leasing!AR30+M_Leasing!AR32</f>
        <v>0</v>
      </c>
      <c r="AR37" s="47">
        <f>+M_Leasing!AS29+M_Leasing!AS30+M_Leasing!AS32</f>
        <v>0</v>
      </c>
      <c r="AS37" s="47">
        <f>+M_Leasing!AT29+M_Leasing!AT30+M_Leasing!AT32</f>
        <v>0</v>
      </c>
      <c r="AT37" s="47">
        <f>+M_Leasing!AU29+M_Leasing!AU30+M_Leasing!AU32</f>
        <v>0</v>
      </c>
      <c r="AU37" s="47">
        <f>+M_Leasing!AV29+M_Leasing!AV30+M_Leasing!AV32</f>
        <v>0</v>
      </c>
      <c r="AV37" s="47">
        <f>+M_Leasing!AW29+M_Leasing!AW30+M_Leasing!AW32</f>
        <v>0</v>
      </c>
      <c r="AW37" s="47">
        <f>+M_Leasing!AX29+M_Leasing!AX30+M_Leasing!AX32</f>
        <v>0</v>
      </c>
      <c r="AX37" s="47"/>
    </row>
    <row r="38" spans="1:50" x14ac:dyDescent="0.25">
      <c r="A38" s="16" t="s">
        <v>30</v>
      </c>
      <c r="B38" s="46">
        <f t="shared" ref="B38:AW38" si="137">SUM(B39:B44)</f>
        <v>3600</v>
      </c>
      <c r="C38" s="46">
        <f t="shared" si="137"/>
        <v>3600</v>
      </c>
      <c r="D38" s="46">
        <f t="shared" si="137"/>
        <v>3600</v>
      </c>
      <c r="E38" s="46">
        <f t="shared" si="137"/>
        <v>3600</v>
      </c>
      <c r="F38" s="46">
        <f t="shared" si="137"/>
        <v>3600</v>
      </c>
      <c r="G38" s="46">
        <f t="shared" si="137"/>
        <v>3600</v>
      </c>
      <c r="H38" s="46">
        <f t="shared" si="137"/>
        <v>3600</v>
      </c>
      <c r="I38" s="46">
        <f t="shared" si="137"/>
        <v>3600</v>
      </c>
      <c r="J38" s="46">
        <f t="shared" si="137"/>
        <v>3600</v>
      </c>
      <c r="K38" s="46">
        <f t="shared" si="137"/>
        <v>3600</v>
      </c>
      <c r="L38" s="46">
        <f t="shared" si="137"/>
        <v>3600</v>
      </c>
      <c r="M38" s="46">
        <f t="shared" si="137"/>
        <v>3600</v>
      </c>
      <c r="N38" s="46">
        <f t="shared" si="137"/>
        <v>3600</v>
      </c>
      <c r="O38" s="46">
        <f t="shared" si="137"/>
        <v>3600</v>
      </c>
      <c r="P38" s="46">
        <f t="shared" si="137"/>
        <v>3600</v>
      </c>
      <c r="Q38" s="46">
        <f t="shared" si="137"/>
        <v>3600</v>
      </c>
      <c r="R38" s="46">
        <f t="shared" si="137"/>
        <v>3600</v>
      </c>
      <c r="S38" s="46">
        <f t="shared" si="137"/>
        <v>3600</v>
      </c>
      <c r="T38" s="46">
        <f t="shared" si="137"/>
        <v>3600</v>
      </c>
      <c r="U38" s="46">
        <f t="shared" si="137"/>
        <v>3600</v>
      </c>
      <c r="V38" s="46">
        <f t="shared" si="137"/>
        <v>3600</v>
      </c>
      <c r="W38" s="46">
        <f t="shared" si="137"/>
        <v>3600</v>
      </c>
      <c r="X38" s="46">
        <f t="shared" si="137"/>
        <v>3600</v>
      </c>
      <c r="Y38" s="46">
        <f t="shared" si="137"/>
        <v>3600</v>
      </c>
      <c r="Z38" s="46">
        <f t="shared" si="137"/>
        <v>3600</v>
      </c>
      <c r="AA38" s="46">
        <f t="shared" si="137"/>
        <v>3600</v>
      </c>
      <c r="AB38" s="46">
        <f t="shared" si="137"/>
        <v>3600</v>
      </c>
      <c r="AC38" s="46">
        <f t="shared" si="137"/>
        <v>3600</v>
      </c>
      <c r="AD38" s="46">
        <f t="shared" si="137"/>
        <v>3600</v>
      </c>
      <c r="AE38" s="46">
        <f t="shared" si="137"/>
        <v>3600</v>
      </c>
      <c r="AF38" s="46">
        <f t="shared" si="137"/>
        <v>3600</v>
      </c>
      <c r="AG38" s="46">
        <f t="shared" si="137"/>
        <v>3600</v>
      </c>
      <c r="AH38" s="46">
        <f t="shared" si="137"/>
        <v>3600</v>
      </c>
      <c r="AI38" s="46">
        <f t="shared" si="137"/>
        <v>3600</v>
      </c>
      <c r="AJ38" s="46">
        <f t="shared" si="137"/>
        <v>3600</v>
      </c>
      <c r="AK38" s="46">
        <f t="shared" si="137"/>
        <v>3600</v>
      </c>
      <c r="AL38" s="46">
        <f t="shared" si="137"/>
        <v>3600</v>
      </c>
      <c r="AM38" s="46">
        <f t="shared" si="137"/>
        <v>3600</v>
      </c>
      <c r="AN38" s="46">
        <f t="shared" si="137"/>
        <v>3600</v>
      </c>
      <c r="AO38" s="46">
        <f t="shared" si="137"/>
        <v>3600</v>
      </c>
      <c r="AP38" s="46">
        <f t="shared" si="137"/>
        <v>3600</v>
      </c>
      <c r="AQ38" s="46">
        <f t="shared" si="137"/>
        <v>3600</v>
      </c>
      <c r="AR38" s="46">
        <f t="shared" si="137"/>
        <v>3600</v>
      </c>
      <c r="AS38" s="46">
        <f t="shared" si="137"/>
        <v>3600</v>
      </c>
      <c r="AT38" s="46">
        <f t="shared" si="137"/>
        <v>3600</v>
      </c>
      <c r="AU38" s="46">
        <f t="shared" si="137"/>
        <v>3600</v>
      </c>
      <c r="AV38" s="46">
        <f t="shared" si="137"/>
        <v>3600</v>
      </c>
      <c r="AW38" s="46">
        <f t="shared" si="137"/>
        <v>3600</v>
      </c>
      <c r="AX38" s="46"/>
    </row>
    <row r="39" spans="1:50" x14ac:dyDescent="0.25">
      <c r="A39" s="17" t="s">
        <v>31</v>
      </c>
      <c r="B39" s="47">
        <f>+'M_Altri Costi'!D15</f>
        <v>0</v>
      </c>
      <c r="C39" s="47">
        <f>+'M_Altri Costi'!E15</f>
        <v>0</v>
      </c>
      <c r="D39" s="47">
        <f>+'M_Altri Costi'!F15</f>
        <v>0</v>
      </c>
      <c r="E39" s="47">
        <f>+'M_Altri Costi'!G15</f>
        <v>0</v>
      </c>
      <c r="F39" s="47">
        <f>+'M_Altri Costi'!H15</f>
        <v>0</v>
      </c>
      <c r="G39" s="47">
        <f>+'M_Altri Costi'!I15</f>
        <v>0</v>
      </c>
      <c r="H39" s="47">
        <f>+'M_Altri Costi'!J15</f>
        <v>0</v>
      </c>
      <c r="I39" s="47">
        <f>+'M_Altri Costi'!K15</f>
        <v>0</v>
      </c>
      <c r="J39" s="47">
        <f>+'M_Altri Costi'!L15</f>
        <v>0</v>
      </c>
      <c r="K39" s="47">
        <f>+'M_Altri Costi'!M15</f>
        <v>0</v>
      </c>
      <c r="L39" s="47">
        <f>+'M_Altri Costi'!N15</f>
        <v>0</v>
      </c>
      <c r="M39" s="47">
        <f>+'M_Altri Costi'!O15</f>
        <v>0</v>
      </c>
      <c r="N39" s="47">
        <f>+'M_Altri Costi'!P15</f>
        <v>0</v>
      </c>
      <c r="O39" s="47">
        <f>+'M_Altri Costi'!Q15</f>
        <v>0</v>
      </c>
      <c r="P39" s="47">
        <f>+'M_Altri Costi'!R15</f>
        <v>0</v>
      </c>
      <c r="Q39" s="47">
        <f>+'M_Altri Costi'!S15</f>
        <v>0</v>
      </c>
      <c r="R39" s="47">
        <f>+'M_Altri Costi'!T15</f>
        <v>0</v>
      </c>
      <c r="S39" s="47">
        <f>+'M_Altri Costi'!U15</f>
        <v>0</v>
      </c>
      <c r="T39" s="47">
        <f>+'M_Altri Costi'!V15</f>
        <v>0</v>
      </c>
      <c r="U39" s="47">
        <f>+'M_Altri Costi'!W15</f>
        <v>0</v>
      </c>
      <c r="V39" s="47">
        <f>+'M_Altri Costi'!X15</f>
        <v>0</v>
      </c>
      <c r="W39" s="47">
        <f>+'M_Altri Costi'!Y15</f>
        <v>0</v>
      </c>
      <c r="X39" s="47">
        <f>+'M_Altri Costi'!Z15</f>
        <v>0</v>
      </c>
      <c r="Y39" s="47">
        <f>+'M_Altri Costi'!AA15</f>
        <v>0</v>
      </c>
      <c r="Z39" s="47">
        <f>+'M_Altri Costi'!AB15</f>
        <v>0</v>
      </c>
      <c r="AA39" s="47">
        <f>+'M_Altri Costi'!AC15</f>
        <v>0</v>
      </c>
      <c r="AB39" s="47">
        <f>+'M_Altri Costi'!AD15</f>
        <v>0</v>
      </c>
      <c r="AC39" s="47">
        <f>+'M_Altri Costi'!AE15</f>
        <v>0</v>
      </c>
      <c r="AD39" s="47">
        <f>+'M_Altri Costi'!AF15</f>
        <v>0</v>
      </c>
      <c r="AE39" s="47">
        <f>+'M_Altri Costi'!AG15</f>
        <v>0</v>
      </c>
      <c r="AF39" s="47">
        <f>+'M_Altri Costi'!AH15</f>
        <v>0</v>
      </c>
      <c r="AG39" s="47">
        <f>+'M_Altri Costi'!AI15</f>
        <v>0</v>
      </c>
      <c r="AH39" s="47">
        <f>+'M_Altri Costi'!AJ15</f>
        <v>0</v>
      </c>
      <c r="AI39" s="47">
        <f>+'M_Altri Costi'!AK15</f>
        <v>0</v>
      </c>
      <c r="AJ39" s="47">
        <f>+'M_Altri Costi'!AL15</f>
        <v>0</v>
      </c>
      <c r="AK39" s="47">
        <f>+'M_Altri Costi'!AM15</f>
        <v>0</v>
      </c>
      <c r="AL39" s="47">
        <f>+'M_Altri Costi'!AN15</f>
        <v>0</v>
      </c>
      <c r="AM39" s="47">
        <f>+'M_Altri Costi'!AO15</f>
        <v>0</v>
      </c>
      <c r="AN39" s="47">
        <f>+'M_Altri Costi'!AP15</f>
        <v>0</v>
      </c>
      <c r="AO39" s="47">
        <f>+'M_Altri Costi'!AQ15</f>
        <v>0</v>
      </c>
      <c r="AP39" s="47">
        <f>+'M_Altri Costi'!AR15</f>
        <v>0</v>
      </c>
      <c r="AQ39" s="47">
        <f>+'M_Altri Costi'!AS15</f>
        <v>0</v>
      </c>
      <c r="AR39" s="47">
        <f>+'M_Altri Costi'!AT15</f>
        <v>0</v>
      </c>
      <c r="AS39" s="47">
        <f>+'M_Altri Costi'!AU15</f>
        <v>0</v>
      </c>
      <c r="AT39" s="47">
        <f>+'M_Altri Costi'!AV15</f>
        <v>0</v>
      </c>
      <c r="AU39" s="47">
        <f>+'M_Altri Costi'!AW15</f>
        <v>0</v>
      </c>
      <c r="AV39" s="47">
        <f>+'M_Altri Costi'!AX15</f>
        <v>0</v>
      </c>
      <c r="AW39" s="47">
        <f>+'M_Altri Costi'!AY15</f>
        <v>0</v>
      </c>
      <c r="AX39" s="47"/>
    </row>
    <row r="40" spans="1:50" x14ac:dyDescent="0.25">
      <c r="A40" s="17" t="s">
        <v>32</v>
      </c>
      <c r="B40" s="47">
        <f>+'M_Altri Costi'!D16</f>
        <v>3500</v>
      </c>
      <c r="C40" s="47">
        <f>+'M_Altri Costi'!E16</f>
        <v>3500</v>
      </c>
      <c r="D40" s="47">
        <f>+'M_Altri Costi'!F16</f>
        <v>3500</v>
      </c>
      <c r="E40" s="47">
        <f>+'M_Altri Costi'!G16</f>
        <v>3500</v>
      </c>
      <c r="F40" s="47">
        <f>+'M_Altri Costi'!H16</f>
        <v>3500</v>
      </c>
      <c r="G40" s="47">
        <f>+'M_Altri Costi'!I16</f>
        <v>3500</v>
      </c>
      <c r="H40" s="47">
        <f>+'M_Altri Costi'!J16</f>
        <v>3500</v>
      </c>
      <c r="I40" s="47">
        <f>+'M_Altri Costi'!K16</f>
        <v>3500</v>
      </c>
      <c r="J40" s="47">
        <f>+'M_Altri Costi'!L16</f>
        <v>3500</v>
      </c>
      <c r="K40" s="47">
        <f>+'M_Altri Costi'!M16</f>
        <v>3500</v>
      </c>
      <c r="L40" s="47">
        <f>+'M_Altri Costi'!N16</f>
        <v>3500</v>
      </c>
      <c r="M40" s="47">
        <f>+'M_Altri Costi'!O16</f>
        <v>3500</v>
      </c>
      <c r="N40" s="47">
        <f>+'M_Altri Costi'!P16</f>
        <v>3500</v>
      </c>
      <c r="O40" s="47">
        <f>+'M_Altri Costi'!Q16</f>
        <v>3500</v>
      </c>
      <c r="P40" s="47">
        <f>+'M_Altri Costi'!R16</f>
        <v>3500</v>
      </c>
      <c r="Q40" s="47">
        <f>+'M_Altri Costi'!S16</f>
        <v>3500</v>
      </c>
      <c r="R40" s="47">
        <f>+'M_Altri Costi'!T16</f>
        <v>3500</v>
      </c>
      <c r="S40" s="47">
        <f>+'M_Altri Costi'!U16</f>
        <v>3500</v>
      </c>
      <c r="T40" s="47">
        <f>+'M_Altri Costi'!V16</f>
        <v>3500</v>
      </c>
      <c r="U40" s="47">
        <f>+'M_Altri Costi'!W16</f>
        <v>3500</v>
      </c>
      <c r="V40" s="47">
        <f>+'M_Altri Costi'!X16</f>
        <v>3500</v>
      </c>
      <c r="W40" s="47">
        <f>+'M_Altri Costi'!Y16</f>
        <v>3500</v>
      </c>
      <c r="X40" s="47">
        <f>+'M_Altri Costi'!Z16</f>
        <v>3500</v>
      </c>
      <c r="Y40" s="47">
        <f>+'M_Altri Costi'!AA16</f>
        <v>3500</v>
      </c>
      <c r="Z40" s="47">
        <f>+'M_Altri Costi'!AB16</f>
        <v>3500</v>
      </c>
      <c r="AA40" s="47">
        <f>+'M_Altri Costi'!AC16</f>
        <v>3500</v>
      </c>
      <c r="AB40" s="47">
        <f>+'M_Altri Costi'!AD16</f>
        <v>3500</v>
      </c>
      <c r="AC40" s="47">
        <f>+'M_Altri Costi'!AE16</f>
        <v>3500</v>
      </c>
      <c r="AD40" s="47">
        <f>+'M_Altri Costi'!AF16</f>
        <v>3500</v>
      </c>
      <c r="AE40" s="47">
        <f>+'M_Altri Costi'!AG16</f>
        <v>3500</v>
      </c>
      <c r="AF40" s="47">
        <f>+'M_Altri Costi'!AH16</f>
        <v>3500</v>
      </c>
      <c r="AG40" s="47">
        <f>+'M_Altri Costi'!AI16</f>
        <v>3500</v>
      </c>
      <c r="AH40" s="47">
        <f>+'M_Altri Costi'!AJ16</f>
        <v>3500</v>
      </c>
      <c r="AI40" s="47">
        <f>+'M_Altri Costi'!AK16</f>
        <v>3500</v>
      </c>
      <c r="AJ40" s="47">
        <f>+'M_Altri Costi'!AL16</f>
        <v>3500</v>
      </c>
      <c r="AK40" s="47">
        <f>+'M_Altri Costi'!AM16</f>
        <v>3500</v>
      </c>
      <c r="AL40" s="47">
        <f>+'M_Altri Costi'!AN16</f>
        <v>3500</v>
      </c>
      <c r="AM40" s="47">
        <f>+'M_Altri Costi'!AO16</f>
        <v>3500</v>
      </c>
      <c r="AN40" s="47">
        <f>+'M_Altri Costi'!AP16</f>
        <v>3500</v>
      </c>
      <c r="AO40" s="47">
        <f>+'M_Altri Costi'!AQ16</f>
        <v>3500</v>
      </c>
      <c r="AP40" s="47">
        <f>+'M_Altri Costi'!AR16</f>
        <v>3500</v>
      </c>
      <c r="AQ40" s="47">
        <f>+'M_Altri Costi'!AS16</f>
        <v>3500</v>
      </c>
      <c r="AR40" s="47">
        <f>+'M_Altri Costi'!AT16</f>
        <v>3500</v>
      </c>
      <c r="AS40" s="47">
        <f>+'M_Altri Costi'!AU16</f>
        <v>3500</v>
      </c>
      <c r="AT40" s="47">
        <f>+'M_Altri Costi'!AV16</f>
        <v>3500</v>
      </c>
      <c r="AU40" s="47">
        <f>+'M_Altri Costi'!AW16</f>
        <v>3500</v>
      </c>
      <c r="AV40" s="47">
        <f>+'M_Altri Costi'!AX16</f>
        <v>3500</v>
      </c>
      <c r="AW40" s="47">
        <f>+'M_Altri Costi'!AY16</f>
        <v>3500</v>
      </c>
      <c r="AX40" s="47"/>
    </row>
    <row r="41" spans="1:50" x14ac:dyDescent="0.25">
      <c r="A41" s="17" t="s">
        <v>33</v>
      </c>
      <c r="B41" s="47">
        <f>+'M_Altri Costi'!D17</f>
        <v>0</v>
      </c>
      <c r="C41" s="47">
        <f>+'M_Altri Costi'!E17</f>
        <v>0</v>
      </c>
      <c r="D41" s="47">
        <f>+'M_Altri Costi'!F17</f>
        <v>0</v>
      </c>
      <c r="E41" s="47">
        <f>+'M_Altri Costi'!G17</f>
        <v>0</v>
      </c>
      <c r="F41" s="47">
        <f>+'M_Altri Costi'!H17</f>
        <v>0</v>
      </c>
      <c r="G41" s="47">
        <f>+'M_Altri Costi'!I17</f>
        <v>0</v>
      </c>
      <c r="H41" s="47">
        <f>+'M_Altri Costi'!J17</f>
        <v>0</v>
      </c>
      <c r="I41" s="47">
        <f>+'M_Altri Costi'!K17</f>
        <v>0</v>
      </c>
      <c r="J41" s="47">
        <f>+'M_Altri Costi'!L17</f>
        <v>0</v>
      </c>
      <c r="K41" s="47">
        <f>+'M_Altri Costi'!M17</f>
        <v>0</v>
      </c>
      <c r="L41" s="47">
        <f>+'M_Altri Costi'!N17</f>
        <v>0</v>
      </c>
      <c r="M41" s="47">
        <f>+'M_Altri Costi'!O17</f>
        <v>0</v>
      </c>
      <c r="N41" s="47">
        <f>+'M_Altri Costi'!P17</f>
        <v>0</v>
      </c>
      <c r="O41" s="47">
        <f>+'M_Altri Costi'!Q17</f>
        <v>0</v>
      </c>
      <c r="P41" s="47">
        <f>+'M_Altri Costi'!R17</f>
        <v>0</v>
      </c>
      <c r="Q41" s="47">
        <f>+'M_Altri Costi'!S17</f>
        <v>0</v>
      </c>
      <c r="R41" s="47">
        <f>+'M_Altri Costi'!T17</f>
        <v>0</v>
      </c>
      <c r="S41" s="47">
        <f>+'M_Altri Costi'!U17</f>
        <v>0</v>
      </c>
      <c r="T41" s="47">
        <f>+'M_Altri Costi'!V17</f>
        <v>0</v>
      </c>
      <c r="U41" s="47">
        <f>+'M_Altri Costi'!W17</f>
        <v>0</v>
      </c>
      <c r="V41" s="47">
        <f>+'M_Altri Costi'!X17</f>
        <v>0</v>
      </c>
      <c r="W41" s="47">
        <f>+'M_Altri Costi'!Y17</f>
        <v>0</v>
      </c>
      <c r="X41" s="47">
        <f>+'M_Altri Costi'!Z17</f>
        <v>0</v>
      </c>
      <c r="Y41" s="47">
        <f>+'M_Altri Costi'!AA17</f>
        <v>0</v>
      </c>
      <c r="Z41" s="47">
        <f>+'M_Altri Costi'!AB17</f>
        <v>0</v>
      </c>
      <c r="AA41" s="47">
        <f>+'M_Altri Costi'!AC17</f>
        <v>0</v>
      </c>
      <c r="AB41" s="47">
        <f>+'M_Altri Costi'!AD17</f>
        <v>0</v>
      </c>
      <c r="AC41" s="47">
        <f>+'M_Altri Costi'!AE17</f>
        <v>0</v>
      </c>
      <c r="AD41" s="47">
        <f>+'M_Altri Costi'!AF17</f>
        <v>0</v>
      </c>
      <c r="AE41" s="47">
        <f>+'M_Altri Costi'!AG17</f>
        <v>0</v>
      </c>
      <c r="AF41" s="47">
        <f>+'M_Altri Costi'!AH17</f>
        <v>0</v>
      </c>
      <c r="AG41" s="47">
        <f>+'M_Altri Costi'!AI17</f>
        <v>0</v>
      </c>
      <c r="AH41" s="47">
        <f>+'M_Altri Costi'!AJ17</f>
        <v>0</v>
      </c>
      <c r="AI41" s="47">
        <f>+'M_Altri Costi'!AK17</f>
        <v>0</v>
      </c>
      <c r="AJ41" s="47">
        <f>+'M_Altri Costi'!AL17</f>
        <v>0</v>
      </c>
      <c r="AK41" s="47">
        <f>+'M_Altri Costi'!AM17</f>
        <v>0</v>
      </c>
      <c r="AL41" s="47">
        <f>+'M_Altri Costi'!AN17</f>
        <v>0</v>
      </c>
      <c r="AM41" s="47">
        <f>+'M_Altri Costi'!AO17</f>
        <v>0</v>
      </c>
      <c r="AN41" s="47">
        <f>+'M_Altri Costi'!AP17</f>
        <v>0</v>
      </c>
      <c r="AO41" s="47">
        <f>+'M_Altri Costi'!AQ17</f>
        <v>0</v>
      </c>
      <c r="AP41" s="47">
        <f>+'M_Altri Costi'!AR17</f>
        <v>0</v>
      </c>
      <c r="AQ41" s="47">
        <f>+'M_Altri Costi'!AS17</f>
        <v>0</v>
      </c>
      <c r="AR41" s="47">
        <f>+'M_Altri Costi'!AT17</f>
        <v>0</v>
      </c>
      <c r="AS41" s="47">
        <f>+'M_Altri Costi'!AU17</f>
        <v>0</v>
      </c>
      <c r="AT41" s="47">
        <f>+'M_Altri Costi'!AV17</f>
        <v>0</v>
      </c>
      <c r="AU41" s="47">
        <f>+'M_Altri Costi'!AW17</f>
        <v>0</v>
      </c>
      <c r="AV41" s="47">
        <f>+'M_Altri Costi'!AX17</f>
        <v>0</v>
      </c>
      <c r="AW41" s="47">
        <f>+'M_Altri Costi'!AY17</f>
        <v>0</v>
      </c>
      <c r="AX41" s="47"/>
    </row>
    <row r="42" spans="1:50" x14ac:dyDescent="0.25">
      <c r="A42" s="17" t="s">
        <v>34</v>
      </c>
      <c r="B42" s="47">
        <f>+'M_Altri Costi'!D18</f>
        <v>100</v>
      </c>
      <c r="C42" s="47">
        <f>+'M_Altri Costi'!E18</f>
        <v>100</v>
      </c>
      <c r="D42" s="47">
        <f>+'M_Altri Costi'!F18</f>
        <v>100</v>
      </c>
      <c r="E42" s="47">
        <f>+'M_Altri Costi'!G18</f>
        <v>100</v>
      </c>
      <c r="F42" s="47">
        <f>+'M_Altri Costi'!H18</f>
        <v>100</v>
      </c>
      <c r="G42" s="47">
        <f>+'M_Altri Costi'!I18</f>
        <v>100</v>
      </c>
      <c r="H42" s="47">
        <f>+'M_Altri Costi'!J18</f>
        <v>100</v>
      </c>
      <c r="I42" s="47">
        <f>+'M_Altri Costi'!K18</f>
        <v>100</v>
      </c>
      <c r="J42" s="47">
        <f>+'M_Altri Costi'!L18</f>
        <v>100</v>
      </c>
      <c r="K42" s="47">
        <f>+'M_Altri Costi'!M18</f>
        <v>100</v>
      </c>
      <c r="L42" s="47">
        <f>+'M_Altri Costi'!N18</f>
        <v>100</v>
      </c>
      <c r="M42" s="47">
        <f>+'M_Altri Costi'!O18</f>
        <v>100</v>
      </c>
      <c r="N42" s="47">
        <f>+'M_Altri Costi'!P18</f>
        <v>100</v>
      </c>
      <c r="O42" s="47">
        <f>+'M_Altri Costi'!Q18</f>
        <v>100</v>
      </c>
      <c r="P42" s="47">
        <f>+'M_Altri Costi'!R18</f>
        <v>100</v>
      </c>
      <c r="Q42" s="47">
        <f>+'M_Altri Costi'!S18</f>
        <v>100</v>
      </c>
      <c r="R42" s="47">
        <f>+'M_Altri Costi'!T18</f>
        <v>100</v>
      </c>
      <c r="S42" s="47">
        <f>+'M_Altri Costi'!U18</f>
        <v>100</v>
      </c>
      <c r="T42" s="47">
        <f>+'M_Altri Costi'!V18</f>
        <v>100</v>
      </c>
      <c r="U42" s="47">
        <f>+'M_Altri Costi'!W18</f>
        <v>100</v>
      </c>
      <c r="V42" s="47">
        <f>+'M_Altri Costi'!X18</f>
        <v>100</v>
      </c>
      <c r="W42" s="47">
        <f>+'M_Altri Costi'!Y18</f>
        <v>100</v>
      </c>
      <c r="X42" s="47">
        <f>+'M_Altri Costi'!Z18</f>
        <v>100</v>
      </c>
      <c r="Y42" s="47">
        <f>+'M_Altri Costi'!AA18</f>
        <v>100</v>
      </c>
      <c r="Z42" s="47">
        <f>+'M_Altri Costi'!AB18</f>
        <v>100</v>
      </c>
      <c r="AA42" s="47">
        <f>+'M_Altri Costi'!AC18</f>
        <v>100</v>
      </c>
      <c r="AB42" s="47">
        <f>+'M_Altri Costi'!AD18</f>
        <v>100</v>
      </c>
      <c r="AC42" s="47">
        <f>+'M_Altri Costi'!AE18</f>
        <v>100</v>
      </c>
      <c r="AD42" s="47">
        <f>+'M_Altri Costi'!AF18</f>
        <v>100</v>
      </c>
      <c r="AE42" s="47">
        <f>+'M_Altri Costi'!AG18</f>
        <v>100</v>
      </c>
      <c r="AF42" s="47">
        <f>+'M_Altri Costi'!AH18</f>
        <v>100</v>
      </c>
      <c r="AG42" s="47">
        <f>+'M_Altri Costi'!AI18</f>
        <v>100</v>
      </c>
      <c r="AH42" s="47">
        <f>+'M_Altri Costi'!AJ18</f>
        <v>100</v>
      </c>
      <c r="AI42" s="47">
        <f>+'M_Altri Costi'!AK18</f>
        <v>100</v>
      </c>
      <c r="AJ42" s="47">
        <f>+'M_Altri Costi'!AL18</f>
        <v>100</v>
      </c>
      <c r="AK42" s="47">
        <f>+'M_Altri Costi'!AM18</f>
        <v>100</v>
      </c>
      <c r="AL42" s="47">
        <f>+'M_Altri Costi'!AN18</f>
        <v>100</v>
      </c>
      <c r="AM42" s="47">
        <f>+'M_Altri Costi'!AO18</f>
        <v>100</v>
      </c>
      <c r="AN42" s="47">
        <f>+'M_Altri Costi'!AP18</f>
        <v>100</v>
      </c>
      <c r="AO42" s="47">
        <f>+'M_Altri Costi'!AQ18</f>
        <v>100</v>
      </c>
      <c r="AP42" s="47">
        <f>+'M_Altri Costi'!AR18</f>
        <v>100</v>
      </c>
      <c r="AQ42" s="47">
        <f>+'M_Altri Costi'!AS18</f>
        <v>100</v>
      </c>
      <c r="AR42" s="47">
        <f>+'M_Altri Costi'!AT18</f>
        <v>100</v>
      </c>
      <c r="AS42" s="47">
        <f>+'M_Altri Costi'!AU18</f>
        <v>100</v>
      </c>
      <c r="AT42" s="47">
        <f>+'M_Altri Costi'!AV18</f>
        <v>100</v>
      </c>
      <c r="AU42" s="47">
        <f>+'M_Altri Costi'!AW18</f>
        <v>100</v>
      </c>
      <c r="AV42" s="47">
        <f>+'M_Altri Costi'!AX18</f>
        <v>100</v>
      </c>
      <c r="AW42" s="47">
        <f>+'M_Altri Costi'!AY18</f>
        <v>100</v>
      </c>
      <c r="AX42" s="47"/>
    </row>
    <row r="43" spans="1:50" x14ac:dyDescent="0.25">
      <c r="A43" s="17" t="s">
        <v>35</v>
      </c>
      <c r="B43" s="47">
        <f>+'M_Altri Costi'!D19</f>
        <v>0</v>
      </c>
      <c r="C43" s="47">
        <f>+'M_Altri Costi'!E19</f>
        <v>0</v>
      </c>
      <c r="D43" s="47">
        <f>+'M_Altri Costi'!F19</f>
        <v>0</v>
      </c>
      <c r="E43" s="47">
        <f>+'M_Altri Costi'!G19</f>
        <v>0</v>
      </c>
      <c r="F43" s="47">
        <f>+'M_Altri Costi'!H19</f>
        <v>0</v>
      </c>
      <c r="G43" s="47">
        <f>+'M_Altri Costi'!I19</f>
        <v>0</v>
      </c>
      <c r="H43" s="47">
        <f>+'M_Altri Costi'!J19</f>
        <v>0</v>
      </c>
      <c r="I43" s="47">
        <f>+'M_Altri Costi'!K19</f>
        <v>0</v>
      </c>
      <c r="J43" s="47">
        <f>+'M_Altri Costi'!L19</f>
        <v>0</v>
      </c>
      <c r="K43" s="47">
        <f>+'M_Altri Costi'!M19</f>
        <v>0</v>
      </c>
      <c r="L43" s="47">
        <f>+'M_Altri Costi'!N19</f>
        <v>0</v>
      </c>
      <c r="M43" s="47">
        <f>+'M_Altri Costi'!O19</f>
        <v>0</v>
      </c>
      <c r="N43" s="47">
        <f>+'M_Altri Costi'!P19</f>
        <v>0</v>
      </c>
      <c r="O43" s="47">
        <f>+'M_Altri Costi'!Q19</f>
        <v>0</v>
      </c>
      <c r="P43" s="47">
        <f>+'M_Altri Costi'!R19</f>
        <v>0</v>
      </c>
      <c r="Q43" s="47">
        <f>+'M_Altri Costi'!S19</f>
        <v>0</v>
      </c>
      <c r="R43" s="47">
        <f>+'M_Altri Costi'!T19</f>
        <v>0</v>
      </c>
      <c r="S43" s="47">
        <f>+'M_Altri Costi'!U19</f>
        <v>0</v>
      </c>
      <c r="T43" s="47">
        <f>+'M_Altri Costi'!V19</f>
        <v>0</v>
      </c>
      <c r="U43" s="47">
        <f>+'M_Altri Costi'!W19</f>
        <v>0</v>
      </c>
      <c r="V43" s="47">
        <f>+'M_Altri Costi'!X19</f>
        <v>0</v>
      </c>
      <c r="W43" s="47">
        <f>+'M_Altri Costi'!Y19</f>
        <v>0</v>
      </c>
      <c r="X43" s="47">
        <f>+'M_Altri Costi'!Z19</f>
        <v>0</v>
      </c>
      <c r="Y43" s="47">
        <f>+'M_Altri Costi'!AA19</f>
        <v>0</v>
      </c>
      <c r="Z43" s="47">
        <f>+'M_Altri Costi'!AB19</f>
        <v>0</v>
      </c>
      <c r="AA43" s="47">
        <f>+'M_Altri Costi'!AC19</f>
        <v>0</v>
      </c>
      <c r="AB43" s="47">
        <f>+'M_Altri Costi'!AD19</f>
        <v>0</v>
      </c>
      <c r="AC43" s="47">
        <f>+'M_Altri Costi'!AE19</f>
        <v>0</v>
      </c>
      <c r="AD43" s="47">
        <f>+'M_Altri Costi'!AF19</f>
        <v>0</v>
      </c>
      <c r="AE43" s="47">
        <f>+'M_Altri Costi'!AG19</f>
        <v>0</v>
      </c>
      <c r="AF43" s="47">
        <f>+'M_Altri Costi'!AH19</f>
        <v>0</v>
      </c>
      <c r="AG43" s="47">
        <f>+'M_Altri Costi'!AI19</f>
        <v>0</v>
      </c>
      <c r="AH43" s="47">
        <f>+'M_Altri Costi'!AJ19</f>
        <v>0</v>
      </c>
      <c r="AI43" s="47">
        <f>+'M_Altri Costi'!AK19</f>
        <v>0</v>
      </c>
      <c r="AJ43" s="47">
        <f>+'M_Altri Costi'!AL19</f>
        <v>0</v>
      </c>
      <c r="AK43" s="47">
        <f>+'M_Altri Costi'!AM19</f>
        <v>0</v>
      </c>
      <c r="AL43" s="47">
        <f>+'M_Altri Costi'!AN19</f>
        <v>0</v>
      </c>
      <c r="AM43" s="47">
        <f>+'M_Altri Costi'!AO19</f>
        <v>0</v>
      </c>
      <c r="AN43" s="47">
        <f>+'M_Altri Costi'!AP19</f>
        <v>0</v>
      </c>
      <c r="AO43" s="47">
        <f>+'M_Altri Costi'!AQ19</f>
        <v>0</v>
      </c>
      <c r="AP43" s="47">
        <f>+'M_Altri Costi'!AR19</f>
        <v>0</v>
      </c>
      <c r="AQ43" s="47">
        <f>+'M_Altri Costi'!AS19</f>
        <v>0</v>
      </c>
      <c r="AR43" s="47">
        <f>+'M_Altri Costi'!AT19</f>
        <v>0</v>
      </c>
      <c r="AS43" s="47">
        <f>+'M_Altri Costi'!AU19</f>
        <v>0</v>
      </c>
      <c r="AT43" s="47">
        <f>+'M_Altri Costi'!AV19</f>
        <v>0</v>
      </c>
      <c r="AU43" s="47">
        <f>+'M_Altri Costi'!AW19</f>
        <v>0</v>
      </c>
      <c r="AV43" s="47">
        <f>+'M_Altri Costi'!AX19</f>
        <v>0</v>
      </c>
      <c r="AW43" s="47">
        <f>+'M_Altri Costi'!AY19</f>
        <v>0</v>
      </c>
      <c r="AX43" s="47"/>
    </row>
    <row r="44" spans="1:50" x14ac:dyDescent="0.25">
      <c r="A44" s="17"/>
      <c r="B44"/>
    </row>
    <row r="45" spans="1:50" x14ac:dyDescent="0.25">
      <c r="A45" s="15" t="s">
        <v>36</v>
      </c>
      <c r="B45" s="10">
        <f>+B46+B53</f>
        <v>27307.833333333336</v>
      </c>
      <c r="C45" s="10">
        <f t="shared" ref="C45:S45" si="138">+C46+C53</f>
        <v>27307.833333333336</v>
      </c>
      <c r="D45" s="10">
        <f t="shared" si="138"/>
        <v>27307.833333333336</v>
      </c>
      <c r="E45" s="10">
        <f t="shared" si="138"/>
        <v>27307.833333333336</v>
      </c>
      <c r="F45" s="10">
        <f t="shared" si="138"/>
        <v>27307.833333333336</v>
      </c>
      <c r="G45" s="10">
        <f t="shared" si="138"/>
        <v>27307.833333333336</v>
      </c>
      <c r="H45" s="10">
        <f t="shared" si="138"/>
        <v>27307.833333333336</v>
      </c>
      <c r="I45" s="10">
        <f t="shared" si="138"/>
        <v>27307.833333333336</v>
      </c>
      <c r="J45" s="10">
        <f t="shared" si="138"/>
        <v>27307.833333333336</v>
      </c>
      <c r="K45" s="10">
        <f t="shared" si="138"/>
        <v>27307.833333333336</v>
      </c>
      <c r="L45" s="10">
        <f t="shared" si="138"/>
        <v>27307.833333333336</v>
      </c>
      <c r="M45" s="10">
        <f t="shared" si="138"/>
        <v>27307.833333333336</v>
      </c>
      <c r="N45" s="10">
        <f t="shared" si="138"/>
        <v>27307.833333333336</v>
      </c>
      <c r="O45" s="10">
        <f t="shared" si="138"/>
        <v>27307.833333333336</v>
      </c>
      <c r="P45" s="10">
        <f t="shared" si="138"/>
        <v>27307.833333333336</v>
      </c>
      <c r="Q45" s="10">
        <f t="shared" si="138"/>
        <v>27307.833333333336</v>
      </c>
      <c r="R45" s="10">
        <f t="shared" si="138"/>
        <v>27307.833333333336</v>
      </c>
      <c r="S45" s="10">
        <f t="shared" si="138"/>
        <v>27307.833333333336</v>
      </c>
      <c r="T45" s="10">
        <f t="shared" ref="T45" si="139">+T46+T53</f>
        <v>27307.833333333336</v>
      </c>
      <c r="U45" s="10">
        <f t="shared" ref="U45" si="140">+U46+U53</f>
        <v>27307.833333333336</v>
      </c>
      <c r="V45" s="10">
        <f t="shared" ref="V45" si="141">+V46+V53</f>
        <v>27307.833333333336</v>
      </c>
      <c r="W45" s="10">
        <f t="shared" ref="W45" si="142">+W46+W53</f>
        <v>27307.833333333336</v>
      </c>
      <c r="X45" s="10">
        <f t="shared" ref="X45" si="143">+X46+X53</f>
        <v>27307.833333333336</v>
      </c>
      <c r="Y45" s="10">
        <f t="shared" ref="Y45" si="144">+Y46+Y53</f>
        <v>27307.833333333336</v>
      </c>
      <c r="Z45" s="10">
        <f t="shared" ref="Z45" si="145">+Z46+Z53</f>
        <v>26932.833333333336</v>
      </c>
      <c r="AA45" s="10">
        <f t="shared" ref="AA45" si="146">+AA46+AA53</f>
        <v>26932.833333333336</v>
      </c>
      <c r="AB45" s="10">
        <f t="shared" ref="AB45" si="147">+AB46+AB53</f>
        <v>26932.833333333336</v>
      </c>
      <c r="AC45" s="10">
        <f t="shared" ref="AC45" si="148">+AC46+AC53</f>
        <v>26932.833333333336</v>
      </c>
      <c r="AD45" s="10">
        <f t="shared" ref="AD45" si="149">+AD46+AD53</f>
        <v>26932.833333333336</v>
      </c>
      <c r="AE45" s="10">
        <f t="shared" ref="AE45" si="150">+AE46+AE53</f>
        <v>26932.833333333336</v>
      </c>
      <c r="AF45" s="10">
        <f t="shared" ref="AF45" si="151">+AF46+AF53</f>
        <v>26932.833333333336</v>
      </c>
      <c r="AG45" s="10">
        <f t="shared" ref="AG45" si="152">+AG46+AG53</f>
        <v>26932.833333333336</v>
      </c>
      <c r="AH45" s="10">
        <f t="shared" ref="AH45" si="153">+AH46+AH53</f>
        <v>26932.833333333336</v>
      </c>
      <c r="AI45" s="10">
        <f t="shared" ref="AI45" si="154">+AI46+AI53</f>
        <v>26932.833333333336</v>
      </c>
      <c r="AJ45" s="10">
        <f t="shared" ref="AJ45" si="155">+AJ46+AJ53</f>
        <v>26932.833333333336</v>
      </c>
      <c r="AK45" s="10">
        <f t="shared" ref="AK45" si="156">+AK46+AK53</f>
        <v>26932.833333333336</v>
      </c>
      <c r="AL45" s="10">
        <f t="shared" ref="AL45" si="157">+AL46+AL53</f>
        <v>26932.833333333336</v>
      </c>
      <c r="AM45" s="10">
        <f t="shared" ref="AM45" si="158">+AM46+AM53</f>
        <v>26932.833333333336</v>
      </c>
      <c r="AN45" s="10">
        <f t="shared" ref="AN45" si="159">+AN46+AN53</f>
        <v>26932.833333333336</v>
      </c>
      <c r="AO45" s="10">
        <f t="shared" ref="AO45" si="160">+AO46+AO53</f>
        <v>26932.833333333336</v>
      </c>
      <c r="AP45" s="10">
        <f t="shared" ref="AP45" si="161">+AP46+AP53</f>
        <v>26932.833333333336</v>
      </c>
      <c r="AQ45" s="10">
        <f t="shared" ref="AQ45" si="162">+AQ46+AQ53</f>
        <v>26932.833333333336</v>
      </c>
      <c r="AR45" s="10">
        <f t="shared" ref="AR45" si="163">+AR46+AR53</f>
        <v>26932.833333333336</v>
      </c>
      <c r="AS45" s="10">
        <f t="shared" ref="AS45" si="164">+AS46+AS53</f>
        <v>26932.833333333336</v>
      </c>
      <c r="AT45" s="10">
        <f t="shared" ref="AT45" si="165">+AT46+AT53</f>
        <v>26932.833333333336</v>
      </c>
      <c r="AU45" s="10">
        <f t="shared" ref="AU45" si="166">+AU46+AU53</f>
        <v>26932.833333333336</v>
      </c>
      <c r="AV45" s="10">
        <f t="shared" ref="AV45" si="167">+AV46+AV53</f>
        <v>26932.833333333336</v>
      </c>
      <c r="AW45" s="10">
        <f t="shared" ref="AW45" si="168">+AW46+AW53</f>
        <v>26932.833333333336</v>
      </c>
      <c r="AX45" s="10"/>
    </row>
    <row r="46" spans="1:50" x14ac:dyDescent="0.25">
      <c r="A46" s="16" t="s">
        <v>37</v>
      </c>
      <c r="B46" s="46">
        <f>SUM(B47:B52)</f>
        <v>17500</v>
      </c>
      <c r="C46" s="46">
        <f t="shared" ref="C46:S46" si="169">SUM(C47:C52)</f>
        <v>17500</v>
      </c>
      <c r="D46" s="46">
        <f t="shared" si="169"/>
        <v>17500</v>
      </c>
      <c r="E46" s="46">
        <f t="shared" si="169"/>
        <v>17500</v>
      </c>
      <c r="F46" s="46">
        <f t="shared" si="169"/>
        <v>17500</v>
      </c>
      <c r="G46" s="46">
        <f t="shared" si="169"/>
        <v>17500</v>
      </c>
      <c r="H46" s="46">
        <f t="shared" si="169"/>
        <v>17500</v>
      </c>
      <c r="I46" s="46">
        <f t="shared" si="169"/>
        <v>17500</v>
      </c>
      <c r="J46" s="46">
        <f t="shared" si="169"/>
        <v>17500</v>
      </c>
      <c r="K46" s="46">
        <f t="shared" si="169"/>
        <v>17500</v>
      </c>
      <c r="L46" s="46">
        <f t="shared" si="169"/>
        <v>17500</v>
      </c>
      <c r="M46" s="46">
        <f t="shared" si="169"/>
        <v>17500</v>
      </c>
      <c r="N46" s="46">
        <f t="shared" si="169"/>
        <v>17500</v>
      </c>
      <c r="O46" s="46">
        <f t="shared" si="169"/>
        <v>17500</v>
      </c>
      <c r="P46" s="46">
        <f t="shared" si="169"/>
        <v>17500</v>
      </c>
      <c r="Q46" s="46">
        <f t="shared" si="169"/>
        <v>17500</v>
      </c>
      <c r="R46" s="46">
        <f t="shared" si="169"/>
        <v>17500</v>
      </c>
      <c r="S46" s="46">
        <f t="shared" si="169"/>
        <v>17500</v>
      </c>
      <c r="T46" s="46">
        <f t="shared" ref="T46" si="170">SUM(T47:T52)</f>
        <v>17500</v>
      </c>
      <c r="U46" s="46">
        <f t="shared" ref="U46" si="171">SUM(U47:U52)</f>
        <v>17500</v>
      </c>
      <c r="V46" s="46">
        <f t="shared" ref="V46" si="172">SUM(V47:V52)</f>
        <v>17500</v>
      </c>
      <c r="W46" s="46">
        <f t="shared" ref="W46" si="173">SUM(W47:W52)</f>
        <v>17500</v>
      </c>
      <c r="X46" s="46">
        <f t="shared" ref="X46" si="174">SUM(X47:X52)</f>
        <v>17500</v>
      </c>
      <c r="Y46" s="46">
        <f t="shared" ref="Y46" si="175">SUM(Y47:Y52)</f>
        <v>17500</v>
      </c>
      <c r="Z46" s="46">
        <f t="shared" ref="Z46" si="176">SUM(Z47:Z52)</f>
        <v>17500</v>
      </c>
      <c r="AA46" s="46">
        <f t="shared" ref="AA46" si="177">SUM(AA47:AA52)</f>
        <v>17500</v>
      </c>
      <c r="AB46" s="46">
        <f t="shared" ref="AB46" si="178">SUM(AB47:AB52)</f>
        <v>17500</v>
      </c>
      <c r="AC46" s="46">
        <f t="shared" ref="AC46" si="179">SUM(AC47:AC52)</f>
        <v>17500</v>
      </c>
      <c r="AD46" s="46">
        <f t="shared" ref="AD46" si="180">SUM(AD47:AD52)</f>
        <v>17500</v>
      </c>
      <c r="AE46" s="46">
        <f t="shared" ref="AE46" si="181">SUM(AE47:AE52)</f>
        <v>17500</v>
      </c>
      <c r="AF46" s="46">
        <f t="shared" ref="AF46" si="182">SUM(AF47:AF52)</f>
        <v>17500</v>
      </c>
      <c r="AG46" s="46">
        <f t="shared" ref="AG46" si="183">SUM(AG47:AG52)</f>
        <v>17500</v>
      </c>
      <c r="AH46" s="46">
        <f t="shared" ref="AH46" si="184">SUM(AH47:AH52)</f>
        <v>17500</v>
      </c>
      <c r="AI46" s="46">
        <f t="shared" ref="AI46" si="185">SUM(AI47:AI52)</f>
        <v>17500</v>
      </c>
      <c r="AJ46" s="46">
        <f t="shared" ref="AJ46" si="186">SUM(AJ47:AJ52)</f>
        <v>17500</v>
      </c>
      <c r="AK46" s="46">
        <f t="shared" ref="AK46" si="187">SUM(AK47:AK52)</f>
        <v>17500</v>
      </c>
      <c r="AL46" s="46">
        <f t="shared" ref="AL46" si="188">SUM(AL47:AL52)</f>
        <v>17500</v>
      </c>
      <c r="AM46" s="46">
        <f t="shared" ref="AM46" si="189">SUM(AM47:AM52)</f>
        <v>17500</v>
      </c>
      <c r="AN46" s="46">
        <f t="shared" ref="AN46" si="190">SUM(AN47:AN52)</f>
        <v>17500</v>
      </c>
      <c r="AO46" s="46">
        <f t="shared" ref="AO46" si="191">SUM(AO47:AO52)</f>
        <v>17500</v>
      </c>
      <c r="AP46" s="46">
        <f t="shared" ref="AP46" si="192">SUM(AP47:AP52)</f>
        <v>17500</v>
      </c>
      <c r="AQ46" s="46">
        <f t="shared" ref="AQ46" si="193">SUM(AQ47:AQ52)</f>
        <v>17500</v>
      </c>
      <c r="AR46" s="46">
        <f t="shared" ref="AR46" si="194">SUM(AR47:AR52)</f>
        <v>17500</v>
      </c>
      <c r="AS46" s="46">
        <f t="shared" ref="AS46" si="195">SUM(AS47:AS52)</f>
        <v>17500</v>
      </c>
      <c r="AT46" s="46">
        <f t="shared" ref="AT46" si="196">SUM(AT47:AT52)</f>
        <v>17500</v>
      </c>
      <c r="AU46" s="46">
        <f t="shared" ref="AU46" si="197">SUM(AU47:AU52)</f>
        <v>17500</v>
      </c>
      <c r="AV46" s="46">
        <f t="shared" ref="AV46" si="198">SUM(AV47:AV52)</f>
        <v>17500</v>
      </c>
      <c r="AW46" s="46">
        <f t="shared" ref="AW46" si="199">SUM(AW47:AW52)</f>
        <v>17500</v>
      </c>
      <c r="AX46" s="46"/>
    </row>
    <row r="47" spans="1:50" x14ac:dyDescent="0.25">
      <c r="A47" s="17" t="s">
        <v>38</v>
      </c>
      <c r="B47" s="47">
        <f>+'M_Altri Costi'!D20</f>
        <v>5000</v>
      </c>
      <c r="C47" s="47">
        <f>+'M_Altri Costi'!E20</f>
        <v>5000</v>
      </c>
      <c r="D47" s="47">
        <f>+'M_Altri Costi'!F20</f>
        <v>5000</v>
      </c>
      <c r="E47" s="47">
        <f>+'M_Altri Costi'!G20</f>
        <v>5000</v>
      </c>
      <c r="F47" s="47">
        <f>+'M_Altri Costi'!H20</f>
        <v>5000</v>
      </c>
      <c r="G47" s="47">
        <f>+'M_Altri Costi'!I20</f>
        <v>5000</v>
      </c>
      <c r="H47" s="47">
        <f>+'M_Altri Costi'!J20</f>
        <v>5000</v>
      </c>
      <c r="I47" s="47">
        <f>+'M_Altri Costi'!K20</f>
        <v>5000</v>
      </c>
      <c r="J47" s="47">
        <f>+'M_Altri Costi'!L20</f>
        <v>5000</v>
      </c>
      <c r="K47" s="47">
        <f>+'M_Altri Costi'!M20</f>
        <v>5000</v>
      </c>
      <c r="L47" s="47">
        <f>+'M_Altri Costi'!N20</f>
        <v>5000</v>
      </c>
      <c r="M47" s="47">
        <f>+'M_Altri Costi'!O20</f>
        <v>5000</v>
      </c>
      <c r="N47" s="47">
        <f>+'M_Altri Costi'!P20</f>
        <v>5000</v>
      </c>
      <c r="O47" s="47">
        <f>+'M_Altri Costi'!Q20</f>
        <v>5000</v>
      </c>
      <c r="P47" s="47">
        <f>+'M_Altri Costi'!R20</f>
        <v>5000</v>
      </c>
      <c r="Q47" s="47">
        <f>+'M_Altri Costi'!S20</f>
        <v>5000</v>
      </c>
      <c r="R47" s="47">
        <f>+'M_Altri Costi'!T20</f>
        <v>5000</v>
      </c>
      <c r="S47" s="47">
        <f>+'M_Altri Costi'!U20</f>
        <v>5000</v>
      </c>
      <c r="T47" s="47">
        <f>+'M_Altri Costi'!V20</f>
        <v>5000</v>
      </c>
      <c r="U47" s="47">
        <f>+'M_Altri Costi'!W20</f>
        <v>5000</v>
      </c>
      <c r="V47" s="47">
        <f>+'M_Altri Costi'!X20</f>
        <v>5000</v>
      </c>
      <c r="W47" s="47">
        <f>+'M_Altri Costi'!Y20</f>
        <v>5000</v>
      </c>
      <c r="X47" s="47">
        <f>+'M_Altri Costi'!Z20</f>
        <v>5000</v>
      </c>
      <c r="Y47" s="47">
        <f>+'M_Altri Costi'!AA20</f>
        <v>5000</v>
      </c>
      <c r="Z47" s="47">
        <f>+'M_Altri Costi'!AB20</f>
        <v>5000</v>
      </c>
      <c r="AA47" s="47">
        <f>+'M_Altri Costi'!AC20</f>
        <v>5000</v>
      </c>
      <c r="AB47" s="47">
        <f>+'M_Altri Costi'!AD20</f>
        <v>5000</v>
      </c>
      <c r="AC47" s="47">
        <f>+'M_Altri Costi'!AE20</f>
        <v>5000</v>
      </c>
      <c r="AD47" s="47">
        <f>+'M_Altri Costi'!AF20</f>
        <v>5000</v>
      </c>
      <c r="AE47" s="47">
        <f>+'M_Altri Costi'!AG20</f>
        <v>5000</v>
      </c>
      <c r="AF47" s="47">
        <f>+'M_Altri Costi'!AH20</f>
        <v>5000</v>
      </c>
      <c r="AG47" s="47">
        <f>+'M_Altri Costi'!AI20</f>
        <v>5000</v>
      </c>
      <c r="AH47" s="47">
        <f>+'M_Altri Costi'!AJ20</f>
        <v>5000</v>
      </c>
      <c r="AI47" s="47">
        <f>+'M_Altri Costi'!AK20</f>
        <v>5000</v>
      </c>
      <c r="AJ47" s="47">
        <f>+'M_Altri Costi'!AL20</f>
        <v>5000</v>
      </c>
      <c r="AK47" s="47">
        <f>+'M_Altri Costi'!AM20</f>
        <v>5000</v>
      </c>
      <c r="AL47" s="47">
        <f>+'M_Altri Costi'!AN20</f>
        <v>5000</v>
      </c>
      <c r="AM47" s="47">
        <f>+'M_Altri Costi'!AO20</f>
        <v>5000</v>
      </c>
      <c r="AN47" s="47">
        <f>+'M_Altri Costi'!AP20</f>
        <v>5000</v>
      </c>
      <c r="AO47" s="47">
        <f>+'M_Altri Costi'!AQ20</f>
        <v>5000</v>
      </c>
      <c r="AP47" s="47">
        <f>+'M_Altri Costi'!AR20</f>
        <v>5000</v>
      </c>
      <c r="AQ47" s="47">
        <f>+'M_Altri Costi'!AS20</f>
        <v>5000</v>
      </c>
      <c r="AR47" s="47">
        <f>+'M_Altri Costi'!AT20</f>
        <v>5000</v>
      </c>
      <c r="AS47" s="47">
        <f>+'M_Altri Costi'!AU20</f>
        <v>5000</v>
      </c>
      <c r="AT47" s="47">
        <f>+'M_Altri Costi'!AV20</f>
        <v>5000</v>
      </c>
      <c r="AU47" s="47">
        <f>+'M_Altri Costi'!AW20</f>
        <v>5000</v>
      </c>
      <c r="AV47" s="47">
        <f>+'M_Altri Costi'!AX20</f>
        <v>5000</v>
      </c>
      <c r="AW47" s="47">
        <f>+'M_Altri Costi'!AY20</f>
        <v>5000</v>
      </c>
      <c r="AX47" s="47"/>
    </row>
    <row r="48" spans="1:50" x14ac:dyDescent="0.25">
      <c r="A48" s="17" t="s">
        <v>39</v>
      </c>
      <c r="B48" s="47">
        <f>+'M_Altri Costi'!D21</f>
        <v>0</v>
      </c>
      <c r="C48" s="47">
        <f>+'M_Altri Costi'!E21</f>
        <v>0</v>
      </c>
      <c r="D48" s="47">
        <f>+'M_Altri Costi'!F21</f>
        <v>0</v>
      </c>
      <c r="E48" s="47">
        <f>+'M_Altri Costi'!G21</f>
        <v>0</v>
      </c>
      <c r="F48" s="47">
        <f>+'M_Altri Costi'!H21</f>
        <v>0</v>
      </c>
      <c r="G48" s="47">
        <f>+'M_Altri Costi'!I21</f>
        <v>0</v>
      </c>
      <c r="H48" s="47">
        <f>+'M_Altri Costi'!J21</f>
        <v>0</v>
      </c>
      <c r="I48" s="47">
        <f>+'M_Altri Costi'!K21</f>
        <v>0</v>
      </c>
      <c r="J48" s="47">
        <f>+'M_Altri Costi'!L21</f>
        <v>0</v>
      </c>
      <c r="K48" s="47">
        <f>+'M_Altri Costi'!M21</f>
        <v>0</v>
      </c>
      <c r="L48" s="47">
        <f>+'M_Altri Costi'!N21</f>
        <v>0</v>
      </c>
      <c r="M48" s="47">
        <f>+'M_Altri Costi'!O21</f>
        <v>0</v>
      </c>
      <c r="N48" s="47">
        <f>+'M_Altri Costi'!P21</f>
        <v>0</v>
      </c>
      <c r="O48" s="47">
        <f>+'M_Altri Costi'!Q21</f>
        <v>0</v>
      </c>
      <c r="P48" s="47">
        <f>+'M_Altri Costi'!R21</f>
        <v>0</v>
      </c>
      <c r="Q48" s="47">
        <f>+'M_Altri Costi'!S21</f>
        <v>0</v>
      </c>
      <c r="R48" s="47">
        <f>+'M_Altri Costi'!T21</f>
        <v>0</v>
      </c>
      <c r="S48" s="47">
        <f>+'M_Altri Costi'!U21</f>
        <v>0</v>
      </c>
      <c r="T48" s="47">
        <f>+'M_Altri Costi'!V21</f>
        <v>0</v>
      </c>
      <c r="U48" s="47">
        <f>+'M_Altri Costi'!W21</f>
        <v>0</v>
      </c>
      <c r="V48" s="47">
        <f>+'M_Altri Costi'!X21</f>
        <v>0</v>
      </c>
      <c r="W48" s="47">
        <f>+'M_Altri Costi'!Y21</f>
        <v>0</v>
      </c>
      <c r="X48" s="47">
        <f>+'M_Altri Costi'!Z21</f>
        <v>0</v>
      </c>
      <c r="Y48" s="47">
        <f>+'M_Altri Costi'!AA21</f>
        <v>0</v>
      </c>
      <c r="Z48" s="47">
        <f>+'M_Altri Costi'!AB21</f>
        <v>0</v>
      </c>
      <c r="AA48" s="47">
        <f>+'M_Altri Costi'!AC21</f>
        <v>0</v>
      </c>
      <c r="AB48" s="47">
        <f>+'M_Altri Costi'!AD21</f>
        <v>0</v>
      </c>
      <c r="AC48" s="47">
        <f>+'M_Altri Costi'!AE21</f>
        <v>0</v>
      </c>
      <c r="AD48" s="47">
        <f>+'M_Altri Costi'!AF21</f>
        <v>0</v>
      </c>
      <c r="AE48" s="47">
        <f>+'M_Altri Costi'!AG21</f>
        <v>0</v>
      </c>
      <c r="AF48" s="47">
        <f>+'M_Altri Costi'!AH21</f>
        <v>0</v>
      </c>
      <c r="AG48" s="47">
        <f>+'M_Altri Costi'!AI21</f>
        <v>0</v>
      </c>
      <c r="AH48" s="47">
        <f>+'M_Altri Costi'!AJ21</f>
        <v>0</v>
      </c>
      <c r="AI48" s="47">
        <f>+'M_Altri Costi'!AK21</f>
        <v>0</v>
      </c>
      <c r="AJ48" s="47">
        <f>+'M_Altri Costi'!AL21</f>
        <v>0</v>
      </c>
      <c r="AK48" s="47">
        <f>+'M_Altri Costi'!AM21</f>
        <v>0</v>
      </c>
      <c r="AL48" s="47">
        <f>+'M_Altri Costi'!AN21</f>
        <v>0</v>
      </c>
      <c r="AM48" s="47">
        <f>+'M_Altri Costi'!AO21</f>
        <v>0</v>
      </c>
      <c r="AN48" s="47">
        <f>+'M_Altri Costi'!AP21</f>
        <v>0</v>
      </c>
      <c r="AO48" s="47">
        <f>+'M_Altri Costi'!AQ21</f>
        <v>0</v>
      </c>
      <c r="AP48" s="47">
        <f>+'M_Altri Costi'!AR21</f>
        <v>0</v>
      </c>
      <c r="AQ48" s="47">
        <f>+'M_Altri Costi'!AS21</f>
        <v>0</v>
      </c>
      <c r="AR48" s="47">
        <f>+'M_Altri Costi'!AT21</f>
        <v>0</v>
      </c>
      <c r="AS48" s="47">
        <f>+'M_Altri Costi'!AU21</f>
        <v>0</v>
      </c>
      <c r="AT48" s="47">
        <f>+'M_Altri Costi'!AV21</f>
        <v>0</v>
      </c>
      <c r="AU48" s="47">
        <f>+'M_Altri Costi'!AW21</f>
        <v>0</v>
      </c>
      <c r="AV48" s="47">
        <f>+'M_Altri Costi'!AX21</f>
        <v>0</v>
      </c>
      <c r="AW48" s="47">
        <f>+'M_Altri Costi'!AY21</f>
        <v>0</v>
      </c>
      <c r="AX48" s="47"/>
    </row>
    <row r="49" spans="1:50" x14ac:dyDescent="0.25">
      <c r="A49" s="17" t="s">
        <v>40</v>
      </c>
      <c r="B49" s="47">
        <f>+'M_Altri Costi'!D22</f>
        <v>500</v>
      </c>
      <c r="C49" s="47">
        <f>+'M_Altri Costi'!E22</f>
        <v>500</v>
      </c>
      <c r="D49" s="47">
        <f>+'M_Altri Costi'!F22</f>
        <v>500</v>
      </c>
      <c r="E49" s="47">
        <f>+'M_Altri Costi'!G22</f>
        <v>500</v>
      </c>
      <c r="F49" s="47">
        <f>+'M_Altri Costi'!H22</f>
        <v>500</v>
      </c>
      <c r="G49" s="47">
        <f>+'M_Altri Costi'!I22</f>
        <v>500</v>
      </c>
      <c r="H49" s="47">
        <f>+'M_Altri Costi'!J22</f>
        <v>500</v>
      </c>
      <c r="I49" s="47">
        <f>+'M_Altri Costi'!K22</f>
        <v>500</v>
      </c>
      <c r="J49" s="47">
        <f>+'M_Altri Costi'!L22</f>
        <v>500</v>
      </c>
      <c r="K49" s="47">
        <f>+'M_Altri Costi'!M22</f>
        <v>500</v>
      </c>
      <c r="L49" s="47">
        <f>+'M_Altri Costi'!N22</f>
        <v>500</v>
      </c>
      <c r="M49" s="47">
        <f>+'M_Altri Costi'!O22</f>
        <v>500</v>
      </c>
      <c r="N49" s="47">
        <f>+'M_Altri Costi'!P22</f>
        <v>500</v>
      </c>
      <c r="O49" s="47">
        <f>+'M_Altri Costi'!Q22</f>
        <v>500</v>
      </c>
      <c r="P49" s="47">
        <f>+'M_Altri Costi'!R22</f>
        <v>500</v>
      </c>
      <c r="Q49" s="47">
        <f>+'M_Altri Costi'!S22</f>
        <v>500</v>
      </c>
      <c r="R49" s="47">
        <f>+'M_Altri Costi'!T22</f>
        <v>500</v>
      </c>
      <c r="S49" s="47">
        <f>+'M_Altri Costi'!U22</f>
        <v>500</v>
      </c>
      <c r="T49" s="47">
        <f>+'M_Altri Costi'!V22</f>
        <v>500</v>
      </c>
      <c r="U49" s="47">
        <f>+'M_Altri Costi'!W22</f>
        <v>500</v>
      </c>
      <c r="V49" s="47">
        <f>+'M_Altri Costi'!X22</f>
        <v>500</v>
      </c>
      <c r="W49" s="47">
        <f>+'M_Altri Costi'!Y22</f>
        <v>500</v>
      </c>
      <c r="X49" s="47">
        <f>+'M_Altri Costi'!Z22</f>
        <v>500</v>
      </c>
      <c r="Y49" s="47">
        <f>+'M_Altri Costi'!AA22</f>
        <v>500</v>
      </c>
      <c r="Z49" s="47">
        <f>+'M_Altri Costi'!AB22</f>
        <v>500</v>
      </c>
      <c r="AA49" s="47">
        <f>+'M_Altri Costi'!AC22</f>
        <v>500</v>
      </c>
      <c r="AB49" s="47">
        <f>+'M_Altri Costi'!AD22</f>
        <v>500</v>
      </c>
      <c r="AC49" s="47">
        <f>+'M_Altri Costi'!AE22</f>
        <v>500</v>
      </c>
      <c r="AD49" s="47">
        <f>+'M_Altri Costi'!AF22</f>
        <v>500</v>
      </c>
      <c r="AE49" s="47">
        <f>+'M_Altri Costi'!AG22</f>
        <v>500</v>
      </c>
      <c r="AF49" s="47">
        <f>+'M_Altri Costi'!AH22</f>
        <v>500</v>
      </c>
      <c r="AG49" s="47">
        <f>+'M_Altri Costi'!AI22</f>
        <v>500</v>
      </c>
      <c r="AH49" s="47">
        <f>+'M_Altri Costi'!AJ22</f>
        <v>500</v>
      </c>
      <c r="AI49" s="47">
        <f>+'M_Altri Costi'!AK22</f>
        <v>500</v>
      </c>
      <c r="AJ49" s="47">
        <f>+'M_Altri Costi'!AL22</f>
        <v>500</v>
      </c>
      <c r="AK49" s="47">
        <f>+'M_Altri Costi'!AM22</f>
        <v>500</v>
      </c>
      <c r="AL49" s="47">
        <f>+'M_Altri Costi'!AN22</f>
        <v>500</v>
      </c>
      <c r="AM49" s="47">
        <f>+'M_Altri Costi'!AO22</f>
        <v>500</v>
      </c>
      <c r="AN49" s="47">
        <f>+'M_Altri Costi'!AP22</f>
        <v>500</v>
      </c>
      <c r="AO49" s="47">
        <f>+'M_Altri Costi'!AQ22</f>
        <v>500</v>
      </c>
      <c r="AP49" s="47">
        <f>+'M_Altri Costi'!AR22</f>
        <v>500</v>
      </c>
      <c r="AQ49" s="47">
        <f>+'M_Altri Costi'!AS22</f>
        <v>500</v>
      </c>
      <c r="AR49" s="47">
        <f>+'M_Altri Costi'!AT22</f>
        <v>500</v>
      </c>
      <c r="AS49" s="47">
        <f>+'M_Altri Costi'!AU22</f>
        <v>500</v>
      </c>
      <c r="AT49" s="47">
        <f>+'M_Altri Costi'!AV22</f>
        <v>500</v>
      </c>
      <c r="AU49" s="47">
        <f>+'M_Altri Costi'!AW22</f>
        <v>500</v>
      </c>
      <c r="AV49" s="47">
        <f>+'M_Altri Costi'!AX22</f>
        <v>500</v>
      </c>
      <c r="AW49" s="47">
        <f>+'M_Altri Costi'!AY22</f>
        <v>500</v>
      </c>
      <c r="AX49" s="47"/>
    </row>
    <row r="50" spans="1:50" x14ac:dyDescent="0.25">
      <c r="A50" s="17" t="s">
        <v>41</v>
      </c>
      <c r="B50" s="47">
        <f>+'M_Altri Costi'!D23</f>
        <v>2500</v>
      </c>
      <c r="C50" s="47">
        <f>+'M_Altri Costi'!E23</f>
        <v>2500</v>
      </c>
      <c r="D50" s="47">
        <f>+'M_Altri Costi'!F23</f>
        <v>2500</v>
      </c>
      <c r="E50" s="47">
        <f>+'M_Altri Costi'!G23</f>
        <v>2500</v>
      </c>
      <c r="F50" s="47">
        <f>+'M_Altri Costi'!H23</f>
        <v>2500</v>
      </c>
      <c r="G50" s="47">
        <f>+'M_Altri Costi'!I23</f>
        <v>2500</v>
      </c>
      <c r="H50" s="47">
        <f>+'M_Altri Costi'!J23</f>
        <v>2500</v>
      </c>
      <c r="I50" s="47">
        <f>+'M_Altri Costi'!K23</f>
        <v>2500</v>
      </c>
      <c r="J50" s="47">
        <f>+'M_Altri Costi'!L23</f>
        <v>2500</v>
      </c>
      <c r="K50" s="47">
        <f>+'M_Altri Costi'!M23</f>
        <v>2500</v>
      </c>
      <c r="L50" s="47">
        <f>+'M_Altri Costi'!N23</f>
        <v>2500</v>
      </c>
      <c r="M50" s="47">
        <f>+'M_Altri Costi'!O23</f>
        <v>2500</v>
      </c>
      <c r="N50" s="47">
        <f>+'M_Altri Costi'!P23</f>
        <v>2500</v>
      </c>
      <c r="O50" s="47">
        <f>+'M_Altri Costi'!Q23</f>
        <v>2500</v>
      </c>
      <c r="P50" s="47">
        <f>+'M_Altri Costi'!R23</f>
        <v>2500</v>
      </c>
      <c r="Q50" s="47">
        <f>+'M_Altri Costi'!S23</f>
        <v>2500</v>
      </c>
      <c r="R50" s="47">
        <f>+'M_Altri Costi'!T23</f>
        <v>2500</v>
      </c>
      <c r="S50" s="47">
        <f>+'M_Altri Costi'!U23</f>
        <v>2500</v>
      </c>
      <c r="T50" s="47">
        <f>+'M_Altri Costi'!V23</f>
        <v>2500</v>
      </c>
      <c r="U50" s="47">
        <f>+'M_Altri Costi'!W23</f>
        <v>2500</v>
      </c>
      <c r="V50" s="47">
        <f>+'M_Altri Costi'!X23</f>
        <v>2500</v>
      </c>
      <c r="W50" s="47">
        <f>+'M_Altri Costi'!Y23</f>
        <v>2500</v>
      </c>
      <c r="X50" s="47">
        <f>+'M_Altri Costi'!Z23</f>
        <v>2500</v>
      </c>
      <c r="Y50" s="47">
        <f>+'M_Altri Costi'!AA23</f>
        <v>2500</v>
      </c>
      <c r="Z50" s="47">
        <f>+'M_Altri Costi'!AB23</f>
        <v>2500</v>
      </c>
      <c r="AA50" s="47">
        <f>+'M_Altri Costi'!AC23</f>
        <v>2500</v>
      </c>
      <c r="AB50" s="47">
        <f>+'M_Altri Costi'!AD23</f>
        <v>2500</v>
      </c>
      <c r="AC50" s="47">
        <f>+'M_Altri Costi'!AE23</f>
        <v>2500</v>
      </c>
      <c r="AD50" s="47">
        <f>+'M_Altri Costi'!AF23</f>
        <v>2500</v>
      </c>
      <c r="AE50" s="47">
        <f>+'M_Altri Costi'!AG23</f>
        <v>2500</v>
      </c>
      <c r="AF50" s="47">
        <f>+'M_Altri Costi'!AH23</f>
        <v>2500</v>
      </c>
      <c r="AG50" s="47">
        <f>+'M_Altri Costi'!AI23</f>
        <v>2500</v>
      </c>
      <c r="AH50" s="47">
        <f>+'M_Altri Costi'!AJ23</f>
        <v>2500</v>
      </c>
      <c r="AI50" s="47">
        <f>+'M_Altri Costi'!AK23</f>
        <v>2500</v>
      </c>
      <c r="AJ50" s="47">
        <f>+'M_Altri Costi'!AL23</f>
        <v>2500</v>
      </c>
      <c r="AK50" s="47">
        <f>+'M_Altri Costi'!AM23</f>
        <v>2500</v>
      </c>
      <c r="AL50" s="47">
        <f>+'M_Altri Costi'!AN23</f>
        <v>2500</v>
      </c>
      <c r="AM50" s="47">
        <f>+'M_Altri Costi'!AO23</f>
        <v>2500</v>
      </c>
      <c r="AN50" s="47">
        <f>+'M_Altri Costi'!AP23</f>
        <v>2500</v>
      </c>
      <c r="AO50" s="47">
        <f>+'M_Altri Costi'!AQ23</f>
        <v>2500</v>
      </c>
      <c r="AP50" s="47">
        <f>+'M_Altri Costi'!AR23</f>
        <v>2500</v>
      </c>
      <c r="AQ50" s="47">
        <f>+'M_Altri Costi'!AS23</f>
        <v>2500</v>
      </c>
      <c r="AR50" s="47">
        <f>+'M_Altri Costi'!AT23</f>
        <v>2500</v>
      </c>
      <c r="AS50" s="47">
        <f>+'M_Altri Costi'!AU23</f>
        <v>2500</v>
      </c>
      <c r="AT50" s="47">
        <f>+'M_Altri Costi'!AV23</f>
        <v>2500</v>
      </c>
      <c r="AU50" s="47">
        <f>+'M_Altri Costi'!AW23</f>
        <v>2500</v>
      </c>
      <c r="AV50" s="47">
        <f>+'M_Altri Costi'!AX23</f>
        <v>2500</v>
      </c>
      <c r="AW50" s="47">
        <f>+'M_Altri Costi'!AY23</f>
        <v>2500</v>
      </c>
      <c r="AX50" s="47"/>
    </row>
    <row r="51" spans="1:50" x14ac:dyDescent="0.25">
      <c r="A51" s="17" t="s">
        <v>42</v>
      </c>
      <c r="B51" s="47">
        <f>+'M_Altri Costi'!D24</f>
        <v>8000</v>
      </c>
      <c r="C51" s="47">
        <f>+'M_Altri Costi'!E24</f>
        <v>8000</v>
      </c>
      <c r="D51" s="47">
        <f>+'M_Altri Costi'!F24</f>
        <v>8000</v>
      </c>
      <c r="E51" s="47">
        <f>+'M_Altri Costi'!G24</f>
        <v>8000</v>
      </c>
      <c r="F51" s="47">
        <f>+'M_Altri Costi'!H24</f>
        <v>8000</v>
      </c>
      <c r="G51" s="47">
        <f>+'M_Altri Costi'!I24</f>
        <v>8000</v>
      </c>
      <c r="H51" s="47">
        <f>+'M_Altri Costi'!J24</f>
        <v>8000</v>
      </c>
      <c r="I51" s="47">
        <f>+'M_Altri Costi'!K24</f>
        <v>8000</v>
      </c>
      <c r="J51" s="47">
        <f>+'M_Altri Costi'!L24</f>
        <v>8000</v>
      </c>
      <c r="K51" s="47">
        <f>+'M_Altri Costi'!M24</f>
        <v>8000</v>
      </c>
      <c r="L51" s="47">
        <f>+'M_Altri Costi'!N24</f>
        <v>8000</v>
      </c>
      <c r="M51" s="47">
        <f>+'M_Altri Costi'!O24</f>
        <v>8000</v>
      </c>
      <c r="N51" s="47">
        <f>+'M_Altri Costi'!P24</f>
        <v>8000</v>
      </c>
      <c r="O51" s="47">
        <f>+'M_Altri Costi'!Q24</f>
        <v>8000</v>
      </c>
      <c r="P51" s="47">
        <f>+'M_Altri Costi'!R24</f>
        <v>8000</v>
      </c>
      <c r="Q51" s="47">
        <f>+'M_Altri Costi'!S24</f>
        <v>8000</v>
      </c>
      <c r="R51" s="47">
        <f>+'M_Altri Costi'!T24</f>
        <v>8000</v>
      </c>
      <c r="S51" s="47">
        <f>+'M_Altri Costi'!U24</f>
        <v>8000</v>
      </c>
      <c r="T51" s="47">
        <f>+'M_Altri Costi'!V24</f>
        <v>8000</v>
      </c>
      <c r="U51" s="47">
        <f>+'M_Altri Costi'!W24</f>
        <v>8000</v>
      </c>
      <c r="V51" s="47">
        <f>+'M_Altri Costi'!X24</f>
        <v>8000</v>
      </c>
      <c r="W51" s="47">
        <f>+'M_Altri Costi'!Y24</f>
        <v>8000</v>
      </c>
      <c r="X51" s="47">
        <f>+'M_Altri Costi'!Z24</f>
        <v>8000</v>
      </c>
      <c r="Y51" s="47">
        <f>+'M_Altri Costi'!AA24</f>
        <v>8000</v>
      </c>
      <c r="Z51" s="47">
        <f>+'M_Altri Costi'!AB24</f>
        <v>8000</v>
      </c>
      <c r="AA51" s="47">
        <f>+'M_Altri Costi'!AC24</f>
        <v>8000</v>
      </c>
      <c r="AB51" s="47">
        <f>+'M_Altri Costi'!AD24</f>
        <v>8000</v>
      </c>
      <c r="AC51" s="47">
        <f>+'M_Altri Costi'!AE24</f>
        <v>8000</v>
      </c>
      <c r="AD51" s="47">
        <f>+'M_Altri Costi'!AF24</f>
        <v>8000</v>
      </c>
      <c r="AE51" s="47">
        <f>+'M_Altri Costi'!AG24</f>
        <v>8000</v>
      </c>
      <c r="AF51" s="47">
        <f>+'M_Altri Costi'!AH24</f>
        <v>8000</v>
      </c>
      <c r="AG51" s="47">
        <f>+'M_Altri Costi'!AI24</f>
        <v>8000</v>
      </c>
      <c r="AH51" s="47">
        <f>+'M_Altri Costi'!AJ24</f>
        <v>8000</v>
      </c>
      <c r="AI51" s="47">
        <f>+'M_Altri Costi'!AK24</f>
        <v>8000</v>
      </c>
      <c r="AJ51" s="47">
        <f>+'M_Altri Costi'!AL24</f>
        <v>8000</v>
      </c>
      <c r="AK51" s="47">
        <f>+'M_Altri Costi'!AM24</f>
        <v>8000</v>
      </c>
      <c r="AL51" s="47">
        <f>+'M_Altri Costi'!AN24</f>
        <v>8000</v>
      </c>
      <c r="AM51" s="47">
        <f>+'M_Altri Costi'!AO24</f>
        <v>8000</v>
      </c>
      <c r="AN51" s="47">
        <f>+'M_Altri Costi'!AP24</f>
        <v>8000</v>
      </c>
      <c r="AO51" s="47">
        <f>+'M_Altri Costi'!AQ24</f>
        <v>8000</v>
      </c>
      <c r="AP51" s="47">
        <f>+'M_Altri Costi'!AR24</f>
        <v>8000</v>
      </c>
      <c r="AQ51" s="47">
        <f>+'M_Altri Costi'!AS24</f>
        <v>8000</v>
      </c>
      <c r="AR51" s="47">
        <f>+'M_Altri Costi'!AT24</f>
        <v>8000</v>
      </c>
      <c r="AS51" s="47">
        <f>+'M_Altri Costi'!AU24</f>
        <v>8000</v>
      </c>
      <c r="AT51" s="47">
        <f>+'M_Altri Costi'!AV24</f>
        <v>8000</v>
      </c>
      <c r="AU51" s="47">
        <f>+'M_Altri Costi'!AW24</f>
        <v>8000</v>
      </c>
      <c r="AV51" s="47">
        <f>+'M_Altri Costi'!AX24</f>
        <v>8000</v>
      </c>
      <c r="AW51" s="47">
        <f>+'M_Altri Costi'!AY24</f>
        <v>8000</v>
      </c>
      <c r="AX51" s="47"/>
    </row>
    <row r="52" spans="1:50" x14ac:dyDescent="0.25">
      <c r="A52" s="17" t="s">
        <v>43</v>
      </c>
      <c r="B52" s="47">
        <f>+'M_Altri Costi'!D25</f>
        <v>1500</v>
      </c>
      <c r="C52" s="47">
        <f>+'M_Altri Costi'!E25</f>
        <v>1500</v>
      </c>
      <c r="D52" s="47">
        <f>+'M_Altri Costi'!F25</f>
        <v>1500</v>
      </c>
      <c r="E52" s="47">
        <f>+'M_Altri Costi'!G25</f>
        <v>1500</v>
      </c>
      <c r="F52" s="47">
        <f>+'M_Altri Costi'!H25</f>
        <v>1500</v>
      </c>
      <c r="G52" s="47">
        <f>+'M_Altri Costi'!I25</f>
        <v>1500</v>
      </c>
      <c r="H52" s="47">
        <f>+'M_Altri Costi'!J25</f>
        <v>1500</v>
      </c>
      <c r="I52" s="47">
        <f>+'M_Altri Costi'!K25</f>
        <v>1500</v>
      </c>
      <c r="J52" s="47">
        <f>+'M_Altri Costi'!L25</f>
        <v>1500</v>
      </c>
      <c r="K52" s="47">
        <f>+'M_Altri Costi'!M25</f>
        <v>1500</v>
      </c>
      <c r="L52" s="47">
        <f>+'M_Altri Costi'!N25</f>
        <v>1500</v>
      </c>
      <c r="M52" s="47">
        <f>+'M_Altri Costi'!O25</f>
        <v>1500</v>
      </c>
      <c r="N52" s="47">
        <f>+'M_Altri Costi'!P25</f>
        <v>1500</v>
      </c>
      <c r="O52" s="47">
        <f>+'M_Altri Costi'!Q25</f>
        <v>1500</v>
      </c>
      <c r="P52" s="47">
        <f>+'M_Altri Costi'!R25</f>
        <v>1500</v>
      </c>
      <c r="Q52" s="47">
        <f>+'M_Altri Costi'!S25</f>
        <v>1500</v>
      </c>
      <c r="R52" s="47">
        <f>+'M_Altri Costi'!T25</f>
        <v>1500</v>
      </c>
      <c r="S52" s="47">
        <f>+'M_Altri Costi'!U25</f>
        <v>1500</v>
      </c>
      <c r="T52" s="47">
        <f>+'M_Altri Costi'!V25</f>
        <v>1500</v>
      </c>
      <c r="U52" s="47">
        <f>+'M_Altri Costi'!W25</f>
        <v>1500</v>
      </c>
      <c r="V52" s="47">
        <f>+'M_Altri Costi'!X25</f>
        <v>1500</v>
      </c>
      <c r="W52" s="47">
        <f>+'M_Altri Costi'!Y25</f>
        <v>1500</v>
      </c>
      <c r="X52" s="47">
        <f>+'M_Altri Costi'!Z25</f>
        <v>1500</v>
      </c>
      <c r="Y52" s="47">
        <f>+'M_Altri Costi'!AA25</f>
        <v>1500</v>
      </c>
      <c r="Z52" s="47">
        <f>+'M_Altri Costi'!AB25</f>
        <v>1500</v>
      </c>
      <c r="AA52" s="47">
        <f>+'M_Altri Costi'!AC25</f>
        <v>1500</v>
      </c>
      <c r="AB52" s="47">
        <f>+'M_Altri Costi'!AD25</f>
        <v>1500</v>
      </c>
      <c r="AC52" s="47">
        <f>+'M_Altri Costi'!AE25</f>
        <v>1500</v>
      </c>
      <c r="AD52" s="47">
        <f>+'M_Altri Costi'!AF25</f>
        <v>1500</v>
      </c>
      <c r="AE52" s="47">
        <f>+'M_Altri Costi'!AG25</f>
        <v>1500</v>
      </c>
      <c r="AF52" s="47">
        <f>+'M_Altri Costi'!AH25</f>
        <v>1500</v>
      </c>
      <c r="AG52" s="47">
        <f>+'M_Altri Costi'!AI25</f>
        <v>1500</v>
      </c>
      <c r="AH52" s="47">
        <f>+'M_Altri Costi'!AJ25</f>
        <v>1500</v>
      </c>
      <c r="AI52" s="47">
        <f>+'M_Altri Costi'!AK25</f>
        <v>1500</v>
      </c>
      <c r="AJ52" s="47">
        <f>+'M_Altri Costi'!AL25</f>
        <v>1500</v>
      </c>
      <c r="AK52" s="47">
        <f>+'M_Altri Costi'!AM25</f>
        <v>1500</v>
      </c>
      <c r="AL52" s="47">
        <f>+'M_Altri Costi'!AN25</f>
        <v>1500</v>
      </c>
      <c r="AM52" s="47">
        <f>+'M_Altri Costi'!AO25</f>
        <v>1500</v>
      </c>
      <c r="AN52" s="47">
        <f>+'M_Altri Costi'!AP25</f>
        <v>1500</v>
      </c>
      <c r="AO52" s="47">
        <f>+'M_Altri Costi'!AQ25</f>
        <v>1500</v>
      </c>
      <c r="AP52" s="47">
        <f>+'M_Altri Costi'!AR25</f>
        <v>1500</v>
      </c>
      <c r="AQ52" s="47">
        <f>+'M_Altri Costi'!AS25</f>
        <v>1500</v>
      </c>
      <c r="AR52" s="47">
        <f>+'M_Altri Costi'!AT25</f>
        <v>1500</v>
      </c>
      <c r="AS52" s="47">
        <f>+'M_Altri Costi'!AU25</f>
        <v>1500</v>
      </c>
      <c r="AT52" s="47">
        <f>+'M_Altri Costi'!AV25</f>
        <v>1500</v>
      </c>
      <c r="AU52" s="47">
        <f>+'M_Altri Costi'!AW25</f>
        <v>1500</v>
      </c>
      <c r="AV52" s="47">
        <f>+'M_Altri Costi'!AX25</f>
        <v>1500</v>
      </c>
      <c r="AW52" s="47">
        <f>+'M_Altri Costi'!AY25</f>
        <v>1500</v>
      </c>
      <c r="AX52" s="47"/>
    </row>
    <row r="53" spans="1:50" x14ac:dyDescent="0.25">
      <c r="A53" s="16" t="s">
        <v>44</v>
      </c>
      <c r="B53" s="46">
        <f>SUM(B54:B59)</f>
        <v>9807.8333333333339</v>
      </c>
      <c r="C53" s="46">
        <f t="shared" ref="C53:AW53" si="200">SUM(C54:C59)</f>
        <v>9807.8333333333339</v>
      </c>
      <c r="D53" s="46">
        <f t="shared" si="200"/>
        <v>9807.8333333333339</v>
      </c>
      <c r="E53" s="46">
        <f t="shared" si="200"/>
        <v>9807.8333333333339</v>
      </c>
      <c r="F53" s="46">
        <f t="shared" si="200"/>
        <v>9807.8333333333339</v>
      </c>
      <c r="G53" s="46">
        <f t="shared" si="200"/>
        <v>9807.8333333333339</v>
      </c>
      <c r="H53" s="46">
        <f t="shared" si="200"/>
        <v>9807.8333333333339</v>
      </c>
      <c r="I53" s="46">
        <f t="shared" si="200"/>
        <v>9807.8333333333339</v>
      </c>
      <c r="J53" s="46">
        <f t="shared" si="200"/>
        <v>9807.8333333333339</v>
      </c>
      <c r="K53" s="46">
        <f t="shared" si="200"/>
        <v>9807.8333333333339</v>
      </c>
      <c r="L53" s="46">
        <f t="shared" si="200"/>
        <v>9807.8333333333339</v>
      </c>
      <c r="M53" s="46">
        <f t="shared" si="200"/>
        <v>9807.8333333333339</v>
      </c>
      <c r="N53" s="46">
        <f t="shared" si="200"/>
        <v>9807.8333333333339</v>
      </c>
      <c r="O53" s="46">
        <f t="shared" si="200"/>
        <v>9807.8333333333339</v>
      </c>
      <c r="P53" s="46">
        <f t="shared" si="200"/>
        <v>9807.8333333333339</v>
      </c>
      <c r="Q53" s="46">
        <f t="shared" si="200"/>
        <v>9807.8333333333339</v>
      </c>
      <c r="R53" s="46">
        <f t="shared" si="200"/>
        <v>9807.8333333333339</v>
      </c>
      <c r="S53" s="46">
        <f t="shared" si="200"/>
        <v>9807.8333333333339</v>
      </c>
      <c r="T53" s="46">
        <f t="shared" si="200"/>
        <v>9807.8333333333339</v>
      </c>
      <c r="U53" s="46">
        <f t="shared" si="200"/>
        <v>9807.8333333333339</v>
      </c>
      <c r="V53" s="46">
        <f t="shared" si="200"/>
        <v>9807.8333333333339</v>
      </c>
      <c r="W53" s="46">
        <f t="shared" si="200"/>
        <v>9807.8333333333339</v>
      </c>
      <c r="X53" s="46">
        <f t="shared" si="200"/>
        <v>9807.8333333333339</v>
      </c>
      <c r="Y53" s="46">
        <f t="shared" si="200"/>
        <v>9807.8333333333339</v>
      </c>
      <c r="Z53" s="46">
        <f t="shared" si="200"/>
        <v>9432.8333333333339</v>
      </c>
      <c r="AA53" s="46">
        <f t="shared" si="200"/>
        <v>9432.8333333333339</v>
      </c>
      <c r="AB53" s="46">
        <f t="shared" si="200"/>
        <v>9432.8333333333339</v>
      </c>
      <c r="AC53" s="46">
        <f t="shared" si="200"/>
        <v>9432.8333333333339</v>
      </c>
      <c r="AD53" s="46">
        <f t="shared" si="200"/>
        <v>9432.8333333333339</v>
      </c>
      <c r="AE53" s="46">
        <f t="shared" si="200"/>
        <v>9432.8333333333339</v>
      </c>
      <c r="AF53" s="46">
        <f t="shared" si="200"/>
        <v>9432.8333333333339</v>
      </c>
      <c r="AG53" s="46">
        <f t="shared" si="200"/>
        <v>9432.8333333333339</v>
      </c>
      <c r="AH53" s="46">
        <f t="shared" si="200"/>
        <v>9432.8333333333339</v>
      </c>
      <c r="AI53" s="46">
        <f t="shared" si="200"/>
        <v>9432.8333333333339</v>
      </c>
      <c r="AJ53" s="46">
        <f t="shared" si="200"/>
        <v>9432.8333333333339</v>
      </c>
      <c r="AK53" s="46">
        <f t="shared" si="200"/>
        <v>9432.8333333333339</v>
      </c>
      <c r="AL53" s="46">
        <f t="shared" si="200"/>
        <v>9432.8333333333339</v>
      </c>
      <c r="AM53" s="46">
        <f t="shared" si="200"/>
        <v>9432.8333333333339</v>
      </c>
      <c r="AN53" s="46">
        <f t="shared" si="200"/>
        <v>9432.8333333333339</v>
      </c>
      <c r="AO53" s="46">
        <f t="shared" si="200"/>
        <v>9432.8333333333339</v>
      </c>
      <c r="AP53" s="46">
        <f t="shared" si="200"/>
        <v>9432.8333333333339</v>
      </c>
      <c r="AQ53" s="46">
        <f t="shared" si="200"/>
        <v>9432.8333333333339</v>
      </c>
      <c r="AR53" s="46">
        <f t="shared" si="200"/>
        <v>9432.8333333333339</v>
      </c>
      <c r="AS53" s="46">
        <f t="shared" si="200"/>
        <v>9432.8333333333339</v>
      </c>
      <c r="AT53" s="46">
        <f t="shared" si="200"/>
        <v>9432.8333333333339</v>
      </c>
      <c r="AU53" s="46">
        <f t="shared" si="200"/>
        <v>9432.8333333333339</v>
      </c>
      <c r="AV53" s="46">
        <f t="shared" si="200"/>
        <v>9432.8333333333339</v>
      </c>
      <c r="AW53" s="46">
        <f t="shared" si="200"/>
        <v>9432.8333333333339</v>
      </c>
      <c r="AX53" s="46"/>
    </row>
    <row r="54" spans="1:50" x14ac:dyDescent="0.25">
      <c r="A54" s="17" t="s">
        <v>45</v>
      </c>
      <c r="B54" s="47">
        <f>+'M_Altri Costi'!D26</f>
        <v>1000</v>
      </c>
      <c r="C54" s="47">
        <f>+'M_Altri Costi'!E26</f>
        <v>1000</v>
      </c>
      <c r="D54" s="47">
        <f>+'M_Altri Costi'!F26</f>
        <v>1000</v>
      </c>
      <c r="E54" s="47">
        <f>+'M_Altri Costi'!G26</f>
        <v>1000</v>
      </c>
      <c r="F54" s="47">
        <f>+'M_Altri Costi'!H26</f>
        <v>1000</v>
      </c>
      <c r="G54" s="47">
        <f>+'M_Altri Costi'!I26</f>
        <v>1000</v>
      </c>
      <c r="H54" s="47">
        <f>+'M_Altri Costi'!J26</f>
        <v>1000</v>
      </c>
      <c r="I54" s="47">
        <f>+'M_Altri Costi'!K26</f>
        <v>1000</v>
      </c>
      <c r="J54" s="47">
        <f>+'M_Altri Costi'!L26</f>
        <v>1000</v>
      </c>
      <c r="K54" s="47">
        <f>+'M_Altri Costi'!M26</f>
        <v>1000</v>
      </c>
      <c r="L54" s="47">
        <f>+'M_Altri Costi'!N26</f>
        <v>1000</v>
      </c>
      <c r="M54" s="47">
        <f>+'M_Altri Costi'!O26</f>
        <v>1000</v>
      </c>
      <c r="N54" s="47">
        <f>+'M_Altri Costi'!P26</f>
        <v>1000</v>
      </c>
      <c r="O54" s="47">
        <f>+'M_Altri Costi'!Q26</f>
        <v>1000</v>
      </c>
      <c r="P54" s="47">
        <f>+'M_Altri Costi'!R26</f>
        <v>1000</v>
      </c>
      <c r="Q54" s="47">
        <f>+'M_Altri Costi'!S26</f>
        <v>1000</v>
      </c>
      <c r="R54" s="47">
        <f>+'M_Altri Costi'!T26</f>
        <v>1000</v>
      </c>
      <c r="S54" s="47">
        <f>+'M_Altri Costi'!U26</f>
        <v>1000</v>
      </c>
      <c r="T54" s="47">
        <f>+'M_Altri Costi'!V26</f>
        <v>1000</v>
      </c>
      <c r="U54" s="47">
        <f>+'M_Altri Costi'!W26</f>
        <v>1000</v>
      </c>
      <c r="V54" s="47">
        <f>+'M_Altri Costi'!X26</f>
        <v>1000</v>
      </c>
      <c r="W54" s="47">
        <f>+'M_Altri Costi'!Y26</f>
        <v>1000</v>
      </c>
      <c r="X54" s="47">
        <f>+'M_Altri Costi'!Z26</f>
        <v>1000</v>
      </c>
      <c r="Y54" s="47">
        <f>+'M_Altri Costi'!AA26</f>
        <v>1000</v>
      </c>
      <c r="Z54" s="47">
        <f>+'M_Altri Costi'!AB26</f>
        <v>1000</v>
      </c>
      <c r="AA54" s="47">
        <f>+'M_Altri Costi'!AC26</f>
        <v>1000</v>
      </c>
      <c r="AB54" s="47">
        <f>+'M_Altri Costi'!AD26</f>
        <v>1000</v>
      </c>
      <c r="AC54" s="47">
        <f>+'M_Altri Costi'!AE26</f>
        <v>1000</v>
      </c>
      <c r="AD54" s="47">
        <f>+'M_Altri Costi'!AF26</f>
        <v>1000</v>
      </c>
      <c r="AE54" s="47">
        <f>+'M_Altri Costi'!AG26</f>
        <v>1000</v>
      </c>
      <c r="AF54" s="47">
        <f>+'M_Altri Costi'!AH26</f>
        <v>1000</v>
      </c>
      <c r="AG54" s="47">
        <f>+'M_Altri Costi'!AI26</f>
        <v>1000</v>
      </c>
      <c r="AH54" s="47">
        <f>+'M_Altri Costi'!AJ26</f>
        <v>1000</v>
      </c>
      <c r="AI54" s="47">
        <f>+'M_Altri Costi'!AK26</f>
        <v>1000</v>
      </c>
      <c r="AJ54" s="47">
        <f>+'M_Altri Costi'!AL26</f>
        <v>1000</v>
      </c>
      <c r="AK54" s="47">
        <f>+'M_Altri Costi'!AM26</f>
        <v>1000</v>
      </c>
      <c r="AL54" s="47">
        <f>+'M_Altri Costi'!AN26</f>
        <v>1000</v>
      </c>
      <c r="AM54" s="47">
        <f>+'M_Altri Costi'!AO26</f>
        <v>1000</v>
      </c>
      <c r="AN54" s="47">
        <f>+'M_Altri Costi'!AP26</f>
        <v>1000</v>
      </c>
      <c r="AO54" s="47">
        <f>+'M_Altri Costi'!AQ26</f>
        <v>1000</v>
      </c>
      <c r="AP54" s="47">
        <f>+'M_Altri Costi'!AR26</f>
        <v>1000</v>
      </c>
      <c r="AQ54" s="47">
        <f>+'M_Altri Costi'!AS26</f>
        <v>1000</v>
      </c>
      <c r="AR54" s="47">
        <f>+'M_Altri Costi'!AT26</f>
        <v>1000</v>
      </c>
      <c r="AS54" s="47">
        <f>+'M_Altri Costi'!AU26</f>
        <v>1000</v>
      </c>
      <c r="AT54" s="47">
        <f>+'M_Altri Costi'!AV26</f>
        <v>1000</v>
      </c>
      <c r="AU54" s="47">
        <f>+'M_Altri Costi'!AW26</f>
        <v>1000</v>
      </c>
      <c r="AV54" s="47">
        <f>+'M_Altri Costi'!AX26</f>
        <v>1000</v>
      </c>
      <c r="AW54" s="47">
        <f>+'M_Altri Costi'!AY26</f>
        <v>1000</v>
      </c>
      <c r="AX54" s="47"/>
    </row>
    <row r="55" spans="1:50" x14ac:dyDescent="0.25">
      <c r="A55" s="17" t="s">
        <v>46</v>
      </c>
      <c r="B55" s="47">
        <f>+M_Investimenti!F1069+M_Investimenti!F1070+M_Investimenti!F1071+SP_Pregresso!F113+SP_Pregresso!F114+SP_Pregresso!F115</f>
        <v>375</v>
      </c>
      <c r="C55" s="47">
        <f>+M_Investimenti!G1069+M_Investimenti!G1070+M_Investimenti!G1071+SP_Pregresso!G113+SP_Pregresso!G114+SP_Pregresso!G115</f>
        <v>375</v>
      </c>
      <c r="D55" s="47">
        <f>+M_Investimenti!H1069+M_Investimenti!H1070+M_Investimenti!H1071+SP_Pregresso!H113+SP_Pregresso!H114+SP_Pregresso!H115</f>
        <v>375</v>
      </c>
      <c r="E55" s="47">
        <f>+M_Investimenti!I1069+M_Investimenti!I1070+M_Investimenti!I1071+SP_Pregresso!I113+SP_Pregresso!I114+SP_Pregresso!I115</f>
        <v>375</v>
      </c>
      <c r="F55" s="47">
        <f>+M_Investimenti!J1069+M_Investimenti!J1070+M_Investimenti!J1071+SP_Pregresso!J113+SP_Pregresso!J114+SP_Pregresso!J115</f>
        <v>375</v>
      </c>
      <c r="G55" s="47">
        <f>+M_Investimenti!K1069+M_Investimenti!K1070+M_Investimenti!K1071+SP_Pregresso!K113+SP_Pregresso!K114+SP_Pregresso!K115</f>
        <v>375</v>
      </c>
      <c r="H55" s="47">
        <f>+M_Investimenti!L1069+M_Investimenti!L1070+M_Investimenti!L1071+SP_Pregresso!L113+SP_Pregresso!L114+SP_Pregresso!L115</f>
        <v>375</v>
      </c>
      <c r="I55" s="47">
        <f>+M_Investimenti!M1069+M_Investimenti!M1070+M_Investimenti!M1071+SP_Pregresso!M113+SP_Pregresso!M114+SP_Pregresso!M115</f>
        <v>375</v>
      </c>
      <c r="J55" s="47">
        <f>+M_Investimenti!N1069+M_Investimenti!N1070+M_Investimenti!N1071+SP_Pregresso!N113+SP_Pregresso!N114+SP_Pregresso!N115</f>
        <v>375</v>
      </c>
      <c r="K55" s="47">
        <f>+M_Investimenti!O1069+M_Investimenti!O1070+M_Investimenti!O1071+SP_Pregresso!O113+SP_Pregresso!O114+SP_Pregresso!O115</f>
        <v>375</v>
      </c>
      <c r="L55" s="47">
        <f>+M_Investimenti!P1069+M_Investimenti!P1070+M_Investimenti!P1071+SP_Pregresso!P113+SP_Pregresso!P114+SP_Pregresso!P115</f>
        <v>375</v>
      </c>
      <c r="M55" s="47">
        <f>+M_Investimenti!Q1069+M_Investimenti!Q1070+M_Investimenti!Q1071+SP_Pregresso!Q113+SP_Pregresso!Q114+SP_Pregresso!Q115</f>
        <v>375</v>
      </c>
      <c r="N55" s="47">
        <f>+M_Investimenti!R1069+M_Investimenti!R1070+M_Investimenti!R1071+SP_Pregresso!R113+SP_Pregresso!R114+SP_Pregresso!R115</f>
        <v>375</v>
      </c>
      <c r="O55" s="47">
        <f>+M_Investimenti!S1069+M_Investimenti!S1070+M_Investimenti!S1071+SP_Pregresso!S113+SP_Pregresso!S114+SP_Pregresso!S115</f>
        <v>375</v>
      </c>
      <c r="P55" s="47">
        <f>+M_Investimenti!T1069+M_Investimenti!T1070+M_Investimenti!T1071+SP_Pregresso!T113+SP_Pregresso!T114+SP_Pregresso!T115</f>
        <v>375</v>
      </c>
      <c r="Q55" s="47">
        <f>+M_Investimenti!U1069+M_Investimenti!U1070+M_Investimenti!U1071+SP_Pregresso!U113+SP_Pregresso!U114+SP_Pregresso!U115</f>
        <v>375</v>
      </c>
      <c r="R55" s="47">
        <f>+M_Investimenti!V1069+M_Investimenti!V1070+M_Investimenti!V1071+SP_Pregresso!V113+SP_Pregresso!V114+SP_Pregresso!V115</f>
        <v>375</v>
      </c>
      <c r="S55" s="47">
        <f>+M_Investimenti!W1069+M_Investimenti!W1070+M_Investimenti!W1071+SP_Pregresso!W113+SP_Pregresso!W114+SP_Pregresso!W115</f>
        <v>375</v>
      </c>
      <c r="T55" s="47">
        <f>+M_Investimenti!X1069+M_Investimenti!X1070+M_Investimenti!X1071+SP_Pregresso!X113+SP_Pregresso!X114+SP_Pregresso!X115</f>
        <v>375</v>
      </c>
      <c r="U55" s="47">
        <f>+M_Investimenti!Y1069+M_Investimenti!Y1070+M_Investimenti!Y1071+SP_Pregresso!Y113+SP_Pregresso!Y114+SP_Pregresso!Y115</f>
        <v>375</v>
      </c>
      <c r="V55" s="47">
        <f>+M_Investimenti!Z1069+M_Investimenti!Z1070+M_Investimenti!Z1071+SP_Pregresso!Z113+SP_Pregresso!Z114+SP_Pregresso!Z115</f>
        <v>375</v>
      </c>
      <c r="W55" s="47">
        <f>+M_Investimenti!AA1069+M_Investimenti!AA1070+M_Investimenti!AA1071+SP_Pregresso!AA113+SP_Pregresso!AA114+SP_Pregresso!AA115</f>
        <v>375</v>
      </c>
      <c r="X55" s="47">
        <f>+M_Investimenti!AB1069+M_Investimenti!AB1070+M_Investimenti!AB1071+SP_Pregresso!AB113+SP_Pregresso!AB114+SP_Pregresso!AB115</f>
        <v>375</v>
      </c>
      <c r="Y55" s="47">
        <f>+M_Investimenti!AC1069+M_Investimenti!AC1070+M_Investimenti!AC1071+SP_Pregresso!AC113+SP_Pregresso!AC114+SP_Pregresso!AC115</f>
        <v>375</v>
      </c>
      <c r="Z55" s="47">
        <f>+M_Investimenti!AD1069+M_Investimenti!AD1070+M_Investimenti!AD1071+SP_Pregresso!AD113+SP_Pregresso!AD114+SP_Pregresso!AD115</f>
        <v>0</v>
      </c>
      <c r="AA55" s="47">
        <f>+M_Investimenti!AE1069+M_Investimenti!AE1070+M_Investimenti!AE1071+SP_Pregresso!AE113+SP_Pregresso!AE114+SP_Pregresso!AE115</f>
        <v>0</v>
      </c>
      <c r="AB55" s="47">
        <f>+M_Investimenti!AF1069+M_Investimenti!AF1070+M_Investimenti!AF1071+SP_Pregresso!AF113+SP_Pregresso!AF114+SP_Pregresso!AF115</f>
        <v>0</v>
      </c>
      <c r="AC55" s="47">
        <f>+M_Investimenti!AG1069+M_Investimenti!AG1070+M_Investimenti!AG1071+SP_Pregresso!AG113+SP_Pregresso!AG114+SP_Pregresso!AG115</f>
        <v>0</v>
      </c>
      <c r="AD55" s="47">
        <f>+M_Investimenti!AH1069+M_Investimenti!AH1070+M_Investimenti!AH1071+SP_Pregresso!AH113+SP_Pregresso!AH114+SP_Pregresso!AH115</f>
        <v>0</v>
      </c>
      <c r="AE55" s="47">
        <f>+M_Investimenti!AI1069+M_Investimenti!AI1070+M_Investimenti!AI1071+SP_Pregresso!AI113+SP_Pregresso!AI114+SP_Pregresso!AI115</f>
        <v>0</v>
      </c>
      <c r="AF55" s="47">
        <f>+M_Investimenti!AJ1069+M_Investimenti!AJ1070+M_Investimenti!AJ1071+SP_Pregresso!AJ113+SP_Pregresso!AJ114+SP_Pregresso!AJ115</f>
        <v>0</v>
      </c>
      <c r="AG55" s="47">
        <f>+M_Investimenti!AK1069+M_Investimenti!AK1070+M_Investimenti!AK1071+SP_Pregresso!AK113+SP_Pregresso!AK114+SP_Pregresso!AK115</f>
        <v>0</v>
      </c>
      <c r="AH55" s="47">
        <f>+M_Investimenti!AL1069+M_Investimenti!AL1070+M_Investimenti!AL1071+SP_Pregresso!AL113+SP_Pregresso!AL114+SP_Pregresso!AL115</f>
        <v>0</v>
      </c>
      <c r="AI55" s="47">
        <f>+M_Investimenti!AM1069+M_Investimenti!AM1070+M_Investimenti!AM1071+SP_Pregresso!AM113+SP_Pregresso!AM114+SP_Pregresso!AM115</f>
        <v>0</v>
      </c>
      <c r="AJ55" s="47">
        <f>+M_Investimenti!AN1069+M_Investimenti!AN1070+M_Investimenti!AN1071+SP_Pregresso!AN113+SP_Pregresso!AN114+SP_Pregresso!AN115</f>
        <v>0</v>
      </c>
      <c r="AK55" s="47">
        <f>+M_Investimenti!AO1069+M_Investimenti!AO1070+M_Investimenti!AO1071+SP_Pregresso!AO113+SP_Pregresso!AO114+SP_Pregresso!AO115</f>
        <v>0</v>
      </c>
      <c r="AL55" s="47">
        <f>+M_Investimenti!AP1069+M_Investimenti!AP1070+M_Investimenti!AP1071+SP_Pregresso!AP113+SP_Pregresso!AP114+SP_Pregresso!AP115</f>
        <v>0</v>
      </c>
      <c r="AM55" s="47">
        <f>+M_Investimenti!AQ1069+M_Investimenti!AQ1070+M_Investimenti!AQ1071+SP_Pregresso!AQ113+SP_Pregresso!AQ114+SP_Pregresso!AQ115</f>
        <v>0</v>
      </c>
      <c r="AN55" s="47">
        <f>+M_Investimenti!AR1069+M_Investimenti!AR1070+M_Investimenti!AR1071+SP_Pregresso!AR113+SP_Pregresso!AR114+SP_Pregresso!AR115</f>
        <v>0</v>
      </c>
      <c r="AO55" s="47">
        <f>+M_Investimenti!AS1069+M_Investimenti!AS1070+M_Investimenti!AS1071+SP_Pregresso!AS113+SP_Pregresso!AS114+SP_Pregresso!AS115</f>
        <v>0</v>
      </c>
      <c r="AP55" s="47">
        <f>+M_Investimenti!AT1069+M_Investimenti!AT1070+M_Investimenti!AT1071+SP_Pregresso!AT113+SP_Pregresso!AT114+SP_Pregresso!AT115</f>
        <v>0</v>
      </c>
      <c r="AQ55" s="47">
        <f>+M_Investimenti!AU1069+M_Investimenti!AU1070+M_Investimenti!AU1071+SP_Pregresso!AU113+SP_Pregresso!AU114+SP_Pregresso!AU115</f>
        <v>0</v>
      </c>
      <c r="AR55" s="47">
        <f>+M_Investimenti!AV1069+M_Investimenti!AV1070+M_Investimenti!AV1071+SP_Pregresso!AV113+SP_Pregresso!AV114+SP_Pregresso!AV115</f>
        <v>0</v>
      </c>
      <c r="AS55" s="47">
        <f>+M_Investimenti!AW1069+M_Investimenti!AW1070+M_Investimenti!AW1071+SP_Pregresso!AW113+SP_Pregresso!AW114+SP_Pregresso!AW115</f>
        <v>0</v>
      </c>
      <c r="AT55" s="47">
        <f>+M_Investimenti!AX1069+M_Investimenti!AX1070+M_Investimenti!AX1071+SP_Pregresso!AX113+SP_Pregresso!AX114+SP_Pregresso!AX115</f>
        <v>0</v>
      </c>
      <c r="AU55" s="47">
        <f>+M_Investimenti!AY1069+M_Investimenti!AY1070+M_Investimenti!AY1071+SP_Pregresso!AY113+SP_Pregresso!AY114+SP_Pregresso!AY115</f>
        <v>0</v>
      </c>
      <c r="AV55" s="47">
        <f>+M_Investimenti!AZ1069+M_Investimenti!AZ1070+M_Investimenti!AZ1071+SP_Pregresso!AZ113+SP_Pregresso!AZ114+SP_Pregresso!AZ115</f>
        <v>0</v>
      </c>
      <c r="AW55" s="47">
        <f>+M_Investimenti!BA1069+M_Investimenti!BA1070+M_Investimenti!BA1071+SP_Pregresso!BA113+SP_Pregresso!BA114+SP_Pregresso!BA115</f>
        <v>0</v>
      </c>
      <c r="AX55" s="47"/>
    </row>
    <row r="56" spans="1:50" x14ac:dyDescent="0.25">
      <c r="A56" s="17" t="s">
        <v>47</v>
      </c>
      <c r="B56" s="47">
        <f>+'M_Altri Costi'!D27</f>
        <v>1000</v>
      </c>
      <c r="C56" s="47">
        <f>+'M_Altri Costi'!E27</f>
        <v>1000</v>
      </c>
      <c r="D56" s="47">
        <f>+'M_Altri Costi'!F27</f>
        <v>1000</v>
      </c>
      <c r="E56" s="47">
        <f>+'M_Altri Costi'!G27</f>
        <v>1000</v>
      </c>
      <c r="F56" s="47">
        <f>+'M_Altri Costi'!H27</f>
        <v>1000</v>
      </c>
      <c r="G56" s="47">
        <f>+'M_Altri Costi'!I27</f>
        <v>1000</v>
      </c>
      <c r="H56" s="47">
        <f>+'M_Altri Costi'!J27</f>
        <v>1000</v>
      </c>
      <c r="I56" s="47">
        <f>+'M_Altri Costi'!K27</f>
        <v>1000</v>
      </c>
      <c r="J56" s="47">
        <f>+'M_Altri Costi'!L27</f>
        <v>1000</v>
      </c>
      <c r="K56" s="47">
        <f>+'M_Altri Costi'!M27</f>
        <v>1000</v>
      </c>
      <c r="L56" s="47">
        <f>+'M_Altri Costi'!N27</f>
        <v>1000</v>
      </c>
      <c r="M56" s="47">
        <f>+'M_Altri Costi'!O27</f>
        <v>1000</v>
      </c>
      <c r="N56" s="47">
        <f>+'M_Altri Costi'!P27</f>
        <v>1000</v>
      </c>
      <c r="O56" s="47">
        <f>+'M_Altri Costi'!Q27</f>
        <v>1000</v>
      </c>
      <c r="P56" s="47">
        <f>+'M_Altri Costi'!R27</f>
        <v>1000</v>
      </c>
      <c r="Q56" s="47">
        <f>+'M_Altri Costi'!S27</f>
        <v>1000</v>
      </c>
      <c r="R56" s="47">
        <f>+'M_Altri Costi'!T27</f>
        <v>1000</v>
      </c>
      <c r="S56" s="47">
        <f>+'M_Altri Costi'!U27</f>
        <v>1000</v>
      </c>
      <c r="T56" s="47">
        <f>+'M_Altri Costi'!V27</f>
        <v>1000</v>
      </c>
      <c r="U56" s="47">
        <f>+'M_Altri Costi'!W27</f>
        <v>1000</v>
      </c>
      <c r="V56" s="47">
        <f>+'M_Altri Costi'!X27</f>
        <v>1000</v>
      </c>
      <c r="W56" s="47">
        <f>+'M_Altri Costi'!Y27</f>
        <v>1000</v>
      </c>
      <c r="X56" s="47">
        <f>+'M_Altri Costi'!Z27</f>
        <v>1000</v>
      </c>
      <c r="Y56" s="47">
        <f>+'M_Altri Costi'!AA27</f>
        <v>1000</v>
      </c>
      <c r="Z56" s="47">
        <f>+'M_Altri Costi'!AB27</f>
        <v>1000</v>
      </c>
      <c r="AA56" s="47">
        <f>+'M_Altri Costi'!AC27</f>
        <v>1000</v>
      </c>
      <c r="AB56" s="47">
        <f>+'M_Altri Costi'!AD27</f>
        <v>1000</v>
      </c>
      <c r="AC56" s="47">
        <f>+'M_Altri Costi'!AE27</f>
        <v>1000</v>
      </c>
      <c r="AD56" s="47">
        <f>+'M_Altri Costi'!AF27</f>
        <v>1000</v>
      </c>
      <c r="AE56" s="47">
        <f>+'M_Altri Costi'!AG27</f>
        <v>1000</v>
      </c>
      <c r="AF56" s="47">
        <f>+'M_Altri Costi'!AH27</f>
        <v>1000</v>
      </c>
      <c r="AG56" s="47">
        <f>+'M_Altri Costi'!AI27</f>
        <v>1000</v>
      </c>
      <c r="AH56" s="47">
        <f>+'M_Altri Costi'!AJ27</f>
        <v>1000</v>
      </c>
      <c r="AI56" s="47">
        <f>+'M_Altri Costi'!AK27</f>
        <v>1000</v>
      </c>
      <c r="AJ56" s="47">
        <f>+'M_Altri Costi'!AL27</f>
        <v>1000</v>
      </c>
      <c r="AK56" s="47">
        <f>+'M_Altri Costi'!AM27</f>
        <v>1000</v>
      </c>
      <c r="AL56" s="47">
        <f>+'M_Altri Costi'!AN27</f>
        <v>1000</v>
      </c>
      <c r="AM56" s="47">
        <f>+'M_Altri Costi'!AO27</f>
        <v>1000</v>
      </c>
      <c r="AN56" s="47">
        <f>+'M_Altri Costi'!AP27</f>
        <v>1000</v>
      </c>
      <c r="AO56" s="47">
        <f>+'M_Altri Costi'!AQ27</f>
        <v>1000</v>
      </c>
      <c r="AP56" s="47">
        <f>+'M_Altri Costi'!AR27</f>
        <v>1000</v>
      </c>
      <c r="AQ56" s="47">
        <f>+'M_Altri Costi'!AS27</f>
        <v>1000</v>
      </c>
      <c r="AR56" s="47">
        <f>+'M_Altri Costi'!AT27</f>
        <v>1000</v>
      </c>
      <c r="AS56" s="47">
        <f>+'M_Altri Costi'!AU27</f>
        <v>1000</v>
      </c>
      <c r="AT56" s="47">
        <f>+'M_Altri Costi'!AV27</f>
        <v>1000</v>
      </c>
      <c r="AU56" s="47">
        <f>+'M_Altri Costi'!AW27</f>
        <v>1000</v>
      </c>
      <c r="AV56" s="47">
        <f>+'M_Altri Costi'!AX27</f>
        <v>1000</v>
      </c>
      <c r="AW56" s="47">
        <f>+'M_Altri Costi'!AY27</f>
        <v>1000</v>
      </c>
      <c r="AX56" s="47"/>
    </row>
    <row r="57" spans="1:50" x14ac:dyDescent="0.25">
      <c r="A57" s="17" t="s">
        <v>48</v>
      </c>
      <c r="B57" s="47">
        <f>+M_Personale!C28-M_Personale!C27</f>
        <v>7030.3333333333339</v>
      </c>
      <c r="C57" s="47">
        <f>+M_Personale!D28-M_Personale!D27</f>
        <v>7030.3333333333339</v>
      </c>
      <c r="D57" s="47">
        <f>+M_Personale!E28-M_Personale!E27</f>
        <v>7030.3333333333339</v>
      </c>
      <c r="E57" s="47">
        <f>+M_Personale!F28-M_Personale!F27</f>
        <v>7030.3333333333339</v>
      </c>
      <c r="F57" s="47">
        <f>+M_Personale!G28-M_Personale!G27</f>
        <v>7030.3333333333339</v>
      </c>
      <c r="G57" s="47">
        <f>+M_Personale!H28-M_Personale!H27</f>
        <v>7030.3333333333339</v>
      </c>
      <c r="H57" s="47">
        <f>+M_Personale!I28-M_Personale!I27</f>
        <v>7030.3333333333339</v>
      </c>
      <c r="I57" s="47">
        <f>+M_Personale!J28-M_Personale!J27</f>
        <v>7030.3333333333339</v>
      </c>
      <c r="J57" s="47">
        <f>+M_Personale!K28-M_Personale!K27</f>
        <v>7030.3333333333339</v>
      </c>
      <c r="K57" s="47">
        <f>+M_Personale!L28-M_Personale!L27</f>
        <v>7030.3333333333339</v>
      </c>
      <c r="L57" s="47">
        <f>+M_Personale!M28-M_Personale!M27</f>
        <v>7030.3333333333339</v>
      </c>
      <c r="M57" s="47">
        <f>+M_Personale!N28-M_Personale!N27</f>
        <v>7030.3333333333339</v>
      </c>
      <c r="N57" s="47">
        <f>+M_Personale!O28-M_Personale!O27</f>
        <v>7030.3333333333339</v>
      </c>
      <c r="O57" s="47">
        <f>+M_Personale!P28-M_Personale!P27</f>
        <v>7030.3333333333339</v>
      </c>
      <c r="P57" s="47">
        <f>+M_Personale!Q28-M_Personale!Q27</f>
        <v>7030.3333333333339</v>
      </c>
      <c r="Q57" s="47">
        <f>+M_Personale!R28-M_Personale!R27</f>
        <v>7030.3333333333339</v>
      </c>
      <c r="R57" s="47">
        <f>+M_Personale!S28-M_Personale!S27</f>
        <v>7030.3333333333339</v>
      </c>
      <c r="S57" s="47">
        <f>+M_Personale!T28-M_Personale!T27</f>
        <v>7030.3333333333339</v>
      </c>
      <c r="T57" s="47">
        <f>+M_Personale!U28-M_Personale!U27</f>
        <v>7030.3333333333339</v>
      </c>
      <c r="U57" s="47">
        <f>+M_Personale!V28-M_Personale!V27</f>
        <v>7030.3333333333339</v>
      </c>
      <c r="V57" s="47">
        <f>+M_Personale!W28-M_Personale!W27</f>
        <v>7030.3333333333339</v>
      </c>
      <c r="W57" s="47">
        <f>+M_Personale!X28-M_Personale!X27</f>
        <v>7030.3333333333339</v>
      </c>
      <c r="X57" s="47">
        <f>+M_Personale!Y28-M_Personale!Y27</f>
        <v>7030.3333333333339</v>
      </c>
      <c r="Y57" s="47">
        <f>+M_Personale!Z28-M_Personale!Z27</f>
        <v>7030.3333333333339</v>
      </c>
      <c r="Z57" s="47">
        <f>+M_Personale!AA28-M_Personale!AA27</f>
        <v>7030.3333333333339</v>
      </c>
      <c r="AA57" s="47">
        <f>+M_Personale!AB28-M_Personale!AB27</f>
        <v>7030.3333333333339</v>
      </c>
      <c r="AB57" s="47">
        <f>+M_Personale!AC28-M_Personale!AC27</f>
        <v>7030.3333333333339</v>
      </c>
      <c r="AC57" s="47">
        <f>+M_Personale!AD28-M_Personale!AD27</f>
        <v>7030.3333333333339</v>
      </c>
      <c r="AD57" s="47">
        <f>+M_Personale!AE28-M_Personale!AE27</f>
        <v>7030.3333333333339</v>
      </c>
      <c r="AE57" s="47">
        <f>+M_Personale!AF28-M_Personale!AF27</f>
        <v>7030.3333333333339</v>
      </c>
      <c r="AF57" s="47">
        <f>+M_Personale!AG28-M_Personale!AG27</f>
        <v>7030.3333333333339</v>
      </c>
      <c r="AG57" s="47">
        <f>+M_Personale!AH28-M_Personale!AH27</f>
        <v>7030.3333333333339</v>
      </c>
      <c r="AH57" s="47">
        <f>+M_Personale!AI28-M_Personale!AI27</f>
        <v>7030.3333333333339</v>
      </c>
      <c r="AI57" s="47">
        <f>+M_Personale!AJ28-M_Personale!AJ27</f>
        <v>7030.3333333333339</v>
      </c>
      <c r="AJ57" s="47">
        <f>+M_Personale!AK28-M_Personale!AK27</f>
        <v>7030.3333333333339</v>
      </c>
      <c r="AK57" s="47">
        <f>+M_Personale!AL28-M_Personale!AL27</f>
        <v>7030.3333333333339</v>
      </c>
      <c r="AL57" s="47">
        <f>+M_Personale!AM28-M_Personale!AM27</f>
        <v>7030.3333333333339</v>
      </c>
      <c r="AM57" s="47">
        <f>+M_Personale!AN28-M_Personale!AN27</f>
        <v>7030.3333333333339</v>
      </c>
      <c r="AN57" s="47">
        <f>+M_Personale!AO28-M_Personale!AO27</f>
        <v>7030.3333333333339</v>
      </c>
      <c r="AO57" s="47">
        <f>+M_Personale!AP28-M_Personale!AP27</f>
        <v>7030.3333333333339</v>
      </c>
      <c r="AP57" s="47">
        <f>+M_Personale!AQ28-M_Personale!AQ27</f>
        <v>7030.3333333333339</v>
      </c>
      <c r="AQ57" s="47">
        <f>+M_Personale!AR28-M_Personale!AR27</f>
        <v>7030.3333333333339</v>
      </c>
      <c r="AR57" s="47">
        <f>+M_Personale!AS28-M_Personale!AS27</f>
        <v>7030.3333333333339</v>
      </c>
      <c r="AS57" s="47">
        <f>+M_Personale!AT28-M_Personale!AT27</f>
        <v>7030.3333333333339</v>
      </c>
      <c r="AT57" s="47">
        <f>+M_Personale!AU28-M_Personale!AU27</f>
        <v>7030.3333333333339</v>
      </c>
      <c r="AU57" s="47">
        <f>+M_Personale!AV28-M_Personale!AV27</f>
        <v>7030.3333333333339</v>
      </c>
      <c r="AV57" s="47">
        <f>+M_Personale!AW28-M_Personale!AW27</f>
        <v>7030.3333333333339</v>
      </c>
      <c r="AW57" s="47">
        <f>+M_Personale!AX28-M_Personale!AX27</f>
        <v>7030.3333333333339</v>
      </c>
      <c r="AX57" s="47"/>
    </row>
    <row r="58" spans="1:50" x14ac:dyDescent="0.25">
      <c r="A58" s="17" t="s">
        <v>49</v>
      </c>
      <c r="B58" s="47">
        <f>+M_Personale!C27</f>
        <v>402.5</v>
      </c>
      <c r="C58" s="47">
        <f>+M_Personale!D27</f>
        <v>402.5</v>
      </c>
      <c r="D58" s="47">
        <f>+M_Personale!E27</f>
        <v>402.5</v>
      </c>
      <c r="E58" s="47">
        <f>+M_Personale!F27</f>
        <v>402.5</v>
      </c>
      <c r="F58" s="47">
        <f>+M_Personale!G27</f>
        <v>402.5</v>
      </c>
      <c r="G58" s="47">
        <f>+M_Personale!H27</f>
        <v>402.5</v>
      </c>
      <c r="H58" s="47">
        <f>+M_Personale!I27</f>
        <v>402.5</v>
      </c>
      <c r="I58" s="47">
        <f>+M_Personale!J27</f>
        <v>402.5</v>
      </c>
      <c r="J58" s="47">
        <f>+M_Personale!K27</f>
        <v>402.5</v>
      </c>
      <c r="K58" s="47">
        <f>+M_Personale!L27</f>
        <v>402.5</v>
      </c>
      <c r="L58" s="47">
        <f>+M_Personale!M27</f>
        <v>402.5</v>
      </c>
      <c r="M58" s="47">
        <f>+M_Personale!N27</f>
        <v>402.5</v>
      </c>
      <c r="N58" s="47">
        <f>+M_Personale!O27</f>
        <v>402.5</v>
      </c>
      <c r="O58" s="47">
        <f>+M_Personale!P27</f>
        <v>402.5</v>
      </c>
      <c r="P58" s="47">
        <f>+M_Personale!Q27</f>
        <v>402.5</v>
      </c>
      <c r="Q58" s="47">
        <f>+M_Personale!R27</f>
        <v>402.5</v>
      </c>
      <c r="R58" s="47">
        <f>+M_Personale!S27</f>
        <v>402.5</v>
      </c>
      <c r="S58" s="47">
        <f>+M_Personale!T27</f>
        <v>402.5</v>
      </c>
      <c r="T58" s="47">
        <f>+M_Personale!U27</f>
        <v>402.5</v>
      </c>
      <c r="U58" s="47">
        <f>+M_Personale!V27</f>
        <v>402.5</v>
      </c>
      <c r="V58" s="47">
        <f>+M_Personale!W27</f>
        <v>402.5</v>
      </c>
      <c r="W58" s="47">
        <f>+M_Personale!X27</f>
        <v>402.5</v>
      </c>
      <c r="X58" s="47">
        <f>+M_Personale!Y27</f>
        <v>402.5</v>
      </c>
      <c r="Y58" s="47">
        <f>+M_Personale!Z27</f>
        <v>402.5</v>
      </c>
      <c r="Z58" s="47">
        <f>+M_Personale!AA27</f>
        <v>402.5</v>
      </c>
      <c r="AA58" s="47">
        <f>+M_Personale!AB27</f>
        <v>402.5</v>
      </c>
      <c r="AB58" s="47">
        <f>+M_Personale!AC27</f>
        <v>402.5</v>
      </c>
      <c r="AC58" s="47">
        <f>+M_Personale!AD27</f>
        <v>402.5</v>
      </c>
      <c r="AD58" s="47">
        <f>+M_Personale!AE27</f>
        <v>402.5</v>
      </c>
      <c r="AE58" s="47">
        <f>+M_Personale!AF27</f>
        <v>402.5</v>
      </c>
      <c r="AF58" s="47">
        <f>+M_Personale!AG27</f>
        <v>402.5</v>
      </c>
      <c r="AG58" s="47">
        <f>+M_Personale!AH27</f>
        <v>402.5</v>
      </c>
      <c r="AH58" s="47">
        <f>+M_Personale!AI27</f>
        <v>402.5</v>
      </c>
      <c r="AI58" s="47">
        <f>+M_Personale!AJ27</f>
        <v>402.5</v>
      </c>
      <c r="AJ58" s="47">
        <f>+M_Personale!AK27</f>
        <v>402.5</v>
      </c>
      <c r="AK58" s="47">
        <f>+M_Personale!AL27</f>
        <v>402.5</v>
      </c>
      <c r="AL58" s="47">
        <f>+M_Personale!AM27</f>
        <v>402.5</v>
      </c>
      <c r="AM58" s="47">
        <f>+M_Personale!AN27</f>
        <v>402.5</v>
      </c>
      <c r="AN58" s="47">
        <f>+M_Personale!AO27</f>
        <v>402.5</v>
      </c>
      <c r="AO58" s="47">
        <f>+M_Personale!AP27</f>
        <v>402.5</v>
      </c>
      <c r="AP58" s="47">
        <f>+M_Personale!AQ27</f>
        <v>402.5</v>
      </c>
      <c r="AQ58" s="47">
        <f>+M_Personale!AR27</f>
        <v>402.5</v>
      </c>
      <c r="AR58" s="47">
        <f>+M_Personale!AS27</f>
        <v>402.5</v>
      </c>
      <c r="AS58" s="47">
        <f>+M_Personale!AT27</f>
        <v>402.5</v>
      </c>
      <c r="AT58" s="47">
        <f>+M_Personale!AU27</f>
        <v>402.5</v>
      </c>
      <c r="AU58" s="47">
        <f>+M_Personale!AV27</f>
        <v>402.5</v>
      </c>
      <c r="AV58" s="47">
        <f>+M_Personale!AW27</f>
        <v>402.5</v>
      </c>
      <c r="AW58" s="47">
        <f>+M_Personale!AX27</f>
        <v>402.5</v>
      </c>
      <c r="AX58" s="47"/>
    </row>
    <row r="59" spans="1:50" x14ac:dyDescent="0.25">
      <c r="A59" s="17" t="s">
        <v>175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</row>
    <row r="60" spans="1:50" x14ac:dyDescent="0.25">
      <c r="A60" s="17"/>
      <c r="B60"/>
    </row>
    <row r="61" spans="1:50" x14ac:dyDescent="0.25">
      <c r="A61" s="15" t="s">
        <v>50</v>
      </c>
      <c r="B61" s="46">
        <f t="shared" ref="B61:AW61" si="201">+B25-B27</f>
        <v>8675.4999999999927</v>
      </c>
      <c r="C61" s="46">
        <f t="shared" si="201"/>
        <v>8675.4999999999927</v>
      </c>
      <c r="D61" s="46">
        <f t="shared" si="201"/>
        <v>8675.4999999999927</v>
      </c>
      <c r="E61" s="46">
        <f t="shared" si="201"/>
        <v>8675.4999999999927</v>
      </c>
      <c r="F61" s="46">
        <f t="shared" si="201"/>
        <v>8675.4999999999927</v>
      </c>
      <c r="G61" s="46">
        <f t="shared" si="201"/>
        <v>8675.4999999999927</v>
      </c>
      <c r="H61" s="46">
        <f t="shared" si="201"/>
        <v>8675.4999999999927</v>
      </c>
      <c r="I61" s="46">
        <f t="shared" si="201"/>
        <v>8675.4999999999927</v>
      </c>
      <c r="J61" s="46">
        <f t="shared" si="201"/>
        <v>8675.4999999999927</v>
      </c>
      <c r="K61" s="46">
        <f t="shared" si="201"/>
        <v>8675.4999999999927</v>
      </c>
      <c r="L61" s="46">
        <f t="shared" si="201"/>
        <v>8675.4999999999927</v>
      </c>
      <c r="M61" s="46">
        <f t="shared" si="201"/>
        <v>8675.4999999999927</v>
      </c>
      <c r="N61" s="46">
        <f t="shared" si="201"/>
        <v>8675.4999999999927</v>
      </c>
      <c r="O61" s="46">
        <f t="shared" si="201"/>
        <v>8675.4999999999927</v>
      </c>
      <c r="P61" s="46">
        <f t="shared" si="201"/>
        <v>8675.4999999999927</v>
      </c>
      <c r="Q61" s="46">
        <f t="shared" si="201"/>
        <v>8675.4999999999927</v>
      </c>
      <c r="R61" s="46">
        <f t="shared" si="201"/>
        <v>8675.4999999999927</v>
      </c>
      <c r="S61" s="46">
        <f t="shared" si="201"/>
        <v>8675.4999999999927</v>
      </c>
      <c r="T61" s="46">
        <f t="shared" si="201"/>
        <v>8675.4999999999927</v>
      </c>
      <c r="U61" s="46">
        <f t="shared" si="201"/>
        <v>8675.4999999999927</v>
      </c>
      <c r="V61" s="46">
        <f t="shared" si="201"/>
        <v>8675.4999999999927</v>
      </c>
      <c r="W61" s="46">
        <f t="shared" si="201"/>
        <v>8675.4999999999927</v>
      </c>
      <c r="X61" s="46">
        <f t="shared" si="201"/>
        <v>8675.4999999999927</v>
      </c>
      <c r="Y61" s="46">
        <f t="shared" si="201"/>
        <v>8675.4999999999927</v>
      </c>
      <c r="Z61" s="46">
        <f t="shared" si="201"/>
        <v>16967.166666666664</v>
      </c>
      <c r="AA61" s="46">
        <f t="shared" si="201"/>
        <v>16967.166666666664</v>
      </c>
      <c r="AB61" s="46">
        <f t="shared" si="201"/>
        <v>16967.166666666664</v>
      </c>
      <c r="AC61" s="46">
        <f t="shared" si="201"/>
        <v>16967.166666666664</v>
      </c>
      <c r="AD61" s="46">
        <f t="shared" si="201"/>
        <v>16967.166666666664</v>
      </c>
      <c r="AE61" s="46">
        <f t="shared" si="201"/>
        <v>16967.166666666664</v>
      </c>
      <c r="AF61" s="46">
        <f t="shared" si="201"/>
        <v>16967.166666666664</v>
      </c>
      <c r="AG61" s="46">
        <f t="shared" si="201"/>
        <v>16967.166666666664</v>
      </c>
      <c r="AH61" s="46">
        <f t="shared" si="201"/>
        <v>16967.166666666664</v>
      </c>
      <c r="AI61" s="46">
        <f t="shared" si="201"/>
        <v>16967.166666666664</v>
      </c>
      <c r="AJ61" s="46">
        <f t="shared" si="201"/>
        <v>16967.166666666664</v>
      </c>
      <c r="AK61" s="46">
        <f t="shared" si="201"/>
        <v>16967.166666666664</v>
      </c>
      <c r="AL61" s="46">
        <f t="shared" si="201"/>
        <v>16967.166666666664</v>
      </c>
      <c r="AM61" s="46">
        <f t="shared" si="201"/>
        <v>16967.166666666664</v>
      </c>
      <c r="AN61" s="46">
        <f t="shared" si="201"/>
        <v>16967.166666666664</v>
      </c>
      <c r="AO61" s="46">
        <f t="shared" si="201"/>
        <v>16967.166666666664</v>
      </c>
      <c r="AP61" s="46">
        <f t="shared" si="201"/>
        <v>16967.166666666664</v>
      </c>
      <c r="AQ61" s="46">
        <f t="shared" si="201"/>
        <v>16967.166666666664</v>
      </c>
      <c r="AR61" s="46">
        <f t="shared" si="201"/>
        <v>16967.166666666664</v>
      </c>
      <c r="AS61" s="46">
        <f t="shared" si="201"/>
        <v>16967.166666666664</v>
      </c>
      <c r="AT61" s="46">
        <f t="shared" si="201"/>
        <v>16967.166666666664</v>
      </c>
      <c r="AU61" s="46">
        <f t="shared" si="201"/>
        <v>16967.166666666664</v>
      </c>
      <c r="AV61" s="46">
        <f t="shared" si="201"/>
        <v>16967.166666666664</v>
      </c>
      <c r="AW61" s="46">
        <f t="shared" si="201"/>
        <v>16967.166666666664</v>
      </c>
      <c r="AX61" s="46"/>
    </row>
    <row r="62" spans="1:50" x14ac:dyDescent="0.25">
      <c r="A62" s="17"/>
      <c r="B62"/>
    </row>
    <row r="63" spans="1:50" x14ac:dyDescent="0.25">
      <c r="A63" s="15" t="s">
        <v>51</v>
      </c>
      <c r="B63" s="46">
        <f>SUM(B64:B66)</f>
        <v>0</v>
      </c>
      <c r="C63" s="46">
        <f t="shared" ref="C63:S63" si="202">SUM(C64:C66)</f>
        <v>0</v>
      </c>
      <c r="D63" s="46">
        <f t="shared" si="202"/>
        <v>0</v>
      </c>
      <c r="E63" s="46">
        <f t="shared" si="202"/>
        <v>0</v>
      </c>
      <c r="F63" s="46">
        <f t="shared" si="202"/>
        <v>0</v>
      </c>
      <c r="G63" s="46">
        <f t="shared" si="202"/>
        <v>0</v>
      </c>
      <c r="H63" s="46">
        <f t="shared" si="202"/>
        <v>0</v>
      </c>
      <c r="I63" s="46">
        <f t="shared" si="202"/>
        <v>0</v>
      </c>
      <c r="J63" s="46">
        <f t="shared" si="202"/>
        <v>0</v>
      </c>
      <c r="K63" s="46">
        <f t="shared" si="202"/>
        <v>0</v>
      </c>
      <c r="L63" s="46">
        <f t="shared" si="202"/>
        <v>0</v>
      </c>
      <c r="M63" s="46">
        <f t="shared" si="202"/>
        <v>0</v>
      </c>
      <c r="N63" s="46">
        <f t="shared" si="202"/>
        <v>0</v>
      </c>
      <c r="O63" s="46">
        <f t="shared" si="202"/>
        <v>0</v>
      </c>
      <c r="P63" s="46">
        <f t="shared" si="202"/>
        <v>0</v>
      </c>
      <c r="Q63" s="46">
        <f t="shared" si="202"/>
        <v>0</v>
      </c>
      <c r="R63" s="46">
        <f t="shared" si="202"/>
        <v>0</v>
      </c>
      <c r="S63" s="46">
        <f t="shared" si="202"/>
        <v>0</v>
      </c>
      <c r="T63" s="46">
        <f t="shared" ref="T63" si="203">SUM(T64:T66)</f>
        <v>0</v>
      </c>
      <c r="U63" s="46">
        <f t="shared" ref="U63" si="204">SUM(U64:U66)</f>
        <v>0</v>
      </c>
      <c r="V63" s="46">
        <f t="shared" ref="V63" si="205">SUM(V64:V66)</f>
        <v>0</v>
      </c>
      <c r="W63" s="46">
        <f t="shared" ref="W63" si="206">SUM(W64:W66)</f>
        <v>0</v>
      </c>
      <c r="X63" s="46">
        <f t="shared" ref="X63" si="207">SUM(X64:X66)</f>
        <v>0</v>
      </c>
      <c r="Y63" s="46">
        <f t="shared" ref="Y63" si="208">SUM(Y64:Y66)</f>
        <v>0</v>
      </c>
      <c r="Z63" s="46">
        <f t="shared" ref="Z63" si="209">SUM(Z64:Z66)</f>
        <v>0</v>
      </c>
      <c r="AA63" s="46">
        <f t="shared" ref="AA63" si="210">SUM(AA64:AA66)</f>
        <v>0</v>
      </c>
      <c r="AB63" s="46">
        <f t="shared" ref="AB63" si="211">SUM(AB64:AB66)</f>
        <v>0</v>
      </c>
      <c r="AC63" s="46">
        <f t="shared" ref="AC63" si="212">SUM(AC64:AC66)</f>
        <v>0</v>
      </c>
      <c r="AD63" s="46">
        <f t="shared" ref="AD63" si="213">SUM(AD64:AD66)</f>
        <v>0</v>
      </c>
      <c r="AE63" s="46">
        <f t="shared" ref="AE63" si="214">SUM(AE64:AE66)</f>
        <v>0</v>
      </c>
      <c r="AF63" s="46">
        <f t="shared" ref="AF63" si="215">SUM(AF64:AF66)</f>
        <v>0</v>
      </c>
      <c r="AG63" s="46">
        <f t="shared" ref="AG63" si="216">SUM(AG64:AG66)</f>
        <v>0</v>
      </c>
      <c r="AH63" s="46">
        <f t="shared" ref="AH63" si="217">SUM(AH64:AH66)</f>
        <v>0</v>
      </c>
      <c r="AI63" s="46">
        <f t="shared" ref="AI63" si="218">SUM(AI64:AI66)</f>
        <v>0</v>
      </c>
      <c r="AJ63" s="46">
        <f t="shared" ref="AJ63" si="219">SUM(AJ64:AJ66)</f>
        <v>0</v>
      </c>
      <c r="AK63" s="46">
        <f t="shared" ref="AK63" si="220">SUM(AK64:AK66)</f>
        <v>0</v>
      </c>
      <c r="AL63" s="46">
        <f t="shared" ref="AL63" si="221">SUM(AL64:AL66)</f>
        <v>0</v>
      </c>
      <c r="AM63" s="46">
        <f t="shared" ref="AM63" si="222">SUM(AM64:AM66)</f>
        <v>0</v>
      </c>
      <c r="AN63" s="46">
        <f t="shared" ref="AN63" si="223">SUM(AN64:AN66)</f>
        <v>0</v>
      </c>
      <c r="AO63" s="46">
        <f t="shared" ref="AO63" si="224">SUM(AO64:AO66)</f>
        <v>0</v>
      </c>
      <c r="AP63" s="46">
        <f t="shared" ref="AP63" si="225">SUM(AP64:AP66)</f>
        <v>0</v>
      </c>
      <c r="AQ63" s="46">
        <f t="shared" ref="AQ63" si="226">SUM(AQ64:AQ66)</f>
        <v>0</v>
      </c>
      <c r="AR63" s="46">
        <f t="shared" ref="AR63" si="227">SUM(AR64:AR66)</f>
        <v>0</v>
      </c>
      <c r="AS63" s="46">
        <f t="shared" ref="AS63" si="228">SUM(AS64:AS66)</f>
        <v>0</v>
      </c>
      <c r="AT63" s="46">
        <f t="shared" ref="AT63" si="229">SUM(AT64:AT66)</f>
        <v>0</v>
      </c>
      <c r="AU63" s="46">
        <f t="shared" ref="AU63" si="230">SUM(AU64:AU66)</f>
        <v>0</v>
      </c>
      <c r="AV63" s="46">
        <f t="shared" ref="AV63" si="231">SUM(AV64:AV66)</f>
        <v>0</v>
      </c>
      <c r="AW63" s="46">
        <f t="shared" ref="AW63" si="232">SUM(AW64:AW66)</f>
        <v>0</v>
      </c>
      <c r="AX63" s="46"/>
    </row>
    <row r="64" spans="1:50" x14ac:dyDescent="0.25">
      <c r="A64" s="17" t="s">
        <v>52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x14ac:dyDescent="0.25">
      <c r="A65" s="17" t="s">
        <v>53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0</v>
      </c>
      <c r="AQ65" s="18">
        <v>0</v>
      </c>
      <c r="AR65" s="18">
        <v>0</v>
      </c>
      <c r="AS65" s="18">
        <v>0</v>
      </c>
      <c r="AT65" s="18">
        <v>0</v>
      </c>
      <c r="AU65" s="18">
        <v>0</v>
      </c>
      <c r="AV65" s="18">
        <v>0</v>
      </c>
      <c r="AW65" s="18">
        <v>0</v>
      </c>
      <c r="AX65" s="18"/>
    </row>
    <row r="66" spans="1:50" x14ac:dyDescent="0.25">
      <c r="A66" s="17" t="s">
        <v>176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0</v>
      </c>
      <c r="AQ66" s="18">
        <v>0</v>
      </c>
      <c r="AR66" s="18">
        <v>0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8"/>
    </row>
    <row r="67" spans="1:50" x14ac:dyDescent="0.25">
      <c r="A67" s="17"/>
      <c r="B67"/>
    </row>
    <row r="68" spans="1:50" x14ac:dyDescent="0.25">
      <c r="A68" s="15" t="s">
        <v>54</v>
      </c>
      <c r="B68" s="46">
        <f t="shared" ref="B68:S68" si="233">-SUM(B69:B70)+B71</f>
        <v>-15750.000000000002</v>
      </c>
      <c r="C68" s="46">
        <f t="shared" si="233"/>
        <v>-14730.132584801459</v>
      </c>
      <c r="D68" s="46">
        <f t="shared" si="233"/>
        <v>-12975.63872676601</v>
      </c>
      <c r="E68" s="46">
        <f t="shared" si="233"/>
        <v>-11221.12299464934</v>
      </c>
      <c r="F68" s="46">
        <f t="shared" si="233"/>
        <v>-9466.5852819782504</v>
      </c>
      <c r="G68" s="46">
        <f t="shared" si="233"/>
        <v>-7712.0254817612858</v>
      </c>
      <c r="H68" s="46">
        <f t="shared" si="233"/>
        <v>-5957.443486486196</v>
      </c>
      <c r="I68" s="46">
        <f t="shared" si="233"/>
        <v>-4202.8391881174148</v>
      </c>
      <c r="J68" s="46">
        <f t="shared" si="233"/>
        <v>-2448.212478093506</v>
      </c>
      <c r="K68" s="46">
        <f t="shared" si="233"/>
        <v>-693.5632473246045</v>
      </c>
      <c r="L68" s="46">
        <f t="shared" si="233"/>
        <v>-688.89138618984543</v>
      </c>
      <c r="M68" s="46">
        <f t="shared" si="233"/>
        <v>-684.19678453477877</v>
      </c>
      <c r="N68" s="46">
        <f t="shared" si="233"/>
        <v>-679.47933166877192</v>
      </c>
      <c r="O68" s="46">
        <f t="shared" si="233"/>
        <v>-674.73891636240023</v>
      </c>
      <c r="P68" s="46">
        <f t="shared" si="233"/>
        <v>-669.97542684482391</v>
      </c>
      <c r="Q68" s="46">
        <f t="shared" si="233"/>
        <v>-665.18875080115333</v>
      </c>
      <c r="R68" s="46">
        <f t="shared" si="233"/>
        <v>-660.37877536980045</v>
      </c>
      <c r="S68" s="46">
        <f t="shared" si="233"/>
        <v>-655.54538713981719</v>
      </c>
      <c r="T68" s="46">
        <f t="shared" ref="T68:AI68" si="234">-SUM(T69:T70)+T71</f>
        <v>-650.68847214822267</v>
      </c>
      <c r="U68" s="46">
        <f t="shared" si="234"/>
        <v>-645.80791587731494</v>
      </c>
      <c r="V68" s="46">
        <f t="shared" si="234"/>
        <v>-640.90360325197162</v>
      </c>
      <c r="W68" s="46">
        <f t="shared" si="234"/>
        <v>-635.97541863693618</v>
      </c>
      <c r="X68" s="46">
        <f t="shared" si="234"/>
        <v>-631.02324583409165</v>
      </c>
      <c r="Y68" s="46">
        <f t="shared" si="234"/>
        <v>-626.04696807972095</v>
      </c>
      <c r="Z68" s="46">
        <f t="shared" si="234"/>
        <v>-621.04646804175377</v>
      </c>
      <c r="AA68" s="46">
        <f t="shared" si="234"/>
        <v>-616.02162781699963</v>
      </c>
      <c r="AB68" s="46">
        <f t="shared" si="234"/>
        <v>-610.97232892836894</v>
      </c>
      <c r="AC68" s="46">
        <f t="shared" si="234"/>
        <v>-605.89845232207813</v>
      </c>
      <c r="AD68" s="46">
        <f t="shared" si="234"/>
        <v>-600.79987836484395</v>
      </c>
      <c r="AE68" s="46">
        <f t="shared" si="234"/>
        <v>-595.67648684106177</v>
      </c>
      <c r="AF68" s="46">
        <f t="shared" si="234"/>
        <v>-590.5281569499715</v>
      </c>
      <c r="AG68" s="46">
        <f t="shared" si="234"/>
        <v>-585.35476730280936</v>
      </c>
      <c r="AH68" s="46">
        <f t="shared" si="234"/>
        <v>-580.15619591994539</v>
      </c>
      <c r="AI68" s="46">
        <f t="shared" si="234"/>
        <v>-574.93232022800782</v>
      </c>
      <c r="AJ68" s="46">
        <f t="shared" ref="AJ68:AW68" si="235">-SUM(AJ69:AJ70)+AJ71</f>
        <v>-569.68301705699253</v>
      </c>
      <c r="AK68" s="46">
        <f t="shared" si="235"/>
        <v>-564.40816263735962</v>
      </c>
      <c r="AL68" s="46">
        <f t="shared" si="235"/>
        <v>-559.10763259711439</v>
      </c>
      <c r="AM68" s="46">
        <f t="shared" si="235"/>
        <v>-553.78130195887513</v>
      </c>
      <c r="AN68" s="46">
        <f t="shared" si="235"/>
        <v>-548.42904513692645</v>
      </c>
      <c r="AO68" s="46">
        <f t="shared" si="235"/>
        <v>-543.05073593425823</v>
      </c>
      <c r="AP68" s="46">
        <f t="shared" si="235"/>
        <v>-537.64624753959004</v>
      </c>
      <c r="AQ68" s="46">
        <f t="shared" si="235"/>
        <v>-532.21545252438091</v>
      </c>
      <c r="AR68" s="46">
        <f t="shared" si="235"/>
        <v>-526.75822283982529</v>
      </c>
      <c r="AS68" s="46">
        <f t="shared" si="235"/>
        <v>-521.27442981383331</v>
      </c>
      <c r="AT68" s="46">
        <f t="shared" si="235"/>
        <v>-515.76394414799756</v>
      </c>
      <c r="AU68" s="46">
        <f t="shared" si="235"/>
        <v>-510.22663591454375</v>
      </c>
      <c r="AV68" s="46">
        <f t="shared" si="235"/>
        <v>-504.66237455326768</v>
      </c>
      <c r="AW68" s="46">
        <f t="shared" si="235"/>
        <v>-499.07102886845678</v>
      </c>
      <c r="AX68" s="46"/>
    </row>
    <row r="69" spans="1:50" x14ac:dyDescent="0.25">
      <c r="A69" s="17" t="s">
        <v>55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</row>
    <row r="70" spans="1:50" x14ac:dyDescent="0.25">
      <c r="A70" s="17" t="s">
        <v>56</v>
      </c>
      <c r="B70" s="18">
        <f>+M_Finanziamenti!C23+M_Leasing!C31+SP_Pregresso!F126</f>
        <v>15750.000000000002</v>
      </c>
      <c r="C70" s="18">
        <f>+M_Finanziamenti!D23+M_Leasing!D31+SP_Pregresso!G126</f>
        <v>14730.132584801459</v>
      </c>
      <c r="D70" s="18">
        <f>+M_Finanziamenti!E23+M_Leasing!E31+SP_Pregresso!H126</f>
        <v>12975.63872676601</v>
      </c>
      <c r="E70" s="18">
        <f>+M_Finanziamenti!F23+M_Leasing!F31+SP_Pregresso!I126</f>
        <v>11221.12299464934</v>
      </c>
      <c r="F70" s="18">
        <f>+M_Finanziamenti!G23+M_Leasing!G31+SP_Pregresso!J126</f>
        <v>9466.5852819782504</v>
      </c>
      <c r="G70" s="18">
        <f>+M_Finanziamenti!H23+M_Leasing!H31+SP_Pregresso!K126</f>
        <v>7712.0254817612858</v>
      </c>
      <c r="H70" s="18">
        <f>+M_Finanziamenti!I23+M_Leasing!I31+SP_Pregresso!L126</f>
        <v>5957.443486486196</v>
      </c>
      <c r="I70" s="18">
        <f>+M_Finanziamenti!J23+M_Leasing!J31+SP_Pregresso!M126</f>
        <v>4202.8391881174148</v>
      </c>
      <c r="J70" s="18">
        <f>+M_Finanziamenti!K23+M_Leasing!K31+SP_Pregresso!N126</f>
        <v>2448.212478093506</v>
      </c>
      <c r="K70" s="18">
        <f>+M_Finanziamenti!L23+M_Leasing!L31+SP_Pregresso!O126</f>
        <v>693.5632473246045</v>
      </c>
      <c r="L70" s="18">
        <f>+M_Finanziamenti!M23+M_Leasing!M31+SP_Pregresso!P126</f>
        <v>688.89138618984543</v>
      </c>
      <c r="M70" s="18">
        <f>+M_Finanziamenti!N23+M_Leasing!N31+SP_Pregresso!Q126</f>
        <v>684.19678453477877</v>
      </c>
      <c r="N70" s="18">
        <f>+M_Finanziamenti!O23+M_Leasing!O31+SP_Pregresso!R126</f>
        <v>679.47933166877192</v>
      </c>
      <c r="O70" s="18">
        <f>+M_Finanziamenti!P23+M_Leasing!P31+SP_Pregresso!S126</f>
        <v>674.73891636240023</v>
      </c>
      <c r="P70" s="18">
        <f>+M_Finanziamenti!Q23+M_Leasing!Q31+SP_Pregresso!T126</f>
        <v>669.97542684482391</v>
      </c>
      <c r="Q70" s="18">
        <f>+M_Finanziamenti!R23+M_Leasing!R31+SP_Pregresso!U126</f>
        <v>665.18875080115333</v>
      </c>
      <c r="R70" s="18">
        <f>+M_Finanziamenti!S23+M_Leasing!S31+SP_Pregresso!V126</f>
        <v>660.37877536980045</v>
      </c>
      <c r="S70" s="18">
        <f>+M_Finanziamenti!T23+M_Leasing!T31+SP_Pregresso!W126</f>
        <v>655.54538713981719</v>
      </c>
      <c r="T70" s="18">
        <f>+M_Finanziamenti!U23+M_Leasing!U31+SP_Pregresso!X126</f>
        <v>650.68847214822267</v>
      </c>
      <c r="U70" s="18">
        <f>+M_Finanziamenti!V23+M_Leasing!V31+SP_Pregresso!Y126</f>
        <v>645.80791587731494</v>
      </c>
      <c r="V70" s="18">
        <f>+M_Finanziamenti!W23+M_Leasing!W31+SP_Pregresso!Z126</f>
        <v>640.90360325197162</v>
      </c>
      <c r="W70" s="18">
        <f>+M_Finanziamenti!X23+M_Leasing!X31+SP_Pregresso!AA126</f>
        <v>635.97541863693618</v>
      </c>
      <c r="X70" s="18">
        <f>+M_Finanziamenti!Y23+M_Leasing!Y31+SP_Pregresso!AB126</f>
        <v>631.02324583409165</v>
      </c>
      <c r="Y70" s="18">
        <f>+M_Finanziamenti!Z23+M_Leasing!Z31+SP_Pregresso!AC126</f>
        <v>626.04696807972095</v>
      </c>
      <c r="Z70" s="18">
        <f>+M_Finanziamenti!AA23+M_Leasing!AA31+SP_Pregresso!AD126</f>
        <v>621.04646804175377</v>
      </c>
      <c r="AA70" s="18">
        <f>+M_Finanziamenti!AB23+M_Leasing!AB31+SP_Pregresso!AE126</f>
        <v>616.02162781699963</v>
      </c>
      <c r="AB70" s="18">
        <f>+M_Finanziamenti!AC23+M_Leasing!AC31+SP_Pregresso!AF126</f>
        <v>610.97232892836894</v>
      </c>
      <c r="AC70" s="18">
        <f>+M_Finanziamenti!AD23+M_Leasing!AD31+SP_Pregresso!AG126</f>
        <v>605.89845232207813</v>
      </c>
      <c r="AD70" s="18">
        <f>+M_Finanziamenti!AE23+M_Leasing!AE31+SP_Pregresso!AH126</f>
        <v>600.79987836484395</v>
      </c>
      <c r="AE70" s="18">
        <f>+M_Finanziamenti!AF23+M_Leasing!AF31+SP_Pregresso!AI126</f>
        <v>595.67648684106177</v>
      </c>
      <c r="AF70" s="18">
        <f>+M_Finanziamenti!AG23+M_Leasing!AG31+SP_Pregresso!AJ126</f>
        <v>590.5281569499715</v>
      </c>
      <c r="AG70" s="18">
        <f>+M_Finanziamenti!AH23+M_Leasing!AH31+SP_Pregresso!AK126</f>
        <v>585.35476730280936</v>
      </c>
      <c r="AH70" s="18">
        <f>+M_Finanziamenti!AI23+M_Leasing!AI31+SP_Pregresso!AL126</f>
        <v>580.15619591994539</v>
      </c>
      <c r="AI70" s="18">
        <f>+M_Finanziamenti!AJ23+M_Leasing!AJ31+SP_Pregresso!AM126</f>
        <v>574.93232022800782</v>
      </c>
      <c r="AJ70" s="18">
        <f>+M_Finanziamenti!AK23+M_Leasing!AK31+SP_Pregresso!AN126</f>
        <v>569.68301705699253</v>
      </c>
      <c r="AK70" s="18">
        <f>+M_Finanziamenti!AL23+M_Leasing!AL31+SP_Pregresso!AO126</f>
        <v>564.40816263735962</v>
      </c>
      <c r="AL70" s="18">
        <f>+M_Finanziamenti!AM23+M_Leasing!AM31+SP_Pregresso!AP126</f>
        <v>559.10763259711439</v>
      </c>
      <c r="AM70" s="18">
        <f>+M_Finanziamenti!AN23+M_Leasing!AN31+SP_Pregresso!AQ126</f>
        <v>553.78130195887513</v>
      </c>
      <c r="AN70" s="18">
        <f>+M_Finanziamenti!AO23+M_Leasing!AO31+SP_Pregresso!AR126</f>
        <v>548.42904513692645</v>
      </c>
      <c r="AO70" s="18">
        <f>+M_Finanziamenti!AP23+M_Leasing!AP31+SP_Pregresso!AS126</f>
        <v>543.05073593425823</v>
      </c>
      <c r="AP70" s="18">
        <f>+M_Finanziamenti!AQ23+M_Leasing!AQ31+SP_Pregresso!AT126</f>
        <v>537.64624753959004</v>
      </c>
      <c r="AQ70" s="18">
        <f>+M_Finanziamenti!AR23+M_Leasing!AR31+SP_Pregresso!AU126</f>
        <v>532.21545252438091</v>
      </c>
      <c r="AR70" s="18">
        <f>+M_Finanziamenti!AS23+M_Leasing!AS31+SP_Pregresso!AV126</f>
        <v>526.75822283982529</v>
      </c>
      <c r="AS70" s="18">
        <f>+M_Finanziamenti!AT23+M_Leasing!AT31+SP_Pregresso!AW126</f>
        <v>521.27442981383331</v>
      </c>
      <c r="AT70" s="18">
        <f>+M_Finanziamenti!AU23+M_Leasing!AU31+SP_Pregresso!AX126</f>
        <v>515.76394414799756</v>
      </c>
      <c r="AU70" s="18">
        <f>+M_Finanziamenti!AV23+M_Leasing!AV31+SP_Pregresso!AY126</f>
        <v>510.22663591454375</v>
      </c>
      <c r="AV70" s="18">
        <f>+M_Finanziamenti!AW23+M_Leasing!AW31+SP_Pregresso!AZ126</f>
        <v>504.66237455326768</v>
      </c>
      <c r="AW70" s="18">
        <f>+M_Finanziamenti!AX23+M_Leasing!AX31+SP_Pregresso!BA126</f>
        <v>499.07102886845678</v>
      </c>
      <c r="AX70" s="18"/>
    </row>
    <row r="71" spans="1:50" x14ac:dyDescent="0.25">
      <c r="A71" s="17" t="s">
        <v>57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</row>
    <row r="72" spans="1:50" x14ac:dyDescent="0.25">
      <c r="A72" s="17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</row>
    <row r="73" spans="1:50" x14ac:dyDescent="0.25">
      <c r="A73" s="15" t="s">
        <v>58</v>
      </c>
      <c r="B73" s="10">
        <f>+B61+B63+B68</f>
        <v>-7074.5000000000091</v>
      </c>
      <c r="C73" s="10">
        <f t="shared" ref="C73:S73" si="236">+C61+C63+C68</f>
        <v>-6054.6325848014658</v>
      </c>
      <c r="D73" s="10">
        <f t="shared" si="236"/>
        <v>-4300.1387267660175</v>
      </c>
      <c r="E73" s="10">
        <f t="shared" si="236"/>
        <v>-2545.6229946493477</v>
      </c>
      <c r="F73" s="10">
        <f t="shared" si="236"/>
        <v>-791.08528197825763</v>
      </c>
      <c r="G73" s="10">
        <f t="shared" si="236"/>
        <v>963.47451823870688</v>
      </c>
      <c r="H73" s="10">
        <f t="shared" si="236"/>
        <v>2718.0565135137967</v>
      </c>
      <c r="I73" s="10">
        <f t="shared" si="236"/>
        <v>4472.6608118825779</v>
      </c>
      <c r="J73" s="10">
        <f t="shared" si="236"/>
        <v>6227.2875219064863</v>
      </c>
      <c r="K73" s="10">
        <f t="shared" si="236"/>
        <v>7981.9367526753886</v>
      </c>
      <c r="L73" s="10">
        <f t="shared" si="236"/>
        <v>7986.6086138101473</v>
      </c>
      <c r="M73" s="10">
        <f t="shared" si="236"/>
        <v>7991.3032154652137</v>
      </c>
      <c r="N73" s="10">
        <f t="shared" si="236"/>
        <v>7996.0206683312208</v>
      </c>
      <c r="O73" s="10">
        <f t="shared" si="236"/>
        <v>8000.7610836375925</v>
      </c>
      <c r="P73" s="10">
        <f t="shared" si="236"/>
        <v>8005.5245731551686</v>
      </c>
      <c r="Q73" s="10">
        <f t="shared" si="236"/>
        <v>8010.3112491988395</v>
      </c>
      <c r="R73" s="10">
        <f t="shared" si="236"/>
        <v>8015.121224630192</v>
      </c>
      <c r="S73" s="10">
        <f t="shared" si="236"/>
        <v>8019.954612860176</v>
      </c>
      <c r="T73" s="10">
        <f t="shared" ref="T73:AI73" si="237">+T61+T63+T68</f>
        <v>8024.8115278517698</v>
      </c>
      <c r="U73" s="10">
        <f t="shared" si="237"/>
        <v>8029.6920841226774</v>
      </c>
      <c r="V73" s="10">
        <f t="shared" si="237"/>
        <v>8034.5963967480211</v>
      </c>
      <c r="W73" s="10">
        <f t="shared" si="237"/>
        <v>8039.5245813630563</v>
      </c>
      <c r="X73" s="10">
        <f t="shared" si="237"/>
        <v>8044.4767541659012</v>
      </c>
      <c r="Y73" s="10">
        <f t="shared" si="237"/>
        <v>8049.4530319202713</v>
      </c>
      <c r="Z73" s="10">
        <f t="shared" si="237"/>
        <v>16346.120198624911</v>
      </c>
      <c r="AA73" s="10">
        <f t="shared" si="237"/>
        <v>16351.145038849665</v>
      </c>
      <c r="AB73" s="10">
        <f t="shared" si="237"/>
        <v>16356.194337738296</v>
      </c>
      <c r="AC73" s="10">
        <f t="shared" si="237"/>
        <v>16361.268214344585</v>
      </c>
      <c r="AD73" s="10">
        <f t="shared" si="237"/>
        <v>16366.366788301821</v>
      </c>
      <c r="AE73" s="10">
        <f t="shared" si="237"/>
        <v>16371.490179825603</v>
      </c>
      <c r="AF73" s="10">
        <f t="shared" si="237"/>
        <v>16376.638509716693</v>
      </c>
      <c r="AG73" s="10">
        <f t="shared" si="237"/>
        <v>16381.811899363855</v>
      </c>
      <c r="AH73" s="10">
        <f t="shared" si="237"/>
        <v>16387.010470746718</v>
      </c>
      <c r="AI73" s="10">
        <f t="shared" si="237"/>
        <v>16392.234346438658</v>
      </c>
      <c r="AJ73" s="10">
        <f t="shared" ref="AJ73:AW73" si="238">+AJ61+AJ63+AJ68</f>
        <v>16397.483649609672</v>
      </c>
      <c r="AK73" s="10">
        <f t="shared" si="238"/>
        <v>16402.758504029305</v>
      </c>
      <c r="AL73" s="10">
        <f t="shared" si="238"/>
        <v>16408.059034069549</v>
      </c>
      <c r="AM73" s="10">
        <f t="shared" si="238"/>
        <v>16413.385364707789</v>
      </c>
      <c r="AN73" s="10">
        <f t="shared" si="238"/>
        <v>16418.737621529737</v>
      </c>
      <c r="AO73" s="10">
        <f t="shared" si="238"/>
        <v>16424.115930732405</v>
      </c>
      <c r="AP73" s="10">
        <f t="shared" si="238"/>
        <v>16429.520419127075</v>
      </c>
      <c r="AQ73" s="10">
        <f t="shared" si="238"/>
        <v>16434.951214142282</v>
      </c>
      <c r="AR73" s="10">
        <f t="shared" si="238"/>
        <v>16440.40844382684</v>
      </c>
      <c r="AS73" s="10">
        <f t="shared" si="238"/>
        <v>16445.892236852829</v>
      </c>
      <c r="AT73" s="10">
        <f t="shared" si="238"/>
        <v>16451.402722518666</v>
      </c>
      <c r="AU73" s="10">
        <f t="shared" si="238"/>
        <v>16456.940030752121</v>
      </c>
      <c r="AV73" s="10">
        <f t="shared" si="238"/>
        <v>16462.504292113397</v>
      </c>
      <c r="AW73" s="10">
        <f t="shared" si="238"/>
        <v>16468.095637798207</v>
      </c>
      <c r="AX73" s="10"/>
    </row>
    <row r="74" spans="1:50" x14ac:dyDescent="0.25">
      <c r="A74" s="15"/>
      <c r="B74"/>
    </row>
    <row r="75" spans="1:50" x14ac:dyDescent="0.25">
      <c r="A75" s="17" t="s">
        <v>59</v>
      </c>
      <c r="B75" s="18">
        <f>+IRAP!B16+IRES!B16</f>
        <v>0</v>
      </c>
      <c r="C75" s="18">
        <f>+IRAP!C16+IRES!C16</f>
        <v>0</v>
      </c>
      <c r="D75" s="18">
        <f>+IRAP!D16+IRES!D16</f>
        <v>0</v>
      </c>
      <c r="E75" s="18">
        <f>+IRAP!E16+IRES!E16</f>
        <v>0</v>
      </c>
      <c r="F75" s="18">
        <f>+IRAP!F16+IRES!F16</f>
        <v>0</v>
      </c>
      <c r="G75" s="18">
        <f>+IRAP!G16+IRES!G16</f>
        <v>0</v>
      </c>
      <c r="H75" s="18">
        <f>+IRAP!H16+IRES!H16</f>
        <v>0</v>
      </c>
      <c r="I75" s="18">
        <f>+IRAP!I16+IRES!I16</f>
        <v>0</v>
      </c>
      <c r="J75" s="18">
        <f>+IRAP!J16+IRES!J16</f>
        <v>0</v>
      </c>
      <c r="K75" s="18">
        <f>+IRAP!K16+IRES!K16</f>
        <v>0</v>
      </c>
      <c r="L75" s="18">
        <f>+IRAP!L16+IRES!L16</f>
        <v>0</v>
      </c>
      <c r="M75" s="18">
        <f>+IRAP!M16+IRES!M16</f>
        <v>7538.6999999999953</v>
      </c>
      <c r="N75" s="18">
        <f>+IRAP!N16+IRES!N16</f>
        <v>0</v>
      </c>
      <c r="O75" s="18">
        <f>+IRAP!O16+IRES!O16</f>
        <v>0</v>
      </c>
      <c r="P75" s="18">
        <f>+IRAP!P16+IRES!P16</f>
        <v>0</v>
      </c>
      <c r="Q75" s="18">
        <f>+IRAP!Q16+IRES!Q16</f>
        <v>0</v>
      </c>
      <c r="R75" s="18">
        <f>+IRAP!R16+IRES!R16</f>
        <v>0</v>
      </c>
      <c r="S75" s="18">
        <f>+IRAP!S16+IRES!S16</f>
        <v>0</v>
      </c>
      <c r="T75" s="18">
        <f>+IRAP!T16+IRES!T16</f>
        <v>0</v>
      </c>
      <c r="U75" s="18">
        <f>+IRAP!U16+IRES!U16</f>
        <v>0</v>
      </c>
      <c r="V75" s="18">
        <f>+IRAP!V16+IRES!V16</f>
        <v>0</v>
      </c>
      <c r="W75" s="18">
        <f>+IRAP!W16+IRES!W16</f>
        <v>0</v>
      </c>
      <c r="X75" s="18">
        <f>+IRAP!X16+IRES!X16</f>
        <v>0</v>
      </c>
      <c r="Y75" s="18">
        <f>+IRAP!Y16+IRES!Y16</f>
        <v>7538.6999999999953</v>
      </c>
      <c r="Z75" s="18">
        <f>+IRAP!Z16+IRES!Z16</f>
        <v>0</v>
      </c>
      <c r="AA75" s="18">
        <f>+IRAP!AA16+IRES!AA16</f>
        <v>0</v>
      </c>
      <c r="AB75" s="18">
        <f>+IRAP!AB16+IRES!AB16</f>
        <v>0</v>
      </c>
      <c r="AC75" s="18">
        <f>+IRAP!AC16+IRES!AC16</f>
        <v>0</v>
      </c>
      <c r="AD75" s="18">
        <f>+IRAP!AD16+IRES!AD16</f>
        <v>0</v>
      </c>
      <c r="AE75" s="18">
        <f>+IRAP!AE16+IRES!AE16</f>
        <v>0</v>
      </c>
      <c r="AF75" s="18">
        <f>+IRAP!AF16+IRES!AF16</f>
        <v>0</v>
      </c>
      <c r="AG75" s="18">
        <f>+IRAP!AG16+IRES!AG16</f>
        <v>0</v>
      </c>
      <c r="AH75" s="18">
        <f>+IRAP!AH16+IRES!AH16</f>
        <v>0</v>
      </c>
      <c r="AI75" s="18">
        <f>+IRAP!AI16+IRES!AI16</f>
        <v>0</v>
      </c>
      <c r="AJ75" s="18">
        <f>+IRAP!AJ16+IRES!AJ16</f>
        <v>0</v>
      </c>
      <c r="AK75" s="18">
        <f>+IRAP!AK16+IRES!AK16</f>
        <v>11419.2</v>
      </c>
      <c r="AL75" s="18">
        <f>+IRAP!AL16+IRES!AL16</f>
        <v>0</v>
      </c>
      <c r="AM75" s="18">
        <f>+IRAP!AM16+IRES!AM16</f>
        <v>0</v>
      </c>
      <c r="AN75" s="18">
        <f>+IRAP!AN16+IRES!AN16</f>
        <v>0</v>
      </c>
      <c r="AO75" s="18">
        <f>+IRAP!AO16+IRES!AO16</f>
        <v>0</v>
      </c>
      <c r="AP75" s="18">
        <f>+IRAP!AP16+IRES!AP16</f>
        <v>0</v>
      </c>
      <c r="AQ75" s="18">
        <f>+IRAP!AQ16+IRES!AQ16</f>
        <v>0</v>
      </c>
      <c r="AR75" s="18">
        <f>+IRAP!AR16+IRES!AR16</f>
        <v>0</v>
      </c>
      <c r="AS75" s="18">
        <f>+IRAP!AS16+IRES!AS16</f>
        <v>0</v>
      </c>
      <c r="AT75" s="18">
        <f>+IRAP!AT16+IRES!AT16</f>
        <v>0</v>
      </c>
      <c r="AU75" s="18">
        <f>+IRAP!AU16+IRES!AU16</f>
        <v>0</v>
      </c>
      <c r="AV75" s="18">
        <f>+IRAP!AV16+IRES!AV16</f>
        <v>0</v>
      </c>
      <c r="AW75" s="18">
        <f>+IRAP!AW16+IRES!AW16</f>
        <v>11419.2</v>
      </c>
      <c r="AX75" s="18"/>
    </row>
    <row r="76" spans="1:50" x14ac:dyDescent="0.25">
      <c r="A76" s="17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x14ac:dyDescent="0.25">
      <c r="A77" s="15" t="s">
        <v>60</v>
      </c>
      <c r="B77" s="10">
        <f>+B73-B75</f>
        <v>-7074.5000000000091</v>
      </c>
      <c r="C77" s="10">
        <f t="shared" ref="C77:S77" si="239">+C73-C75</f>
        <v>-6054.6325848014658</v>
      </c>
      <c r="D77" s="10">
        <f t="shared" si="239"/>
        <v>-4300.1387267660175</v>
      </c>
      <c r="E77" s="10">
        <f t="shared" si="239"/>
        <v>-2545.6229946493477</v>
      </c>
      <c r="F77" s="10">
        <f t="shared" si="239"/>
        <v>-791.08528197825763</v>
      </c>
      <c r="G77" s="10">
        <f t="shared" si="239"/>
        <v>963.47451823870688</v>
      </c>
      <c r="H77" s="10">
        <f t="shared" si="239"/>
        <v>2718.0565135137967</v>
      </c>
      <c r="I77" s="10">
        <f t="shared" si="239"/>
        <v>4472.6608118825779</v>
      </c>
      <c r="J77" s="10">
        <f t="shared" si="239"/>
        <v>6227.2875219064863</v>
      </c>
      <c r="K77" s="10">
        <f t="shared" si="239"/>
        <v>7981.9367526753886</v>
      </c>
      <c r="L77" s="10">
        <f t="shared" si="239"/>
        <v>7986.6086138101473</v>
      </c>
      <c r="M77" s="10">
        <f t="shared" si="239"/>
        <v>452.60321546521845</v>
      </c>
      <c r="N77" s="10">
        <f t="shared" si="239"/>
        <v>7996.0206683312208</v>
      </c>
      <c r="O77" s="10">
        <f t="shared" si="239"/>
        <v>8000.7610836375925</v>
      </c>
      <c r="P77" s="10">
        <f t="shared" si="239"/>
        <v>8005.5245731551686</v>
      </c>
      <c r="Q77" s="10">
        <f t="shared" si="239"/>
        <v>8010.3112491988395</v>
      </c>
      <c r="R77" s="10">
        <f t="shared" si="239"/>
        <v>8015.121224630192</v>
      </c>
      <c r="S77" s="10">
        <f t="shared" si="239"/>
        <v>8019.954612860176</v>
      </c>
      <c r="T77" s="10">
        <f t="shared" ref="T77:AI77" si="240">+T73-T75</f>
        <v>8024.8115278517698</v>
      </c>
      <c r="U77" s="10">
        <f t="shared" si="240"/>
        <v>8029.6920841226774</v>
      </c>
      <c r="V77" s="10">
        <f t="shared" si="240"/>
        <v>8034.5963967480211</v>
      </c>
      <c r="W77" s="10">
        <f t="shared" si="240"/>
        <v>8039.5245813630563</v>
      </c>
      <c r="X77" s="10">
        <f t="shared" si="240"/>
        <v>8044.4767541659012</v>
      </c>
      <c r="Y77" s="10">
        <f t="shared" si="240"/>
        <v>510.75303192027604</v>
      </c>
      <c r="Z77" s="10">
        <f t="shared" si="240"/>
        <v>16346.120198624911</v>
      </c>
      <c r="AA77" s="10">
        <f t="shared" si="240"/>
        <v>16351.145038849665</v>
      </c>
      <c r="AB77" s="10">
        <f t="shared" si="240"/>
        <v>16356.194337738296</v>
      </c>
      <c r="AC77" s="10">
        <f t="shared" si="240"/>
        <v>16361.268214344585</v>
      </c>
      <c r="AD77" s="10">
        <f t="shared" si="240"/>
        <v>16366.366788301821</v>
      </c>
      <c r="AE77" s="10">
        <f t="shared" si="240"/>
        <v>16371.490179825603</v>
      </c>
      <c r="AF77" s="10">
        <f t="shared" si="240"/>
        <v>16376.638509716693</v>
      </c>
      <c r="AG77" s="10">
        <f t="shared" si="240"/>
        <v>16381.811899363855</v>
      </c>
      <c r="AH77" s="10">
        <f t="shared" si="240"/>
        <v>16387.010470746718</v>
      </c>
      <c r="AI77" s="10">
        <f t="shared" si="240"/>
        <v>16392.234346438658</v>
      </c>
      <c r="AJ77" s="10">
        <f t="shared" ref="AJ77:AW77" si="241">+AJ73-AJ75</f>
        <v>16397.483649609672</v>
      </c>
      <c r="AK77" s="10">
        <f t="shared" si="241"/>
        <v>4983.5585040293045</v>
      </c>
      <c r="AL77" s="10">
        <f t="shared" si="241"/>
        <v>16408.059034069549</v>
      </c>
      <c r="AM77" s="10">
        <f t="shared" si="241"/>
        <v>16413.385364707789</v>
      </c>
      <c r="AN77" s="10">
        <f t="shared" si="241"/>
        <v>16418.737621529737</v>
      </c>
      <c r="AO77" s="10">
        <f t="shared" si="241"/>
        <v>16424.115930732405</v>
      </c>
      <c r="AP77" s="10">
        <f t="shared" si="241"/>
        <v>16429.520419127075</v>
      </c>
      <c r="AQ77" s="10">
        <f t="shared" si="241"/>
        <v>16434.951214142282</v>
      </c>
      <c r="AR77" s="10">
        <f t="shared" si="241"/>
        <v>16440.40844382684</v>
      </c>
      <c r="AS77" s="10">
        <f t="shared" si="241"/>
        <v>16445.892236852829</v>
      </c>
      <c r="AT77" s="10">
        <f t="shared" si="241"/>
        <v>16451.402722518666</v>
      </c>
      <c r="AU77" s="10">
        <f t="shared" si="241"/>
        <v>16456.940030752121</v>
      </c>
      <c r="AV77" s="10">
        <f t="shared" si="241"/>
        <v>16462.504292113397</v>
      </c>
      <c r="AW77" s="10">
        <f t="shared" si="241"/>
        <v>5048.8956377982067</v>
      </c>
      <c r="AX77" s="10"/>
    </row>
    <row r="80" spans="1:50" x14ac:dyDescent="0.25">
      <c r="A80" s="1" t="str">
        <f>+IF(Indice!$G$1="SOCIETA' DI PERSONE","REDDITO SOCIO","")</f>
        <v>REDDITO SOCIO</v>
      </c>
      <c r="B80" s="18">
        <f>+IF(Indice!$G$1="SOCIETA' DI PERSONE",IRPEF!$C$3*CE!B77,"")</f>
        <v>-7074.5000000000091</v>
      </c>
      <c r="C80" s="18">
        <f>+IF(Indice!$G$1="SOCIETA' DI PERSONE",IRPEF!$C$3*CE!C77,"")</f>
        <v>-6054.6325848014658</v>
      </c>
      <c r="D80" s="18">
        <f>+IF(Indice!$G$1="SOCIETA' DI PERSONE",IRPEF!$C$3*CE!D77,"")</f>
        <v>-4300.1387267660175</v>
      </c>
      <c r="E80" s="18">
        <f>+IF(Indice!$G$1="SOCIETA' DI PERSONE",IRPEF!$C$3*CE!E77,"")</f>
        <v>-2545.6229946493477</v>
      </c>
      <c r="F80" s="18">
        <f>+IF(Indice!$G$1="SOCIETA' DI PERSONE",IRPEF!$C$3*CE!F77,"")</f>
        <v>-791.08528197825763</v>
      </c>
      <c r="G80" s="18">
        <f>+IF(Indice!$G$1="SOCIETA' DI PERSONE",IRPEF!$C$3*CE!G77,"")</f>
        <v>963.47451823870688</v>
      </c>
      <c r="H80" s="18">
        <f>+IF(Indice!$G$1="SOCIETA' DI PERSONE",IRPEF!$C$3*CE!H77,"")</f>
        <v>2718.0565135137967</v>
      </c>
      <c r="I80" s="18">
        <f>+IF(Indice!$G$1="SOCIETA' DI PERSONE",IRPEF!$C$3*CE!I77,"")</f>
        <v>4472.6608118825779</v>
      </c>
      <c r="J80" s="18">
        <f>+IF(Indice!$G$1="SOCIETA' DI PERSONE",IRPEF!$C$3*CE!J77,"")</f>
        <v>6227.2875219064863</v>
      </c>
      <c r="K80" s="18">
        <f>+IF(Indice!$G$1="SOCIETA' DI PERSONE",IRPEF!$C$3*CE!K77,"")</f>
        <v>7981.9367526753886</v>
      </c>
      <c r="L80" s="18">
        <f>+IF(Indice!$G$1="SOCIETA' DI PERSONE",IRPEF!$C$3*CE!L77,"")</f>
        <v>7986.6086138101473</v>
      </c>
      <c r="M80" s="18">
        <f>+IF(Indice!$G$1="SOCIETA' DI PERSONE",IRPEF!$C$3*CE!M77,"")</f>
        <v>452.60321546521845</v>
      </c>
      <c r="N80" s="18">
        <f>+IF(Indice!$G$1="SOCIETA' DI PERSONE",IRPEF!$C$3*CE!N77,"")</f>
        <v>7996.0206683312208</v>
      </c>
      <c r="O80" s="18">
        <f>+IF(Indice!$G$1="SOCIETA' DI PERSONE",IRPEF!$C$3*CE!O77,"")</f>
        <v>8000.7610836375925</v>
      </c>
      <c r="P80" s="18">
        <f>+IF(Indice!$G$1="SOCIETA' DI PERSONE",IRPEF!$C$3*CE!P77,"")</f>
        <v>8005.5245731551686</v>
      </c>
      <c r="Q80" s="18">
        <f>+IF(Indice!$G$1="SOCIETA' DI PERSONE",IRPEF!$C$3*CE!Q77,"")</f>
        <v>8010.3112491988395</v>
      </c>
      <c r="R80" s="18">
        <f>+IF(Indice!$G$1="SOCIETA' DI PERSONE",IRPEF!$C$3*CE!R77,"")</f>
        <v>8015.121224630192</v>
      </c>
      <c r="S80" s="18">
        <f>+IF(Indice!$G$1="SOCIETA' DI PERSONE",IRPEF!$C$3*CE!S77,"")</f>
        <v>8019.954612860176</v>
      </c>
      <c r="T80" s="18">
        <f>+IF(Indice!$G$1="SOCIETA' DI PERSONE",IRPEF!$C$3*CE!T77,"")</f>
        <v>8024.8115278517698</v>
      </c>
      <c r="U80" s="18">
        <f>+IF(Indice!$G$1="SOCIETA' DI PERSONE",IRPEF!$C$3*CE!U77,"")</f>
        <v>8029.6920841226774</v>
      </c>
      <c r="V80" s="18">
        <f>+IF(Indice!$G$1="SOCIETA' DI PERSONE",IRPEF!$C$3*CE!V77,"")</f>
        <v>8034.5963967480211</v>
      </c>
      <c r="W80" s="18">
        <f>+IF(Indice!$G$1="SOCIETA' DI PERSONE",IRPEF!$C$3*CE!W77,"")</f>
        <v>8039.5245813630563</v>
      </c>
      <c r="X80" s="18">
        <f>+IF(Indice!$G$1="SOCIETA' DI PERSONE",IRPEF!$C$3*CE!X77,"")</f>
        <v>8044.4767541659012</v>
      </c>
      <c r="Y80" s="18">
        <f>+IF(Indice!$G$1="SOCIETA' DI PERSONE",IRPEF!$C$3*CE!Y77,"")</f>
        <v>510.75303192027604</v>
      </c>
      <c r="Z80" s="18">
        <f>+IF(Indice!$G$1="SOCIETA' DI PERSONE",IRPEF!$C$3*CE!Z77,"")</f>
        <v>16346.120198624911</v>
      </c>
      <c r="AA80" s="18">
        <f>+IF(Indice!$G$1="SOCIETA' DI PERSONE",IRPEF!$C$3*CE!AA77,"")</f>
        <v>16351.145038849665</v>
      </c>
      <c r="AB80" s="18">
        <f>+IF(Indice!$G$1="SOCIETA' DI PERSONE",IRPEF!$C$3*CE!AB77,"")</f>
        <v>16356.194337738296</v>
      </c>
      <c r="AC80" s="18">
        <f>+IF(Indice!$G$1="SOCIETA' DI PERSONE",IRPEF!$C$3*CE!AC77,"")</f>
        <v>16361.268214344585</v>
      </c>
      <c r="AD80" s="18">
        <f>+IF(Indice!$G$1="SOCIETA' DI PERSONE",IRPEF!$C$3*CE!AD77,"")</f>
        <v>16366.366788301821</v>
      </c>
      <c r="AE80" s="18">
        <f>+IF(Indice!$G$1="SOCIETA' DI PERSONE",IRPEF!$C$3*CE!AE77,"")</f>
        <v>16371.490179825603</v>
      </c>
      <c r="AF80" s="18">
        <f>+IF(Indice!$G$1="SOCIETA' DI PERSONE",IRPEF!$C$3*CE!AF77,"")</f>
        <v>16376.638509716693</v>
      </c>
      <c r="AG80" s="18">
        <f>+IF(Indice!$G$1="SOCIETA' DI PERSONE",IRPEF!$C$3*CE!AG77,"")</f>
        <v>16381.811899363855</v>
      </c>
      <c r="AH80" s="18">
        <f>+IF(Indice!$G$1="SOCIETA' DI PERSONE",IRPEF!$C$3*CE!AH77,"")</f>
        <v>16387.010470746718</v>
      </c>
      <c r="AI80" s="18">
        <f>+IF(Indice!$G$1="SOCIETA' DI PERSONE",IRPEF!$C$3*CE!AI77,"")</f>
        <v>16392.234346438658</v>
      </c>
      <c r="AJ80" s="18">
        <f>+IF(Indice!$G$1="SOCIETA' DI PERSONE",IRPEF!$C$3*CE!AJ77,"")</f>
        <v>16397.483649609672</v>
      </c>
      <c r="AK80" s="18">
        <f>+IF(Indice!$G$1="SOCIETA' DI PERSONE",IRPEF!$C$3*CE!AK77,"")</f>
        <v>4983.5585040293045</v>
      </c>
      <c r="AL80" s="18">
        <f>+IF(Indice!$G$1="SOCIETA' DI PERSONE",IRPEF!$C$3*CE!AL77,"")</f>
        <v>16408.059034069549</v>
      </c>
      <c r="AM80" s="18">
        <f>+IF(Indice!$G$1="SOCIETA' DI PERSONE",IRPEF!$C$3*CE!AM77,"")</f>
        <v>16413.385364707789</v>
      </c>
      <c r="AN80" s="18">
        <f>+IF(Indice!$G$1="SOCIETA' DI PERSONE",IRPEF!$C$3*CE!AN77,"")</f>
        <v>16418.737621529737</v>
      </c>
      <c r="AO80" s="18">
        <f>+IF(Indice!$G$1="SOCIETA' DI PERSONE",IRPEF!$C$3*CE!AO77,"")</f>
        <v>16424.115930732405</v>
      </c>
      <c r="AP80" s="18">
        <f>+IF(Indice!$G$1="SOCIETA' DI PERSONE",IRPEF!$C$3*CE!AP77,"")</f>
        <v>16429.520419127075</v>
      </c>
      <c r="AQ80" s="18">
        <f>+IF(Indice!$G$1="SOCIETA' DI PERSONE",IRPEF!$C$3*CE!AQ77,"")</f>
        <v>16434.951214142282</v>
      </c>
      <c r="AR80" s="18">
        <f>+IF(Indice!$G$1="SOCIETA' DI PERSONE",IRPEF!$C$3*CE!AR77,"")</f>
        <v>16440.40844382684</v>
      </c>
      <c r="AS80" s="18">
        <f>+IF(Indice!$G$1="SOCIETA' DI PERSONE",IRPEF!$C$3*CE!AS77,"")</f>
        <v>16445.892236852829</v>
      </c>
      <c r="AT80" s="18">
        <f>+IF(Indice!$G$1="SOCIETA' DI PERSONE",IRPEF!$C$3*CE!AT77,"")</f>
        <v>16451.402722518666</v>
      </c>
      <c r="AU80" s="18">
        <f>+IF(Indice!$G$1="SOCIETA' DI PERSONE",IRPEF!$C$3*CE!AU77,"")</f>
        <v>16456.940030752121</v>
      </c>
      <c r="AV80" s="18">
        <f>+IF(Indice!$G$1="SOCIETA' DI PERSONE",IRPEF!$C$3*CE!AV77,"")</f>
        <v>16462.504292113397</v>
      </c>
      <c r="AW80" s="18">
        <f>+IF(Indice!$G$1="SOCIETA' DI PERSONE",IRPEF!$C$3*CE!AW77,"")</f>
        <v>5048.8956377982067</v>
      </c>
    </row>
    <row r="81" spans="1:50" x14ac:dyDescent="0.25">
      <c r="A81" s="1" t="str">
        <f>+IF(Indice!$G$1="SOCIETA' DI PERSONE","IRPEF SOCIO","")</f>
        <v>IRPEF SOCIO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8">
        <f>+IF(Indice!$G$1="SOCIETA' DI PERSONE",IRPEF!$K$46,"")</f>
        <v>4145.3440570102484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8">
        <f>+IF(Indice!$G$1="SOCIETA' DI PERSONE",IRPEF!$L$46,"")</f>
        <v>34566.206548833499</v>
      </c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8">
        <f>+IF(Indice!$G$1="SOCIETA' DI PERSONE",IRPEF!$M$46,"")</f>
        <v>77660.924519163615</v>
      </c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8">
        <f>+IF(Indice!$G$1="SOCIETA' DI PERSONE",IRPEF!$N$46,"")</f>
        <v>77989.225567713482</v>
      </c>
    </row>
    <row r="82" spans="1:50" x14ac:dyDescent="0.25">
      <c r="A82" s="15" t="str">
        <f>+IF(Indice!$G$1="SOCIETA' DI PERSONE","UTILE SOCIO","")</f>
        <v>UTILE SOCIO</v>
      </c>
      <c r="B82" s="10">
        <f>+IF(Indice!$G$1="SOCIETA' DI PERSONE",B77-B80-B81,"")</f>
        <v>0</v>
      </c>
      <c r="C82" s="10">
        <f>+IF(Indice!$G$1="SOCIETA' DI PERSONE",C77-C80-C81,"")</f>
        <v>0</v>
      </c>
      <c r="D82" s="10">
        <f>+IF(Indice!$G$1="SOCIETA' DI PERSONE",D77-D80-D81,"")</f>
        <v>0</v>
      </c>
      <c r="E82" s="10">
        <f>+IF(Indice!$G$1="SOCIETA' DI PERSONE",E77-E80-E81,"")</f>
        <v>0</v>
      </c>
      <c r="F82" s="10">
        <f>+IF(Indice!$G$1="SOCIETA' DI PERSONE",F77-F80-F81,"")</f>
        <v>0</v>
      </c>
      <c r="G82" s="10">
        <f>+IF(Indice!$G$1="SOCIETA' DI PERSONE",G77-G80-G81,"")</f>
        <v>0</v>
      </c>
      <c r="H82" s="10">
        <f>+IF(Indice!$G$1="SOCIETA' DI PERSONE",H77-H80-H81,"")</f>
        <v>0</v>
      </c>
      <c r="I82" s="10">
        <f>+IF(Indice!$G$1="SOCIETA' DI PERSONE",I77-I80-I81,"")</f>
        <v>0</v>
      </c>
      <c r="J82" s="10">
        <f>+IF(Indice!$G$1="SOCIETA' DI PERSONE",J77-J80-J81,"")</f>
        <v>0</v>
      </c>
      <c r="K82" s="10">
        <f>+IF(Indice!$G$1="SOCIETA' DI PERSONE",K77-K80-K81,"")</f>
        <v>0</v>
      </c>
      <c r="L82" s="10">
        <f>+IF(Indice!$G$1="SOCIETA' DI PERSONE",L77-L80-L81,"")</f>
        <v>0</v>
      </c>
      <c r="M82" s="10">
        <f>+IF(Indice!$G$1="SOCIETA' DI PERSONE",M77-M80-M81,"")</f>
        <v>-4145.3440570102484</v>
      </c>
      <c r="N82" s="10">
        <f>+IF(Indice!$G$1="SOCIETA' DI PERSONE",N77-N80-N81,"")</f>
        <v>0</v>
      </c>
      <c r="O82" s="10">
        <f>+IF(Indice!$G$1="SOCIETA' DI PERSONE",O77-O80-O81,"")</f>
        <v>0</v>
      </c>
      <c r="P82" s="10">
        <f>+IF(Indice!$G$1="SOCIETA' DI PERSONE",P77-P80-P81,"")</f>
        <v>0</v>
      </c>
      <c r="Q82" s="10">
        <f>+IF(Indice!$G$1="SOCIETA' DI PERSONE",Q77-Q80-Q81,"")</f>
        <v>0</v>
      </c>
      <c r="R82" s="10">
        <f>+IF(Indice!$G$1="SOCIETA' DI PERSONE",R77-R80-R81,"")</f>
        <v>0</v>
      </c>
      <c r="S82" s="10">
        <f>+IF(Indice!$G$1="SOCIETA' DI PERSONE",S77-S80-S81,"")</f>
        <v>0</v>
      </c>
      <c r="T82" s="10">
        <f>+IF(Indice!$G$1="SOCIETA' DI PERSONE",T77-T80-T81,"")</f>
        <v>0</v>
      </c>
      <c r="U82" s="10">
        <f>+IF(Indice!$G$1="SOCIETA' DI PERSONE",U77-U80-U81,"")</f>
        <v>0</v>
      </c>
      <c r="V82" s="10">
        <f>+IF(Indice!$G$1="SOCIETA' DI PERSONE",V77-V80-V81,"")</f>
        <v>0</v>
      </c>
      <c r="W82" s="10">
        <f>+IF(Indice!$G$1="SOCIETA' DI PERSONE",W77-W80-W81,"")</f>
        <v>0</v>
      </c>
      <c r="X82" s="10">
        <f>+IF(Indice!$G$1="SOCIETA' DI PERSONE",X77-X80-X81,"")</f>
        <v>0</v>
      </c>
      <c r="Y82" s="10">
        <f>+IF(Indice!$G$1="SOCIETA' DI PERSONE",Y77-Y80-Y81,"")</f>
        <v>-34566.206548833499</v>
      </c>
      <c r="Z82" s="10">
        <f>+IF(Indice!$G$1="SOCIETA' DI PERSONE",Z77-Z80-Z81,"")</f>
        <v>0</v>
      </c>
      <c r="AA82" s="10">
        <f>+IF(Indice!$G$1="SOCIETA' DI PERSONE",AA77-AA80-AA81,"")</f>
        <v>0</v>
      </c>
      <c r="AB82" s="10">
        <f>+IF(Indice!$G$1="SOCIETA' DI PERSONE",AB77-AB80-AB81,"")</f>
        <v>0</v>
      </c>
      <c r="AC82" s="10">
        <f>+IF(Indice!$G$1="SOCIETA' DI PERSONE",AC77-AC80-AC81,"")</f>
        <v>0</v>
      </c>
      <c r="AD82" s="10">
        <f>+IF(Indice!$G$1="SOCIETA' DI PERSONE",AD77-AD80-AD81,"")</f>
        <v>0</v>
      </c>
      <c r="AE82" s="10">
        <f>+IF(Indice!$G$1="SOCIETA' DI PERSONE",AE77-AE80-AE81,"")</f>
        <v>0</v>
      </c>
      <c r="AF82" s="10">
        <f>+IF(Indice!$G$1="SOCIETA' DI PERSONE",AF77-AF80-AF81,"")</f>
        <v>0</v>
      </c>
      <c r="AG82" s="10">
        <f>+IF(Indice!$G$1="SOCIETA' DI PERSONE",AG77-AG80-AG81,"")</f>
        <v>0</v>
      </c>
      <c r="AH82" s="10">
        <f>+IF(Indice!$G$1="SOCIETA' DI PERSONE",AH77-AH80-AH81,"")</f>
        <v>0</v>
      </c>
      <c r="AI82" s="10">
        <f>+IF(Indice!$G$1="SOCIETA' DI PERSONE",AI77-AI80-AI81,"")</f>
        <v>0</v>
      </c>
      <c r="AJ82" s="10">
        <f>+IF(Indice!$G$1="SOCIETA' DI PERSONE",AJ77-AJ80-AJ81,"")</f>
        <v>0</v>
      </c>
      <c r="AK82" s="10">
        <f>+IF(Indice!$G$1="SOCIETA' DI PERSONE",AK77-AK80-AK81,"")</f>
        <v>-77660.924519163615</v>
      </c>
      <c r="AL82" s="10">
        <f>+IF(Indice!$G$1="SOCIETA' DI PERSONE",AL77-AL80-AL81,"")</f>
        <v>0</v>
      </c>
      <c r="AM82" s="10">
        <f>+IF(Indice!$G$1="SOCIETA' DI PERSONE",AM77-AM80-AM81,"")</f>
        <v>0</v>
      </c>
      <c r="AN82" s="10">
        <f>+IF(Indice!$G$1="SOCIETA' DI PERSONE",AN77-AN80-AN81,"")</f>
        <v>0</v>
      </c>
      <c r="AO82" s="10">
        <f>+IF(Indice!$G$1="SOCIETA' DI PERSONE",AO77-AO80-AO81,"")</f>
        <v>0</v>
      </c>
      <c r="AP82" s="10">
        <f>+IF(Indice!$G$1="SOCIETA' DI PERSONE",AP77-AP80-AP81,"")</f>
        <v>0</v>
      </c>
      <c r="AQ82" s="10">
        <f>+IF(Indice!$G$1="SOCIETA' DI PERSONE",AQ77-AQ80-AQ81,"")</f>
        <v>0</v>
      </c>
      <c r="AR82" s="10">
        <f>+IF(Indice!$G$1="SOCIETA' DI PERSONE",AR77-AR80-AR81,"")</f>
        <v>0</v>
      </c>
      <c r="AS82" s="10">
        <f>+IF(Indice!$G$1="SOCIETA' DI PERSONE",AS77-AS80-AS81,"")</f>
        <v>0</v>
      </c>
      <c r="AT82" s="10">
        <f>+IF(Indice!$G$1="SOCIETA' DI PERSONE",AT77-AT80-AT81,"")</f>
        <v>0</v>
      </c>
      <c r="AU82" s="10">
        <f>+IF(Indice!$G$1="SOCIETA' DI PERSONE",AU77-AU80-AU81,"")</f>
        <v>0</v>
      </c>
      <c r="AV82" s="10">
        <f>+IF(Indice!$G$1="SOCIETA' DI PERSONE",AV77-AV80-AV81,"")</f>
        <v>0</v>
      </c>
      <c r="AW82" s="10">
        <f>+IF(Indice!$G$1="SOCIETA' DI PERSONE",AW77-AW80-AW81,"")</f>
        <v>-77989.225567713482</v>
      </c>
      <c r="AX82" s="10"/>
    </row>
  </sheetData>
  <hyperlinks>
    <hyperlink ref="A1" location="Indice!A1" display="INDIC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Y51"/>
  <sheetViews>
    <sheetView showGridLines="0" zoomScale="120" zoomScaleNormal="120"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D49" sqref="D49"/>
    </sheetView>
  </sheetViews>
  <sheetFormatPr defaultRowHeight="15" x14ac:dyDescent="0.25"/>
  <cols>
    <col min="2" max="2" width="50.85546875" bestFit="1" customWidth="1"/>
    <col min="3" max="3" width="11.28515625" bestFit="1" customWidth="1"/>
    <col min="4" max="4" width="10.42578125" bestFit="1" customWidth="1"/>
    <col min="5" max="5" width="12" bestFit="1" customWidth="1"/>
    <col min="6" max="7" width="11.28515625" bestFit="1" customWidth="1"/>
    <col min="8" max="8" width="10.42578125" bestFit="1" customWidth="1"/>
    <col min="9" max="9" width="9.7109375" bestFit="1" customWidth="1"/>
    <col min="10" max="17" width="10.42578125" bestFit="1" customWidth="1"/>
    <col min="18" max="51" width="10.5703125" bestFit="1" customWidth="1"/>
  </cols>
  <sheetData>
    <row r="1" spans="1:51" x14ac:dyDescent="0.25">
      <c r="D1" s="3"/>
      <c r="E1" s="3"/>
    </row>
    <row r="2" spans="1:51" x14ac:dyDescent="0.25">
      <c r="C2" s="156">
        <f>+SP_Pregresso!D3</f>
        <v>42369</v>
      </c>
      <c r="D2" s="21">
        <f>+CE!B1</f>
        <v>42370</v>
      </c>
      <c r="E2" s="21">
        <f>+CE!C1</f>
        <v>42429</v>
      </c>
      <c r="F2" s="21">
        <f>+CE!D1</f>
        <v>42460</v>
      </c>
      <c r="G2" s="21">
        <f>+CE!E1</f>
        <v>42490</v>
      </c>
      <c r="H2" s="21">
        <f>+CE!F1</f>
        <v>42521</v>
      </c>
      <c r="I2" s="21">
        <f>+CE!G1</f>
        <v>42551</v>
      </c>
      <c r="J2" s="21">
        <f>+CE!H1</f>
        <v>42582</v>
      </c>
      <c r="K2" s="21">
        <f>+CE!I1</f>
        <v>42613</v>
      </c>
      <c r="L2" s="21">
        <f>+CE!J1</f>
        <v>42643</v>
      </c>
      <c r="M2" s="21">
        <f>+CE!K1</f>
        <v>42674</v>
      </c>
      <c r="N2" s="21">
        <f>+CE!L1</f>
        <v>42704</v>
      </c>
      <c r="O2" s="21">
        <f>+CE!M1</f>
        <v>42735</v>
      </c>
      <c r="P2" s="21">
        <f>+CE!N1</f>
        <v>42766</v>
      </c>
      <c r="Q2" s="21">
        <f>+CE!O1</f>
        <v>42794</v>
      </c>
      <c r="R2" s="21">
        <f>+CE!P1</f>
        <v>42825</v>
      </c>
      <c r="S2" s="21">
        <f>+CE!Q1</f>
        <v>42855</v>
      </c>
      <c r="T2" s="21">
        <f>+CE!R1</f>
        <v>42886</v>
      </c>
      <c r="U2" s="21">
        <f>+CE!S1</f>
        <v>42916</v>
      </c>
      <c r="V2" s="21">
        <f>+CE!T1</f>
        <v>42947</v>
      </c>
      <c r="W2" s="21">
        <f>+CE!U1</f>
        <v>42978</v>
      </c>
      <c r="X2" s="21">
        <f>+CE!V1</f>
        <v>43008</v>
      </c>
      <c r="Y2" s="21">
        <f>+CE!W1</f>
        <v>43039</v>
      </c>
      <c r="Z2" s="21">
        <f>+CE!X1</f>
        <v>43069</v>
      </c>
      <c r="AA2" s="21">
        <f>+CE!Y1</f>
        <v>43100</v>
      </c>
      <c r="AB2" s="21">
        <f>+CE!Z1</f>
        <v>43131</v>
      </c>
      <c r="AC2" s="21">
        <f>+CE!AA1</f>
        <v>43159</v>
      </c>
      <c r="AD2" s="21">
        <f>+CE!AB1</f>
        <v>43190</v>
      </c>
      <c r="AE2" s="21">
        <f>+CE!AC1</f>
        <v>43220</v>
      </c>
      <c r="AF2" s="21">
        <f>+CE!AD1</f>
        <v>43251</v>
      </c>
      <c r="AG2" s="21">
        <f>+CE!AE1</f>
        <v>43281</v>
      </c>
      <c r="AH2" s="21">
        <f>+CE!AF1</f>
        <v>43312</v>
      </c>
      <c r="AI2" s="21">
        <f>+CE!AG1</f>
        <v>43343</v>
      </c>
      <c r="AJ2" s="21">
        <f>+CE!AH1</f>
        <v>43373</v>
      </c>
      <c r="AK2" s="21">
        <f>+CE!AI1</f>
        <v>43404</v>
      </c>
      <c r="AL2" s="21">
        <f>+CE!AJ1</f>
        <v>43434</v>
      </c>
      <c r="AM2" s="21">
        <f>+CE!AK1</f>
        <v>43465</v>
      </c>
      <c r="AN2" s="21">
        <f>+CE!AL1</f>
        <v>43496</v>
      </c>
      <c r="AO2" s="21">
        <f>+CE!AM1</f>
        <v>43524</v>
      </c>
      <c r="AP2" s="21">
        <f>+CE!AN1</f>
        <v>43555</v>
      </c>
      <c r="AQ2" s="21">
        <f>+CE!AO1</f>
        <v>43585</v>
      </c>
      <c r="AR2" s="21">
        <f>+CE!AP1</f>
        <v>43616</v>
      </c>
      <c r="AS2" s="21">
        <f>+CE!AQ1</f>
        <v>43646</v>
      </c>
      <c r="AT2" s="21">
        <f>+CE!AR1</f>
        <v>43677</v>
      </c>
      <c r="AU2" s="21">
        <f>+CE!AS1</f>
        <v>43708</v>
      </c>
      <c r="AV2" s="21">
        <f>+CE!AT1</f>
        <v>43738</v>
      </c>
      <c r="AW2" s="21">
        <f>+CE!AU1</f>
        <v>43769</v>
      </c>
      <c r="AX2" s="21">
        <f>+CE!AV1</f>
        <v>43799</v>
      </c>
      <c r="AY2" s="21">
        <f>+CE!AW1</f>
        <v>43830</v>
      </c>
    </row>
    <row r="3" spans="1:51" x14ac:dyDescent="0.25">
      <c r="A3" s="281" t="s">
        <v>178</v>
      </c>
      <c r="B3" s="278"/>
      <c r="C3" s="190"/>
    </row>
    <row r="4" spans="1:51" x14ac:dyDescent="0.25">
      <c r="A4" s="25"/>
      <c r="B4" s="24" t="s">
        <v>179</v>
      </c>
      <c r="C4" s="190"/>
      <c r="D4" s="46">
        <f>+M_Vendite!C204</f>
        <v>0</v>
      </c>
      <c r="E4" s="46">
        <f>+M_Vendite!D204</f>
        <v>146400</v>
      </c>
      <c r="F4" s="46">
        <f>+M_Vendite!E204</f>
        <v>244000</v>
      </c>
      <c r="G4" s="46">
        <f>+M_Vendite!F204</f>
        <v>244000</v>
      </c>
      <c r="H4" s="46">
        <f>+M_Vendite!G204</f>
        <v>244000</v>
      </c>
      <c r="I4" s="46">
        <f>+M_Vendite!H204</f>
        <v>244000</v>
      </c>
      <c r="J4" s="46">
        <f>+M_Vendite!I204</f>
        <v>244000</v>
      </c>
      <c r="K4" s="46">
        <f>+M_Vendite!J204</f>
        <v>244000</v>
      </c>
      <c r="L4" s="46">
        <f>+M_Vendite!K204</f>
        <v>244000</v>
      </c>
      <c r="M4" s="46">
        <f>+M_Vendite!L204</f>
        <v>244000</v>
      </c>
      <c r="N4" s="46">
        <f>+M_Vendite!M204</f>
        <v>244000</v>
      </c>
      <c r="O4" s="46">
        <f>+M_Vendite!N204</f>
        <v>244000</v>
      </c>
      <c r="P4" s="46">
        <f>+M_Vendite!O204</f>
        <v>244000</v>
      </c>
      <c r="Q4" s="46">
        <f>+M_Vendite!P204</f>
        <v>244000</v>
      </c>
      <c r="R4" s="46">
        <f>+M_Vendite!Q204</f>
        <v>244000</v>
      </c>
      <c r="S4" s="46">
        <f>+M_Vendite!R204</f>
        <v>244000</v>
      </c>
      <c r="T4" s="46">
        <f>+M_Vendite!S204</f>
        <v>244000</v>
      </c>
      <c r="U4" s="46">
        <f>+M_Vendite!T204</f>
        <v>244000</v>
      </c>
      <c r="V4" s="46">
        <f>+M_Vendite!U204</f>
        <v>244000</v>
      </c>
      <c r="W4" s="46">
        <f>+M_Vendite!V204</f>
        <v>244000</v>
      </c>
      <c r="X4" s="46">
        <f>+M_Vendite!W204</f>
        <v>244000</v>
      </c>
      <c r="Y4" s="46">
        <f>+M_Vendite!X204</f>
        <v>244000</v>
      </c>
      <c r="Z4" s="46">
        <f>+M_Vendite!Y204</f>
        <v>244000</v>
      </c>
      <c r="AA4" s="46">
        <f>+M_Vendite!Z204</f>
        <v>244000</v>
      </c>
      <c r="AB4" s="46">
        <f>+M_Vendite!AA204</f>
        <v>244000</v>
      </c>
      <c r="AC4" s="46">
        <f>+M_Vendite!AB204</f>
        <v>244000</v>
      </c>
      <c r="AD4" s="46">
        <f>+M_Vendite!AC204</f>
        <v>244000</v>
      </c>
      <c r="AE4" s="46">
        <f>+M_Vendite!AD204</f>
        <v>244000</v>
      </c>
      <c r="AF4" s="46">
        <f>+M_Vendite!AE204</f>
        <v>244000</v>
      </c>
      <c r="AG4" s="46">
        <f>+M_Vendite!AF204</f>
        <v>244000</v>
      </c>
      <c r="AH4" s="46">
        <f>+M_Vendite!AG204</f>
        <v>244000</v>
      </c>
      <c r="AI4" s="46">
        <f>+M_Vendite!AH204</f>
        <v>244000</v>
      </c>
      <c r="AJ4" s="46">
        <f>+M_Vendite!AI204</f>
        <v>244000</v>
      </c>
      <c r="AK4" s="46">
        <f>+M_Vendite!AJ204</f>
        <v>244000</v>
      </c>
      <c r="AL4" s="46">
        <f>+M_Vendite!AK204</f>
        <v>244000</v>
      </c>
      <c r="AM4" s="46">
        <f>+M_Vendite!AL204</f>
        <v>244000</v>
      </c>
      <c r="AN4" s="46">
        <f>+M_Vendite!AM204</f>
        <v>244000</v>
      </c>
      <c r="AO4" s="46">
        <f>+M_Vendite!AN204</f>
        <v>244000</v>
      </c>
      <c r="AP4" s="46">
        <f>+M_Vendite!AO204</f>
        <v>244000</v>
      </c>
      <c r="AQ4" s="46">
        <f>+M_Vendite!AP204</f>
        <v>244000</v>
      </c>
      <c r="AR4" s="46">
        <f>+M_Vendite!AQ204</f>
        <v>244000</v>
      </c>
      <c r="AS4" s="46">
        <f>+M_Vendite!AR204</f>
        <v>244000</v>
      </c>
      <c r="AT4" s="46">
        <f>+M_Vendite!AS204</f>
        <v>244000</v>
      </c>
      <c r="AU4" s="46">
        <f>+M_Vendite!AT204</f>
        <v>244000</v>
      </c>
      <c r="AV4" s="46">
        <f>+M_Vendite!AU204</f>
        <v>244000</v>
      </c>
      <c r="AW4" s="46">
        <f>+M_Vendite!AV204</f>
        <v>244000</v>
      </c>
      <c r="AX4" s="46">
        <f>+M_Vendite!AW204</f>
        <v>244000</v>
      </c>
      <c r="AY4" s="46">
        <f>+M_Vendite!AX204</f>
        <v>244000</v>
      </c>
    </row>
    <row r="5" spans="1:51" x14ac:dyDescent="0.25">
      <c r="B5" t="s">
        <v>180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</row>
    <row r="6" spans="1:51" x14ac:dyDescent="0.25">
      <c r="B6" t="s">
        <v>181</v>
      </c>
      <c r="D6" s="46">
        <f>-M_Acquisti!D139</f>
        <v>0</v>
      </c>
      <c r="E6" s="46">
        <f>-M_Acquisti!E139</f>
        <v>0</v>
      </c>
      <c r="F6" s="46">
        <f>-M_Acquisti!F139</f>
        <v>-85400</v>
      </c>
      <c r="G6" s="46">
        <f>-M_Acquisti!G139</f>
        <v>-170800</v>
      </c>
      <c r="H6" s="46">
        <f>-M_Acquisti!H139</f>
        <v>-170800</v>
      </c>
      <c r="I6" s="46">
        <f>-M_Acquisti!I139</f>
        <v>-170800</v>
      </c>
      <c r="J6" s="46">
        <f>-M_Acquisti!J139</f>
        <v>-170800</v>
      </c>
      <c r="K6" s="46">
        <f>-M_Acquisti!K139</f>
        <v>-170800</v>
      </c>
      <c r="L6" s="46">
        <f>-M_Acquisti!L139</f>
        <v>-170800</v>
      </c>
      <c r="M6" s="46">
        <f>-M_Acquisti!M139</f>
        <v>-170800</v>
      </c>
      <c r="N6" s="46">
        <f>-M_Acquisti!N139</f>
        <v>-170800</v>
      </c>
      <c r="O6" s="46">
        <f>-M_Acquisti!O139</f>
        <v>-170800</v>
      </c>
      <c r="P6" s="46">
        <f>-M_Acquisti!P139</f>
        <v>-170800</v>
      </c>
      <c r="Q6" s="46">
        <f>-M_Acquisti!Q139</f>
        <v>-170800</v>
      </c>
      <c r="R6" s="46">
        <f>-M_Acquisti!R139</f>
        <v>-170800</v>
      </c>
      <c r="S6" s="46">
        <f>-M_Acquisti!S139</f>
        <v>-170800</v>
      </c>
      <c r="T6" s="46">
        <f>-M_Acquisti!T139</f>
        <v>-170800</v>
      </c>
      <c r="U6" s="46">
        <f>-M_Acquisti!U139</f>
        <v>-170800</v>
      </c>
      <c r="V6" s="46">
        <f>-M_Acquisti!V139</f>
        <v>-170800</v>
      </c>
      <c r="W6" s="46">
        <f>-M_Acquisti!W139</f>
        <v>-170800</v>
      </c>
      <c r="X6" s="46">
        <f>-M_Acquisti!X139</f>
        <v>-170800</v>
      </c>
      <c r="Y6" s="46">
        <f>-M_Acquisti!Y139</f>
        <v>-170800</v>
      </c>
      <c r="Z6" s="46">
        <f>-M_Acquisti!Z139</f>
        <v>-170800</v>
      </c>
      <c r="AA6" s="46">
        <f>-M_Acquisti!AA139</f>
        <v>-170800</v>
      </c>
      <c r="AB6" s="46">
        <f>-M_Acquisti!AB139</f>
        <v>-170800</v>
      </c>
      <c r="AC6" s="46">
        <f>-M_Acquisti!AC139</f>
        <v>-170800</v>
      </c>
      <c r="AD6" s="46">
        <f>-M_Acquisti!AD139</f>
        <v>-170800</v>
      </c>
      <c r="AE6" s="46">
        <f>-M_Acquisti!AE139</f>
        <v>-170800</v>
      </c>
      <c r="AF6" s="46">
        <f>-M_Acquisti!AF139</f>
        <v>-170800</v>
      </c>
      <c r="AG6" s="46">
        <f>-M_Acquisti!AG139</f>
        <v>-170800</v>
      </c>
      <c r="AH6" s="46">
        <f>-M_Acquisti!AH139</f>
        <v>-170800</v>
      </c>
      <c r="AI6" s="46">
        <f>-M_Acquisti!AI139</f>
        <v>-170800</v>
      </c>
      <c r="AJ6" s="46">
        <f>-M_Acquisti!AJ139</f>
        <v>-170800</v>
      </c>
      <c r="AK6" s="46">
        <f>-M_Acquisti!AK139</f>
        <v>-170800</v>
      </c>
      <c r="AL6" s="46">
        <f>-M_Acquisti!AL139</f>
        <v>-170800</v>
      </c>
      <c r="AM6" s="46">
        <f>-M_Acquisti!AM139</f>
        <v>-170800</v>
      </c>
      <c r="AN6" s="46">
        <f>-M_Acquisti!AN139</f>
        <v>-170800</v>
      </c>
      <c r="AO6" s="46">
        <f>-M_Acquisti!AO139</f>
        <v>-170800</v>
      </c>
      <c r="AP6" s="46">
        <f>-M_Acquisti!AP139</f>
        <v>-170800</v>
      </c>
      <c r="AQ6" s="46">
        <f>-M_Acquisti!AQ139</f>
        <v>-170800</v>
      </c>
      <c r="AR6" s="46">
        <f>-M_Acquisti!AR139</f>
        <v>-170800</v>
      </c>
      <c r="AS6" s="46">
        <f>-M_Acquisti!AS139</f>
        <v>-170800</v>
      </c>
      <c r="AT6" s="46">
        <f>-M_Acquisti!AT139</f>
        <v>-170800</v>
      </c>
      <c r="AU6" s="46">
        <f>-M_Acquisti!AU139</f>
        <v>-170800</v>
      </c>
      <c r="AV6" s="46">
        <f>-M_Acquisti!AV139</f>
        <v>-170800</v>
      </c>
      <c r="AW6" s="46">
        <f>-M_Acquisti!AW139</f>
        <v>-170800</v>
      </c>
      <c r="AX6" s="46">
        <f>-M_Acquisti!AX139</f>
        <v>-170800</v>
      </c>
      <c r="AY6" s="46">
        <f>-M_Acquisti!AY139</f>
        <v>-170800</v>
      </c>
    </row>
    <row r="7" spans="1:51" x14ac:dyDescent="0.25">
      <c r="B7" t="s">
        <v>182</v>
      </c>
      <c r="D7" s="46">
        <f>-'M_Altri Costi'!D109</f>
        <v>-39120</v>
      </c>
      <c r="E7" s="46">
        <f>-'M_Altri Costi'!E109</f>
        <v>-39120</v>
      </c>
      <c r="F7" s="46">
        <f>-'M_Altri Costi'!F109</f>
        <v>-39120</v>
      </c>
      <c r="G7" s="46">
        <f>-'M_Altri Costi'!G109</f>
        <v>-39120</v>
      </c>
      <c r="H7" s="46">
        <f>-'M_Altri Costi'!H109</f>
        <v>-39120</v>
      </c>
      <c r="I7" s="46">
        <f>-'M_Altri Costi'!I109</f>
        <v>-39120</v>
      </c>
      <c r="J7" s="46">
        <f>-'M_Altri Costi'!J109</f>
        <v>-39120</v>
      </c>
      <c r="K7" s="46">
        <f>-'M_Altri Costi'!K109</f>
        <v>-39120</v>
      </c>
      <c r="L7" s="46">
        <f>-'M_Altri Costi'!L109</f>
        <v>-39120</v>
      </c>
      <c r="M7" s="46">
        <f>-'M_Altri Costi'!M109</f>
        <v>-39120</v>
      </c>
      <c r="N7" s="46">
        <f>-'M_Altri Costi'!N109</f>
        <v>-39120</v>
      </c>
      <c r="O7" s="46">
        <f>-'M_Altri Costi'!O109</f>
        <v>-39120</v>
      </c>
      <c r="P7" s="46">
        <f>-'M_Altri Costi'!P109</f>
        <v>-39120</v>
      </c>
      <c r="Q7" s="46">
        <f>-'M_Altri Costi'!Q109</f>
        <v>-39120</v>
      </c>
      <c r="R7" s="46">
        <f>-'M_Altri Costi'!R109</f>
        <v>-39120</v>
      </c>
      <c r="S7" s="46">
        <f>-'M_Altri Costi'!S109</f>
        <v>-39120</v>
      </c>
      <c r="T7" s="46">
        <f>-'M_Altri Costi'!T109</f>
        <v>-39120</v>
      </c>
      <c r="U7" s="46">
        <f>-'M_Altri Costi'!U109</f>
        <v>-39120</v>
      </c>
      <c r="V7" s="46">
        <f>-'M_Altri Costi'!V109</f>
        <v>-39120</v>
      </c>
      <c r="W7" s="46">
        <f>-'M_Altri Costi'!W109</f>
        <v>-39120</v>
      </c>
      <c r="X7" s="46">
        <f>-'M_Altri Costi'!X109</f>
        <v>-39120</v>
      </c>
      <c r="Y7" s="46">
        <f>-'M_Altri Costi'!Y109</f>
        <v>-39120</v>
      </c>
      <c r="Z7" s="46">
        <f>-'M_Altri Costi'!Z109</f>
        <v>-39120</v>
      </c>
      <c r="AA7" s="46">
        <f>-'M_Altri Costi'!AA109</f>
        <v>-39120</v>
      </c>
      <c r="AB7" s="46">
        <f>-'M_Altri Costi'!AB109</f>
        <v>-39120</v>
      </c>
      <c r="AC7" s="46">
        <f>-'M_Altri Costi'!AC109</f>
        <v>-39120</v>
      </c>
      <c r="AD7" s="46">
        <f>-'M_Altri Costi'!AD109</f>
        <v>-39120</v>
      </c>
      <c r="AE7" s="46">
        <f>-'M_Altri Costi'!AE109</f>
        <v>-39120</v>
      </c>
      <c r="AF7" s="46">
        <f>-'M_Altri Costi'!AF109</f>
        <v>-39120</v>
      </c>
      <c r="AG7" s="46">
        <f>-'M_Altri Costi'!AG109</f>
        <v>-39120</v>
      </c>
      <c r="AH7" s="46">
        <f>-'M_Altri Costi'!AH109</f>
        <v>-39120</v>
      </c>
      <c r="AI7" s="46">
        <f>-'M_Altri Costi'!AI109</f>
        <v>-39120</v>
      </c>
      <c r="AJ7" s="46">
        <f>-'M_Altri Costi'!AJ109</f>
        <v>-39120</v>
      </c>
      <c r="AK7" s="46">
        <f>-'M_Altri Costi'!AK109</f>
        <v>-39120</v>
      </c>
      <c r="AL7" s="46">
        <f>-'M_Altri Costi'!AL109</f>
        <v>-39120</v>
      </c>
      <c r="AM7" s="46">
        <f>-'M_Altri Costi'!AM109</f>
        <v>-39120</v>
      </c>
      <c r="AN7" s="46">
        <f>-'M_Altri Costi'!AN109</f>
        <v>-39120</v>
      </c>
      <c r="AO7" s="46">
        <f>-'M_Altri Costi'!AO109</f>
        <v>-39120</v>
      </c>
      <c r="AP7" s="46">
        <f>-'M_Altri Costi'!AP109</f>
        <v>-39120</v>
      </c>
      <c r="AQ7" s="46">
        <f>-'M_Altri Costi'!AQ109</f>
        <v>-39120</v>
      </c>
      <c r="AR7" s="46">
        <f>-'M_Altri Costi'!AR109</f>
        <v>-39120</v>
      </c>
      <c r="AS7" s="46">
        <f>-'M_Altri Costi'!AS109</f>
        <v>-39120</v>
      </c>
      <c r="AT7" s="46">
        <f>-'M_Altri Costi'!AT109</f>
        <v>-39120</v>
      </c>
      <c r="AU7" s="46">
        <f>-'M_Altri Costi'!AU109</f>
        <v>-39120</v>
      </c>
      <c r="AV7" s="46">
        <f>-'M_Altri Costi'!AV109</f>
        <v>-39120</v>
      </c>
      <c r="AW7" s="46">
        <f>-'M_Altri Costi'!AW109</f>
        <v>-39120</v>
      </c>
      <c r="AX7" s="46">
        <f>-'M_Altri Costi'!AX109</f>
        <v>-39120</v>
      </c>
      <c r="AY7" s="46">
        <f>-'M_Altri Costi'!AY109</f>
        <v>-39120</v>
      </c>
    </row>
    <row r="8" spans="1:51" x14ac:dyDescent="0.25">
      <c r="B8" t="s">
        <v>183</v>
      </c>
      <c r="D8" s="46">
        <f>-M_Personale!C36</f>
        <v>-4600</v>
      </c>
      <c r="E8" s="46">
        <f>-M_Personale!D36</f>
        <v>-6263.666666666667</v>
      </c>
      <c r="F8" s="46">
        <f>-M_Personale!E36</f>
        <v>-6263.666666666667</v>
      </c>
      <c r="G8" s="46">
        <f>-M_Personale!F36</f>
        <v>-6263.666666666667</v>
      </c>
      <c r="H8" s="46">
        <f>-M_Personale!G36</f>
        <v>-6263.666666666667</v>
      </c>
      <c r="I8" s="46">
        <f>-M_Personale!H36</f>
        <v>-10097.000000000002</v>
      </c>
      <c r="J8" s="46">
        <f>-M_Personale!I36</f>
        <v>-6263.666666666667</v>
      </c>
      <c r="K8" s="46">
        <f>-M_Personale!J36</f>
        <v>-6263.666666666667</v>
      </c>
      <c r="L8" s="46">
        <f>-M_Personale!K36</f>
        <v>-6263.666666666667</v>
      </c>
      <c r="M8" s="46">
        <f>-M_Personale!L36</f>
        <v>-6263.666666666667</v>
      </c>
      <c r="N8" s="46">
        <f>-M_Personale!M36</f>
        <v>-6263.666666666667</v>
      </c>
      <c r="O8" s="46">
        <f>-M_Personale!N36</f>
        <v>-10863.666666666666</v>
      </c>
      <c r="P8" s="46">
        <f>-M_Personale!O36</f>
        <v>-6263.666666666667</v>
      </c>
      <c r="Q8" s="46">
        <f>-M_Personale!P36</f>
        <v>-6263.666666666667</v>
      </c>
      <c r="R8" s="46">
        <f>-M_Personale!Q36</f>
        <v>-6263.666666666667</v>
      </c>
      <c r="S8" s="46">
        <f>-M_Personale!R36</f>
        <v>-6263.666666666667</v>
      </c>
      <c r="T8" s="46">
        <f>-M_Personale!S36</f>
        <v>-6263.666666666667</v>
      </c>
      <c r="U8" s="46">
        <f>-M_Personale!T36</f>
        <v>-10863.66666666667</v>
      </c>
      <c r="V8" s="46">
        <f>-M_Personale!U36</f>
        <v>-6263.666666666667</v>
      </c>
      <c r="W8" s="46">
        <f>-M_Personale!V36</f>
        <v>-6263.666666666667</v>
      </c>
      <c r="X8" s="46">
        <f>-M_Personale!W36</f>
        <v>-6263.666666666667</v>
      </c>
      <c r="Y8" s="46">
        <f>-M_Personale!X36</f>
        <v>-6263.666666666667</v>
      </c>
      <c r="Z8" s="46">
        <f>-M_Personale!Y36</f>
        <v>-6263.666666666667</v>
      </c>
      <c r="AA8" s="46">
        <f>-M_Personale!Z36</f>
        <v>-10863.666666666666</v>
      </c>
      <c r="AB8" s="46">
        <f>-M_Personale!AA36</f>
        <v>-6263.666666666667</v>
      </c>
      <c r="AC8" s="46">
        <f>-M_Personale!AB36</f>
        <v>-6263.666666666667</v>
      </c>
      <c r="AD8" s="46">
        <f>-M_Personale!AC36</f>
        <v>-6263.666666666667</v>
      </c>
      <c r="AE8" s="46">
        <f>-M_Personale!AD36</f>
        <v>-6263.666666666667</v>
      </c>
      <c r="AF8" s="46">
        <f>-M_Personale!AE36</f>
        <v>-6263.666666666667</v>
      </c>
      <c r="AG8" s="46">
        <f>-M_Personale!AF36</f>
        <v>-10863.66666666667</v>
      </c>
      <c r="AH8" s="46">
        <f>-M_Personale!AG36</f>
        <v>-6263.666666666667</v>
      </c>
      <c r="AI8" s="46">
        <f>-M_Personale!AH36</f>
        <v>-6263.666666666667</v>
      </c>
      <c r="AJ8" s="46">
        <f>-M_Personale!AI36</f>
        <v>-6263.666666666667</v>
      </c>
      <c r="AK8" s="46">
        <f>-M_Personale!AJ36</f>
        <v>-6263.666666666667</v>
      </c>
      <c r="AL8" s="46">
        <f>-M_Personale!AK36</f>
        <v>-6263.666666666667</v>
      </c>
      <c r="AM8" s="46">
        <f>-M_Personale!AL36</f>
        <v>-10863.666666666666</v>
      </c>
      <c r="AN8" s="46">
        <f>-M_Personale!AM36</f>
        <v>-6263.666666666667</v>
      </c>
      <c r="AO8" s="46">
        <f>-M_Personale!AN36</f>
        <v>-6263.666666666667</v>
      </c>
      <c r="AP8" s="46">
        <f>-M_Personale!AO36</f>
        <v>-6263.666666666667</v>
      </c>
      <c r="AQ8" s="46">
        <f>-M_Personale!AP36</f>
        <v>-6263.666666666667</v>
      </c>
      <c r="AR8" s="46">
        <f>-M_Personale!AQ36</f>
        <v>-6263.666666666667</v>
      </c>
      <c r="AS8" s="46">
        <f>-M_Personale!AR36</f>
        <v>-10863.66666666667</v>
      </c>
      <c r="AT8" s="46">
        <f>-M_Personale!AS36</f>
        <v>-6263.666666666667</v>
      </c>
      <c r="AU8" s="46">
        <f>-M_Personale!AT36</f>
        <v>-6263.666666666667</v>
      </c>
      <c r="AV8" s="46">
        <f>-M_Personale!AU36</f>
        <v>-6263.666666666667</v>
      </c>
      <c r="AW8" s="46">
        <f>-M_Personale!AV36</f>
        <v>-6263.666666666667</v>
      </c>
      <c r="AX8" s="46">
        <f>-M_Personale!AW36</f>
        <v>-6263.666666666667</v>
      </c>
      <c r="AY8" s="46">
        <f>-M_Personale!AX36</f>
        <v>-10863.666666666666</v>
      </c>
    </row>
    <row r="9" spans="1:51" x14ac:dyDescent="0.25">
      <c r="B9" t="s">
        <v>184</v>
      </c>
      <c r="D9" s="46">
        <f>+L_Iva!E20</f>
        <v>0</v>
      </c>
      <c r="E9" s="46">
        <f>+L_Iva!F20</f>
        <v>-9680</v>
      </c>
      <c r="F9" s="46">
        <f>+L_Iva!G20</f>
        <v>-9680</v>
      </c>
      <c r="G9" s="46">
        <f>+L_Iva!H20</f>
        <v>-9680</v>
      </c>
      <c r="H9" s="46">
        <f>+L_Iva!I20</f>
        <v>-9680</v>
      </c>
      <c r="I9" s="46">
        <f>+L_Iva!J20</f>
        <v>-9680</v>
      </c>
      <c r="J9" s="46">
        <f>+L_Iva!K20</f>
        <v>-9680</v>
      </c>
      <c r="K9" s="46">
        <f>+L_Iva!L20</f>
        <v>-9680</v>
      </c>
      <c r="L9" s="46">
        <f>+L_Iva!M20</f>
        <v>-9680</v>
      </c>
      <c r="M9" s="46">
        <f>+L_Iva!N20</f>
        <v>-9680</v>
      </c>
      <c r="N9" s="46">
        <f>+L_Iva!O20</f>
        <v>-9680</v>
      </c>
      <c r="O9" s="46">
        <f>+L_Iva!P20</f>
        <v>-9680</v>
      </c>
      <c r="P9" s="46">
        <f>+L_Iva!Q20</f>
        <v>-9680</v>
      </c>
      <c r="Q9" s="46">
        <f>+L_Iva!R20</f>
        <v>-9680</v>
      </c>
      <c r="R9" s="46">
        <f>+L_Iva!S20</f>
        <v>-9680</v>
      </c>
      <c r="S9" s="46">
        <f>+L_Iva!T20</f>
        <v>-9680</v>
      </c>
      <c r="T9" s="46">
        <f>+L_Iva!U20</f>
        <v>-9680</v>
      </c>
      <c r="U9" s="46">
        <f>+L_Iva!V20</f>
        <v>-9680</v>
      </c>
      <c r="V9" s="46">
        <f>+L_Iva!W20</f>
        <v>-9680</v>
      </c>
      <c r="W9" s="46">
        <f>+L_Iva!X20</f>
        <v>-9680</v>
      </c>
      <c r="X9" s="46">
        <f>+L_Iva!Y20</f>
        <v>-9680</v>
      </c>
      <c r="Y9" s="46">
        <f>+L_Iva!Z20</f>
        <v>-9680</v>
      </c>
      <c r="Z9" s="46">
        <f>+L_Iva!AA20</f>
        <v>-9680</v>
      </c>
      <c r="AA9" s="46">
        <f>+L_Iva!AB20</f>
        <v>-9680</v>
      </c>
      <c r="AB9" s="46">
        <f>+L_Iva!AC20</f>
        <v>-9680</v>
      </c>
      <c r="AC9" s="46">
        <f>+L_Iva!AD20</f>
        <v>-9680</v>
      </c>
      <c r="AD9" s="46">
        <f>+L_Iva!AE20</f>
        <v>-9680</v>
      </c>
      <c r="AE9" s="46">
        <f>+L_Iva!AF20</f>
        <v>-9680</v>
      </c>
      <c r="AF9" s="46">
        <f>+L_Iva!AG20</f>
        <v>-9680</v>
      </c>
      <c r="AG9" s="46">
        <f>+L_Iva!AH20</f>
        <v>-9680</v>
      </c>
      <c r="AH9" s="46">
        <f>+L_Iva!AI20</f>
        <v>-9680</v>
      </c>
      <c r="AI9" s="46">
        <f>+L_Iva!AJ20</f>
        <v>-9680</v>
      </c>
      <c r="AJ9" s="46">
        <f>+L_Iva!AK20</f>
        <v>-9680</v>
      </c>
      <c r="AK9" s="46">
        <f>+L_Iva!AL20</f>
        <v>-9680</v>
      </c>
      <c r="AL9" s="46">
        <f>+L_Iva!AM20</f>
        <v>-9680</v>
      </c>
      <c r="AM9" s="46">
        <f>+L_Iva!AN20</f>
        <v>-9680</v>
      </c>
      <c r="AN9" s="46">
        <f>+L_Iva!AO20</f>
        <v>-9680</v>
      </c>
      <c r="AO9" s="46">
        <f>+L_Iva!AP20</f>
        <v>-9680</v>
      </c>
      <c r="AP9" s="46">
        <f>+L_Iva!AQ20</f>
        <v>-9680</v>
      </c>
      <c r="AQ9" s="46">
        <f>+L_Iva!AR20</f>
        <v>-9680</v>
      </c>
      <c r="AR9" s="46">
        <f>+L_Iva!AS20</f>
        <v>-9680</v>
      </c>
      <c r="AS9" s="46">
        <f>+L_Iva!AT20</f>
        <v>-9680</v>
      </c>
      <c r="AT9" s="46">
        <f>+L_Iva!AU20</f>
        <v>-9680</v>
      </c>
      <c r="AU9" s="46">
        <f>+L_Iva!AV20</f>
        <v>-9680</v>
      </c>
      <c r="AV9" s="46">
        <f>+L_Iva!AW20</f>
        <v>-9680</v>
      </c>
      <c r="AW9" s="46">
        <f>+L_Iva!AX20</f>
        <v>-9680</v>
      </c>
      <c r="AX9" s="46">
        <f>+L_Iva!AY20</f>
        <v>-9680</v>
      </c>
      <c r="AY9" s="46">
        <f>+L_Iva!AZ20</f>
        <v>-9680</v>
      </c>
    </row>
    <row r="10" spans="1:51" x14ac:dyDescent="0.25">
      <c r="B10" t="s">
        <v>383</v>
      </c>
      <c r="D10" s="46">
        <f>-M_Leasing!C33</f>
        <v>0</v>
      </c>
      <c r="E10" s="46">
        <f>-M_Leasing!D33</f>
        <v>0</v>
      </c>
      <c r="F10" s="46">
        <f>-M_Leasing!E33</f>
        <v>0</v>
      </c>
      <c r="G10" s="46">
        <f>-M_Leasing!F33</f>
        <v>0</v>
      </c>
      <c r="H10" s="46">
        <f>-M_Leasing!G33</f>
        <v>0</v>
      </c>
      <c r="I10" s="46">
        <f>-M_Leasing!H33</f>
        <v>0</v>
      </c>
      <c r="J10" s="46">
        <f>-M_Leasing!I33</f>
        <v>0</v>
      </c>
      <c r="K10" s="46">
        <f>-M_Leasing!J33</f>
        <v>0</v>
      </c>
      <c r="L10" s="46">
        <f>-M_Leasing!K33</f>
        <v>0</v>
      </c>
      <c r="M10" s="46">
        <f>-M_Leasing!L33</f>
        <v>0</v>
      </c>
      <c r="N10" s="46">
        <f>-M_Leasing!M33</f>
        <v>0</v>
      </c>
      <c r="O10" s="46">
        <f>-M_Leasing!N33</f>
        <v>0</v>
      </c>
      <c r="P10" s="46">
        <f>-M_Leasing!O33</f>
        <v>0</v>
      </c>
      <c r="Q10" s="46">
        <f>-M_Leasing!P33</f>
        <v>0</v>
      </c>
      <c r="R10" s="46">
        <f>-M_Leasing!Q33</f>
        <v>0</v>
      </c>
      <c r="S10" s="46">
        <f>-M_Leasing!R33</f>
        <v>0</v>
      </c>
      <c r="T10" s="46">
        <f>-M_Leasing!S33</f>
        <v>0</v>
      </c>
      <c r="U10" s="46">
        <f>-M_Leasing!T33</f>
        <v>0</v>
      </c>
      <c r="V10" s="46">
        <f>-M_Leasing!U33</f>
        <v>0</v>
      </c>
      <c r="W10" s="46">
        <f>-M_Leasing!V33</f>
        <v>0</v>
      </c>
      <c r="X10" s="46">
        <f>-M_Leasing!W33</f>
        <v>0</v>
      </c>
      <c r="Y10" s="46">
        <f>-M_Leasing!X33</f>
        <v>0</v>
      </c>
      <c r="Z10" s="46">
        <f>-M_Leasing!Y33</f>
        <v>0</v>
      </c>
      <c r="AA10" s="46">
        <f>-M_Leasing!Z33</f>
        <v>0</v>
      </c>
      <c r="AB10" s="46">
        <f>-M_Leasing!AA33</f>
        <v>0</v>
      </c>
      <c r="AC10" s="46">
        <f>-M_Leasing!AB33</f>
        <v>0</v>
      </c>
      <c r="AD10" s="46">
        <f>-M_Leasing!AC33</f>
        <v>0</v>
      </c>
      <c r="AE10" s="46">
        <f>-M_Leasing!AD33</f>
        <v>0</v>
      </c>
      <c r="AF10" s="46">
        <f>-M_Leasing!AE33</f>
        <v>0</v>
      </c>
      <c r="AG10" s="46">
        <f>-M_Leasing!AF33</f>
        <v>0</v>
      </c>
      <c r="AH10" s="46">
        <f>-M_Leasing!AG33</f>
        <v>0</v>
      </c>
      <c r="AI10" s="46">
        <f>-M_Leasing!AH33</f>
        <v>0</v>
      </c>
      <c r="AJ10" s="46">
        <f>-M_Leasing!AI33</f>
        <v>0</v>
      </c>
      <c r="AK10" s="46">
        <f>-M_Leasing!AJ33</f>
        <v>0</v>
      </c>
      <c r="AL10" s="46">
        <f>-M_Leasing!AK33</f>
        <v>0</v>
      </c>
      <c r="AM10" s="46">
        <f>-M_Leasing!AL33</f>
        <v>0</v>
      </c>
      <c r="AN10" s="46">
        <f>-M_Leasing!AM33</f>
        <v>0</v>
      </c>
      <c r="AO10" s="46">
        <f>-M_Leasing!AN33</f>
        <v>0</v>
      </c>
      <c r="AP10" s="46">
        <f>-M_Leasing!AO33</f>
        <v>0</v>
      </c>
      <c r="AQ10" s="46">
        <f>-M_Leasing!AP33</f>
        <v>0</v>
      </c>
      <c r="AR10" s="46">
        <f>-M_Leasing!AQ33</f>
        <v>0</v>
      </c>
      <c r="AS10" s="46">
        <f>-M_Leasing!AR33</f>
        <v>0</v>
      </c>
      <c r="AT10" s="46">
        <f>-M_Leasing!AS33</f>
        <v>0</v>
      </c>
      <c r="AU10" s="46">
        <f>-M_Leasing!AT33</f>
        <v>0</v>
      </c>
      <c r="AV10" s="46">
        <f>-M_Leasing!AU33</f>
        <v>0</v>
      </c>
      <c r="AW10" s="46">
        <f>-M_Leasing!AV33</f>
        <v>0</v>
      </c>
      <c r="AX10" s="46">
        <f>-M_Leasing!AW33</f>
        <v>0</v>
      </c>
      <c r="AY10" s="46">
        <f>-M_Leasing!AX33</f>
        <v>0</v>
      </c>
    </row>
    <row r="11" spans="1:51" x14ac:dyDescent="0.25">
      <c r="B11" t="s">
        <v>185</v>
      </c>
      <c r="D11" s="46">
        <f>-IRAP!B21-IRES!B21</f>
        <v>0</v>
      </c>
      <c r="E11" s="46">
        <f>-IRAP!C21-IRES!C21</f>
        <v>0</v>
      </c>
      <c r="F11" s="46">
        <f>-IRAP!D21-IRES!D21</f>
        <v>0</v>
      </c>
      <c r="G11" s="46">
        <f>-IRAP!E21-IRES!E21</f>
        <v>0</v>
      </c>
      <c r="H11" s="46">
        <f>-IRAP!F21-IRES!F21</f>
        <v>0</v>
      </c>
      <c r="I11" s="46">
        <f>-IRAP!G21-IRES!G21</f>
        <v>0</v>
      </c>
      <c r="J11" s="46">
        <f>-IRAP!H21-IRES!H21</f>
        <v>0</v>
      </c>
      <c r="K11" s="46">
        <f>-IRAP!I21-IRES!I21</f>
        <v>0</v>
      </c>
      <c r="L11" s="46">
        <f>-IRAP!J21-IRES!J21</f>
        <v>0</v>
      </c>
      <c r="M11" s="46">
        <f>-IRAP!K21-IRES!K21</f>
        <v>0</v>
      </c>
      <c r="N11" s="46">
        <f>-IRAP!L21-IRES!L21</f>
        <v>0</v>
      </c>
      <c r="O11" s="46">
        <f>-IRAP!M21-IRES!M21</f>
        <v>0</v>
      </c>
      <c r="P11" s="46">
        <f>-IRAP!N21-IRES!N21</f>
        <v>0</v>
      </c>
      <c r="Q11" s="46">
        <f>-IRAP!O21-IRES!O21</f>
        <v>0</v>
      </c>
      <c r="R11" s="46">
        <f>-IRAP!P21-IRES!P21</f>
        <v>0</v>
      </c>
      <c r="S11" s="46">
        <f>-IRAP!Q21-IRES!Q21</f>
        <v>0</v>
      </c>
      <c r="T11" s="46">
        <f>-IRAP!R21-IRES!R21</f>
        <v>0</v>
      </c>
      <c r="U11" s="46">
        <f>-IRAP!S21-IRES!S21</f>
        <v>-10554.179999999993</v>
      </c>
      <c r="V11" s="46">
        <f>-IRAP!T21-IRES!T21</f>
        <v>0</v>
      </c>
      <c r="W11" s="46">
        <f>-IRAP!U21-IRES!U21</f>
        <v>0</v>
      </c>
      <c r="X11" s="46">
        <f>-IRAP!V21-IRES!V21</f>
        <v>0</v>
      </c>
      <c r="Y11" s="46">
        <f>-IRAP!W21-IRES!W21</f>
        <v>0</v>
      </c>
      <c r="Z11" s="46">
        <f>-IRAP!X21-IRES!X21</f>
        <v>-4523.2199999999966</v>
      </c>
      <c r="AA11" s="46">
        <f>-IRAP!Y21-IRES!Y21</f>
        <v>0</v>
      </c>
      <c r="AB11" s="46">
        <f>-IRAP!Z21-IRES!Z21</f>
        <v>0</v>
      </c>
      <c r="AC11" s="46">
        <f>-IRAP!AA21-IRES!AA21</f>
        <v>0</v>
      </c>
      <c r="AD11" s="46">
        <f>-IRAP!AB21-IRES!AB21</f>
        <v>0</v>
      </c>
      <c r="AE11" s="46">
        <f>-IRAP!AC21-IRES!AC21</f>
        <v>0</v>
      </c>
      <c r="AF11" s="46">
        <f>-IRAP!AD21-IRES!AD21</f>
        <v>0</v>
      </c>
      <c r="AG11" s="46">
        <f>-IRAP!AE21-IRES!AE21</f>
        <v>-3015.4799999999991</v>
      </c>
      <c r="AH11" s="46">
        <f>-IRAP!AF21-IRES!AF21</f>
        <v>0</v>
      </c>
      <c r="AI11" s="46">
        <f>-IRAP!AG21-IRES!AG21</f>
        <v>0</v>
      </c>
      <c r="AJ11" s="46">
        <f>-IRAP!AH21-IRES!AH21</f>
        <v>0</v>
      </c>
      <c r="AK11" s="46">
        <f>-IRAP!AI21-IRES!AI21</f>
        <v>0</v>
      </c>
      <c r="AL11" s="46">
        <f>-IRAP!AJ21-IRES!AJ21</f>
        <v>-4523.2199999999966</v>
      </c>
      <c r="AM11" s="46">
        <f>-IRAP!AK21-IRES!AK21</f>
        <v>0</v>
      </c>
      <c r="AN11" s="46">
        <f>-IRAP!AL21-IRES!AL21</f>
        <v>0</v>
      </c>
      <c r="AO11" s="46">
        <f>-IRAP!AM21-IRES!AM21</f>
        <v>0</v>
      </c>
      <c r="AP11" s="46">
        <f>-IRAP!AN21-IRES!AN21</f>
        <v>0</v>
      </c>
      <c r="AQ11" s="46">
        <f>-IRAP!AO21-IRES!AO21</f>
        <v>0</v>
      </c>
      <c r="AR11" s="46">
        <f>-IRAP!AP21-IRES!AP21</f>
        <v>0</v>
      </c>
      <c r="AS11" s="46">
        <f>-IRAP!AQ21-IRES!AQ21</f>
        <v>-8448.1800000000076</v>
      </c>
      <c r="AT11" s="46">
        <f>-IRAP!AR21-IRES!AR21</f>
        <v>0</v>
      </c>
      <c r="AU11" s="46">
        <f>-IRAP!AS21-IRES!AS21</f>
        <v>0</v>
      </c>
      <c r="AV11" s="46">
        <f>-IRAP!AT21-IRES!AT21</f>
        <v>0</v>
      </c>
      <c r="AW11" s="46">
        <f>-IRAP!AU21-IRES!AU21</f>
        <v>0</v>
      </c>
      <c r="AX11" s="46">
        <f>-IRAP!AV21-IRES!AV21</f>
        <v>-6851.52</v>
      </c>
      <c r="AY11" s="46">
        <f>-IRAP!AW21-IRES!AW21</f>
        <v>0</v>
      </c>
    </row>
    <row r="12" spans="1:51" x14ac:dyDescent="0.25">
      <c r="B12" t="s">
        <v>186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</row>
    <row r="14" spans="1:51" x14ac:dyDescent="0.25">
      <c r="B14" s="3" t="s">
        <v>187</v>
      </c>
      <c r="C14" s="3"/>
      <c r="D14" s="48">
        <f>SUM(D4:D13)</f>
        <v>-43720</v>
      </c>
      <c r="E14" s="48">
        <f t="shared" ref="E14:O14" si="0">SUM(E4:E13)</f>
        <v>91336.333333333328</v>
      </c>
      <c r="F14" s="48">
        <f t="shared" si="0"/>
        <v>103536.33333333333</v>
      </c>
      <c r="G14" s="48">
        <f t="shared" si="0"/>
        <v>18136.333333333332</v>
      </c>
      <c r="H14" s="48">
        <f t="shared" si="0"/>
        <v>18136.333333333332</v>
      </c>
      <c r="I14" s="48">
        <f t="shared" si="0"/>
        <v>14303</v>
      </c>
      <c r="J14" s="48">
        <f t="shared" si="0"/>
        <v>18136.333333333332</v>
      </c>
      <c r="K14" s="48">
        <f t="shared" si="0"/>
        <v>18136.333333333332</v>
      </c>
      <c r="L14" s="48">
        <f t="shared" si="0"/>
        <v>18136.333333333332</v>
      </c>
      <c r="M14" s="48">
        <f t="shared" si="0"/>
        <v>18136.333333333332</v>
      </c>
      <c r="N14" s="48">
        <f t="shared" si="0"/>
        <v>18136.333333333332</v>
      </c>
      <c r="O14" s="48">
        <f t="shared" si="0"/>
        <v>13536.333333333336</v>
      </c>
      <c r="P14" s="48">
        <f>SUM(P4:P13)</f>
        <v>18136.333333333332</v>
      </c>
      <c r="Q14" s="48">
        <f t="shared" ref="Q14" si="1">SUM(Q4:Q13)</f>
        <v>18136.333333333332</v>
      </c>
      <c r="R14" s="48">
        <f t="shared" ref="R14" si="2">SUM(R4:R13)</f>
        <v>18136.333333333332</v>
      </c>
      <c r="S14" s="48">
        <f t="shared" ref="S14" si="3">SUM(S4:S13)</f>
        <v>18136.333333333332</v>
      </c>
      <c r="T14" s="48">
        <f t="shared" ref="T14" si="4">SUM(T4:T13)</f>
        <v>18136.333333333332</v>
      </c>
      <c r="U14" s="48">
        <f t="shared" ref="U14" si="5">SUM(U4:U13)</f>
        <v>2982.1533333333355</v>
      </c>
      <c r="V14" s="48">
        <f t="shared" ref="V14" si="6">SUM(V4:V13)</f>
        <v>18136.333333333332</v>
      </c>
      <c r="W14" s="48">
        <f t="shared" ref="W14" si="7">SUM(W4:W13)</f>
        <v>18136.333333333332</v>
      </c>
      <c r="X14" s="48">
        <f t="shared" ref="X14" si="8">SUM(X4:X13)</f>
        <v>18136.333333333332</v>
      </c>
      <c r="Y14" s="48">
        <f t="shared" ref="Y14" si="9">SUM(Y4:Y13)</f>
        <v>18136.333333333332</v>
      </c>
      <c r="Z14" s="48">
        <f t="shared" ref="Z14" si="10">SUM(Z4:Z13)</f>
        <v>13613.113333333335</v>
      </c>
      <c r="AA14" s="48">
        <f t="shared" ref="AA14" si="11">SUM(AA4:AA13)</f>
        <v>13536.333333333336</v>
      </c>
      <c r="AB14" s="48">
        <f t="shared" ref="AB14" si="12">SUM(AB4:AB13)</f>
        <v>18136.333333333332</v>
      </c>
      <c r="AC14" s="48">
        <f t="shared" ref="AC14" si="13">SUM(AC4:AC13)</f>
        <v>18136.333333333332</v>
      </c>
      <c r="AD14" s="48">
        <f t="shared" ref="AD14" si="14">SUM(AD4:AD13)</f>
        <v>18136.333333333332</v>
      </c>
      <c r="AE14" s="48">
        <f t="shared" ref="AE14" si="15">SUM(AE4:AE13)</f>
        <v>18136.333333333332</v>
      </c>
      <c r="AF14" s="48">
        <f t="shared" ref="AF14" si="16">SUM(AF4:AF13)</f>
        <v>18136.333333333332</v>
      </c>
      <c r="AG14" s="48">
        <f t="shared" ref="AG14" si="17">SUM(AG4:AG13)</f>
        <v>10520.853333333329</v>
      </c>
      <c r="AH14" s="48">
        <f t="shared" ref="AH14" si="18">SUM(AH4:AH13)</f>
        <v>18136.333333333332</v>
      </c>
      <c r="AI14" s="48">
        <f t="shared" ref="AI14" si="19">SUM(AI4:AI13)</f>
        <v>18136.333333333332</v>
      </c>
      <c r="AJ14" s="48">
        <f t="shared" ref="AJ14" si="20">SUM(AJ4:AJ13)</f>
        <v>18136.333333333332</v>
      </c>
      <c r="AK14" s="48">
        <f t="shared" ref="AK14" si="21">SUM(AK4:AK13)</f>
        <v>18136.333333333332</v>
      </c>
      <c r="AL14" s="48">
        <f t="shared" ref="AL14" si="22">SUM(AL4:AL13)</f>
        <v>13613.113333333335</v>
      </c>
      <c r="AM14" s="48">
        <f t="shared" ref="AM14" si="23">SUM(AM4:AM13)</f>
        <v>13536.333333333336</v>
      </c>
      <c r="AN14" s="48">
        <f t="shared" ref="AN14" si="24">SUM(AN4:AN13)</f>
        <v>18136.333333333332</v>
      </c>
      <c r="AO14" s="48">
        <f t="shared" ref="AO14" si="25">SUM(AO4:AO13)</f>
        <v>18136.333333333332</v>
      </c>
      <c r="AP14" s="48">
        <f t="shared" ref="AP14" si="26">SUM(AP4:AP13)</f>
        <v>18136.333333333332</v>
      </c>
      <c r="AQ14" s="48">
        <f t="shared" ref="AQ14" si="27">SUM(AQ4:AQ13)</f>
        <v>18136.333333333332</v>
      </c>
      <c r="AR14" s="48">
        <f t="shared" ref="AR14" si="28">SUM(AR4:AR13)</f>
        <v>18136.333333333332</v>
      </c>
      <c r="AS14" s="48">
        <f t="shared" ref="AS14" si="29">SUM(AS4:AS13)</f>
        <v>5088.1533333333209</v>
      </c>
      <c r="AT14" s="48">
        <f t="shared" ref="AT14" si="30">SUM(AT4:AT13)</f>
        <v>18136.333333333332</v>
      </c>
      <c r="AU14" s="48">
        <f t="shared" ref="AU14" si="31">SUM(AU4:AU13)</f>
        <v>18136.333333333332</v>
      </c>
      <c r="AV14" s="48">
        <f t="shared" ref="AV14" si="32">SUM(AV4:AV13)</f>
        <v>18136.333333333332</v>
      </c>
      <c r="AW14" s="48">
        <f t="shared" ref="AW14" si="33">SUM(AW4:AW13)</f>
        <v>18136.333333333332</v>
      </c>
      <c r="AX14" s="48">
        <f t="shared" ref="AX14:AY14" si="34">SUM(AX4:AX13)</f>
        <v>11284.813333333332</v>
      </c>
      <c r="AY14" s="48">
        <f t="shared" si="34"/>
        <v>13536.333333333336</v>
      </c>
    </row>
    <row r="16" spans="1:51" x14ac:dyDescent="0.25">
      <c r="A16" s="279" t="s">
        <v>152</v>
      </c>
      <c r="B16" s="279" t="s">
        <v>152</v>
      </c>
      <c r="C16" s="19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</row>
    <row r="17" spans="2:51" x14ac:dyDescent="0.25">
      <c r="B17" s="3" t="s">
        <v>153</v>
      </c>
      <c r="C17" s="3"/>
      <c r="D17" s="48">
        <f>+D18+D19</f>
        <v>0</v>
      </c>
      <c r="E17" s="48">
        <f t="shared" ref="E17:O17" si="35">+E18+E19</f>
        <v>0</v>
      </c>
      <c r="F17" s="48">
        <f t="shared" si="35"/>
        <v>0</v>
      </c>
      <c r="G17" s="48">
        <f t="shared" si="35"/>
        <v>0</v>
      </c>
      <c r="H17" s="48">
        <f t="shared" si="35"/>
        <v>0</v>
      </c>
      <c r="I17" s="48">
        <f t="shared" si="35"/>
        <v>0</v>
      </c>
      <c r="J17" s="48">
        <f t="shared" si="35"/>
        <v>0</v>
      </c>
      <c r="K17" s="48">
        <f t="shared" si="35"/>
        <v>0</v>
      </c>
      <c r="L17" s="48">
        <f t="shared" si="35"/>
        <v>0</v>
      </c>
      <c r="M17" s="48">
        <f t="shared" si="35"/>
        <v>0</v>
      </c>
      <c r="N17" s="48">
        <f t="shared" si="35"/>
        <v>0</v>
      </c>
      <c r="O17" s="48">
        <f t="shared" si="35"/>
        <v>0</v>
      </c>
      <c r="P17" s="48">
        <f>+P18+P19</f>
        <v>0</v>
      </c>
      <c r="Q17" s="48">
        <f t="shared" ref="Q17" si="36">+Q18+Q19</f>
        <v>0</v>
      </c>
      <c r="R17" s="48">
        <f t="shared" ref="R17" si="37">+R18+R19</f>
        <v>0</v>
      </c>
      <c r="S17" s="48">
        <f t="shared" ref="S17" si="38">+S18+S19</f>
        <v>0</v>
      </c>
      <c r="T17" s="48">
        <f t="shared" ref="T17" si="39">+T18+T19</f>
        <v>0</v>
      </c>
      <c r="U17" s="48">
        <f t="shared" ref="U17" si="40">+U18+U19</f>
        <v>0</v>
      </c>
      <c r="V17" s="48">
        <f t="shared" ref="V17" si="41">+V18+V19</f>
        <v>0</v>
      </c>
      <c r="W17" s="48">
        <f t="shared" ref="W17" si="42">+W18+W19</f>
        <v>0</v>
      </c>
      <c r="X17" s="48">
        <f t="shared" ref="X17" si="43">+X18+X19</f>
        <v>0</v>
      </c>
      <c r="Y17" s="48">
        <f t="shared" ref="Y17" si="44">+Y18+Y19</f>
        <v>0</v>
      </c>
      <c r="Z17" s="48">
        <f t="shared" ref="Z17" si="45">+Z18+Z19</f>
        <v>0</v>
      </c>
      <c r="AA17" s="48">
        <f t="shared" ref="AA17" si="46">+AA18+AA19</f>
        <v>0</v>
      </c>
      <c r="AB17" s="48">
        <f t="shared" ref="AB17" si="47">+AB18+AB19</f>
        <v>0</v>
      </c>
      <c r="AC17" s="48">
        <f t="shared" ref="AC17" si="48">+AC18+AC19</f>
        <v>0</v>
      </c>
      <c r="AD17" s="48">
        <f t="shared" ref="AD17" si="49">+AD18+AD19</f>
        <v>0</v>
      </c>
      <c r="AE17" s="48">
        <f t="shared" ref="AE17" si="50">+AE18+AE19</f>
        <v>0</v>
      </c>
      <c r="AF17" s="48">
        <f t="shared" ref="AF17" si="51">+AF18+AF19</f>
        <v>0</v>
      </c>
      <c r="AG17" s="48">
        <f t="shared" ref="AG17" si="52">+AG18+AG19</f>
        <v>0</v>
      </c>
      <c r="AH17" s="48">
        <f t="shared" ref="AH17" si="53">+AH18+AH19</f>
        <v>0</v>
      </c>
      <c r="AI17" s="48">
        <f t="shared" ref="AI17" si="54">+AI18+AI19</f>
        <v>0</v>
      </c>
      <c r="AJ17" s="48">
        <f t="shared" ref="AJ17" si="55">+AJ18+AJ19</f>
        <v>0</v>
      </c>
      <c r="AK17" s="48">
        <f t="shared" ref="AK17" si="56">+AK18+AK19</f>
        <v>0</v>
      </c>
      <c r="AL17" s="48">
        <f t="shared" ref="AL17" si="57">+AL18+AL19</f>
        <v>0</v>
      </c>
      <c r="AM17" s="48">
        <f t="shared" ref="AM17" si="58">+AM18+AM19</f>
        <v>0</v>
      </c>
      <c r="AN17" s="48">
        <f t="shared" ref="AN17" si="59">+AN18+AN19</f>
        <v>0</v>
      </c>
      <c r="AO17" s="48">
        <f t="shared" ref="AO17" si="60">+AO18+AO19</f>
        <v>0</v>
      </c>
      <c r="AP17" s="48">
        <f t="shared" ref="AP17" si="61">+AP18+AP19</f>
        <v>0</v>
      </c>
      <c r="AQ17" s="48">
        <f t="shared" ref="AQ17" si="62">+AQ18+AQ19</f>
        <v>0</v>
      </c>
      <c r="AR17" s="48">
        <f t="shared" ref="AR17" si="63">+AR18+AR19</f>
        <v>0</v>
      </c>
      <c r="AS17" s="48">
        <f t="shared" ref="AS17" si="64">+AS18+AS19</f>
        <v>0</v>
      </c>
      <c r="AT17" s="48">
        <f t="shared" ref="AT17" si="65">+AT18+AT19</f>
        <v>0</v>
      </c>
      <c r="AU17" s="48">
        <f t="shared" ref="AU17" si="66">+AU18+AU19</f>
        <v>0</v>
      </c>
      <c r="AV17" s="48">
        <f t="shared" ref="AV17" si="67">+AV18+AV19</f>
        <v>0</v>
      </c>
      <c r="AW17" s="48">
        <f t="shared" ref="AW17" si="68">+AW18+AW19</f>
        <v>0</v>
      </c>
      <c r="AX17" s="48">
        <f t="shared" ref="AX17:AY17" si="69">+AX18+AX19</f>
        <v>0</v>
      </c>
      <c r="AY17" s="48">
        <f t="shared" si="69"/>
        <v>0</v>
      </c>
    </row>
    <row r="18" spans="2:51" x14ac:dyDescent="0.25">
      <c r="B18" t="s">
        <v>154</v>
      </c>
      <c r="D18" s="46">
        <f>-M_Investimenti!F42</f>
        <v>0</v>
      </c>
      <c r="E18" s="46">
        <f>-M_Investimenti!G42</f>
        <v>0</v>
      </c>
      <c r="F18" s="46">
        <f>-M_Investimenti!H42</f>
        <v>0</v>
      </c>
      <c r="G18" s="46">
        <f>-M_Investimenti!I42</f>
        <v>0</v>
      </c>
      <c r="H18" s="46">
        <f>-M_Investimenti!J42</f>
        <v>0</v>
      </c>
      <c r="I18" s="46">
        <f>-M_Investimenti!K42</f>
        <v>0</v>
      </c>
      <c r="J18" s="46">
        <f>-M_Investimenti!L42</f>
        <v>0</v>
      </c>
      <c r="K18" s="46">
        <f>-M_Investimenti!M42</f>
        <v>0</v>
      </c>
      <c r="L18" s="46">
        <f>-M_Investimenti!N42</f>
        <v>0</v>
      </c>
      <c r="M18" s="46">
        <f>-M_Investimenti!O42</f>
        <v>0</v>
      </c>
      <c r="N18" s="46">
        <f>-M_Investimenti!P42</f>
        <v>0</v>
      </c>
      <c r="O18" s="46">
        <f>-M_Investimenti!Q42</f>
        <v>0</v>
      </c>
      <c r="P18" s="46">
        <f>-M_Investimenti!R42</f>
        <v>0</v>
      </c>
      <c r="Q18" s="46">
        <f>-M_Investimenti!S42</f>
        <v>0</v>
      </c>
      <c r="R18" s="46">
        <f>-M_Investimenti!T42</f>
        <v>0</v>
      </c>
      <c r="S18" s="46">
        <f>-M_Investimenti!U42</f>
        <v>0</v>
      </c>
      <c r="T18" s="46">
        <f>-M_Investimenti!V42</f>
        <v>0</v>
      </c>
      <c r="U18" s="46">
        <f>-M_Investimenti!W42</f>
        <v>0</v>
      </c>
      <c r="V18" s="46">
        <f>-M_Investimenti!X42</f>
        <v>0</v>
      </c>
      <c r="W18" s="46">
        <f>-M_Investimenti!Y42</f>
        <v>0</v>
      </c>
      <c r="X18" s="46">
        <f>-M_Investimenti!Z42</f>
        <v>0</v>
      </c>
      <c r="Y18" s="46">
        <f>-M_Investimenti!AA42</f>
        <v>0</v>
      </c>
      <c r="Z18" s="46">
        <f>-M_Investimenti!AB42</f>
        <v>0</v>
      </c>
      <c r="AA18" s="46">
        <f>-M_Investimenti!AC42</f>
        <v>0</v>
      </c>
      <c r="AB18" s="46">
        <f>-M_Investimenti!AD42</f>
        <v>0</v>
      </c>
      <c r="AC18" s="46">
        <f>-M_Investimenti!AE42</f>
        <v>0</v>
      </c>
      <c r="AD18" s="46">
        <f>-M_Investimenti!AF42</f>
        <v>0</v>
      </c>
      <c r="AE18" s="46">
        <f>-M_Investimenti!AG42</f>
        <v>0</v>
      </c>
      <c r="AF18" s="46">
        <f>-M_Investimenti!AH42</f>
        <v>0</v>
      </c>
      <c r="AG18" s="46">
        <f>-M_Investimenti!AI42</f>
        <v>0</v>
      </c>
      <c r="AH18" s="46">
        <f>-M_Investimenti!AJ42</f>
        <v>0</v>
      </c>
      <c r="AI18" s="46">
        <f>-M_Investimenti!AK42</f>
        <v>0</v>
      </c>
      <c r="AJ18" s="46">
        <f>-M_Investimenti!AL42</f>
        <v>0</v>
      </c>
      <c r="AK18" s="46">
        <f>-M_Investimenti!AM42</f>
        <v>0</v>
      </c>
      <c r="AL18" s="46">
        <f>-M_Investimenti!AN42</f>
        <v>0</v>
      </c>
      <c r="AM18" s="46">
        <f>-M_Investimenti!AO42</f>
        <v>0</v>
      </c>
      <c r="AN18" s="46">
        <f>-M_Investimenti!AP42</f>
        <v>0</v>
      </c>
      <c r="AO18" s="46">
        <f>-M_Investimenti!AQ42</f>
        <v>0</v>
      </c>
      <c r="AP18" s="46">
        <f>-M_Investimenti!AR42</f>
        <v>0</v>
      </c>
      <c r="AQ18" s="46">
        <f>-M_Investimenti!AS42</f>
        <v>0</v>
      </c>
      <c r="AR18" s="46">
        <f>-M_Investimenti!AT42</f>
        <v>0</v>
      </c>
      <c r="AS18" s="46">
        <f>-M_Investimenti!AU42</f>
        <v>0</v>
      </c>
      <c r="AT18" s="46">
        <f>-M_Investimenti!AV42</f>
        <v>0</v>
      </c>
      <c r="AU18" s="46">
        <f>-M_Investimenti!AW42</f>
        <v>0</v>
      </c>
      <c r="AV18" s="46">
        <f>-M_Investimenti!AX42</f>
        <v>0</v>
      </c>
      <c r="AW18" s="46">
        <f>-M_Investimenti!AY42</f>
        <v>0</v>
      </c>
      <c r="AX18" s="46">
        <f>-M_Investimenti!AZ42</f>
        <v>0</v>
      </c>
      <c r="AY18" s="46">
        <f>-M_Investimenti!BA42</f>
        <v>0</v>
      </c>
    </row>
    <row r="19" spans="2:51" x14ac:dyDescent="0.25">
      <c r="B19" t="s">
        <v>155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</row>
    <row r="21" spans="2:51" x14ac:dyDescent="0.25">
      <c r="B21" s="3" t="s">
        <v>87</v>
      </c>
      <c r="C21" s="3"/>
      <c r="D21" s="48">
        <f>+D22+D23</f>
        <v>0</v>
      </c>
      <c r="E21" s="48">
        <f t="shared" ref="E21:O21" si="70">+E22+E23</f>
        <v>0</v>
      </c>
      <c r="F21" s="48">
        <f t="shared" si="70"/>
        <v>0</v>
      </c>
      <c r="G21" s="48">
        <f t="shared" si="70"/>
        <v>0</v>
      </c>
      <c r="H21" s="48">
        <f t="shared" si="70"/>
        <v>0</v>
      </c>
      <c r="I21" s="48">
        <f t="shared" si="70"/>
        <v>0</v>
      </c>
      <c r="J21" s="48">
        <f t="shared" si="70"/>
        <v>0</v>
      </c>
      <c r="K21" s="48">
        <f t="shared" si="70"/>
        <v>0</v>
      </c>
      <c r="L21" s="48">
        <f t="shared" si="70"/>
        <v>0</v>
      </c>
      <c r="M21" s="48">
        <f t="shared" si="70"/>
        <v>0</v>
      </c>
      <c r="N21" s="48">
        <f t="shared" si="70"/>
        <v>0</v>
      </c>
      <c r="O21" s="48">
        <f t="shared" si="70"/>
        <v>0</v>
      </c>
      <c r="P21" s="48">
        <f>+P22+P23</f>
        <v>0</v>
      </c>
      <c r="Q21" s="48">
        <f t="shared" ref="Q21" si="71">+Q22+Q23</f>
        <v>0</v>
      </c>
      <c r="R21" s="48">
        <f t="shared" ref="R21" si="72">+R22+R23</f>
        <v>0</v>
      </c>
      <c r="S21" s="48">
        <f t="shared" ref="S21" si="73">+S22+S23</f>
        <v>0</v>
      </c>
      <c r="T21" s="48">
        <f t="shared" ref="T21" si="74">+T22+T23</f>
        <v>0</v>
      </c>
      <c r="U21" s="48">
        <f t="shared" ref="U21" si="75">+U22+U23</f>
        <v>0</v>
      </c>
      <c r="V21" s="48">
        <f t="shared" ref="V21" si="76">+V22+V23</f>
        <v>0</v>
      </c>
      <c r="W21" s="48">
        <f t="shared" ref="W21" si="77">+W22+W23</f>
        <v>0</v>
      </c>
      <c r="X21" s="48">
        <f t="shared" ref="X21" si="78">+X22+X23</f>
        <v>0</v>
      </c>
      <c r="Y21" s="48">
        <f t="shared" ref="Y21" si="79">+Y22+Y23</f>
        <v>0</v>
      </c>
      <c r="Z21" s="48">
        <f t="shared" ref="Z21" si="80">+Z22+Z23</f>
        <v>0</v>
      </c>
      <c r="AA21" s="48">
        <f t="shared" ref="AA21" si="81">+AA22+AA23</f>
        <v>0</v>
      </c>
      <c r="AB21" s="48">
        <f t="shared" ref="AB21" si="82">+AB22+AB23</f>
        <v>0</v>
      </c>
      <c r="AC21" s="48">
        <f t="shared" ref="AC21" si="83">+AC22+AC23</f>
        <v>0</v>
      </c>
      <c r="AD21" s="48">
        <f t="shared" ref="AD21" si="84">+AD22+AD23</f>
        <v>0</v>
      </c>
      <c r="AE21" s="48">
        <f t="shared" ref="AE21" si="85">+AE22+AE23</f>
        <v>0</v>
      </c>
      <c r="AF21" s="48">
        <f t="shared" ref="AF21" si="86">+AF22+AF23</f>
        <v>0</v>
      </c>
      <c r="AG21" s="48">
        <f t="shared" ref="AG21" si="87">+AG22+AG23</f>
        <v>0</v>
      </c>
      <c r="AH21" s="48">
        <f t="shared" ref="AH21" si="88">+AH22+AH23</f>
        <v>0</v>
      </c>
      <c r="AI21" s="48">
        <f t="shared" ref="AI21" si="89">+AI22+AI23</f>
        <v>0</v>
      </c>
      <c r="AJ21" s="48">
        <f t="shared" ref="AJ21" si="90">+AJ22+AJ23</f>
        <v>0</v>
      </c>
      <c r="AK21" s="48">
        <f t="shared" ref="AK21" si="91">+AK22+AK23</f>
        <v>0</v>
      </c>
      <c r="AL21" s="48">
        <f t="shared" ref="AL21" si="92">+AL22+AL23</f>
        <v>0</v>
      </c>
      <c r="AM21" s="48">
        <f t="shared" ref="AM21" si="93">+AM22+AM23</f>
        <v>0</v>
      </c>
      <c r="AN21" s="48">
        <f t="shared" ref="AN21" si="94">+AN22+AN23</f>
        <v>0</v>
      </c>
      <c r="AO21" s="48">
        <f t="shared" ref="AO21" si="95">+AO22+AO23</f>
        <v>0</v>
      </c>
      <c r="AP21" s="48">
        <f t="shared" ref="AP21" si="96">+AP22+AP23</f>
        <v>0</v>
      </c>
      <c r="AQ21" s="48">
        <f t="shared" ref="AQ21" si="97">+AQ22+AQ23</f>
        <v>0</v>
      </c>
      <c r="AR21" s="48">
        <f t="shared" ref="AR21" si="98">+AR22+AR23</f>
        <v>0</v>
      </c>
      <c r="AS21" s="48">
        <f t="shared" ref="AS21" si="99">+AS22+AS23</f>
        <v>0</v>
      </c>
      <c r="AT21" s="48">
        <f t="shared" ref="AT21" si="100">+AT22+AT23</f>
        <v>0</v>
      </c>
      <c r="AU21" s="48">
        <f t="shared" ref="AU21" si="101">+AU22+AU23</f>
        <v>0</v>
      </c>
      <c r="AV21" s="48">
        <f t="shared" ref="AV21" si="102">+AV22+AV23</f>
        <v>0</v>
      </c>
      <c r="AW21" s="48">
        <f t="shared" ref="AW21" si="103">+AW22+AW23</f>
        <v>0</v>
      </c>
      <c r="AX21" s="48">
        <f t="shared" ref="AX21:AY21" si="104">+AX22+AX23</f>
        <v>0</v>
      </c>
      <c r="AY21" s="48">
        <f t="shared" si="104"/>
        <v>0</v>
      </c>
    </row>
    <row r="22" spans="2:51" x14ac:dyDescent="0.25">
      <c r="B22" t="s">
        <v>154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</row>
    <row r="23" spans="2:51" x14ac:dyDescent="0.25">
      <c r="B23" t="s">
        <v>155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5" spans="2:51" x14ac:dyDescent="0.25">
      <c r="B25" s="3" t="s">
        <v>156</v>
      </c>
      <c r="C25" s="3"/>
      <c r="D25" s="48">
        <f>+D26+D27</f>
        <v>0</v>
      </c>
      <c r="E25" s="48">
        <f t="shared" ref="E25:O25" si="105">+E26+E27</f>
        <v>0</v>
      </c>
      <c r="F25" s="48">
        <f t="shared" si="105"/>
        <v>0</v>
      </c>
      <c r="G25" s="48">
        <f t="shared" si="105"/>
        <v>0</v>
      </c>
      <c r="H25" s="48">
        <f t="shared" si="105"/>
        <v>0</v>
      </c>
      <c r="I25" s="48">
        <f t="shared" si="105"/>
        <v>0</v>
      </c>
      <c r="J25" s="48">
        <f t="shared" si="105"/>
        <v>0</v>
      </c>
      <c r="K25" s="48">
        <f t="shared" si="105"/>
        <v>0</v>
      </c>
      <c r="L25" s="48">
        <f t="shared" si="105"/>
        <v>0</v>
      </c>
      <c r="M25" s="48">
        <f t="shared" si="105"/>
        <v>0</v>
      </c>
      <c r="N25" s="48">
        <f t="shared" si="105"/>
        <v>0</v>
      </c>
      <c r="O25" s="48">
        <f t="shared" si="105"/>
        <v>0</v>
      </c>
      <c r="P25" s="48">
        <f>+P26+P27</f>
        <v>0</v>
      </c>
      <c r="Q25" s="48">
        <f t="shared" ref="Q25" si="106">+Q26+Q27</f>
        <v>0</v>
      </c>
      <c r="R25" s="48">
        <f t="shared" ref="R25" si="107">+R26+R27</f>
        <v>0</v>
      </c>
      <c r="S25" s="48">
        <f t="shared" ref="S25" si="108">+S26+S27</f>
        <v>0</v>
      </c>
      <c r="T25" s="48">
        <f t="shared" ref="T25" si="109">+T26+T27</f>
        <v>0</v>
      </c>
      <c r="U25" s="48">
        <f t="shared" ref="U25" si="110">+U26+U27</f>
        <v>0</v>
      </c>
      <c r="V25" s="48">
        <f t="shared" ref="V25" si="111">+V26+V27</f>
        <v>0</v>
      </c>
      <c r="W25" s="48">
        <f t="shared" ref="W25" si="112">+W26+W27</f>
        <v>0</v>
      </c>
      <c r="X25" s="48">
        <f t="shared" ref="X25" si="113">+X26+X27</f>
        <v>0</v>
      </c>
      <c r="Y25" s="48">
        <f t="shared" ref="Y25" si="114">+Y26+Y27</f>
        <v>0</v>
      </c>
      <c r="Z25" s="48">
        <f t="shared" ref="Z25" si="115">+Z26+Z27</f>
        <v>0</v>
      </c>
      <c r="AA25" s="48">
        <f t="shared" ref="AA25" si="116">+AA26+AA27</f>
        <v>0</v>
      </c>
      <c r="AB25" s="48">
        <f t="shared" ref="AB25" si="117">+AB26+AB27</f>
        <v>0</v>
      </c>
      <c r="AC25" s="48">
        <f t="shared" ref="AC25" si="118">+AC26+AC27</f>
        <v>0</v>
      </c>
      <c r="AD25" s="48">
        <f t="shared" ref="AD25" si="119">+AD26+AD27</f>
        <v>0</v>
      </c>
      <c r="AE25" s="48">
        <f t="shared" ref="AE25" si="120">+AE26+AE27</f>
        <v>0</v>
      </c>
      <c r="AF25" s="48">
        <f t="shared" ref="AF25" si="121">+AF26+AF27</f>
        <v>0</v>
      </c>
      <c r="AG25" s="48">
        <f t="shared" ref="AG25" si="122">+AG26+AG27</f>
        <v>0</v>
      </c>
      <c r="AH25" s="48">
        <f t="shared" ref="AH25" si="123">+AH26+AH27</f>
        <v>0</v>
      </c>
      <c r="AI25" s="48">
        <f t="shared" ref="AI25" si="124">+AI26+AI27</f>
        <v>0</v>
      </c>
      <c r="AJ25" s="48">
        <f t="shared" ref="AJ25" si="125">+AJ26+AJ27</f>
        <v>0</v>
      </c>
      <c r="AK25" s="48">
        <f t="shared" ref="AK25" si="126">+AK26+AK27</f>
        <v>0</v>
      </c>
      <c r="AL25" s="48">
        <f t="shared" ref="AL25" si="127">+AL26+AL27</f>
        <v>0</v>
      </c>
      <c r="AM25" s="48">
        <f t="shared" ref="AM25" si="128">+AM26+AM27</f>
        <v>0</v>
      </c>
      <c r="AN25" s="48">
        <f t="shared" ref="AN25" si="129">+AN26+AN27</f>
        <v>0</v>
      </c>
      <c r="AO25" s="48">
        <f t="shared" ref="AO25" si="130">+AO26+AO27</f>
        <v>0</v>
      </c>
      <c r="AP25" s="48">
        <f t="shared" ref="AP25" si="131">+AP26+AP27</f>
        <v>0</v>
      </c>
      <c r="AQ25" s="48">
        <f t="shared" ref="AQ25" si="132">+AQ26+AQ27</f>
        <v>0</v>
      </c>
      <c r="AR25" s="48">
        <f t="shared" ref="AR25" si="133">+AR26+AR27</f>
        <v>0</v>
      </c>
      <c r="AS25" s="48">
        <f t="shared" ref="AS25" si="134">+AS26+AS27</f>
        <v>0</v>
      </c>
      <c r="AT25" s="48">
        <f t="shared" ref="AT25" si="135">+AT26+AT27</f>
        <v>0</v>
      </c>
      <c r="AU25" s="48">
        <f t="shared" ref="AU25" si="136">+AU26+AU27</f>
        <v>0</v>
      </c>
      <c r="AV25" s="48">
        <f t="shared" ref="AV25" si="137">+AV26+AV27</f>
        <v>0</v>
      </c>
      <c r="AW25" s="48">
        <f t="shared" ref="AW25" si="138">+AW26+AW27</f>
        <v>0</v>
      </c>
      <c r="AX25" s="48">
        <f t="shared" ref="AX25:AY25" si="139">+AX26+AX27</f>
        <v>0</v>
      </c>
      <c r="AY25" s="48">
        <f t="shared" si="139"/>
        <v>0</v>
      </c>
    </row>
    <row r="26" spans="2:51" x14ac:dyDescent="0.25">
      <c r="B26" t="s">
        <v>154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</row>
    <row r="27" spans="2:51" x14ac:dyDescent="0.25">
      <c r="B27" t="s">
        <v>155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</row>
    <row r="31" spans="2:51" x14ac:dyDescent="0.25">
      <c r="B31" s="5" t="s">
        <v>188</v>
      </c>
      <c r="C31" s="5"/>
      <c r="D31" s="48">
        <f>+D17+D21+D25</f>
        <v>0</v>
      </c>
      <c r="E31" s="48">
        <f t="shared" ref="E31:O31" si="140">+E17+E21+E25</f>
        <v>0</v>
      </c>
      <c r="F31" s="48">
        <f t="shared" si="140"/>
        <v>0</v>
      </c>
      <c r="G31" s="48">
        <f t="shared" si="140"/>
        <v>0</v>
      </c>
      <c r="H31" s="48">
        <f t="shared" si="140"/>
        <v>0</v>
      </c>
      <c r="I31" s="48">
        <f t="shared" si="140"/>
        <v>0</v>
      </c>
      <c r="J31" s="48">
        <f t="shared" si="140"/>
        <v>0</v>
      </c>
      <c r="K31" s="48">
        <f t="shared" si="140"/>
        <v>0</v>
      </c>
      <c r="L31" s="48">
        <f t="shared" si="140"/>
        <v>0</v>
      </c>
      <c r="M31" s="48">
        <f t="shared" si="140"/>
        <v>0</v>
      </c>
      <c r="N31" s="48">
        <f t="shared" si="140"/>
        <v>0</v>
      </c>
      <c r="O31" s="48">
        <f t="shared" si="140"/>
        <v>0</v>
      </c>
      <c r="P31" s="48">
        <f>+P17+P21+P25</f>
        <v>0</v>
      </c>
      <c r="Q31" s="48">
        <f t="shared" ref="Q31:T31" si="141">+Q17+Q21+Q25</f>
        <v>0</v>
      </c>
      <c r="R31" s="48">
        <f t="shared" si="141"/>
        <v>0</v>
      </c>
      <c r="S31" s="48">
        <f t="shared" si="141"/>
        <v>0</v>
      </c>
      <c r="T31" s="48">
        <f t="shared" si="141"/>
        <v>0</v>
      </c>
      <c r="U31" s="48">
        <f t="shared" ref="U31:AA31" si="142">+U17+U21+U25</f>
        <v>0</v>
      </c>
      <c r="V31" s="48">
        <f t="shared" si="142"/>
        <v>0</v>
      </c>
      <c r="W31" s="48">
        <f t="shared" si="142"/>
        <v>0</v>
      </c>
      <c r="X31" s="48">
        <f t="shared" si="142"/>
        <v>0</v>
      </c>
      <c r="Y31" s="48">
        <f t="shared" si="142"/>
        <v>0</v>
      </c>
      <c r="Z31" s="48">
        <f t="shared" si="142"/>
        <v>0</v>
      </c>
      <c r="AA31" s="48">
        <f t="shared" si="142"/>
        <v>0</v>
      </c>
      <c r="AB31" s="48">
        <f t="shared" ref="AB31:AQ31" si="143">+AB17+AB21+AB25</f>
        <v>0</v>
      </c>
      <c r="AC31" s="48">
        <f t="shared" si="143"/>
        <v>0</v>
      </c>
      <c r="AD31" s="48">
        <f t="shared" si="143"/>
        <v>0</v>
      </c>
      <c r="AE31" s="48">
        <f t="shared" si="143"/>
        <v>0</v>
      </c>
      <c r="AF31" s="48">
        <f t="shared" si="143"/>
        <v>0</v>
      </c>
      <c r="AG31" s="48">
        <f t="shared" si="143"/>
        <v>0</v>
      </c>
      <c r="AH31" s="48">
        <f t="shared" si="143"/>
        <v>0</v>
      </c>
      <c r="AI31" s="48">
        <f t="shared" si="143"/>
        <v>0</v>
      </c>
      <c r="AJ31" s="48">
        <f t="shared" si="143"/>
        <v>0</v>
      </c>
      <c r="AK31" s="48">
        <f t="shared" si="143"/>
        <v>0</v>
      </c>
      <c r="AL31" s="48">
        <f t="shared" si="143"/>
        <v>0</v>
      </c>
      <c r="AM31" s="48">
        <f t="shared" si="143"/>
        <v>0</v>
      </c>
      <c r="AN31" s="48">
        <f t="shared" si="143"/>
        <v>0</v>
      </c>
      <c r="AO31" s="48">
        <f t="shared" si="143"/>
        <v>0</v>
      </c>
      <c r="AP31" s="48">
        <f t="shared" si="143"/>
        <v>0</v>
      </c>
      <c r="AQ31" s="48">
        <f t="shared" si="143"/>
        <v>0</v>
      </c>
      <c r="AR31" s="48">
        <f t="shared" ref="AR31:AY31" si="144">+AR17+AR21+AR25</f>
        <v>0</v>
      </c>
      <c r="AS31" s="48">
        <f t="shared" si="144"/>
        <v>0</v>
      </c>
      <c r="AT31" s="48">
        <f t="shared" si="144"/>
        <v>0</v>
      </c>
      <c r="AU31" s="48">
        <f t="shared" si="144"/>
        <v>0</v>
      </c>
      <c r="AV31" s="48">
        <f t="shared" si="144"/>
        <v>0</v>
      </c>
      <c r="AW31" s="48">
        <f t="shared" si="144"/>
        <v>0</v>
      </c>
      <c r="AX31" s="48">
        <f t="shared" si="144"/>
        <v>0</v>
      </c>
      <c r="AY31" s="48">
        <f t="shared" si="144"/>
        <v>0</v>
      </c>
    </row>
    <row r="32" spans="2:51" x14ac:dyDescent="0.25">
      <c r="B32" s="5"/>
      <c r="C32" s="5"/>
    </row>
    <row r="33" spans="1:51" x14ac:dyDescent="0.25">
      <c r="A33" s="36" t="s">
        <v>159</v>
      </c>
      <c r="B33" s="36"/>
      <c r="C33" s="190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</row>
    <row r="34" spans="1:51" x14ac:dyDescent="0.25">
      <c r="B34" t="s">
        <v>160</v>
      </c>
      <c r="D34" s="46">
        <f>+M_Finanziamenti!C25</f>
        <v>150000</v>
      </c>
      <c r="E34" s="46">
        <f>+M_Finanziamenti!D25</f>
        <v>0</v>
      </c>
      <c r="F34" s="46">
        <f>+M_Finanziamenti!E25</f>
        <v>0</v>
      </c>
      <c r="G34" s="46">
        <f>+M_Finanziamenti!F25</f>
        <v>0</v>
      </c>
      <c r="H34" s="46">
        <f>+M_Finanziamenti!G25</f>
        <v>0</v>
      </c>
      <c r="I34" s="46">
        <f>+M_Finanziamenti!H25</f>
        <v>0</v>
      </c>
      <c r="J34" s="46">
        <f>+M_Finanziamenti!I25</f>
        <v>0</v>
      </c>
      <c r="K34" s="46">
        <f>+M_Finanziamenti!J25</f>
        <v>0</v>
      </c>
      <c r="L34" s="46">
        <f>+M_Finanziamenti!K25</f>
        <v>0</v>
      </c>
      <c r="M34" s="46">
        <f>+M_Finanziamenti!L25</f>
        <v>0</v>
      </c>
      <c r="N34" s="46">
        <f>+M_Finanziamenti!M25</f>
        <v>0</v>
      </c>
      <c r="O34" s="46">
        <f>+M_Finanziamenti!N25</f>
        <v>0</v>
      </c>
      <c r="P34" s="46">
        <f>+M_Finanziamenti!O25</f>
        <v>0</v>
      </c>
      <c r="Q34" s="46">
        <f>+M_Finanziamenti!P25</f>
        <v>0</v>
      </c>
      <c r="R34" s="46">
        <f>+M_Finanziamenti!Q25</f>
        <v>0</v>
      </c>
      <c r="S34" s="46">
        <f>+M_Finanziamenti!R25</f>
        <v>0</v>
      </c>
      <c r="T34" s="46">
        <f>+M_Finanziamenti!S25</f>
        <v>0</v>
      </c>
      <c r="U34" s="46">
        <f>+M_Finanziamenti!T25</f>
        <v>0</v>
      </c>
      <c r="V34" s="46">
        <f>+M_Finanziamenti!U25</f>
        <v>0</v>
      </c>
      <c r="W34" s="46">
        <f>+M_Finanziamenti!V25</f>
        <v>0</v>
      </c>
      <c r="X34" s="46">
        <f>+M_Finanziamenti!W25</f>
        <v>0</v>
      </c>
      <c r="Y34" s="46">
        <f>+M_Finanziamenti!X25</f>
        <v>0</v>
      </c>
      <c r="Z34" s="46">
        <f>+M_Finanziamenti!Y25</f>
        <v>0</v>
      </c>
      <c r="AA34" s="46">
        <f>+M_Finanziamenti!Z25</f>
        <v>0</v>
      </c>
      <c r="AB34" s="46">
        <f>+M_Finanziamenti!AA25</f>
        <v>0</v>
      </c>
      <c r="AC34" s="46">
        <f>+M_Finanziamenti!AB25</f>
        <v>0</v>
      </c>
      <c r="AD34" s="46">
        <f>+M_Finanziamenti!AC25</f>
        <v>0</v>
      </c>
      <c r="AE34" s="46">
        <f>+M_Finanziamenti!AD25</f>
        <v>0</v>
      </c>
      <c r="AF34" s="46">
        <f>+M_Finanziamenti!AE25</f>
        <v>0</v>
      </c>
      <c r="AG34" s="46">
        <f>+M_Finanziamenti!AF25</f>
        <v>0</v>
      </c>
      <c r="AH34" s="46">
        <f>+M_Finanziamenti!AG25</f>
        <v>0</v>
      </c>
      <c r="AI34" s="46">
        <f>+M_Finanziamenti!AH25</f>
        <v>0</v>
      </c>
      <c r="AJ34" s="46">
        <f>+M_Finanziamenti!AI25</f>
        <v>0</v>
      </c>
      <c r="AK34" s="46">
        <f>+M_Finanziamenti!AJ25</f>
        <v>0</v>
      </c>
      <c r="AL34" s="46">
        <f>+M_Finanziamenti!AK25</f>
        <v>0</v>
      </c>
      <c r="AM34" s="46">
        <f>+M_Finanziamenti!AL25</f>
        <v>0</v>
      </c>
      <c r="AN34" s="46">
        <f>+M_Finanziamenti!AM25</f>
        <v>0</v>
      </c>
      <c r="AO34" s="46">
        <f>+M_Finanziamenti!AN25</f>
        <v>0</v>
      </c>
      <c r="AP34" s="46">
        <f>+M_Finanziamenti!AO25</f>
        <v>0</v>
      </c>
      <c r="AQ34" s="46">
        <f>+M_Finanziamenti!AP25</f>
        <v>0</v>
      </c>
      <c r="AR34" s="46">
        <f>+M_Finanziamenti!AQ25</f>
        <v>0</v>
      </c>
      <c r="AS34" s="46">
        <f>+M_Finanziamenti!AR25</f>
        <v>0</v>
      </c>
      <c r="AT34" s="46">
        <f>+M_Finanziamenti!AS25</f>
        <v>0</v>
      </c>
      <c r="AU34" s="46">
        <f>+M_Finanziamenti!AT25</f>
        <v>0</v>
      </c>
      <c r="AV34" s="46">
        <f>+M_Finanziamenti!AU25</f>
        <v>0</v>
      </c>
      <c r="AW34" s="46">
        <f>+M_Finanziamenti!AV25</f>
        <v>0</v>
      </c>
      <c r="AX34" s="46">
        <f>+M_Finanziamenti!AW25</f>
        <v>0</v>
      </c>
      <c r="AY34" s="46">
        <f>+M_Finanziamenti!AX25</f>
        <v>0</v>
      </c>
    </row>
    <row r="35" spans="1:51" x14ac:dyDescent="0.25">
      <c r="B35" t="s">
        <v>161</v>
      </c>
      <c r="D35" s="46">
        <f>-M_Finanziamenti!C27</f>
        <v>0</v>
      </c>
      <c r="E35" s="46">
        <f>-M_Finanziamenti!D27</f>
        <v>-1653.3603921190729</v>
      </c>
      <c r="F35" s="46">
        <f>-M_Finanziamenti!E27</f>
        <v>-1653.3603921190729</v>
      </c>
      <c r="G35" s="46">
        <f>-M_Finanziamenti!F27</f>
        <v>-1653.3603921190729</v>
      </c>
      <c r="H35" s="46">
        <f>-M_Finanziamenti!G27</f>
        <v>-1653.3603921190729</v>
      </c>
      <c r="I35" s="46">
        <f>-M_Finanziamenti!H27</f>
        <v>-1653.3603921190729</v>
      </c>
      <c r="J35" s="46">
        <f>-M_Finanziamenti!I27</f>
        <v>-1653.3603921190729</v>
      </c>
      <c r="K35" s="46">
        <f>-M_Finanziamenti!J27</f>
        <v>-1653.3603921190729</v>
      </c>
      <c r="L35" s="46">
        <f>-M_Finanziamenti!K27</f>
        <v>-1653.3603921190729</v>
      </c>
      <c r="M35" s="46">
        <f>-M_Finanziamenti!L27</f>
        <v>-1653.3603921190729</v>
      </c>
      <c r="N35" s="46">
        <f>-M_Finanziamenti!M27</f>
        <v>-1653.3603921190729</v>
      </c>
      <c r="O35" s="46">
        <f>-M_Finanziamenti!N27</f>
        <v>-1653.3603921190729</v>
      </c>
      <c r="P35" s="46">
        <f>-M_Finanziamenti!O27</f>
        <v>-1653.3603921190729</v>
      </c>
      <c r="Q35" s="46">
        <f>-M_Finanziamenti!P27</f>
        <v>-1653.3603921190729</v>
      </c>
      <c r="R35" s="46">
        <f>-M_Finanziamenti!Q27</f>
        <v>-1653.3603921190729</v>
      </c>
      <c r="S35" s="46">
        <f>-M_Finanziamenti!R27</f>
        <v>-1653.3603921190729</v>
      </c>
      <c r="T35" s="46">
        <f>-M_Finanziamenti!S27</f>
        <v>-1653.3603921190729</v>
      </c>
      <c r="U35" s="46">
        <f>-M_Finanziamenti!T27</f>
        <v>-1653.3603921190729</v>
      </c>
      <c r="V35" s="46">
        <f>-M_Finanziamenti!U27</f>
        <v>-1653.3603921190729</v>
      </c>
      <c r="W35" s="46">
        <f>-M_Finanziamenti!V27</f>
        <v>-1653.3603921190729</v>
      </c>
      <c r="X35" s="46">
        <f>-M_Finanziamenti!W27</f>
        <v>-1653.3603921190729</v>
      </c>
      <c r="Y35" s="46">
        <f>-M_Finanziamenti!X27</f>
        <v>-1653.3603921190729</v>
      </c>
      <c r="Z35" s="46">
        <f>-M_Finanziamenti!Y27</f>
        <v>-1653.3603921190729</v>
      </c>
      <c r="AA35" s="46">
        <f>-M_Finanziamenti!Z27</f>
        <v>-1653.3603921190729</v>
      </c>
      <c r="AB35" s="46">
        <f>-M_Finanziamenti!AA27</f>
        <v>-1653.3603921190729</v>
      </c>
      <c r="AC35" s="46">
        <f>-M_Finanziamenti!AB27</f>
        <v>-1653.3603921190729</v>
      </c>
      <c r="AD35" s="46">
        <f>-M_Finanziamenti!AC27</f>
        <v>-1653.3603921190729</v>
      </c>
      <c r="AE35" s="46">
        <f>-M_Finanziamenti!AD27</f>
        <v>-1653.3603921190729</v>
      </c>
      <c r="AF35" s="46">
        <f>-M_Finanziamenti!AE27</f>
        <v>-1653.3603921190729</v>
      </c>
      <c r="AG35" s="46">
        <f>-M_Finanziamenti!AF27</f>
        <v>-1653.3603921190729</v>
      </c>
      <c r="AH35" s="46">
        <f>-M_Finanziamenti!AG27</f>
        <v>-1653.3603921190729</v>
      </c>
      <c r="AI35" s="46">
        <f>-M_Finanziamenti!AH27</f>
        <v>-1653.3603921190729</v>
      </c>
      <c r="AJ35" s="46">
        <f>-M_Finanziamenti!AI27</f>
        <v>-1653.3603921190729</v>
      </c>
      <c r="AK35" s="46">
        <f>-M_Finanziamenti!AJ27</f>
        <v>-1653.3603921190729</v>
      </c>
      <c r="AL35" s="46">
        <f>-M_Finanziamenti!AK27</f>
        <v>-1653.3603921190729</v>
      </c>
      <c r="AM35" s="46">
        <f>-M_Finanziamenti!AL27</f>
        <v>-1653.3603921190729</v>
      </c>
      <c r="AN35" s="46">
        <f>-M_Finanziamenti!AM27</f>
        <v>-1653.3603921190729</v>
      </c>
      <c r="AO35" s="46">
        <f>-M_Finanziamenti!AN27</f>
        <v>-1653.3603921190729</v>
      </c>
      <c r="AP35" s="46">
        <f>-M_Finanziamenti!AO27</f>
        <v>-1653.3603921190729</v>
      </c>
      <c r="AQ35" s="46">
        <f>-M_Finanziamenti!AP27</f>
        <v>-1653.3603921190729</v>
      </c>
      <c r="AR35" s="46">
        <f>-M_Finanziamenti!AQ27</f>
        <v>-1653.3603921190729</v>
      </c>
      <c r="AS35" s="46">
        <f>-M_Finanziamenti!AR27</f>
        <v>-1653.3603921190729</v>
      </c>
      <c r="AT35" s="46">
        <f>-M_Finanziamenti!AS27</f>
        <v>-1653.3603921190729</v>
      </c>
      <c r="AU35" s="46">
        <f>-M_Finanziamenti!AT27</f>
        <v>-1653.3603921190729</v>
      </c>
      <c r="AV35" s="46">
        <f>-M_Finanziamenti!AU27</f>
        <v>-1653.3603921190729</v>
      </c>
      <c r="AW35" s="46">
        <f>-M_Finanziamenti!AV27</f>
        <v>-1653.3603921190729</v>
      </c>
      <c r="AX35" s="46">
        <f>-M_Finanziamenti!AW27</f>
        <v>-1653.3603921190729</v>
      </c>
      <c r="AY35" s="46">
        <f>-M_Finanziamenti!AX27</f>
        <v>-1653.3603921190729</v>
      </c>
    </row>
    <row r="36" spans="1:51" x14ac:dyDescent="0.25"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</row>
    <row r="37" spans="1:51" x14ac:dyDescent="0.25">
      <c r="A37" s="278" t="s">
        <v>162</v>
      </c>
      <c r="B37" s="278"/>
      <c r="C37" s="19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</row>
    <row r="38" spans="1:51" x14ac:dyDescent="0.25">
      <c r="B38" t="s">
        <v>163</v>
      </c>
      <c r="D38" s="46">
        <f>+'Mezzi Propri'!D10</f>
        <v>0</v>
      </c>
      <c r="E38" s="46">
        <f>+'Mezzi Propri'!E10</f>
        <v>0</v>
      </c>
      <c r="F38" s="46">
        <f>+'Mezzi Propri'!F10</f>
        <v>0</v>
      </c>
      <c r="G38" s="46">
        <f>+'Mezzi Propri'!G10</f>
        <v>0</v>
      </c>
      <c r="H38" s="46">
        <f>+'Mezzi Propri'!H10</f>
        <v>0</v>
      </c>
      <c r="I38" s="46">
        <f>+'Mezzi Propri'!I10</f>
        <v>0</v>
      </c>
      <c r="J38" s="46">
        <f>+'Mezzi Propri'!J10</f>
        <v>0</v>
      </c>
      <c r="K38" s="46">
        <f>+'Mezzi Propri'!K10</f>
        <v>0</v>
      </c>
      <c r="L38" s="46">
        <f>+'Mezzi Propri'!L10</f>
        <v>0</v>
      </c>
      <c r="M38" s="46">
        <f>+'Mezzi Propri'!M10</f>
        <v>0</v>
      </c>
      <c r="N38" s="46">
        <f>+'Mezzi Propri'!N10</f>
        <v>0</v>
      </c>
      <c r="O38" s="46">
        <f>+'Mezzi Propri'!O10</f>
        <v>0</v>
      </c>
      <c r="P38" s="46">
        <f>+'Mezzi Propri'!P10</f>
        <v>0</v>
      </c>
      <c r="Q38" s="46">
        <f>+'Mezzi Propri'!Q10</f>
        <v>0</v>
      </c>
      <c r="R38" s="46">
        <f>+'Mezzi Propri'!R10</f>
        <v>0</v>
      </c>
      <c r="S38" s="46">
        <f>+'Mezzi Propri'!S10</f>
        <v>0</v>
      </c>
      <c r="T38" s="46">
        <f>+'Mezzi Propri'!T10</f>
        <v>0</v>
      </c>
      <c r="U38" s="46">
        <f>+'Mezzi Propri'!U10</f>
        <v>0</v>
      </c>
      <c r="V38" s="46">
        <f>+'Mezzi Propri'!V10</f>
        <v>0</v>
      </c>
      <c r="W38" s="46">
        <f>+'Mezzi Propri'!W10</f>
        <v>0</v>
      </c>
      <c r="X38" s="46">
        <f>+'Mezzi Propri'!X10</f>
        <v>0</v>
      </c>
      <c r="Y38" s="46">
        <f>+'Mezzi Propri'!Y10</f>
        <v>0</v>
      </c>
      <c r="Z38" s="46">
        <f>+'Mezzi Propri'!Z10</f>
        <v>0</v>
      </c>
      <c r="AA38" s="46">
        <f>+'Mezzi Propri'!AA10</f>
        <v>0</v>
      </c>
      <c r="AB38" s="46">
        <f>+'Mezzi Propri'!AB10</f>
        <v>0</v>
      </c>
      <c r="AC38" s="46">
        <f>+'Mezzi Propri'!AC10</f>
        <v>0</v>
      </c>
      <c r="AD38" s="46">
        <f>+'Mezzi Propri'!AD10</f>
        <v>0</v>
      </c>
      <c r="AE38" s="46">
        <f>+'Mezzi Propri'!AE10</f>
        <v>0</v>
      </c>
      <c r="AF38" s="46">
        <f>+'Mezzi Propri'!AF10</f>
        <v>0</v>
      </c>
      <c r="AG38" s="46">
        <f>+'Mezzi Propri'!AG10</f>
        <v>0</v>
      </c>
      <c r="AH38" s="46">
        <f>+'Mezzi Propri'!AH10</f>
        <v>0</v>
      </c>
      <c r="AI38" s="46">
        <f>+'Mezzi Propri'!AI10</f>
        <v>0</v>
      </c>
      <c r="AJ38" s="46">
        <f>+'Mezzi Propri'!AJ10</f>
        <v>0</v>
      </c>
      <c r="AK38" s="46">
        <f>+'Mezzi Propri'!AK10</f>
        <v>0</v>
      </c>
      <c r="AL38" s="46">
        <f>+'Mezzi Propri'!AL10</f>
        <v>0</v>
      </c>
      <c r="AM38" s="46">
        <f>+'Mezzi Propri'!AM10</f>
        <v>0</v>
      </c>
      <c r="AN38" s="46">
        <f>+'Mezzi Propri'!AN10</f>
        <v>0</v>
      </c>
      <c r="AO38" s="46">
        <f>+'Mezzi Propri'!AO10</f>
        <v>0</v>
      </c>
      <c r="AP38" s="46">
        <f>+'Mezzi Propri'!AP10</f>
        <v>0</v>
      </c>
      <c r="AQ38" s="46">
        <f>+'Mezzi Propri'!AQ10</f>
        <v>0</v>
      </c>
      <c r="AR38" s="46">
        <f>+'Mezzi Propri'!AR10</f>
        <v>0</v>
      </c>
      <c r="AS38" s="46">
        <f>+'Mezzi Propri'!AS10</f>
        <v>0</v>
      </c>
      <c r="AT38" s="46">
        <f>+'Mezzi Propri'!AT10</f>
        <v>0</v>
      </c>
      <c r="AU38" s="46">
        <f>+'Mezzi Propri'!AU10</f>
        <v>0</v>
      </c>
      <c r="AV38" s="46">
        <f>+'Mezzi Propri'!AV10</f>
        <v>0</v>
      </c>
      <c r="AW38" s="46">
        <f>+'Mezzi Propri'!AW10</f>
        <v>0</v>
      </c>
      <c r="AX38" s="46">
        <f>+'Mezzi Propri'!AX10</f>
        <v>0</v>
      </c>
      <c r="AY38" s="46">
        <f>+'Mezzi Propri'!AY10</f>
        <v>0</v>
      </c>
    </row>
    <row r="39" spans="1:51" x14ac:dyDescent="0.25">
      <c r="B39" t="s">
        <v>189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x14ac:dyDescent="0.25">
      <c r="B40" t="s">
        <v>190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>
        <f>-'Mezzi Propri'!D7</f>
        <v>-8029.3186874378371</v>
      </c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>
        <f>-'Mezzi Propri'!E7</f>
        <v>-70985.238230387986</v>
      </c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>
        <f>-'Mezzi Propri'!F7</f>
        <v>-148057.05771007185</v>
      </c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2" spans="1:51" x14ac:dyDescent="0.25">
      <c r="B42" s="5" t="s">
        <v>164</v>
      </c>
      <c r="C42" s="5"/>
      <c r="D42" s="48">
        <f t="shared" ref="D42:AY42" si="145">+SUM(D33:D40)</f>
        <v>150000</v>
      </c>
      <c r="E42" s="48">
        <f t="shared" si="145"/>
        <v>-1653.3603921190729</v>
      </c>
      <c r="F42" s="48">
        <f t="shared" si="145"/>
        <v>-1653.3603921190729</v>
      </c>
      <c r="G42" s="48">
        <f t="shared" si="145"/>
        <v>-1653.3603921190729</v>
      </c>
      <c r="H42" s="48">
        <f t="shared" si="145"/>
        <v>-1653.3603921190729</v>
      </c>
      <c r="I42" s="48">
        <f t="shared" si="145"/>
        <v>-1653.3603921190729</v>
      </c>
      <c r="J42" s="48">
        <f t="shared" si="145"/>
        <v>-1653.3603921190729</v>
      </c>
      <c r="K42" s="48">
        <f t="shared" si="145"/>
        <v>-1653.3603921190729</v>
      </c>
      <c r="L42" s="48">
        <f t="shared" si="145"/>
        <v>-1653.3603921190729</v>
      </c>
      <c r="M42" s="48">
        <f t="shared" si="145"/>
        <v>-1653.3603921190729</v>
      </c>
      <c r="N42" s="48">
        <f t="shared" si="145"/>
        <v>-1653.3603921190729</v>
      </c>
      <c r="O42" s="48">
        <f t="shared" si="145"/>
        <v>-1653.3603921190729</v>
      </c>
      <c r="P42" s="48">
        <f>+SUM(P33:P40)</f>
        <v>-9682.6790795569104</v>
      </c>
      <c r="Q42" s="48">
        <f t="shared" si="145"/>
        <v>-1653.3603921190729</v>
      </c>
      <c r="R42" s="48">
        <f t="shared" si="145"/>
        <v>-1653.3603921190729</v>
      </c>
      <c r="S42" s="48">
        <f t="shared" si="145"/>
        <v>-1653.3603921190729</v>
      </c>
      <c r="T42" s="48">
        <f t="shared" si="145"/>
        <v>-1653.3603921190729</v>
      </c>
      <c r="U42" s="48">
        <f t="shared" si="145"/>
        <v>-1653.3603921190729</v>
      </c>
      <c r="V42" s="48">
        <f t="shared" si="145"/>
        <v>-1653.3603921190729</v>
      </c>
      <c r="W42" s="48">
        <f t="shared" si="145"/>
        <v>-1653.3603921190729</v>
      </c>
      <c r="X42" s="48">
        <f t="shared" si="145"/>
        <v>-1653.3603921190729</v>
      </c>
      <c r="Y42" s="48">
        <f t="shared" si="145"/>
        <v>-1653.3603921190729</v>
      </c>
      <c r="Z42" s="48">
        <f t="shared" si="145"/>
        <v>-1653.3603921190729</v>
      </c>
      <c r="AA42" s="48">
        <f t="shared" si="145"/>
        <v>-1653.3603921190729</v>
      </c>
      <c r="AB42" s="48">
        <f t="shared" si="145"/>
        <v>-72638.598622507052</v>
      </c>
      <c r="AC42" s="48">
        <f t="shared" si="145"/>
        <v>-1653.3603921190729</v>
      </c>
      <c r="AD42" s="48">
        <f t="shared" si="145"/>
        <v>-1653.3603921190729</v>
      </c>
      <c r="AE42" s="48">
        <f t="shared" si="145"/>
        <v>-1653.3603921190729</v>
      </c>
      <c r="AF42" s="48">
        <f t="shared" si="145"/>
        <v>-1653.3603921190729</v>
      </c>
      <c r="AG42" s="48">
        <f t="shared" si="145"/>
        <v>-1653.3603921190729</v>
      </c>
      <c r="AH42" s="48">
        <f t="shared" si="145"/>
        <v>-1653.3603921190729</v>
      </c>
      <c r="AI42" s="48">
        <f t="shared" si="145"/>
        <v>-1653.3603921190729</v>
      </c>
      <c r="AJ42" s="48">
        <f t="shared" si="145"/>
        <v>-1653.3603921190729</v>
      </c>
      <c r="AK42" s="48">
        <f t="shared" si="145"/>
        <v>-1653.3603921190729</v>
      </c>
      <c r="AL42" s="48">
        <f t="shared" si="145"/>
        <v>-1653.3603921190729</v>
      </c>
      <c r="AM42" s="48">
        <f t="shared" si="145"/>
        <v>-1653.3603921190729</v>
      </c>
      <c r="AN42" s="48">
        <f t="shared" si="145"/>
        <v>-149710.41810219092</v>
      </c>
      <c r="AO42" s="48">
        <f t="shared" si="145"/>
        <v>-1653.3603921190729</v>
      </c>
      <c r="AP42" s="48">
        <f t="shared" si="145"/>
        <v>-1653.3603921190729</v>
      </c>
      <c r="AQ42" s="48">
        <f t="shared" si="145"/>
        <v>-1653.3603921190729</v>
      </c>
      <c r="AR42" s="48">
        <f t="shared" si="145"/>
        <v>-1653.3603921190729</v>
      </c>
      <c r="AS42" s="48">
        <f t="shared" si="145"/>
        <v>-1653.3603921190729</v>
      </c>
      <c r="AT42" s="48">
        <f t="shared" si="145"/>
        <v>-1653.3603921190729</v>
      </c>
      <c r="AU42" s="48">
        <f t="shared" si="145"/>
        <v>-1653.3603921190729</v>
      </c>
      <c r="AV42" s="48">
        <f t="shared" si="145"/>
        <v>-1653.3603921190729</v>
      </c>
      <c r="AW42" s="48">
        <f t="shared" si="145"/>
        <v>-1653.3603921190729</v>
      </c>
      <c r="AX42" s="48">
        <f t="shared" si="145"/>
        <v>-1653.3603921190729</v>
      </c>
      <c r="AY42" s="48">
        <f t="shared" si="145"/>
        <v>-1653.3603921190729</v>
      </c>
    </row>
    <row r="43" spans="1:51" x14ac:dyDescent="0.25">
      <c r="B43" s="5"/>
      <c r="C43" s="5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</row>
    <row r="44" spans="1:51" x14ac:dyDescent="0.25">
      <c r="B44" s="5" t="s">
        <v>449</v>
      </c>
      <c r="C44" s="5"/>
      <c r="D44" s="48">
        <f>+'Flussi Cassa Pregressi'!D28</f>
        <v>1250</v>
      </c>
      <c r="E44" s="48">
        <f>+'Flussi Cassa Pregressi'!E28</f>
        <v>-3000</v>
      </c>
      <c r="F44" s="48">
        <f>+'Flussi Cassa Pregressi'!F28</f>
        <v>-57250</v>
      </c>
      <c r="G44" s="48">
        <f>+'Flussi Cassa Pregressi'!G28</f>
        <v>-35500</v>
      </c>
      <c r="H44" s="48">
        <f>+'Flussi Cassa Pregressi'!H28</f>
        <v>-33750</v>
      </c>
      <c r="I44" s="48">
        <f>+'Flussi Cassa Pregressi'!I28</f>
        <v>-32000</v>
      </c>
      <c r="J44" s="48">
        <f>+'Flussi Cassa Pregressi'!J28</f>
        <v>-30250</v>
      </c>
      <c r="K44" s="48">
        <f>+'Flussi Cassa Pregressi'!K28</f>
        <v>-28500</v>
      </c>
      <c r="L44" s="48">
        <f>+'Flussi Cassa Pregressi'!L28</f>
        <v>-26750</v>
      </c>
      <c r="M44" s="48">
        <f>+'Flussi Cassa Pregressi'!M28</f>
        <v>-25000</v>
      </c>
      <c r="N44" s="48">
        <f>+'Flussi Cassa Pregressi'!N28</f>
        <v>0</v>
      </c>
      <c r="O44" s="48">
        <f>+'Flussi Cassa Pregressi'!O28</f>
        <v>0</v>
      </c>
      <c r="P44" s="48">
        <f>+'Flussi Cassa Pregressi'!P28</f>
        <v>0</v>
      </c>
      <c r="Q44" s="48">
        <f>+'Flussi Cassa Pregressi'!Q28</f>
        <v>0</v>
      </c>
      <c r="R44" s="48">
        <f>+'Flussi Cassa Pregressi'!R28</f>
        <v>0</v>
      </c>
      <c r="S44" s="48">
        <f>+'Flussi Cassa Pregressi'!S28</f>
        <v>0</v>
      </c>
      <c r="T44" s="48">
        <f>+'Flussi Cassa Pregressi'!T28</f>
        <v>0</v>
      </c>
      <c r="U44" s="48">
        <f>+'Flussi Cassa Pregressi'!U28</f>
        <v>0</v>
      </c>
      <c r="V44" s="48">
        <f>+'Flussi Cassa Pregressi'!V28</f>
        <v>0</v>
      </c>
      <c r="W44" s="48">
        <f>+'Flussi Cassa Pregressi'!W28</f>
        <v>0</v>
      </c>
      <c r="X44" s="48">
        <f>+'Flussi Cassa Pregressi'!X28</f>
        <v>0</v>
      </c>
      <c r="Y44" s="48">
        <f>+'Flussi Cassa Pregressi'!Y28</f>
        <v>0</v>
      </c>
      <c r="Z44" s="48">
        <f>+'Flussi Cassa Pregressi'!Z28</f>
        <v>0</v>
      </c>
      <c r="AA44" s="48">
        <f>+'Flussi Cassa Pregressi'!AA28</f>
        <v>0</v>
      </c>
      <c r="AB44" s="48">
        <f>+'Flussi Cassa Pregressi'!AB28</f>
        <v>0</v>
      </c>
      <c r="AC44" s="48">
        <f>+'Flussi Cassa Pregressi'!AC28</f>
        <v>0</v>
      </c>
      <c r="AD44" s="48">
        <f>+'Flussi Cassa Pregressi'!AD28</f>
        <v>0</v>
      </c>
      <c r="AE44" s="48">
        <f>+'Flussi Cassa Pregressi'!AE28</f>
        <v>0</v>
      </c>
      <c r="AF44" s="48">
        <f>+'Flussi Cassa Pregressi'!AF28</f>
        <v>0</v>
      </c>
      <c r="AG44" s="48">
        <f>+'Flussi Cassa Pregressi'!AG28</f>
        <v>0</v>
      </c>
      <c r="AH44" s="48">
        <f>+'Flussi Cassa Pregressi'!AH28</f>
        <v>0</v>
      </c>
      <c r="AI44" s="48">
        <f>+'Flussi Cassa Pregressi'!AI28</f>
        <v>0</v>
      </c>
      <c r="AJ44" s="48">
        <f>+'Flussi Cassa Pregressi'!AJ28</f>
        <v>0</v>
      </c>
      <c r="AK44" s="48">
        <f>+'Flussi Cassa Pregressi'!AK28</f>
        <v>0</v>
      </c>
      <c r="AL44" s="48">
        <f>+'Flussi Cassa Pregressi'!AL28</f>
        <v>0</v>
      </c>
      <c r="AM44" s="48">
        <f>+'Flussi Cassa Pregressi'!AM28</f>
        <v>0</v>
      </c>
      <c r="AN44" s="48">
        <f>+'Flussi Cassa Pregressi'!AN28</f>
        <v>0</v>
      </c>
      <c r="AO44" s="48">
        <f>+'Flussi Cassa Pregressi'!AO28</f>
        <v>0</v>
      </c>
      <c r="AP44" s="48">
        <f>+'Flussi Cassa Pregressi'!AP28</f>
        <v>0</v>
      </c>
      <c r="AQ44" s="48">
        <f>+'Flussi Cassa Pregressi'!AQ28</f>
        <v>0</v>
      </c>
      <c r="AR44" s="48">
        <f>+'Flussi Cassa Pregressi'!AR28</f>
        <v>0</v>
      </c>
      <c r="AS44" s="48">
        <f>+'Flussi Cassa Pregressi'!AS28</f>
        <v>0</v>
      </c>
      <c r="AT44" s="48">
        <f>+'Flussi Cassa Pregressi'!AT28</f>
        <v>0</v>
      </c>
      <c r="AU44" s="48">
        <f>+'Flussi Cassa Pregressi'!AU28</f>
        <v>0</v>
      </c>
      <c r="AV44" s="48">
        <f>+'Flussi Cassa Pregressi'!AV28</f>
        <v>0</v>
      </c>
      <c r="AW44" s="48">
        <f>+'Flussi Cassa Pregressi'!AW28</f>
        <v>0</v>
      </c>
      <c r="AX44" s="48">
        <f>+'Flussi Cassa Pregressi'!AX28</f>
        <v>0</v>
      </c>
      <c r="AY44" s="48">
        <f>+'Flussi Cassa Pregressi'!AY28</f>
        <v>0</v>
      </c>
    </row>
    <row r="45" spans="1:51" x14ac:dyDescent="0.25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</row>
    <row r="46" spans="1:51" x14ac:dyDescent="0.25"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</row>
    <row r="47" spans="1:51" x14ac:dyDescent="0.25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</row>
    <row r="48" spans="1:51" x14ac:dyDescent="0.25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</row>
    <row r="49" spans="1:51" x14ac:dyDescent="0.25">
      <c r="A49" s="279" t="s">
        <v>165</v>
      </c>
      <c r="B49" s="278"/>
      <c r="C49" s="190"/>
      <c r="D49" s="48">
        <f>+D42+D31+D14+D44</f>
        <v>107530</v>
      </c>
      <c r="E49" s="48">
        <f t="shared" ref="E49:AY49" si="146">+E42+E31+E14+E44</f>
        <v>86682.972941214262</v>
      </c>
      <c r="F49" s="48">
        <f t="shared" si="146"/>
        <v>44632.972941214262</v>
      </c>
      <c r="G49" s="48">
        <f t="shared" si="146"/>
        <v>-19017.027058785741</v>
      </c>
      <c r="H49" s="48">
        <f t="shared" si="146"/>
        <v>-17267.027058785741</v>
      </c>
      <c r="I49" s="48">
        <f t="shared" si="146"/>
        <v>-19350.360392119073</v>
      </c>
      <c r="J49" s="48">
        <f t="shared" si="146"/>
        <v>-13767.027058785741</v>
      </c>
      <c r="K49" s="48">
        <f t="shared" si="146"/>
        <v>-12017.027058785741</v>
      </c>
      <c r="L49" s="48">
        <f t="shared" si="146"/>
        <v>-10267.027058785741</v>
      </c>
      <c r="M49" s="48">
        <f t="shared" si="146"/>
        <v>-8517.0270587857412</v>
      </c>
      <c r="N49" s="48">
        <f t="shared" si="146"/>
        <v>16482.972941214259</v>
      </c>
      <c r="O49" s="48">
        <f t="shared" si="146"/>
        <v>11882.972941214262</v>
      </c>
      <c r="P49" s="48">
        <f t="shared" si="146"/>
        <v>8453.6542537764217</v>
      </c>
      <c r="Q49" s="48">
        <f t="shared" si="146"/>
        <v>16482.972941214259</v>
      </c>
      <c r="R49" s="48">
        <f t="shared" si="146"/>
        <v>16482.972941214259</v>
      </c>
      <c r="S49" s="48">
        <f t="shared" si="146"/>
        <v>16482.972941214259</v>
      </c>
      <c r="T49" s="48">
        <f t="shared" si="146"/>
        <v>16482.972941214259</v>
      </c>
      <c r="U49" s="48">
        <f t="shared" si="146"/>
        <v>1328.7929412142626</v>
      </c>
      <c r="V49" s="48">
        <f t="shared" si="146"/>
        <v>16482.972941214259</v>
      </c>
      <c r="W49" s="48">
        <f t="shared" si="146"/>
        <v>16482.972941214259</v>
      </c>
      <c r="X49" s="48">
        <f t="shared" si="146"/>
        <v>16482.972941214259</v>
      </c>
      <c r="Y49" s="48">
        <f t="shared" si="146"/>
        <v>16482.972941214259</v>
      </c>
      <c r="Z49" s="48">
        <f t="shared" si="146"/>
        <v>11959.752941214261</v>
      </c>
      <c r="AA49" s="48">
        <f t="shared" si="146"/>
        <v>11882.972941214262</v>
      </c>
      <c r="AB49" s="48">
        <f t="shared" si="146"/>
        <v>-54502.265289173723</v>
      </c>
      <c r="AC49" s="48">
        <f t="shared" si="146"/>
        <v>16482.972941214259</v>
      </c>
      <c r="AD49" s="48">
        <f t="shared" si="146"/>
        <v>16482.972941214259</v>
      </c>
      <c r="AE49" s="48">
        <f t="shared" si="146"/>
        <v>16482.972941214259</v>
      </c>
      <c r="AF49" s="48">
        <f t="shared" si="146"/>
        <v>16482.972941214259</v>
      </c>
      <c r="AG49" s="48">
        <f t="shared" si="146"/>
        <v>8867.4929412142556</v>
      </c>
      <c r="AH49" s="48">
        <f t="shared" si="146"/>
        <v>16482.972941214259</v>
      </c>
      <c r="AI49" s="48">
        <f t="shared" si="146"/>
        <v>16482.972941214259</v>
      </c>
      <c r="AJ49" s="48">
        <f t="shared" si="146"/>
        <v>16482.972941214259</v>
      </c>
      <c r="AK49" s="48">
        <f t="shared" si="146"/>
        <v>16482.972941214259</v>
      </c>
      <c r="AL49" s="48">
        <f t="shared" si="146"/>
        <v>11959.752941214261</v>
      </c>
      <c r="AM49" s="48">
        <f t="shared" si="146"/>
        <v>11882.972941214262</v>
      </c>
      <c r="AN49" s="48">
        <f t="shared" si="146"/>
        <v>-131574.08476885757</v>
      </c>
      <c r="AO49" s="48">
        <f t="shared" si="146"/>
        <v>16482.972941214259</v>
      </c>
      <c r="AP49" s="48">
        <f t="shared" si="146"/>
        <v>16482.972941214259</v>
      </c>
      <c r="AQ49" s="48">
        <f t="shared" si="146"/>
        <v>16482.972941214259</v>
      </c>
      <c r="AR49" s="48">
        <f t="shared" si="146"/>
        <v>16482.972941214259</v>
      </c>
      <c r="AS49" s="48">
        <f t="shared" si="146"/>
        <v>3434.792941214248</v>
      </c>
      <c r="AT49" s="48">
        <f t="shared" si="146"/>
        <v>16482.972941214259</v>
      </c>
      <c r="AU49" s="48">
        <f t="shared" si="146"/>
        <v>16482.972941214259</v>
      </c>
      <c r="AV49" s="48">
        <f t="shared" si="146"/>
        <v>16482.972941214259</v>
      </c>
      <c r="AW49" s="48">
        <f t="shared" si="146"/>
        <v>16482.972941214259</v>
      </c>
      <c r="AX49" s="48">
        <f t="shared" si="146"/>
        <v>9631.4529412142583</v>
      </c>
      <c r="AY49" s="48">
        <f t="shared" si="146"/>
        <v>11882.972941214262</v>
      </c>
    </row>
    <row r="50" spans="1:51" x14ac:dyDescent="0.25">
      <c r="B50" s="3" t="s">
        <v>228</v>
      </c>
      <c r="C50" s="3"/>
      <c r="D50" s="48">
        <f>+C51</f>
        <v>-150000</v>
      </c>
      <c r="E50" s="48">
        <f>+D51</f>
        <v>-42470</v>
      </c>
      <c r="F50" s="48">
        <f t="shared" ref="F50:AY50" si="147">+E51</f>
        <v>44212.972941214262</v>
      </c>
      <c r="G50" s="48">
        <f t="shared" si="147"/>
        <v>88845.945882428525</v>
      </c>
      <c r="H50" s="48">
        <f t="shared" si="147"/>
        <v>69828.918823642787</v>
      </c>
      <c r="I50" s="48">
        <f t="shared" si="147"/>
        <v>52561.89176485705</v>
      </c>
      <c r="J50" s="48">
        <f t="shared" si="147"/>
        <v>33211.531372737976</v>
      </c>
      <c r="K50" s="48">
        <f t="shared" si="147"/>
        <v>19444.504313952235</v>
      </c>
      <c r="L50" s="48">
        <f t="shared" si="147"/>
        <v>7427.4772551664937</v>
      </c>
      <c r="M50" s="48">
        <f t="shared" si="147"/>
        <v>-2839.5498036192475</v>
      </c>
      <c r="N50" s="48">
        <f t="shared" si="147"/>
        <v>-11356.576862404989</v>
      </c>
      <c r="O50" s="48">
        <f t="shared" si="147"/>
        <v>5126.39607880927</v>
      </c>
      <c r="P50" s="48">
        <f t="shared" si="147"/>
        <v>17009.369020023532</v>
      </c>
      <c r="Q50" s="48">
        <f t="shared" si="147"/>
        <v>25463.023273799954</v>
      </c>
      <c r="R50" s="48">
        <f t="shared" si="147"/>
        <v>41945.996215014209</v>
      </c>
      <c r="S50" s="48">
        <f t="shared" si="147"/>
        <v>58428.969156228472</v>
      </c>
      <c r="T50" s="48">
        <f t="shared" si="147"/>
        <v>74911.942097442734</v>
      </c>
      <c r="U50" s="48">
        <f t="shared" si="147"/>
        <v>91394.915038656996</v>
      </c>
      <c r="V50" s="48">
        <f t="shared" si="147"/>
        <v>92723.707979871266</v>
      </c>
      <c r="W50" s="48">
        <f t="shared" si="147"/>
        <v>109206.68092108553</v>
      </c>
      <c r="X50" s="48">
        <f t="shared" si="147"/>
        <v>125689.65386229979</v>
      </c>
      <c r="Y50" s="48">
        <f t="shared" si="147"/>
        <v>142172.62680351405</v>
      </c>
      <c r="Z50" s="48">
        <f t="shared" si="147"/>
        <v>158655.5997447283</v>
      </c>
      <c r="AA50" s="48">
        <f t="shared" si="147"/>
        <v>170615.35268594255</v>
      </c>
      <c r="AB50" s="48">
        <f t="shared" si="147"/>
        <v>182498.32562715682</v>
      </c>
      <c r="AC50" s="48">
        <f t="shared" si="147"/>
        <v>127996.0603379831</v>
      </c>
      <c r="AD50" s="48">
        <f t="shared" si="147"/>
        <v>144479.03327919735</v>
      </c>
      <c r="AE50" s="48">
        <f t="shared" si="147"/>
        <v>160962.0062204116</v>
      </c>
      <c r="AF50" s="48">
        <f t="shared" si="147"/>
        <v>177444.97916162584</v>
      </c>
      <c r="AG50" s="48">
        <f t="shared" si="147"/>
        <v>193927.95210284009</v>
      </c>
      <c r="AH50" s="48">
        <f t="shared" si="147"/>
        <v>202795.44504405436</v>
      </c>
      <c r="AI50" s="48">
        <f t="shared" si="147"/>
        <v>219278.41798526861</v>
      </c>
      <c r="AJ50" s="48">
        <f t="shared" si="147"/>
        <v>235761.39092648285</v>
      </c>
      <c r="AK50" s="48">
        <f t="shared" si="147"/>
        <v>252244.3638676971</v>
      </c>
      <c r="AL50" s="48">
        <f t="shared" si="147"/>
        <v>268727.33680891135</v>
      </c>
      <c r="AM50" s="48">
        <f t="shared" si="147"/>
        <v>280687.0897501256</v>
      </c>
      <c r="AN50" s="48">
        <f t="shared" si="147"/>
        <v>292570.06269133987</v>
      </c>
      <c r="AO50" s="48">
        <f t="shared" si="147"/>
        <v>160995.9779224823</v>
      </c>
      <c r="AP50" s="48">
        <f t="shared" si="147"/>
        <v>177478.95086369655</v>
      </c>
      <c r="AQ50" s="48">
        <f t="shared" si="147"/>
        <v>193961.9238049108</v>
      </c>
      <c r="AR50" s="48">
        <f t="shared" si="147"/>
        <v>210444.89674612504</v>
      </c>
      <c r="AS50" s="48">
        <f t="shared" si="147"/>
        <v>226927.86968733929</v>
      </c>
      <c r="AT50" s="48">
        <f t="shared" si="147"/>
        <v>230362.66262855355</v>
      </c>
      <c r="AU50" s="48">
        <f t="shared" si="147"/>
        <v>246845.63556976779</v>
      </c>
      <c r="AV50" s="48">
        <f t="shared" si="147"/>
        <v>263328.60851098207</v>
      </c>
      <c r="AW50" s="48">
        <f t="shared" si="147"/>
        <v>279811.58145219635</v>
      </c>
      <c r="AX50" s="48">
        <f t="shared" si="147"/>
        <v>296294.55439341062</v>
      </c>
      <c r="AY50" s="48">
        <f t="shared" si="147"/>
        <v>305926.00733462488</v>
      </c>
    </row>
    <row r="51" spans="1:51" x14ac:dyDescent="0.25">
      <c r="B51" s="3" t="s">
        <v>229</v>
      </c>
      <c r="C51" s="3">
        <f>+SP_Pregresso!D5-SP_Pregresso!D59</f>
        <v>-150000</v>
      </c>
      <c r="D51" s="48">
        <f>+D50+D49</f>
        <v>-42470</v>
      </c>
      <c r="E51" s="48">
        <f t="shared" ref="E51:O51" si="148">+E50+E49</f>
        <v>44212.972941214262</v>
      </c>
      <c r="F51" s="48">
        <f t="shared" si="148"/>
        <v>88845.945882428525</v>
      </c>
      <c r="G51" s="48">
        <f t="shared" si="148"/>
        <v>69828.918823642787</v>
      </c>
      <c r="H51" s="48">
        <f t="shared" si="148"/>
        <v>52561.89176485705</v>
      </c>
      <c r="I51" s="48">
        <f t="shared" si="148"/>
        <v>33211.531372737976</v>
      </c>
      <c r="J51" s="48">
        <f t="shared" si="148"/>
        <v>19444.504313952235</v>
      </c>
      <c r="K51" s="48">
        <f t="shared" si="148"/>
        <v>7427.4772551664937</v>
      </c>
      <c r="L51" s="48">
        <f t="shared" si="148"/>
        <v>-2839.5498036192475</v>
      </c>
      <c r="M51" s="48">
        <f t="shared" si="148"/>
        <v>-11356.576862404989</v>
      </c>
      <c r="N51" s="48">
        <f t="shared" si="148"/>
        <v>5126.39607880927</v>
      </c>
      <c r="O51" s="48">
        <f t="shared" si="148"/>
        <v>17009.369020023532</v>
      </c>
      <c r="P51" s="48">
        <f>+P50+P49</f>
        <v>25463.023273799954</v>
      </c>
      <c r="Q51" s="48">
        <f t="shared" ref="Q51" si="149">+Q50+Q49</f>
        <v>41945.996215014209</v>
      </c>
      <c r="R51" s="48">
        <f t="shared" ref="R51" si="150">+R50+R49</f>
        <v>58428.969156228472</v>
      </c>
      <c r="S51" s="48">
        <f t="shared" ref="S51" si="151">+S50+S49</f>
        <v>74911.942097442734</v>
      </c>
      <c r="T51" s="48">
        <f t="shared" ref="T51" si="152">+T50+T49</f>
        <v>91394.915038656996</v>
      </c>
      <c r="U51" s="48">
        <f t="shared" ref="U51" si="153">+U50+U49</f>
        <v>92723.707979871266</v>
      </c>
      <c r="V51" s="48">
        <f t="shared" ref="V51" si="154">+V50+V49</f>
        <v>109206.68092108553</v>
      </c>
      <c r="W51" s="48">
        <f t="shared" ref="W51" si="155">+W50+W49</f>
        <v>125689.65386229979</v>
      </c>
      <c r="X51" s="48">
        <f t="shared" ref="X51" si="156">+X50+X49</f>
        <v>142172.62680351405</v>
      </c>
      <c r="Y51" s="48">
        <f t="shared" ref="Y51" si="157">+Y50+Y49</f>
        <v>158655.5997447283</v>
      </c>
      <c r="Z51" s="48">
        <f t="shared" ref="Z51" si="158">+Z50+Z49</f>
        <v>170615.35268594255</v>
      </c>
      <c r="AA51" s="48">
        <f t="shared" ref="AA51" si="159">+AA50+AA49</f>
        <v>182498.32562715682</v>
      </c>
      <c r="AB51" s="48">
        <f t="shared" ref="AB51" si="160">+AB50+AB49</f>
        <v>127996.0603379831</v>
      </c>
      <c r="AC51" s="48">
        <f t="shared" ref="AC51" si="161">+AC50+AC49</f>
        <v>144479.03327919735</v>
      </c>
      <c r="AD51" s="48">
        <f t="shared" ref="AD51" si="162">+AD50+AD49</f>
        <v>160962.0062204116</v>
      </c>
      <c r="AE51" s="48">
        <f t="shared" ref="AE51" si="163">+AE50+AE49</f>
        <v>177444.97916162584</v>
      </c>
      <c r="AF51" s="48">
        <f t="shared" ref="AF51" si="164">+AF50+AF49</f>
        <v>193927.95210284009</v>
      </c>
      <c r="AG51" s="48">
        <f t="shared" ref="AG51" si="165">+AG50+AG49</f>
        <v>202795.44504405436</v>
      </c>
      <c r="AH51" s="48">
        <f t="shared" ref="AH51" si="166">+AH50+AH49</f>
        <v>219278.41798526861</v>
      </c>
      <c r="AI51" s="48">
        <f t="shared" ref="AI51" si="167">+AI50+AI49</f>
        <v>235761.39092648285</v>
      </c>
      <c r="AJ51" s="48">
        <f t="shared" ref="AJ51" si="168">+AJ50+AJ49</f>
        <v>252244.3638676971</v>
      </c>
      <c r="AK51" s="48">
        <f t="shared" ref="AK51" si="169">+AK50+AK49</f>
        <v>268727.33680891135</v>
      </c>
      <c r="AL51" s="48">
        <f t="shared" ref="AL51" si="170">+AL50+AL49</f>
        <v>280687.0897501256</v>
      </c>
      <c r="AM51" s="48">
        <f t="shared" ref="AM51" si="171">+AM50+AM49</f>
        <v>292570.06269133987</v>
      </c>
      <c r="AN51" s="48">
        <f t="shared" ref="AN51" si="172">+AN50+AN49</f>
        <v>160995.9779224823</v>
      </c>
      <c r="AO51" s="48">
        <f t="shared" ref="AO51" si="173">+AO50+AO49</f>
        <v>177478.95086369655</v>
      </c>
      <c r="AP51" s="48">
        <f t="shared" ref="AP51" si="174">+AP50+AP49</f>
        <v>193961.9238049108</v>
      </c>
      <c r="AQ51" s="48">
        <f t="shared" ref="AQ51" si="175">+AQ50+AQ49</f>
        <v>210444.89674612504</v>
      </c>
      <c r="AR51" s="48">
        <f t="shared" ref="AR51" si="176">+AR50+AR49</f>
        <v>226927.86968733929</v>
      </c>
      <c r="AS51" s="48">
        <f t="shared" ref="AS51" si="177">+AS50+AS49</f>
        <v>230362.66262855355</v>
      </c>
      <c r="AT51" s="48">
        <f t="shared" ref="AT51" si="178">+AT50+AT49</f>
        <v>246845.63556976779</v>
      </c>
      <c r="AU51" s="48">
        <f t="shared" ref="AU51" si="179">+AU50+AU49</f>
        <v>263328.60851098207</v>
      </c>
      <c r="AV51" s="48">
        <f t="shared" ref="AV51" si="180">+AV50+AV49</f>
        <v>279811.58145219635</v>
      </c>
      <c r="AW51" s="48">
        <f t="shared" ref="AW51" si="181">+AW50+AW49</f>
        <v>296294.55439341062</v>
      </c>
      <c r="AX51" s="48">
        <f t="shared" ref="AX51:AY51" si="182">+AX50+AX49</f>
        <v>305926.00733462488</v>
      </c>
      <c r="AY51" s="48">
        <f t="shared" si="182"/>
        <v>317808.98027583916</v>
      </c>
    </row>
  </sheetData>
  <mergeCells count="4">
    <mergeCell ref="A3:B3"/>
    <mergeCell ref="A16:B16"/>
    <mergeCell ref="A37:B37"/>
    <mergeCell ref="A49:B4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AZ21"/>
  <sheetViews>
    <sheetView showGridLines="0" zoomScale="98" zoomScaleNormal="98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5" sqref="D5"/>
    </sheetView>
  </sheetViews>
  <sheetFormatPr defaultRowHeight="15" x14ac:dyDescent="0.25"/>
  <cols>
    <col min="2" max="2" width="24.140625" bestFit="1" customWidth="1"/>
    <col min="4" max="4" width="10.7109375" bestFit="1" customWidth="1"/>
  </cols>
  <sheetData>
    <row r="2" spans="2:52" x14ac:dyDescent="0.25">
      <c r="B2" s="3"/>
      <c r="D2" s="156">
        <f>+SP!C2</f>
        <v>42369</v>
      </c>
      <c r="E2" s="49">
        <f>+CE!B1</f>
        <v>42370</v>
      </c>
      <c r="F2" s="49">
        <f>+CE!C1</f>
        <v>42429</v>
      </c>
      <c r="G2" s="49">
        <f>+CE!D1</f>
        <v>42460</v>
      </c>
      <c r="H2" s="49">
        <f>+CE!E1</f>
        <v>42490</v>
      </c>
      <c r="I2" s="49">
        <f>+CE!F1</f>
        <v>42521</v>
      </c>
      <c r="J2" s="49">
        <f>+CE!G1</f>
        <v>42551</v>
      </c>
      <c r="K2" s="49">
        <f>+CE!H1</f>
        <v>42582</v>
      </c>
      <c r="L2" s="49">
        <f>+CE!I1</f>
        <v>42613</v>
      </c>
      <c r="M2" s="49">
        <f>+CE!J1</f>
        <v>42643</v>
      </c>
      <c r="N2" s="49">
        <f>+CE!K1</f>
        <v>42674</v>
      </c>
      <c r="O2" s="49">
        <f>+CE!L1</f>
        <v>42704</v>
      </c>
      <c r="P2" s="49">
        <f>+CE!M1</f>
        <v>42735</v>
      </c>
      <c r="Q2" s="49">
        <f>+CE!N1</f>
        <v>42766</v>
      </c>
      <c r="R2" s="49">
        <f>+CE!O1</f>
        <v>42794</v>
      </c>
      <c r="S2" s="49">
        <f>+CE!P1</f>
        <v>42825</v>
      </c>
      <c r="T2" s="49">
        <f>+CE!Q1</f>
        <v>42855</v>
      </c>
      <c r="U2" s="49">
        <f>+CE!R1</f>
        <v>42886</v>
      </c>
      <c r="V2" s="49">
        <f>+CE!S1</f>
        <v>42916</v>
      </c>
      <c r="W2" s="49">
        <f>+CE!T1</f>
        <v>42947</v>
      </c>
      <c r="X2" s="49">
        <f>+CE!U1</f>
        <v>42978</v>
      </c>
      <c r="Y2" s="49">
        <f>+CE!V1</f>
        <v>43008</v>
      </c>
      <c r="Z2" s="49">
        <f>+CE!W1</f>
        <v>43039</v>
      </c>
      <c r="AA2" s="49">
        <f>+CE!X1</f>
        <v>43069</v>
      </c>
      <c r="AB2" s="49">
        <f>+CE!Y1</f>
        <v>43100</v>
      </c>
      <c r="AC2" s="49">
        <f>+CE!Z1</f>
        <v>43131</v>
      </c>
      <c r="AD2" s="49">
        <f>+CE!AA1</f>
        <v>43159</v>
      </c>
      <c r="AE2" s="49">
        <f>+CE!AB1</f>
        <v>43190</v>
      </c>
      <c r="AF2" s="49">
        <f>+CE!AC1</f>
        <v>43220</v>
      </c>
      <c r="AG2" s="49">
        <f>+CE!AD1</f>
        <v>43251</v>
      </c>
      <c r="AH2" s="49">
        <f>+CE!AE1</f>
        <v>43281</v>
      </c>
      <c r="AI2" s="49">
        <f>+CE!AF1</f>
        <v>43312</v>
      </c>
      <c r="AJ2" s="49">
        <f>+CE!AG1</f>
        <v>43343</v>
      </c>
      <c r="AK2" s="49">
        <f>+CE!AH1</f>
        <v>43373</v>
      </c>
      <c r="AL2" s="49">
        <f>+CE!AI1</f>
        <v>43404</v>
      </c>
      <c r="AM2" s="49">
        <f>+CE!AJ1</f>
        <v>43434</v>
      </c>
      <c r="AN2" s="49">
        <f>+CE!AK1</f>
        <v>43465</v>
      </c>
      <c r="AO2" s="49">
        <f>+CE!AL1</f>
        <v>43496</v>
      </c>
      <c r="AP2" s="49">
        <f>+CE!AM1</f>
        <v>43524</v>
      </c>
      <c r="AQ2" s="49">
        <f>+CE!AN1</f>
        <v>43555</v>
      </c>
      <c r="AR2" s="49">
        <f>+CE!AO1</f>
        <v>43585</v>
      </c>
      <c r="AS2" s="49">
        <f>+CE!AP1</f>
        <v>43616</v>
      </c>
      <c r="AT2" s="49">
        <f>+CE!AQ1</f>
        <v>43646</v>
      </c>
      <c r="AU2" s="49">
        <f>+CE!AR1</f>
        <v>43677</v>
      </c>
      <c r="AV2" s="49">
        <f>+CE!AS1</f>
        <v>43708</v>
      </c>
      <c r="AW2" s="49">
        <f>+CE!AT1</f>
        <v>43738</v>
      </c>
      <c r="AX2" s="49">
        <f>+CE!AU1</f>
        <v>43769</v>
      </c>
      <c r="AY2" s="49">
        <f>+CE!AV1</f>
        <v>43799</v>
      </c>
      <c r="AZ2" s="49">
        <f>+CE!AW1</f>
        <v>43830</v>
      </c>
    </row>
    <row r="3" spans="2:52" x14ac:dyDescent="0.25">
      <c r="B3" t="s">
        <v>191</v>
      </c>
      <c r="C3" s="26"/>
      <c r="D3" s="26"/>
      <c r="E3" s="46">
        <f>+SP!C12+SP!C65</f>
        <v>4000</v>
      </c>
      <c r="F3" s="46">
        <f>+SP!D12+SP!D65</f>
        <v>13680</v>
      </c>
      <c r="G3" s="46">
        <f>+SP!E12+SP!E65</f>
        <v>13680</v>
      </c>
      <c r="H3" s="46">
        <f>+SP!F12+SP!F65</f>
        <v>13680</v>
      </c>
      <c r="I3" s="46">
        <f>+SP!G12+SP!G65</f>
        <v>13680</v>
      </c>
      <c r="J3" s="46">
        <f>+SP!H12+SP!H65</f>
        <v>13680</v>
      </c>
      <c r="K3" s="46">
        <f>+SP!I12+SP!I65</f>
        <v>13680</v>
      </c>
      <c r="L3" s="46">
        <f>+SP!J12+SP!J65</f>
        <v>13680</v>
      </c>
      <c r="M3" s="46">
        <f>+SP!K12+SP!K65</f>
        <v>13680</v>
      </c>
      <c r="N3" s="46">
        <f>+SP!L12+SP!L65</f>
        <v>13680</v>
      </c>
      <c r="O3" s="46">
        <f>+SP!M12+SP!M65</f>
        <v>13680</v>
      </c>
      <c r="P3" s="46">
        <f>+SP!N12+SP!N65</f>
        <v>13680</v>
      </c>
      <c r="Q3" s="46">
        <f>+SP!O12+SP!O65</f>
        <v>13680</v>
      </c>
      <c r="R3" s="46">
        <f>+SP!P12+SP!P65</f>
        <v>13680</v>
      </c>
      <c r="S3" s="46">
        <f>+SP!Q12+SP!Q65</f>
        <v>13680</v>
      </c>
      <c r="T3" s="46">
        <f>+SP!R12+SP!R65</f>
        <v>13680</v>
      </c>
      <c r="U3" s="46">
        <f>+SP!S12+SP!S65</f>
        <v>13680</v>
      </c>
      <c r="V3" s="46">
        <f>+SP!T12+SP!T65</f>
        <v>13680</v>
      </c>
      <c r="W3" s="46">
        <f>+SP!U12+SP!U65</f>
        <v>13680</v>
      </c>
      <c r="X3" s="46">
        <f>+SP!V12+SP!V65</f>
        <v>13680</v>
      </c>
      <c r="Y3" s="46">
        <f>+SP!W12+SP!W65</f>
        <v>13680</v>
      </c>
      <c r="Z3" s="46">
        <f>+SP!X12+SP!X65</f>
        <v>13680</v>
      </c>
      <c r="AA3" s="46">
        <f>+SP!Y12+SP!Y65</f>
        <v>13680</v>
      </c>
      <c r="AB3" s="46">
        <f>+SP!Z12+SP!Z65</f>
        <v>13680</v>
      </c>
      <c r="AC3" s="46">
        <f>+SP!AA12+SP!AA65</f>
        <v>13680</v>
      </c>
      <c r="AD3" s="46">
        <f>+SP!AB12+SP!AB65</f>
        <v>13680</v>
      </c>
      <c r="AE3" s="46">
        <f>+SP!AC12+SP!AC65</f>
        <v>13680</v>
      </c>
      <c r="AF3" s="46">
        <f>+SP!AD12+SP!AD65</f>
        <v>13680</v>
      </c>
      <c r="AG3" s="46">
        <f>+SP!AE12+SP!AE65</f>
        <v>13680</v>
      </c>
      <c r="AH3" s="46">
        <f>+SP!AF12+SP!AF65</f>
        <v>13680</v>
      </c>
      <c r="AI3" s="46">
        <f>+SP!AG12+SP!AG65</f>
        <v>13680</v>
      </c>
      <c r="AJ3" s="46">
        <f>+SP!AH12+SP!AH65</f>
        <v>13680</v>
      </c>
      <c r="AK3" s="46">
        <f>+SP!AI12+SP!AI65</f>
        <v>13680</v>
      </c>
      <c r="AL3" s="46">
        <f>+SP!AJ12+SP!AJ65</f>
        <v>13680</v>
      </c>
      <c r="AM3" s="46">
        <f>+SP!AK12+SP!AK65</f>
        <v>13680</v>
      </c>
      <c r="AN3" s="46">
        <f>+SP!AL12+SP!AL65</f>
        <v>13680</v>
      </c>
      <c r="AO3" s="46">
        <f>+SP!AM12+SP!AM65</f>
        <v>13680</v>
      </c>
      <c r="AP3" s="46">
        <f>+SP!AN12+SP!AN65</f>
        <v>13680</v>
      </c>
      <c r="AQ3" s="46">
        <f>+SP!AO12+SP!AO65</f>
        <v>13680</v>
      </c>
      <c r="AR3" s="46">
        <f>+SP!AP12+SP!AP65</f>
        <v>13680</v>
      </c>
      <c r="AS3" s="46">
        <f>+SP!AQ12+SP!AQ65</f>
        <v>13680</v>
      </c>
      <c r="AT3" s="46">
        <f>+SP!AR12+SP!AR65</f>
        <v>13680</v>
      </c>
      <c r="AU3" s="46">
        <f>+SP!AS12+SP!AS65</f>
        <v>13680</v>
      </c>
      <c r="AV3" s="46">
        <f>+SP!AT12+SP!AT65</f>
        <v>13680</v>
      </c>
      <c r="AW3" s="46">
        <f>+SP!AU12+SP!AU65</f>
        <v>13680</v>
      </c>
      <c r="AX3" s="46">
        <f>+SP!AV12+SP!AV65</f>
        <v>13680</v>
      </c>
      <c r="AY3" s="46">
        <f>+SP!AW12+SP!AW65</f>
        <v>13680</v>
      </c>
      <c r="AZ3" s="46">
        <f>+SP!AX12+SP!AX65</f>
        <v>13680</v>
      </c>
    </row>
    <row r="4" spans="2:52" x14ac:dyDescent="0.25">
      <c r="B4" t="s">
        <v>203</v>
      </c>
      <c r="D4">
        <f>+SP_Pregresso!D68</f>
        <v>2000</v>
      </c>
      <c r="E4" s="46">
        <f>+M_Vendite!C158</f>
        <v>44000</v>
      </c>
      <c r="F4" s="46">
        <f>+M_Vendite!D158</f>
        <v>44000</v>
      </c>
      <c r="G4" s="46">
        <f>+M_Vendite!E158</f>
        <v>44000</v>
      </c>
      <c r="H4" s="46">
        <f>+M_Vendite!F158</f>
        <v>44000</v>
      </c>
      <c r="I4" s="46">
        <f>+M_Vendite!G158</f>
        <v>44000</v>
      </c>
      <c r="J4" s="46">
        <f>+M_Vendite!H158</f>
        <v>44000</v>
      </c>
      <c r="K4" s="46">
        <f>+M_Vendite!I158</f>
        <v>44000</v>
      </c>
      <c r="L4" s="46">
        <f>+M_Vendite!J158</f>
        <v>44000</v>
      </c>
      <c r="M4" s="46">
        <f>+M_Vendite!K158</f>
        <v>44000</v>
      </c>
      <c r="N4" s="46">
        <f>+M_Vendite!L158</f>
        <v>44000</v>
      </c>
      <c r="O4" s="46">
        <f>+M_Vendite!M158</f>
        <v>44000</v>
      </c>
      <c r="P4" s="46">
        <f>+M_Vendite!N158</f>
        <v>44000</v>
      </c>
      <c r="Q4" s="46">
        <f>+M_Vendite!O158</f>
        <v>44000</v>
      </c>
      <c r="R4" s="46">
        <f>+M_Vendite!P158</f>
        <v>44000</v>
      </c>
      <c r="S4" s="46">
        <f>+M_Vendite!Q158</f>
        <v>44000</v>
      </c>
      <c r="T4" s="46">
        <f>+M_Vendite!R158</f>
        <v>44000</v>
      </c>
      <c r="U4" s="46">
        <f>+M_Vendite!S158</f>
        <v>44000</v>
      </c>
      <c r="V4" s="46">
        <f>+M_Vendite!T158</f>
        <v>44000</v>
      </c>
      <c r="W4" s="46">
        <f>+M_Vendite!U158</f>
        <v>44000</v>
      </c>
      <c r="X4" s="46">
        <f>+M_Vendite!V158</f>
        <v>44000</v>
      </c>
      <c r="Y4" s="46">
        <f>+M_Vendite!W158</f>
        <v>44000</v>
      </c>
      <c r="Z4" s="46">
        <f>+M_Vendite!X158</f>
        <v>44000</v>
      </c>
      <c r="AA4" s="46">
        <f>+M_Vendite!Y158</f>
        <v>44000</v>
      </c>
      <c r="AB4" s="46">
        <f>+M_Vendite!Z158</f>
        <v>44000</v>
      </c>
      <c r="AC4" s="46">
        <f>+M_Vendite!AA158</f>
        <v>44000</v>
      </c>
      <c r="AD4" s="46">
        <f>+M_Vendite!AB158</f>
        <v>44000</v>
      </c>
      <c r="AE4" s="46">
        <f>+M_Vendite!AC158</f>
        <v>44000</v>
      </c>
      <c r="AF4" s="46">
        <f>+M_Vendite!AD158</f>
        <v>44000</v>
      </c>
      <c r="AG4" s="46">
        <f>+M_Vendite!AE158</f>
        <v>44000</v>
      </c>
      <c r="AH4" s="46">
        <f>+M_Vendite!AF158</f>
        <v>44000</v>
      </c>
      <c r="AI4" s="46">
        <f>+M_Vendite!AG158</f>
        <v>44000</v>
      </c>
      <c r="AJ4" s="46">
        <f>+M_Vendite!AH158</f>
        <v>44000</v>
      </c>
      <c r="AK4" s="46">
        <f>+M_Vendite!AI158</f>
        <v>44000</v>
      </c>
      <c r="AL4" s="46">
        <f>+M_Vendite!AJ158</f>
        <v>44000</v>
      </c>
      <c r="AM4" s="46">
        <f>+M_Vendite!AK158</f>
        <v>44000</v>
      </c>
      <c r="AN4" s="46">
        <f>+M_Vendite!AL158</f>
        <v>44000</v>
      </c>
      <c r="AO4" s="46">
        <f>+M_Vendite!AM158</f>
        <v>44000</v>
      </c>
      <c r="AP4" s="46">
        <f>+M_Vendite!AN158</f>
        <v>44000</v>
      </c>
      <c r="AQ4" s="46">
        <f>+M_Vendite!AO158</f>
        <v>44000</v>
      </c>
      <c r="AR4" s="46">
        <f>+M_Vendite!AP158</f>
        <v>44000</v>
      </c>
      <c r="AS4" s="46">
        <f>+M_Vendite!AQ158</f>
        <v>44000</v>
      </c>
      <c r="AT4" s="46">
        <f>+M_Vendite!AR158</f>
        <v>44000</v>
      </c>
      <c r="AU4" s="46">
        <f>+M_Vendite!AS158</f>
        <v>44000</v>
      </c>
      <c r="AV4" s="46">
        <f>+M_Vendite!AT158</f>
        <v>44000</v>
      </c>
      <c r="AW4" s="46">
        <f>+M_Vendite!AU158</f>
        <v>44000</v>
      </c>
      <c r="AX4" s="46">
        <f>+M_Vendite!AV158</f>
        <v>44000</v>
      </c>
      <c r="AY4" s="46">
        <f>+M_Vendite!AW158</f>
        <v>44000</v>
      </c>
      <c r="AZ4" s="46">
        <f>+M_Vendite!AX158</f>
        <v>44000</v>
      </c>
    </row>
    <row r="5" spans="2:52" x14ac:dyDescent="0.25">
      <c r="B5" t="s">
        <v>192</v>
      </c>
      <c r="D5">
        <f>+SP_Pregresso!D14</f>
        <v>2000</v>
      </c>
      <c r="E5" s="46">
        <f>+M_Acquisti!D93</f>
        <v>30800</v>
      </c>
      <c r="F5" s="46">
        <f>+M_Acquisti!E93</f>
        <v>30800</v>
      </c>
      <c r="G5" s="46">
        <f>+M_Acquisti!F93</f>
        <v>30800</v>
      </c>
      <c r="H5" s="46">
        <f>+M_Acquisti!G93</f>
        <v>30800</v>
      </c>
      <c r="I5" s="46">
        <f>+M_Acquisti!H93</f>
        <v>30800</v>
      </c>
      <c r="J5" s="46">
        <f>+M_Acquisti!I93</f>
        <v>30800</v>
      </c>
      <c r="K5" s="46">
        <f>+M_Acquisti!J93</f>
        <v>30800</v>
      </c>
      <c r="L5" s="46">
        <f>+M_Acquisti!K93</f>
        <v>30800</v>
      </c>
      <c r="M5" s="46">
        <f>+M_Acquisti!L93</f>
        <v>30800</v>
      </c>
      <c r="N5" s="46">
        <f>+M_Acquisti!M93</f>
        <v>30800</v>
      </c>
      <c r="O5" s="46">
        <f>+M_Acquisti!N93</f>
        <v>30800</v>
      </c>
      <c r="P5" s="46">
        <f>+M_Acquisti!O93</f>
        <v>30800</v>
      </c>
      <c r="Q5" s="46">
        <f>+M_Acquisti!P93</f>
        <v>30800</v>
      </c>
      <c r="R5" s="46">
        <f>+M_Acquisti!Q93</f>
        <v>30800</v>
      </c>
      <c r="S5" s="46">
        <f>+M_Acquisti!R93</f>
        <v>30800</v>
      </c>
      <c r="T5" s="46">
        <f>+M_Acquisti!S93</f>
        <v>30800</v>
      </c>
      <c r="U5" s="46">
        <f>+M_Acquisti!T93</f>
        <v>30800</v>
      </c>
      <c r="V5" s="46">
        <f>+M_Acquisti!U93</f>
        <v>30800</v>
      </c>
      <c r="W5" s="46">
        <f>+M_Acquisti!V93</f>
        <v>30800</v>
      </c>
      <c r="X5" s="46">
        <f>+M_Acquisti!W93</f>
        <v>30800</v>
      </c>
      <c r="Y5" s="46">
        <f>+M_Acquisti!X93</f>
        <v>30800</v>
      </c>
      <c r="Z5" s="46">
        <f>+M_Acquisti!Y93</f>
        <v>30800</v>
      </c>
      <c r="AA5" s="46">
        <f>+M_Acquisti!Z93</f>
        <v>30800</v>
      </c>
      <c r="AB5" s="46">
        <f>+M_Acquisti!AA93</f>
        <v>30800</v>
      </c>
      <c r="AC5" s="46">
        <f>+M_Acquisti!AB93</f>
        <v>30800</v>
      </c>
      <c r="AD5" s="46">
        <f>+M_Acquisti!AC93</f>
        <v>30800</v>
      </c>
      <c r="AE5" s="46">
        <f>+M_Acquisti!AD93</f>
        <v>30800</v>
      </c>
      <c r="AF5" s="46">
        <f>+M_Acquisti!AE93</f>
        <v>30800</v>
      </c>
      <c r="AG5" s="46">
        <f>+M_Acquisti!AF93</f>
        <v>30800</v>
      </c>
      <c r="AH5" s="46">
        <f>+M_Acquisti!AG93</f>
        <v>30800</v>
      </c>
      <c r="AI5" s="46">
        <f>+M_Acquisti!AH93</f>
        <v>30800</v>
      </c>
      <c r="AJ5" s="46">
        <f>+M_Acquisti!AI93</f>
        <v>30800</v>
      </c>
      <c r="AK5" s="46">
        <f>+M_Acquisti!AJ93</f>
        <v>30800</v>
      </c>
      <c r="AL5" s="46">
        <f>+M_Acquisti!AK93</f>
        <v>30800</v>
      </c>
      <c r="AM5" s="46">
        <f>+M_Acquisti!AL93</f>
        <v>30800</v>
      </c>
      <c r="AN5" s="46">
        <f>+M_Acquisti!AM93</f>
        <v>30800</v>
      </c>
      <c r="AO5" s="46">
        <f>+M_Acquisti!AN93</f>
        <v>30800</v>
      </c>
      <c r="AP5" s="46">
        <f>+M_Acquisti!AO93</f>
        <v>30800</v>
      </c>
      <c r="AQ5" s="46">
        <f>+M_Acquisti!AP93</f>
        <v>30800</v>
      </c>
      <c r="AR5" s="46">
        <f>+M_Acquisti!AQ93</f>
        <v>30800</v>
      </c>
      <c r="AS5" s="46">
        <f>+M_Acquisti!AR93</f>
        <v>30800</v>
      </c>
      <c r="AT5" s="46">
        <f>+M_Acquisti!AS93</f>
        <v>30800</v>
      </c>
      <c r="AU5" s="46">
        <f>+M_Acquisti!AT93</f>
        <v>30800</v>
      </c>
      <c r="AV5" s="46">
        <f>+M_Acquisti!AU93</f>
        <v>30800</v>
      </c>
      <c r="AW5" s="46">
        <f>+M_Acquisti!AV93</f>
        <v>30800</v>
      </c>
      <c r="AX5" s="46">
        <f>+M_Acquisti!AW93</f>
        <v>30800</v>
      </c>
      <c r="AY5" s="46">
        <f>+M_Acquisti!AX93</f>
        <v>30800</v>
      </c>
      <c r="AZ5" s="46">
        <f>+M_Acquisti!AY93</f>
        <v>30800</v>
      </c>
    </row>
    <row r="6" spans="2:52" x14ac:dyDescent="0.25">
      <c r="B6" t="s">
        <v>193</v>
      </c>
      <c r="E6" s="46">
        <f>+M_Investimenti!F22</f>
        <v>0</v>
      </c>
      <c r="F6" s="46">
        <f>+M_Investimenti!G22</f>
        <v>0</v>
      </c>
      <c r="G6" s="46">
        <f>+M_Investimenti!H22</f>
        <v>0</v>
      </c>
      <c r="H6" s="46">
        <f>+M_Investimenti!I22</f>
        <v>0</v>
      </c>
      <c r="I6" s="46">
        <f>+M_Investimenti!J22</f>
        <v>0</v>
      </c>
      <c r="J6" s="46">
        <f>+M_Investimenti!K22</f>
        <v>0</v>
      </c>
      <c r="K6" s="46">
        <f>+M_Investimenti!L22</f>
        <v>0</v>
      </c>
      <c r="L6" s="46">
        <f>+M_Investimenti!M22</f>
        <v>0</v>
      </c>
      <c r="M6" s="46">
        <f>+M_Investimenti!N22</f>
        <v>0</v>
      </c>
      <c r="N6" s="46">
        <f>+M_Investimenti!O22</f>
        <v>0</v>
      </c>
      <c r="O6" s="46">
        <f>+M_Investimenti!P22</f>
        <v>0</v>
      </c>
      <c r="P6" s="46">
        <f>+M_Investimenti!Q22</f>
        <v>0</v>
      </c>
      <c r="Q6" s="46">
        <f>+M_Investimenti!R22</f>
        <v>0</v>
      </c>
      <c r="R6" s="46">
        <f>+M_Investimenti!S22</f>
        <v>0</v>
      </c>
      <c r="S6" s="46">
        <f>+M_Investimenti!T22</f>
        <v>0</v>
      </c>
      <c r="T6" s="46">
        <f>+M_Investimenti!U22</f>
        <v>0</v>
      </c>
      <c r="U6" s="46">
        <f>+M_Investimenti!V22</f>
        <v>0</v>
      </c>
      <c r="V6" s="46">
        <f>+M_Investimenti!W22</f>
        <v>0</v>
      </c>
      <c r="W6" s="46">
        <f>+M_Investimenti!X22</f>
        <v>0</v>
      </c>
      <c r="X6" s="46">
        <f>+M_Investimenti!Y22</f>
        <v>0</v>
      </c>
      <c r="Y6" s="46">
        <f>+M_Investimenti!Z22</f>
        <v>0</v>
      </c>
      <c r="Z6" s="46">
        <f>+M_Investimenti!AA22</f>
        <v>0</v>
      </c>
      <c r="AA6" s="46">
        <f>+M_Investimenti!AB22</f>
        <v>0</v>
      </c>
      <c r="AB6" s="46">
        <f>+M_Investimenti!AC22</f>
        <v>0</v>
      </c>
      <c r="AC6" s="46">
        <f>+M_Investimenti!AD22</f>
        <v>0</v>
      </c>
      <c r="AD6" s="46">
        <f>+M_Investimenti!AE22</f>
        <v>0</v>
      </c>
      <c r="AE6" s="46">
        <f>+M_Investimenti!AF22</f>
        <v>0</v>
      </c>
      <c r="AF6" s="46">
        <f>+M_Investimenti!AG22</f>
        <v>0</v>
      </c>
      <c r="AG6" s="46">
        <f>+M_Investimenti!AH22</f>
        <v>0</v>
      </c>
      <c r="AH6" s="46">
        <f>+M_Investimenti!AI22</f>
        <v>0</v>
      </c>
      <c r="AI6" s="46">
        <f>+M_Investimenti!AJ22</f>
        <v>0</v>
      </c>
      <c r="AJ6" s="46">
        <f>+M_Investimenti!AK22</f>
        <v>0</v>
      </c>
      <c r="AK6" s="46">
        <f>+M_Investimenti!AL22</f>
        <v>0</v>
      </c>
      <c r="AL6" s="46">
        <f>+M_Investimenti!AM22</f>
        <v>0</v>
      </c>
      <c r="AM6" s="46">
        <f>+M_Investimenti!AN22</f>
        <v>0</v>
      </c>
      <c r="AN6" s="46">
        <f>+M_Investimenti!AO22</f>
        <v>0</v>
      </c>
      <c r="AO6" s="46">
        <f>+M_Investimenti!AP22</f>
        <v>0</v>
      </c>
      <c r="AP6" s="46">
        <f>+M_Investimenti!AQ22</f>
        <v>0</v>
      </c>
      <c r="AQ6" s="46">
        <f>+M_Investimenti!AR22</f>
        <v>0</v>
      </c>
      <c r="AR6" s="46">
        <f>+M_Investimenti!AS22</f>
        <v>0</v>
      </c>
      <c r="AS6" s="46">
        <f>+M_Investimenti!AT22</f>
        <v>0</v>
      </c>
      <c r="AT6" s="46">
        <f>+M_Investimenti!AU22</f>
        <v>0</v>
      </c>
      <c r="AU6" s="46">
        <f>+M_Investimenti!AV22</f>
        <v>0</v>
      </c>
      <c r="AV6" s="46">
        <f>+M_Investimenti!AW22</f>
        <v>0</v>
      </c>
      <c r="AW6" s="46">
        <f>+M_Investimenti!AX22</f>
        <v>0</v>
      </c>
      <c r="AX6" s="46">
        <f>+M_Investimenti!AY22</f>
        <v>0</v>
      </c>
      <c r="AY6" s="46">
        <f>+M_Investimenti!AZ22</f>
        <v>0</v>
      </c>
      <c r="AZ6" s="46">
        <f>+M_Investimenti!BA22</f>
        <v>0</v>
      </c>
    </row>
    <row r="7" spans="2:52" x14ac:dyDescent="0.25">
      <c r="B7" t="s">
        <v>194</v>
      </c>
      <c r="E7" s="46">
        <f>+'M_Altri Costi'!D55</f>
        <v>3520</v>
      </c>
      <c r="F7" s="46">
        <f>+'M_Altri Costi'!E55</f>
        <v>3520</v>
      </c>
      <c r="G7" s="46">
        <f>+'M_Altri Costi'!F55</f>
        <v>3520</v>
      </c>
      <c r="H7" s="46">
        <f>+'M_Altri Costi'!G55</f>
        <v>3520</v>
      </c>
      <c r="I7" s="46">
        <f>+'M_Altri Costi'!H55</f>
        <v>3520</v>
      </c>
      <c r="J7" s="46">
        <f>+'M_Altri Costi'!I55</f>
        <v>3520</v>
      </c>
      <c r="K7" s="46">
        <f>+'M_Altri Costi'!J55</f>
        <v>3520</v>
      </c>
      <c r="L7" s="46">
        <f>+'M_Altri Costi'!K55</f>
        <v>3520</v>
      </c>
      <c r="M7" s="46">
        <f>+'M_Altri Costi'!L55</f>
        <v>3520</v>
      </c>
      <c r="N7" s="46">
        <f>+'M_Altri Costi'!M55</f>
        <v>3520</v>
      </c>
      <c r="O7" s="46">
        <f>+'M_Altri Costi'!N55</f>
        <v>3520</v>
      </c>
      <c r="P7" s="46">
        <f>+'M_Altri Costi'!O55</f>
        <v>3520</v>
      </c>
      <c r="Q7" s="46">
        <f>+'M_Altri Costi'!P55</f>
        <v>3520</v>
      </c>
      <c r="R7" s="46">
        <f>+'M_Altri Costi'!Q55</f>
        <v>3520</v>
      </c>
      <c r="S7" s="46">
        <f>+'M_Altri Costi'!R55</f>
        <v>3520</v>
      </c>
      <c r="T7" s="46">
        <f>+'M_Altri Costi'!S55</f>
        <v>3520</v>
      </c>
      <c r="U7" s="46">
        <f>+'M_Altri Costi'!T55</f>
        <v>3520</v>
      </c>
      <c r="V7" s="46">
        <f>+'M_Altri Costi'!U55</f>
        <v>3520</v>
      </c>
      <c r="W7" s="46">
        <f>+'M_Altri Costi'!V55</f>
        <v>3520</v>
      </c>
      <c r="X7" s="46">
        <f>+'M_Altri Costi'!W55</f>
        <v>3520</v>
      </c>
      <c r="Y7" s="46">
        <f>+'M_Altri Costi'!X55</f>
        <v>3520</v>
      </c>
      <c r="Z7" s="46">
        <f>+'M_Altri Costi'!Y55</f>
        <v>3520</v>
      </c>
      <c r="AA7" s="46">
        <f>+'M_Altri Costi'!Z55</f>
        <v>3520</v>
      </c>
      <c r="AB7" s="46">
        <f>+'M_Altri Costi'!AA55</f>
        <v>3520</v>
      </c>
      <c r="AC7" s="46">
        <f>+'M_Altri Costi'!AB55</f>
        <v>3520</v>
      </c>
      <c r="AD7" s="46">
        <f>+'M_Altri Costi'!AC55</f>
        <v>3520</v>
      </c>
      <c r="AE7" s="46">
        <f>+'M_Altri Costi'!AD55</f>
        <v>3520</v>
      </c>
      <c r="AF7" s="46">
        <f>+'M_Altri Costi'!AE55</f>
        <v>3520</v>
      </c>
      <c r="AG7" s="46">
        <f>+'M_Altri Costi'!AF55</f>
        <v>3520</v>
      </c>
      <c r="AH7" s="46">
        <f>+'M_Altri Costi'!AG55</f>
        <v>3520</v>
      </c>
      <c r="AI7" s="46">
        <f>+'M_Altri Costi'!AH55</f>
        <v>3520</v>
      </c>
      <c r="AJ7" s="46">
        <f>+'M_Altri Costi'!AI55</f>
        <v>3520</v>
      </c>
      <c r="AK7" s="46">
        <f>+'M_Altri Costi'!AJ55</f>
        <v>3520</v>
      </c>
      <c r="AL7" s="46">
        <f>+'M_Altri Costi'!AK55</f>
        <v>3520</v>
      </c>
      <c r="AM7" s="46">
        <f>+'M_Altri Costi'!AL55</f>
        <v>3520</v>
      </c>
      <c r="AN7" s="46">
        <f>+'M_Altri Costi'!AM55</f>
        <v>3520</v>
      </c>
      <c r="AO7" s="46">
        <f>+'M_Altri Costi'!AN55</f>
        <v>3520</v>
      </c>
      <c r="AP7" s="46">
        <f>+'M_Altri Costi'!AO55</f>
        <v>3520</v>
      </c>
      <c r="AQ7" s="46">
        <f>+'M_Altri Costi'!AP55</f>
        <v>3520</v>
      </c>
      <c r="AR7" s="46">
        <f>+'M_Altri Costi'!AQ55</f>
        <v>3520</v>
      </c>
      <c r="AS7" s="46">
        <f>+'M_Altri Costi'!AR55</f>
        <v>3520</v>
      </c>
      <c r="AT7" s="46">
        <f>+'M_Altri Costi'!AS55</f>
        <v>3520</v>
      </c>
      <c r="AU7" s="46">
        <f>+'M_Altri Costi'!AT55</f>
        <v>3520</v>
      </c>
      <c r="AV7" s="46">
        <f>+'M_Altri Costi'!AU55</f>
        <v>3520</v>
      </c>
      <c r="AW7" s="46">
        <f>+'M_Altri Costi'!AV55</f>
        <v>3520</v>
      </c>
      <c r="AX7" s="46">
        <f>+'M_Altri Costi'!AW55</f>
        <v>3520</v>
      </c>
      <c r="AY7" s="46">
        <f>+'M_Altri Costi'!AX55</f>
        <v>3520</v>
      </c>
      <c r="AZ7" s="46">
        <f>+'M_Altri Costi'!AY55</f>
        <v>3520</v>
      </c>
    </row>
    <row r="8" spans="2:52" x14ac:dyDescent="0.25">
      <c r="B8" s="3" t="s">
        <v>230</v>
      </c>
      <c r="C8" s="3"/>
      <c r="D8" s="50">
        <f>+D5-D4+D6+D7</f>
        <v>0</v>
      </c>
      <c r="E8" s="50">
        <f>+E5-E4+E6+E7</f>
        <v>-9680</v>
      </c>
      <c r="F8" s="50">
        <f>+F5-F4+F6+F7</f>
        <v>-9680</v>
      </c>
      <c r="G8" s="50">
        <f t="shared" ref="G8:O8" si="0">+G5-G4+G6+G7</f>
        <v>-9680</v>
      </c>
      <c r="H8" s="50">
        <f t="shared" si="0"/>
        <v>-9680</v>
      </c>
      <c r="I8" s="50">
        <f t="shared" si="0"/>
        <v>-9680</v>
      </c>
      <c r="J8" s="50">
        <f t="shared" si="0"/>
        <v>-9680</v>
      </c>
      <c r="K8" s="50">
        <f t="shared" si="0"/>
        <v>-9680</v>
      </c>
      <c r="L8" s="50">
        <f t="shared" si="0"/>
        <v>-9680</v>
      </c>
      <c r="M8" s="50">
        <f t="shared" si="0"/>
        <v>-9680</v>
      </c>
      <c r="N8" s="50">
        <f t="shared" si="0"/>
        <v>-9680</v>
      </c>
      <c r="O8" s="50">
        <f t="shared" si="0"/>
        <v>-9680</v>
      </c>
      <c r="P8" s="50">
        <f t="shared" ref="P8" si="1">+P5-P4+P6+P7</f>
        <v>-9680</v>
      </c>
      <c r="Q8" s="50">
        <f t="shared" ref="Q8" si="2">+Q5-Q4+Q6+Q7</f>
        <v>-9680</v>
      </c>
      <c r="R8" s="50">
        <f t="shared" ref="R8" si="3">+R5-R4+R6+R7</f>
        <v>-9680</v>
      </c>
      <c r="S8" s="50">
        <f t="shared" ref="S8" si="4">+S5-S4+S6+S7</f>
        <v>-9680</v>
      </c>
      <c r="T8" s="50">
        <f t="shared" ref="T8" si="5">+T5-T4+T6+T7</f>
        <v>-9680</v>
      </c>
      <c r="U8" s="50">
        <f t="shared" ref="U8" si="6">+U5-U4+U6+U7</f>
        <v>-9680</v>
      </c>
      <c r="V8" s="50">
        <f t="shared" ref="V8" si="7">+V5-V4+V6+V7</f>
        <v>-9680</v>
      </c>
      <c r="W8" s="50">
        <f t="shared" ref="W8" si="8">+W5-W4+W6+W7</f>
        <v>-9680</v>
      </c>
      <c r="X8" s="50">
        <f t="shared" ref="X8" si="9">+X5-X4+X6+X7</f>
        <v>-9680</v>
      </c>
      <c r="Y8" s="50">
        <f t="shared" ref="Y8" si="10">+Y5-Y4+Y6+Y7</f>
        <v>-9680</v>
      </c>
      <c r="Z8" s="50">
        <f t="shared" ref="Z8" si="11">+Z5-Z4+Z6+Z7</f>
        <v>-9680</v>
      </c>
      <c r="AA8" s="50">
        <f t="shared" ref="AA8" si="12">+AA5-AA4+AA6+AA7</f>
        <v>-9680</v>
      </c>
      <c r="AB8" s="50">
        <f t="shared" ref="AB8" si="13">+AB5-AB4+AB6+AB7</f>
        <v>-9680</v>
      </c>
      <c r="AC8" s="50">
        <f t="shared" ref="AC8" si="14">+AC5-AC4+AC6+AC7</f>
        <v>-9680</v>
      </c>
      <c r="AD8" s="50">
        <f t="shared" ref="AD8" si="15">+AD5-AD4+AD6+AD7</f>
        <v>-9680</v>
      </c>
      <c r="AE8" s="50">
        <f t="shared" ref="AE8" si="16">+AE5-AE4+AE6+AE7</f>
        <v>-9680</v>
      </c>
      <c r="AF8" s="50">
        <f t="shared" ref="AF8" si="17">+AF5-AF4+AF6+AF7</f>
        <v>-9680</v>
      </c>
      <c r="AG8" s="50">
        <f t="shared" ref="AG8" si="18">+AG5-AG4+AG6+AG7</f>
        <v>-9680</v>
      </c>
      <c r="AH8" s="50">
        <f t="shared" ref="AH8" si="19">+AH5-AH4+AH6+AH7</f>
        <v>-9680</v>
      </c>
      <c r="AI8" s="50">
        <f t="shared" ref="AI8" si="20">+AI5-AI4+AI6+AI7</f>
        <v>-9680</v>
      </c>
      <c r="AJ8" s="50">
        <f t="shared" ref="AJ8" si="21">+AJ5-AJ4+AJ6+AJ7</f>
        <v>-9680</v>
      </c>
      <c r="AK8" s="50">
        <f t="shared" ref="AK8" si="22">+AK5-AK4+AK6+AK7</f>
        <v>-9680</v>
      </c>
      <c r="AL8" s="50">
        <f t="shared" ref="AL8" si="23">+AL5-AL4+AL6+AL7</f>
        <v>-9680</v>
      </c>
      <c r="AM8" s="50">
        <f t="shared" ref="AM8" si="24">+AM5-AM4+AM6+AM7</f>
        <v>-9680</v>
      </c>
      <c r="AN8" s="50">
        <f t="shared" ref="AN8" si="25">+AN5-AN4+AN6+AN7</f>
        <v>-9680</v>
      </c>
      <c r="AO8" s="50">
        <f t="shared" ref="AO8" si="26">+AO5-AO4+AO6+AO7</f>
        <v>-9680</v>
      </c>
      <c r="AP8" s="50">
        <f t="shared" ref="AP8" si="27">+AP5-AP4+AP6+AP7</f>
        <v>-9680</v>
      </c>
      <c r="AQ8" s="50">
        <f t="shared" ref="AQ8" si="28">+AQ5-AQ4+AQ6+AQ7</f>
        <v>-9680</v>
      </c>
      <c r="AR8" s="50">
        <f t="shared" ref="AR8" si="29">+AR5-AR4+AR6+AR7</f>
        <v>-9680</v>
      </c>
      <c r="AS8" s="50">
        <f t="shared" ref="AS8" si="30">+AS5-AS4+AS6+AS7</f>
        <v>-9680</v>
      </c>
      <c r="AT8" s="50">
        <f t="shared" ref="AT8" si="31">+AT5-AT4+AT6+AT7</f>
        <v>-9680</v>
      </c>
      <c r="AU8" s="50">
        <f t="shared" ref="AU8" si="32">+AU5-AU4+AU6+AU7</f>
        <v>-9680</v>
      </c>
      <c r="AV8" s="50">
        <f t="shared" ref="AV8" si="33">+AV5-AV4+AV6+AV7</f>
        <v>-9680</v>
      </c>
      <c r="AW8" s="50">
        <f t="shared" ref="AW8" si="34">+AW5-AW4+AW6+AW7</f>
        <v>-9680</v>
      </c>
      <c r="AX8" s="50">
        <f t="shared" ref="AX8" si="35">+AX5-AX4+AX6+AX7</f>
        <v>-9680</v>
      </c>
      <c r="AY8" s="50">
        <f t="shared" ref="AY8" si="36">+AY5-AY4+AY6+AY7</f>
        <v>-9680</v>
      </c>
      <c r="AZ8" s="50">
        <f t="shared" ref="AZ8" si="37">+AZ5-AZ4+AZ6+AZ7</f>
        <v>-9680</v>
      </c>
    </row>
    <row r="10" spans="2:52" x14ac:dyDescent="0.25">
      <c r="B10" t="s">
        <v>195</v>
      </c>
      <c r="C10" s="26"/>
      <c r="D10" s="26"/>
      <c r="E10" s="26"/>
    </row>
    <row r="11" spans="2:52" x14ac:dyDescent="0.25">
      <c r="B11" s="3" t="s">
        <v>196</v>
      </c>
      <c r="D11" s="46">
        <f t="shared" ref="D11:F11" si="38">+D8</f>
        <v>0</v>
      </c>
      <c r="E11" s="46">
        <f t="shared" si="38"/>
        <v>-9680</v>
      </c>
      <c r="F11" s="46">
        <f t="shared" si="38"/>
        <v>-9680</v>
      </c>
      <c r="G11" s="46">
        <f t="shared" ref="G11:O11" si="39">+G8</f>
        <v>-9680</v>
      </c>
      <c r="H11" s="46">
        <f t="shared" si="39"/>
        <v>-9680</v>
      </c>
      <c r="I11" s="46">
        <f t="shared" si="39"/>
        <v>-9680</v>
      </c>
      <c r="J11" s="46">
        <f t="shared" si="39"/>
        <v>-9680</v>
      </c>
      <c r="K11" s="46">
        <f t="shared" si="39"/>
        <v>-9680</v>
      </c>
      <c r="L11" s="46">
        <f t="shared" si="39"/>
        <v>-9680</v>
      </c>
      <c r="M11" s="46">
        <f t="shared" si="39"/>
        <v>-9680</v>
      </c>
      <c r="N11" s="46">
        <f t="shared" si="39"/>
        <v>-9680</v>
      </c>
      <c r="O11" s="46">
        <f t="shared" si="39"/>
        <v>-9680</v>
      </c>
      <c r="P11" s="46">
        <f t="shared" ref="P11:AJ11" si="40">+P8</f>
        <v>-9680</v>
      </c>
      <c r="Q11" s="46">
        <f t="shared" si="40"/>
        <v>-9680</v>
      </c>
      <c r="R11" s="46">
        <f t="shared" si="40"/>
        <v>-9680</v>
      </c>
      <c r="S11" s="46">
        <f t="shared" si="40"/>
        <v>-9680</v>
      </c>
      <c r="T11" s="46">
        <f t="shared" si="40"/>
        <v>-9680</v>
      </c>
      <c r="U11" s="46">
        <f t="shared" si="40"/>
        <v>-9680</v>
      </c>
      <c r="V11" s="46">
        <f t="shared" si="40"/>
        <v>-9680</v>
      </c>
      <c r="W11" s="46">
        <f t="shared" si="40"/>
        <v>-9680</v>
      </c>
      <c r="X11" s="46">
        <f t="shared" si="40"/>
        <v>-9680</v>
      </c>
      <c r="Y11" s="46">
        <f t="shared" si="40"/>
        <v>-9680</v>
      </c>
      <c r="Z11" s="46">
        <f t="shared" si="40"/>
        <v>-9680</v>
      </c>
      <c r="AA11" s="46">
        <f t="shared" si="40"/>
        <v>-9680</v>
      </c>
      <c r="AB11" s="46">
        <f t="shared" si="40"/>
        <v>-9680</v>
      </c>
      <c r="AC11" s="46">
        <f t="shared" si="40"/>
        <v>-9680</v>
      </c>
      <c r="AD11" s="46">
        <f t="shared" si="40"/>
        <v>-9680</v>
      </c>
      <c r="AE11" s="46">
        <f t="shared" si="40"/>
        <v>-9680</v>
      </c>
      <c r="AF11" s="46">
        <f t="shared" si="40"/>
        <v>-9680</v>
      </c>
      <c r="AG11" s="46">
        <f t="shared" si="40"/>
        <v>-9680</v>
      </c>
      <c r="AH11" s="46">
        <f t="shared" si="40"/>
        <v>-9680</v>
      </c>
      <c r="AI11" s="46">
        <f t="shared" si="40"/>
        <v>-9680</v>
      </c>
      <c r="AJ11" s="46">
        <f t="shared" si="40"/>
        <v>-9680</v>
      </c>
      <c r="AK11" s="46">
        <f t="shared" ref="AK11:AN11" si="41">+AK8</f>
        <v>-9680</v>
      </c>
      <c r="AL11" s="46">
        <f t="shared" si="41"/>
        <v>-9680</v>
      </c>
      <c r="AM11" s="46">
        <f t="shared" si="41"/>
        <v>-9680</v>
      </c>
      <c r="AN11" s="46">
        <f t="shared" si="41"/>
        <v>-9680</v>
      </c>
      <c r="AO11" s="46">
        <f t="shared" ref="AO11:AS11" si="42">+AO8</f>
        <v>-9680</v>
      </c>
      <c r="AP11" s="46">
        <f t="shared" si="42"/>
        <v>-9680</v>
      </c>
      <c r="AQ11" s="46">
        <f t="shared" si="42"/>
        <v>-9680</v>
      </c>
      <c r="AR11" s="46">
        <f t="shared" si="42"/>
        <v>-9680</v>
      </c>
      <c r="AS11" s="46">
        <f t="shared" si="42"/>
        <v>-9680</v>
      </c>
      <c r="AT11" s="46">
        <f t="shared" ref="AT11:AZ11" si="43">+AT8</f>
        <v>-9680</v>
      </c>
      <c r="AU11" s="46">
        <f t="shared" si="43"/>
        <v>-9680</v>
      </c>
      <c r="AV11" s="46">
        <f t="shared" si="43"/>
        <v>-9680</v>
      </c>
      <c r="AW11" s="46">
        <f t="shared" si="43"/>
        <v>-9680</v>
      </c>
      <c r="AX11" s="46">
        <f t="shared" si="43"/>
        <v>-9680</v>
      </c>
      <c r="AY11" s="46">
        <f t="shared" si="43"/>
        <v>-9680</v>
      </c>
      <c r="AZ11" s="46">
        <f t="shared" si="43"/>
        <v>-9680</v>
      </c>
    </row>
    <row r="12" spans="2:52" x14ac:dyDescent="0.25">
      <c r="B12" s="3" t="s">
        <v>197</v>
      </c>
      <c r="E12" s="46">
        <f t="shared" ref="E12:F12" si="44">+IF(E11&gt;0,0,IF(D14&gt;-E11,-E11,D14))</f>
        <v>0</v>
      </c>
      <c r="F12" s="46">
        <f t="shared" si="44"/>
        <v>0</v>
      </c>
      <c r="G12" s="46">
        <f t="shared" ref="G12" si="45">+IF(G11&gt;0,0,IF(F14&gt;-G11,-G11,F14))</f>
        <v>0</v>
      </c>
      <c r="H12" s="46">
        <f t="shared" ref="H12" si="46">+IF(H11&gt;0,0,IF(G14&gt;-H11,-H11,G14))</f>
        <v>0</v>
      </c>
      <c r="I12" s="46">
        <f t="shared" ref="I12" si="47">+IF(I11&gt;0,0,IF(H14&gt;-I11,-I11,H14))</f>
        <v>0</v>
      </c>
      <c r="J12" s="46">
        <f t="shared" ref="J12" si="48">+IF(J11&gt;0,0,IF(I14&gt;-J11,-J11,I14))</f>
        <v>0</v>
      </c>
      <c r="K12" s="46">
        <f t="shared" ref="K12" si="49">+IF(K11&gt;0,0,IF(J14&gt;-K11,-K11,J14))</f>
        <v>0</v>
      </c>
      <c r="L12" s="46">
        <f t="shared" ref="L12" si="50">+IF(L11&gt;0,0,IF(K14&gt;-L11,-L11,K14))</f>
        <v>0</v>
      </c>
      <c r="M12" s="46">
        <f t="shared" ref="M12" si="51">+IF(M11&gt;0,0,IF(L14&gt;-M11,-M11,L14))</f>
        <v>0</v>
      </c>
      <c r="N12" s="46">
        <f t="shared" ref="N12" si="52">+IF(N11&gt;0,0,IF(M14&gt;-N11,-N11,M14))</f>
        <v>0</v>
      </c>
      <c r="O12" s="46">
        <f t="shared" ref="O12" si="53">+IF(O11&gt;0,0,IF(N14&gt;-O11,-O11,N14))</f>
        <v>0</v>
      </c>
      <c r="P12" s="46">
        <f t="shared" ref="P12" si="54">+IF(P11&gt;0,0,IF(O14&gt;-P11,-P11,O14))</f>
        <v>0</v>
      </c>
      <c r="Q12" s="46">
        <f t="shared" ref="Q12" si="55">+IF(Q11&gt;0,0,IF(P14&gt;-Q11,-Q11,P14))</f>
        <v>0</v>
      </c>
      <c r="R12" s="46">
        <f t="shared" ref="R12" si="56">+IF(R11&gt;0,0,IF(Q14&gt;-R11,-R11,Q14))</f>
        <v>0</v>
      </c>
      <c r="S12" s="46">
        <f t="shared" ref="S12" si="57">+IF(S11&gt;0,0,IF(R14&gt;-S11,-S11,R14))</f>
        <v>0</v>
      </c>
      <c r="T12" s="46">
        <f t="shared" ref="T12" si="58">+IF(T11&gt;0,0,IF(S14&gt;-T11,-T11,S14))</f>
        <v>0</v>
      </c>
      <c r="U12" s="46">
        <f t="shared" ref="U12" si="59">+IF(U11&gt;0,0,IF(T14&gt;-U11,-U11,T14))</f>
        <v>0</v>
      </c>
      <c r="V12" s="46">
        <f t="shared" ref="V12" si="60">+IF(V11&gt;0,0,IF(U14&gt;-V11,-V11,U14))</f>
        <v>0</v>
      </c>
      <c r="W12" s="46">
        <f t="shared" ref="W12" si="61">+IF(W11&gt;0,0,IF(V14&gt;-W11,-W11,V14))</f>
        <v>0</v>
      </c>
      <c r="X12" s="46">
        <f t="shared" ref="X12" si="62">+IF(X11&gt;0,0,IF(W14&gt;-X11,-X11,W14))</f>
        <v>0</v>
      </c>
      <c r="Y12" s="46">
        <f t="shared" ref="Y12" si="63">+IF(Y11&gt;0,0,IF(X14&gt;-Y11,-Y11,X14))</f>
        <v>0</v>
      </c>
      <c r="Z12" s="46">
        <f t="shared" ref="Z12" si="64">+IF(Z11&gt;0,0,IF(Y14&gt;-Z11,-Z11,Y14))</f>
        <v>0</v>
      </c>
      <c r="AA12" s="46">
        <f t="shared" ref="AA12" si="65">+IF(AA11&gt;0,0,IF(Z14&gt;-AA11,-AA11,Z14))</f>
        <v>0</v>
      </c>
      <c r="AB12" s="46">
        <f t="shared" ref="AB12" si="66">+IF(AB11&gt;0,0,IF(AA14&gt;-AB11,-AB11,AA14))</f>
        <v>0</v>
      </c>
      <c r="AC12" s="46">
        <f t="shared" ref="AC12" si="67">+IF(AC11&gt;0,0,IF(AB14&gt;-AC11,-AC11,AB14))</f>
        <v>0</v>
      </c>
      <c r="AD12" s="46">
        <f t="shared" ref="AD12" si="68">+IF(AD11&gt;0,0,IF(AC14&gt;-AD11,-AD11,AC14))</f>
        <v>0</v>
      </c>
      <c r="AE12" s="46">
        <f t="shared" ref="AE12" si="69">+IF(AE11&gt;0,0,IF(AD14&gt;-AE11,-AE11,AD14))</f>
        <v>0</v>
      </c>
      <c r="AF12" s="46">
        <f t="shared" ref="AF12" si="70">+IF(AF11&gt;0,0,IF(AE14&gt;-AF11,-AF11,AE14))</f>
        <v>0</v>
      </c>
      <c r="AG12" s="46">
        <f t="shared" ref="AG12" si="71">+IF(AG11&gt;0,0,IF(AF14&gt;-AG11,-AG11,AF14))</f>
        <v>0</v>
      </c>
      <c r="AH12" s="46">
        <f t="shared" ref="AH12" si="72">+IF(AH11&gt;0,0,IF(AG14&gt;-AH11,-AH11,AG14))</f>
        <v>0</v>
      </c>
      <c r="AI12" s="46">
        <f t="shared" ref="AI12" si="73">+IF(AI11&gt;0,0,IF(AH14&gt;-AI11,-AI11,AH14))</f>
        <v>0</v>
      </c>
      <c r="AJ12" s="46">
        <f t="shared" ref="AJ12" si="74">+IF(AJ11&gt;0,0,IF(AI14&gt;-AJ11,-AJ11,AI14))</f>
        <v>0</v>
      </c>
      <c r="AK12" s="46">
        <f t="shared" ref="AK12" si="75">+IF(AK11&gt;0,0,IF(AJ14&gt;-AK11,-AK11,AJ14))</f>
        <v>0</v>
      </c>
      <c r="AL12" s="46">
        <f t="shared" ref="AL12" si="76">+IF(AL11&gt;0,0,IF(AK14&gt;-AL11,-AL11,AK14))</f>
        <v>0</v>
      </c>
      <c r="AM12" s="46">
        <f t="shared" ref="AM12" si="77">+IF(AM11&gt;0,0,IF(AL14&gt;-AM11,-AM11,AL14))</f>
        <v>0</v>
      </c>
      <c r="AN12" s="46">
        <f t="shared" ref="AN12" si="78">+IF(AN11&gt;0,0,IF(AM14&gt;-AN11,-AN11,AM14))</f>
        <v>0</v>
      </c>
      <c r="AO12" s="46">
        <f t="shared" ref="AO12" si="79">+IF(AO11&gt;0,0,IF(AN14&gt;-AO11,-AO11,AN14))</f>
        <v>0</v>
      </c>
      <c r="AP12" s="46">
        <f t="shared" ref="AP12" si="80">+IF(AP11&gt;0,0,IF(AO14&gt;-AP11,-AP11,AO14))</f>
        <v>0</v>
      </c>
      <c r="AQ12" s="46">
        <f t="shared" ref="AQ12" si="81">+IF(AQ11&gt;0,0,IF(AP14&gt;-AQ11,-AQ11,AP14))</f>
        <v>0</v>
      </c>
      <c r="AR12" s="46">
        <f t="shared" ref="AR12" si="82">+IF(AR11&gt;0,0,IF(AQ14&gt;-AR11,-AR11,AQ14))</f>
        <v>0</v>
      </c>
      <c r="AS12" s="46">
        <f t="shared" ref="AS12" si="83">+IF(AS11&gt;0,0,IF(AR14&gt;-AS11,-AS11,AR14))</f>
        <v>0</v>
      </c>
      <c r="AT12" s="46">
        <f t="shared" ref="AT12" si="84">+IF(AT11&gt;0,0,IF(AS14&gt;-AT11,-AT11,AS14))</f>
        <v>0</v>
      </c>
      <c r="AU12" s="46">
        <f t="shared" ref="AU12" si="85">+IF(AU11&gt;0,0,IF(AT14&gt;-AU11,-AU11,AT14))</f>
        <v>0</v>
      </c>
      <c r="AV12" s="46">
        <f t="shared" ref="AV12" si="86">+IF(AV11&gt;0,0,IF(AU14&gt;-AV11,-AV11,AU14))</f>
        <v>0</v>
      </c>
      <c r="AW12" s="46">
        <f t="shared" ref="AW12" si="87">+IF(AW11&gt;0,0,IF(AV14&gt;-AW11,-AW11,AV14))</f>
        <v>0</v>
      </c>
      <c r="AX12" s="46">
        <f t="shared" ref="AX12" si="88">+IF(AX11&gt;0,0,IF(AW14&gt;-AX11,-AX11,AW14))</f>
        <v>0</v>
      </c>
      <c r="AY12" s="46">
        <f t="shared" ref="AY12" si="89">+IF(AY11&gt;0,0,IF(AX14&gt;-AY11,-AY11,AX14))</f>
        <v>0</v>
      </c>
      <c r="AZ12" s="46">
        <f t="shared" ref="AZ12" si="90">+IF(AZ11&gt;0,0,IF(AY14&gt;-AZ11,-AZ11,AY14))</f>
        <v>0</v>
      </c>
    </row>
    <row r="13" spans="2:52" x14ac:dyDescent="0.25">
      <c r="B13" s="3" t="s">
        <v>198</v>
      </c>
      <c r="D13" s="46">
        <f t="shared" ref="D13:F13" si="91">+IF((D11+D12)&gt;0,0,(D11+D12))</f>
        <v>0</v>
      </c>
      <c r="E13" s="46">
        <f t="shared" si="91"/>
        <v>-9680</v>
      </c>
      <c r="F13" s="46">
        <f t="shared" si="91"/>
        <v>-9680</v>
      </c>
      <c r="G13" s="46">
        <f t="shared" ref="G13:O13" si="92">+IF((G11+G12)&gt;0,0,(G11+G12))</f>
        <v>-9680</v>
      </c>
      <c r="H13" s="46">
        <f t="shared" si="92"/>
        <v>-9680</v>
      </c>
      <c r="I13" s="46">
        <f t="shared" si="92"/>
        <v>-9680</v>
      </c>
      <c r="J13" s="46">
        <f t="shared" si="92"/>
        <v>-9680</v>
      </c>
      <c r="K13" s="46">
        <f t="shared" si="92"/>
        <v>-9680</v>
      </c>
      <c r="L13" s="46">
        <f t="shared" si="92"/>
        <v>-9680</v>
      </c>
      <c r="M13" s="46">
        <f t="shared" si="92"/>
        <v>-9680</v>
      </c>
      <c r="N13" s="46">
        <f t="shared" si="92"/>
        <v>-9680</v>
      </c>
      <c r="O13" s="46">
        <f t="shared" si="92"/>
        <v>-9680</v>
      </c>
      <c r="P13" s="46">
        <f t="shared" ref="P13:AJ13" si="93">+IF((P11+P12)&gt;0,0,(P11+P12))</f>
        <v>-9680</v>
      </c>
      <c r="Q13" s="46">
        <f t="shared" si="93"/>
        <v>-9680</v>
      </c>
      <c r="R13" s="46">
        <f t="shared" si="93"/>
        <v>-9680</v>
      </c>
      <c r="S13" s="46">
        <f t="shared" si="93"/>
        <v>-9680</v>
      </c>
      <c r="T13" s="46">
        <f t="shared" si="93"/>
        <v>-9680</v>
      </c>
      <c r="U13" s="46">
        <f t="shared" si="93"/>
        <v>-9680</v>
      </c>
      <c r="V13" s="46">
        <f t="shared" si="93"/>
        <v>-9680</v>
      </c>
      <c r="W13" s="46">
        <f t="shared" si="93"/>
        <v>-9680</v>
      </c>
      <c r="X13" s="46">
        <f t="shared" si="93"/>
        <v>-9680</v>
      </c>
      <c r="Y13" s="46">
        <f t="shared" si="93"/>
        <v>-9680</v>
      </c>
      <c r="Z13" s="46">
        <f t="shared" si="93"/>
        <v>-9680</v>
      </c>
      <c r="AA13" s="46">
        <f t="shared" si="93"/>
        <v>-9680</v>
      </c>
      <c r="AB13" s="46">
        <f t="shared" si="93"/>
        <v>-9680</v>
      </c>
      <c r="AC13" s="46">
        <f t="shared" si="93"/>
        <v>-9680</v>
      </c>
      <c r="AD13" s="46">
        <f t="shared" si="93"/>
        <v>-9680</v>
      </c>
      <c r="AE13" s="46">
        <f t="shared" si="93"/>
        <v>-9680</v>
      </c>
      <c r="AF13" s="46">
        <f t="shared" si="93"/>
        <v>-9680</v>
      </c>
      <c r="AG13" s="46">
        <f t="shared" si="93"/>
        <v>-9680</v>
      </c>
      <c r="AH13" s="46">
        <f t="shared" si="93"/>
        <v>-9680</v>
      </c>
      <c r="AI13" s="46">
        <f t="shared" si="93"/>
        <v>-9680</v>
      </c>
      <c r="AJ13" s="46">
        <f t="shared" si="93"/>
        <v>-9680</v>
      </c>
      <c r="AK13" s="46">
        <f t="shared" ref="AK13:AN13" si="94">+IF((AK11+AK12)&gt;0,0,(AK11+AK12))</f>
        <v>-9680</v>
      </c>
      <c r="AL13" s="46">
        <f t="shared" si="94"/>
        <v>-9680</v>
      </c>
      <c r="AM13" s="46">
        <f t="shared" si="94"/>
        <v>-9680</v>
      </c>
      <c r="AN13" s="46">
        <f t="shared" si="94"/>
        <v>-9680</v>
      </c>
      <c r="AO13" s="46">
        <f t="shared" ref="AO13:AS13" si="95">+IF((AO11+AO12)&gt;0,0,(AO11+AO12))</f>
        <v>-9680</v>
      </c>
      <c r="AP13" s="46">
        <f t="shared" si="95"/>
        <v>-9680</v>
      </c>
      <c r="AQ13" s="46">
        <f t="shared" si="95"/>
        <v>-9680</v>
      </c>
      <c r="AR13" s="46">
        <f t="shared" si="95"/>
        <v>-9680</v>
      </c>
      <c r="AS13" s="46">
        <f t="shared" si="95"/>
        <v>-9680</v>
      </c>
      <c r="AT13" s="46">
        <f t="shared" ref="AT13:AZ13" si="96">+IF((AT11+AT12)&gt;0,0,(AT11+AT12))</f>
        <v>-9680</v>
      </c>
      <c r="AU13" s="46">
        <f t="shared" si="96"/>
        <v>-9680</v>
      </c>
      <c r="AV13" s="46">
        <f t="shared" si="96"/>
        <v>-9680</v>
      </c>
      <c r="AW13" s="46">
        <f t="shared" si="96"/>
        <v>-9680</v>
      </c>
      <c r="AX13" s="46">
        <f t="shared" si="96"/>
        <v>-9680</v>
      </c>
      <c r="AY13" s="46">
        <f t="shared" si="96"/>
        <v>-9680</v>
      </c>
      <c r="AZ13" s="46">
        <f t="shared" si="96"/>
        <v>-9680</v>
      </c>
    </row>
    <row r="14" spans="2:52" x14ac:dyDescent="0.25">
      <c r="B14" s="3" t="s">
        <v>199</v>
      </c>
      <c r="D14" s="46">
        <f>+IF(SUM(D5:D7)&gt;D4,SUM(D5:D7)-D4,0)</f>
        <v>0</v>
      </c>
      <c r="E14" s="46">
        <f>+IF(SUM(E5:E7)&gt;E4,SUM(E5:E7)-E4,0)</f>
        <v>0</v>
      </c>
      <c r="F14" s="46">
        <f t="shared" ref="F14" si="97">+IF(F11&gt;0,E14+F11,E14-F12)</f>
        <v>0</v>
      </c>
      <c r="G14" s="46">
        <f t="shared" ref="G14" si="98">+IF(G11&gt;0,F14+G11,F14-G12)</f>
        <v>0</v>
      </c>
      <c r="H14" s="46">
        <f t="shared" ref="H14" si="99">+IF(H11&gt;0,G14+H11,G14-H12)</f>
        <v>0</v>
      </c>
      <c r="I14" s="46">
        <f t="shared" ref="I14" si="100">+IF(I11&gt;0,H14+I11,H14-I12)</f>
        <v>0</v>
      </c>
      <c r="J14" s="46">
        <f t="shared" ref="J14" si="101">+IF(J11&gt;0,I14+J11,I14-J12)</f>
        <v>0</v>
      </c>
      <c r="K14" s="46">
        <f t="shared" ref="K14" si="102">+IF(K11&gt;0,J14+K11,J14-K12)</f>
        <v>0</v>
      </c>
      <c r="L14" s="46">
        <f t="shared" ref="L14" si="103">+IF(L11&gt;0,K14+L11,K14-L12)</f>
        <v>0</v>
      </c>
      <c r="M14" s="46">
        <f t="shared" ref="M14" si="104">+IF(M11&gt;0,L14+M11,L14-M12)</f>
        <v>0</v>
      </c>
      <c r="N14" s="46">
        <f t="shared" ref="N14" si="105">+IF(N11&gt;0,M14+N11,M14-N12)</f>
        <v>0</v>
      </c>
      <c r="O14" s="46">
        <f t="shared" ref="O14" si="106">+IF(O11&gt;0,N14+O11,N14-O12)</f>
        <v>0</v>
      </c>
      <c r="P14" s="46">
        <f t="shared" ref="P14" si="107">+IF(P11&gt;0,O14+P11,O14-P12)</f>
        <v>0</v>
      </c>
      <c r="Q14" s="46">
        <f t="shared" ref="Q14" si="108">+IF(Q11&gt;0,P14+Q11,P14-Q12)</f>
        <v>0</v>
      </c>
      <c r="R14" s="46">
        <f t="shared" ref="R14" si="109">+IF(R11&gt;0,Q14+R11,Q14-R12)</f>
        <v>0</v>
      </c>
      <c r="S14" s="46">
        <f t="shared" ref="S14" si="110">+IF(S11&gt;0,R14+S11,R14-S12)</f>
        <v>0</v>
      </c>
      <c r="T14" s="46">
        <f t="shared" ref="T14" si="111">+IF(T11&gt;0,S14+T11,S14-T12)</f>
        <v>0</v>
      </c>
      <c r="U14" s="46">
        <f t="shared" ref="U14" si="112">+IF(U11&gt;0,T14+U11,T14-U12)</f>
        <v>0</v>
      </c>
      <c r="V14" s="46">
        <f t="shared" ref="V14" si="113">+IF(V11&gt;0,U14+V11,U14-V12)</f>
        <v>0</v>
      </c>
      <c r="W14" s="46">
        <f t="shared" ref="W14" si="114">+IF(W11&gt;0,V14+W11,V14-W12)</f>
        <v>0</v>
      </c>
      <c r="X14" s="46">
        <f t="shared" ref="X14" si="115">+IF(X11&gt;0,W14+X11,W14-X12)</f>
        <v>0</v>
      </c>
      <c r="Y14" s="46">
        <f t="shared" ref="Y14" si="116">+IF(Y11&gt;0,X14+Y11,X14-Y12)</f>
        <v>0</v>
      </c>
      <c r="Z14" s="46">
        <f t="shared" ref="Z14" si="117">+IF(Z11&gt;0,Y14+Z11,Y14-Z12)</f>
        <v>0</v>
      </c>
      <c r="AA14" s="46">
        <f t="shared" ref="AA14" si="118">+IF(AA11&gt;0,Z14+AA11,Z14-AA12)</f>
        <v>0</v>
      </c>
      <c r="AB14" s="46">
        <f t="shared" ref="AB14" si="119">+IF(AB11&gt;0,AA14+AB11,AA14-AB12)</f>
        <v>0</v>
      </c>
      <c r="AC14" s="46">
        <f t="shared" ref="AC14" si="120">+IF(AC11&gt;0,AB14+AC11,AB14-AC12)</f>
        <v>0</v>
      </c>
      <c r="AD14" s="46">
        <f t="shared" ref="AD14" si="121">+IF(AD11&gt;0,AC14+AD11,AC14-AD12)</f>
        <v>0</v>
      </c>
      <c r="AE14" s="46">
        <f t="shared" ref="AE14" si="122">+IF(AE11&gt;0,AD14+AE11,AD14-AE12)</f>
        <v>0</v>
      </c>
      <c r="AF14" s="46">
        <f t="shared" ref="AF14" si="123">+IF(AF11&gt;0,AE14+AF11,AE14-AF12)</f>
        <v>0</v>
      </c>
      <c r="AG14" s="46">
        <f t="shared" ref="AG14" si="124">+IF(AG11&gt;0,AF14+AG11,AF14-AG12)</f>
        <v>0</v>
      </c>
      <c r="AH14" s="46">
        <f t="shared" ref="AH14" si="125">+IF(AH11&gt;0,AG14+AH11,AG14-AH12)</f>
        <v>0</v>
      </c>
      <c r="AI14" s="46">
        <f t="shared" ref="AI14" si="126">+IF(AI11&gt;0,AH14+AI11,AH14-AI12)</f>
        <v>0</v>
      </c>
      <c r="AJ14" s="46">
        <f t="shared" ref="AJ14" si="127">+IF(AJ11&gt;0,AI14+AJ11,AI14-AJ12)</f>
        <v>0</v>
      </c>
      <c r="AK14" s="46">
        <f t="shared" ref="AK14" si="128">+IF(AK11&gt;0,AJ14+AK11,AJ14-AK12)</f>
        <v>0</v>
      </c>
      <c r="AL14" s="46">
        <f t="shared" ref="AL14" si="129">+IF(AL11&gt;0,AK14+AL11,AK14-AL12)</f>
        <v>0</v>
      </c>
      <c r="AM14" s="46">
        <f t="shared" ref="AM14" si="130">+IF(AM11&gt;0,AL14+AM11,AL14-AM12)</f>
        <v>0</v>
      </c>
      <c r="AN14" s="46">
        <f t="shared" ref="AN14" si="131">+IF(AN11&gt;0,AM14+AN11,AM14-AN12)</f>
        <v>0</v>
      </c>
      <c r="AO14" s="46">
        <f t="shared" ref="AO14" si="132">+IF(AO11&gt;0,AN14+AO11,AN14-AO12)</f>
        <v>0</v>
      </c>
      <c r="AP14" s="46">
        <f t="shared" ref="AP14" si="133">+IF(AP11&gt;0,AO14+AP11,AO14-AP12)</f>
        <v>0</v>
      </c>
      <c r="AQ14" s="46">
        <f t="shared" ref="AQ14" si="134">+IF(AQ11&gt;0,AP14+AQ11,AP14-AQ12)</f>
        <v>0</v>
      </c>
      <c r="AR14" s="46">
        <f t="shared" ref="AR14" si="135">+IF(AR11&gt;0,AQ14+AR11,AQ14-AR12)</f>
        <v>0</v>
      </c>
      <c r="AS14" s="46">
        <f t="shared" ref="AS14" si="136">+IF(AS11&gt;0,AR14+AS11,AR14-AS12)</f>
        <v>0</v>
      </c>
      <c r="AT14" s="46">
        <f t="shared" ref="AT14" si="137">+IF(AT11&gt;0,AS14+AT11,AS14-AT12)</f>
        <v>0</v>
      </c>
      <c r="AU14" s="46">
        <f t="shared" ref="AU14" si="138">+IF(AU11&gt;0,AT14+AU11,AT14-AU12)</f>
        <v>0</v>
      </c>
      <c r="AV14" s="46">
        <f t="shared" ref="AV14" si="139">+IF(AV11&gt;0,AU14+AV11,AU14-AV12)</f>
        <v>0</v>
      </c>
      <c r="AW14" s="46">
        <f t="shared" ref="AW14" si="140">+IF(AW11&gt;0,AV14+AW11,AV14-AW12)</f>
        <v>0</v>
      </c>
      <c r="AX14" s="46">
        <f t="shared" ref="AX14" si="141">+IF(AX11&gt;0,AW14+AX11,AW14-AX12)</f>
        <v>0</v>
      </c>
      <c r="AY14" s="46">
        <f t="shared" ref="AY14" si="142">+IF(AY11&gt;0,AX14+AY11,AX14-AY12)</f>
        <v>0</v>
      </c>
      <c r="AZ14" s="46">
        <f t="shared" ref="AZ14" si="143">+IF(AZ11&gt;0,AY14+AZ11,AY14-AZ12)</f>
        <v>0</v>
      </c>
    </row>
    <row r="15" spans="2:52" x14ac:dyDescent="0.25">
      <c r="B15" s="3" t="s">
        <v>200</v>
      </c>
      <c r="E15" s="46">
        <f>+D13</f>
        <v>0</v>
      </c>
      <c r="F15" s="46">
        <f>+E13</f>
        <v>-9680</v>
      </c>
      <c r="G15" s="46">
        <f t="shared" ref="G15:O15" si="144">+F13</f>
        <v>-9680</v>
      </c>
      <c r="H15" s="46">
        <f t="shared" si="144"/>
        <v>-9680</v>
      </c>
      <c r="I15" s="46">
        <f t="shared" si="144"/>
        <v>-9680</v>
      </c>
      <c r="J15" s="46">
        <f t="shared" si="144"/>
        <v>-9680</v>
      </c>
      <c r="K15" s="46">
        <f t="shared" si="144"/>
        <v>-9680</v>
      </c>
      <c r="L15" s="46">
        <f t="shared" si="144"/>
        <v>-9680</v>
      </c>
      <c r="M15" s="46">
        <f t="shared" si="144"/>
        <v>-9680</v>
      </c>
      <c r="N15" s="46">
        <f t="shared" si="144"/>
        <v>-9680</v>
      </c>
      <c r="O15" s="46">
        <f t="shared" si="144"/>
        <v>-9680</v>
      </c>
      <c r="P15" s="46">
        <f t="shared" ref="P15:AJ15" si="145">+O13</f>
        <v>-9680</v>
      </c>
      <c r="Q15" s="46">
        <f t="shared" si="145"/>
        <v>-9680</v>
      </c>
      <c r="R15" s="46">
        <f t="shared" si="145"/>
        <v>-9680</v>
      </c>
      <c r="S15" s="46">
        <f t="shared" si="145"/>
        <v>-9680</v>
      </c>
      <c r="T15" s="46">
        <f t="shared" si="145"/>
        <v>-9680</v>
      </c>
      <c r="U15" s="46">
        <f t="shared" si="145"/>
        <v>-9680</v>
      </c>
      <c r="V15" s="46">
        <f t="shared" si="145"/>
        <v>-9680</v>
      </c>
      <c r="W15" s="46">
        <f t="shared" si="145"/>
        <v>-9680</v>
      </c>
      <c r="X15" s="46">
        <f t="shared" si="145"/>
        <v>-9680</v>
      </c>
      <c r="Y15" s="46">
        <f t="shared" si="145"/>
        <v>-9680</v>
      </c>
      <c r="Z15" s="46">
        <f t="shared" si="145"/>
        <v>-9680</v>
      </c>
      <c r="AA15" s="46">
        <f t="shared" si="145"/>
        <v>-9680</v>
      </c>
      <c r="AB15" s="46">
        <f t="shared" si="145"/>
        <v>-9680</v>
      </c>
      <c r="AC15" s="46">
        <f t="shared" si="145"/>
        <v>-9680</v>
      </c>
      <c r="AD15" s="46">
        <f t="shared" si="145"/>
        <v>-9680</v>
      </c>
      <c r="AE15" s="46">
        <f t="shared" si="145"/>
        <v>-9680</v>
      </c>
      <c r="AF15" s="46">
        <f t="shared" si="145"/>
        <v>-9680</v>
      </c>
      <c r="AG15" s="46">
        <f t="shared" si="145"/>
        <v>-9680</v>
      </c>
      <c r="AH15" s="46">
        <f t="shared" si="145"/>
        <v>-9680</v>
      </c>
      <c r="AI15" s="46">
        <f t="shared" si="145"/>
        <v>-9680</v>
      </c>
      <c r="AJ15" s="46">
        <f t="shared" si="145"/>
        <v>-9680</v>
      </c>
      <c r="AK15" s="46">
        <f t="shared" ref="AK15:AN15" si="146">+AJ13</f>
        <v>-9680</v>
      </c>
      <c r="AL15" s="46">
        <f t="shared" si="146"/>
        <v>-9680</v>
      </c>
      <c r="AM15" s="46">
        <f t="shared" si="146"/>
        <v>-9680</v>
      </c>
      <c r="AN15" s="46">
        <f t="shared" si="146"/>
        <v>-9680</v>
      </c>
      <c r="AO15" s="46">
        <f t="shared" ref="AO15:AS15" si="147">+AN13</f>
        <v>-9680</v>
      </c>
      <c r="AP15" s="46">
        <f t="shared" si="147"/>
        <v>-9680</v>
      </c>
      <c r="AQ15" s="46">
        <f t="shared" si="147"/>
        <v>-9680</v>
      </c>
      <c r="AR15" s="46">
        <f t="shared" si="147"/>
        <v>-9680</v>
      </c>
      <c r="AS15" s="46">
        <f t="shared" si="147"/>
        <v>-9680</v>
      </c>
      <c r="AT15" s="46">
        <f t="shared" ref="AT15:AZ15" si="148">+AS13</f>
        <v>-9680</v>
      </c>
      <c r="AU15" s="46">
        <f t="shared" si="148"/>
        <v>-9680</v>
      </c>
      <c r="AV15" s="46">
        <f t="shared" si="148"/>
        <v>-9680</v>
      </c>
      <c r="AW15" s="46">
        <f t="shared" si="148"/>
        <v>-9680</v>
      </c>
      <c r="AX15" s="46">
        <f t="shared" si="148"/>
        <v>-9680</v>
      </c>
      <c r="AY15" s="46">
        <f t="shared" si="148"/>
        <v>-9680</v>
      </c>
      <c r="AZ15" s="46">
        <f t="shared" si="148"/>
        <v>-9680</v>
      </c>
    </row>
    <row r="20" spans="2:52" x14ac:dyDescent="0.25">
      <c r="B20" s="3" t="s">
        <v>201</v>
      </c>
      <c r="E20" s="46">
        <f>+E15</f>
        <v>0</v>
      </c>
      <c r="F20" s="46">
        <f>+F15</f>
        <v>-9680</v>
      </c>
      <c r="G20" s="46">
        <f t="shared" ref="G20:O20" si="149">+G15</f>
        <v>-9680</v>
      </c>
      <c r="H20" s="46">
        <f t="shared" si="149"/>
        <v>-9680</v>
      </c>
      <c r="I20" s="46">
        <f t="shared" si="149"/>
        <v>-9680</v>
      </c>
      <c r="J20" s="46">
        <f t="shared" si="149"/>
        <v>-9680</v>
      </c>
      <c r="K20" s="46">
        <f t="shared" si="149"/>
        <v>-9680</v>
      </c>
      <c r="L20" s="46">
        <f t="shared" si="149"/>
        <v>-9680</v>
      </c>
      <c r="M20" s="46">
        <f t="shared" si="149"/>
        <v>-9680</v>
      </c>
      <c r="N20" s="46">
        <f t="shared" si="149"/>
        <v>-9680</v>
      </c>
      <c r="O20" s="46">
        <f t="shared" si="149"/>
        <v>-9680</v>
      </c>
      <c r="P20" s="46">
        <f t="shared" ref="P20:AJ20" si="150">+P15</f>
        <v>-9680</v>
      </c>
      <c r="Q20" s="46">
        <f t="shared" si="150"/>
        <v>-9680</v>
      </c>
      <c r="R20" s="46">
        <f t="shared" si="150"/>
        <v>-9680</v>
      </c>
      <c r="S20" s="46">
        <f t="shared" si="150"/>
        <v>-9680</v>
      </c>
      <c r="T20" s="46">
        <f t="shared" si="150"/>
        <v>-9680</v>
      </c>
      <c r="U20" s="46">
        <f t="shared" si="150"/>
        <v>-9680</v>
      </c>
      <c r="V20" s="46">
        <f t="shared" si="150"/>
        <v>-9680</v>
      </c>
      <c r="W20" s="46">
        <f t="shared" si="150"/>
        <v>-9680</v>
      </c>
      <c r="X20" s="46">
        <f t="shared" si="150"/>
        <v>-9680</v>
      </c>
      <c r="Y20" s="46">
        <f t="shared" si="150"/>
        <v>-9680</v>
      </c>
      <c r="Z20" s="46">
        <f t="shared" si="150"/>
        <v>-9680</v>
      </c>
      <c r="AA20" s="46">
        <f t="shared" si="150"/>
        <v>-9680</v>
      </c>
      <c r="AB20" s="46">
        <f t="shared" si="150"/>
        <v>-9680</v>
      </c>
      <c r="AC20" s="46">
        <f t="shared" si="150"/>
        <v>-9680</v>
      </c>
      <c r="AD20" s="46">
        <f t="shared" si="150"/>
        <v>-9680</v>
      </c>
      <c r="AE20" s="46">
        <f t="shared" si="150"/>
        <v>-9680</v>
      </c>
      <c r="AF20" s="46">
        <f t="shared" si="150"/>
        <v>-9680</v>
      </c>
      <c r="AG20" s="46">
        <f t="shared" si="150"/>
        <v>-9680</v>
      </c>
      <c r="AH20" s="46">
        <f t="shared" si="150"/>
        <v>-9680</v>
      </c>
      <c r="AI20" s="46">
        <f t="shared" si="150"/>
        <v>-9680</v>
      </c>
      <c r="AJ20" s="46">
        <f t="shared" si="150"/>
        <v>-9680</v>
      </c>
      <c r="AK20" s="46">
        <f t="shared" ref="AK20:AN20" si="151">+AK15</f>
        <v>-9680</v>
      </c>
      <c r="AL20" s="46">
        <f t="shared" si="151"/>
        <v>-9680</v>
      </c>
      <c r="AM20" s="46">
        <f t="shared" si="151"/>
        <v>-9680</v>
      </c>
      <c r="AN20" s="46">
        <f t="shared" si="151"/>
        <v>-9680</v>
      </c>
      <c r="AO20" s="46">
        <f t="shared" ref="AO20:AS20" si="152">+AO15</f>
        <v>-9680</v>
      </c>
      <c r="AP20" s="46">
        <f t="shared" si="152"/>
        <v>-9680</v>
      </c>
      <c r="AQ20" s="46">
        <f t="shared" si="152"/>
        <v>-9680</v>
      </c>
      <c r="AR20" s="46">
        <f t="shared" si="152"/>
        <v>-9680</v>
      </c>
      <c r="AS20" s="46">
        <f t="shared" si="152"/>
        <v>-9680</v>
      </c>
      <c r="AT20" s="46">
        <f t="shared" ref="AT20:AZ20" si="153">+AT15</f>
        <v>-9680</v>
      </c>
      <c r="AU20" s="46">
        <f t="shared" si="153"/>
        <v>-9680</v>
      </c>
      <c r="AV20" s="46">
        <f t="shared" si="153"/>
        <v>-9680</v>
      </c>
      <c r="AW20" s="46">
        <f t="shared" si="153"/>
        <v>-9680</v>
      </c>
      <c r="AX20" s="46">
        <f t="shared" si="153"/>
        <v>-9680</v>
      </c>
      <c r="AY20" s="46">
        <f t="shared" si="153"/>
        <v>-9680</v>
      </c>
      <c r="AZ20" s="46">
        <f t="shared" si="153"/>
        <v>-9680</v>
      </c>
    </row>
    <row r="21" spans="2:52" x14ac:dyDescent="0.25">
      <c r="B21" s="3" t="s">
        <v>202</v>
      </c>
      <c r="E21" s="46">
        <f>+E8-E15</f>
        <v>-9680</v>
      </c>
      <c r="F21" s="46">
        <f>+F8-F15</f>
        <v>0</v>
      </c>
      <c r="G21" s="46">
        <f t="shared" ref="G21:O21" si="154">+G8-G15</f>
        <v>0</v>
      </c>
      <c r="H21" s="46">
        <f t="shared" si="154"/>
        <v>0</v>
      </c>
      <c r="I21" s="46">
        <f t="shared" si="154"/>
        <v>0</v>
      </c>
      <c r="J21" s="46">
        <f t="shared" si="154"/>
        <v>0</v>
      </c>
      <c r="K21" s="46">
        <f t="shared" si="154"/>
        <v>0</v>
      </c>
      <c r="L21" s="46">
        <f t="shared" si="154"/>
        <v>0</v>
      </c>
      <c r="M21" s="46">
        <f t="shared" si="154"/>
        <v>0</v>
      </c>
      <c r="N21" s="46">
        <f t="shared" si="154"/>
        <v>0</v>
      </c>
      <c r="O21" s="46">
        <f t="shared" si="154"/>
        <v>0</v>
      </c>
      <c r="P21" s="46">
        <f t="shared" ref="P21:AJ21" si="155">+P8-P15</f>
        <v>0</v>
      </c>
      <c r="Q21" s="46">
        <f t="shared" si="155"/>
        <v>0</v>
      </c>
      <c r="R21" s="46">
        <f t="shared" si="155"/>
        <v>0</v>
      </c>
      <c r="S21" s="46">
        <f t="shared" si="155"/>
        <v>0</v>
      </c>
      <c r="T21" s="46">
        <f t="shared" si="155"/>
        <v>0</v>
      </c>
      <c r="U21" s="46">
        <f t="shared" si="155"/>
        <v>0</v>
      </c>
      <c r="V21" s="46">
        <f t="shared" si="155"/>
        <v>0</v>
      </c>
      <c r="W21" s="46">
        <f t="shared" si="155"/>
        <v>0</v>
      </c>
      <c r="X21" s="46">
        <f t="shared" si="155"/>
        <v>0</v>
      </c>
      <c r="Y21" s="46">
        <f t="shared" si="155"/>
        <v>0</v>
      </c>
      <c r="Z21" s="46">
        <f t="shared" si="155"/>
        <v>0</v>
      </c>
      <c r="AA21" s="46">
        <f t="shared" si="155"/>
        <v>0</v>
      </c>
      <c r="AB21" s="46">
        <f t="shared" si="155"/>
        <v>0</v>
      </c>
      <c r="AC21" s="46">
        <f t="shared" si="155"/>
        <v>0</v>
      </c>
      <c r="AD21" s="46">
        <f t="shared" si="155"/>
        <v>0</v>
      </c>
      <c r="AE21" s="46">
        <f t="shared" si="155"/>
        <v>0</v>
      </c>
      <c r="AF21" s="46">
        <f t="shared" si="155"/>
        <v>0</v>
      </c>
      <c r="AG21" s="46">
        <f t="shared" si="155"/>
        <v>0</v>
      </c>
      <c r="AH21" s="46">
        <f t="shared" si="155"/>
        <v>0</v>
      </c>
      <c r="AI21" s="46">
        <f t="shared" si="155"/>
        <v>0</v>
      </c>
      <c r="AJ21" s="46">
        <f t="shared" si="155"/>
        <v>0</v>
      </c>
      <c r="AK21" s="46">
        <f t="shared" ref="AK21:AN21" si="156">+AK8-AK15</f>
        <v>0</v>
      </c>
      <c r="AL21" s="46">
        <f t="shared" si="156"/>
        <v>0</v>
      </c>
      <c r="AM21" s="46">
        <f t="shared" si="156"/>
        <v>0</v>
      </c>
      <c r="AN21" s="46">
        <f t="shared" si="156"/>
        <v>0</v>
      </c>
      <c r="AO21" s="46">
        <f t="shared" ref="AO21:AS21" si="157">+AO8-AO15</f>
        <v>0</v>
      </c>
      <c r="AP21" s="46">
        <f t="shared" si="157"/>
        <v>0</v>
      </c>
      <c r="AQ21" s="46">
        <f t="shared" si="157"/>
        <v>0</v>
      </c>
      <c r="AR21" s="46">
        <f t="shared" si="157"/>
        <v>0</v>
      </c>
      <c r="AS21" s="46">
        <f t="shared" si="157"/>
        <v>0</v>
      </c>
      <c r="AT21" s="46">
        <f t="shared" ref="AT21:AZ21" si="158">+AT8-AT15</f>
        <v>0</v>
      </c>
      <c r="AU21" s="46">
        <f t="shared" si="158"/>
        <v>0</v>
      </c>
      <c r="AV21" s="46">
        <f t="shared" si="158"/>
        <v>0</v>
      </c>
      <c r="AW21" s="46">
        <f t="shared" si="158"/>
        <v>0</v>
      </c>
      <c r="AX21" s="46">
        <f t="shared" si="158"/>
        <v>0</v>
      </c>
      <c r="AY21" s="46">
        <f t="shared" si="158"/>
        <v>0</v>
      </c>
      <c r="AZ21" s="46">
        <f t="shared" si="158"/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7"/>
  <sheetViews>
    <sheetView showGridLines="0" zoomScale="120" zoomScaleNormal="120" workbookViewId="0"/>
  </sheetViews>
  <sheetFormatPr defaultRowHeight="15" x14ac:dyDescent="0.25"/>
  <cols>
    <col min="3" max="3" width="74.85546875" bestFit="1" customWidth="1"/>
    <col min="4" max="23" width="10.42578125" bestFit="1" customWidth="1"/>
    <col min="24" max="26" width="9.28515625" bestFit="1" customWidth="1"/>
    <col min="27" max="27" width="9.7109375" bestFit="1" customWidth="1"/>
    <col min="28" max="29" width="10.42578125" bestFit="1" customWidth="1"/>
    <col min="30" max="35" width="9.28515625" bestFit="1" customWidth="1"/>
    <col min="36" max="37" width="8.5703125" bestFit="1" customWidth="1"/>
    <col min="38" max="39" width="9.28515625" bestFit="1" customWidth="1"/>
    <col min="40" max="51" width="10.42578125" bestFit="1" customWidth="1"/>
  </cols>
  <sheetData>
    <row r="1" spans="1:51" x14ac:dyDescent="0.25">
      <c r="A1" s="54" t="s">
        <v>434</v>
      </c>
      <c r="C1" t="s">
        <v>167</v>
      </c>
      <c r="D1" s="21">
        <f>+CE!B1</f>
        <v>42370</v>
      </c>
      <c r="E1" s="21">
        <f>+CE!C1</f>
        <v>42429</v>
      </c>
      <c r="F1" s="21">
        <f>+CE!D1</f>
        <v>42460</v>
      </c>
      <c r="G1" s="21">
        <f>+CE!E1</f>
        <v>42490</v>
      </c>
      <c r="H1" s="21">
        <f>+CE!F1</f>
        <v>42521</v>
      </c>
      <c r="I1" s="21">
        <f>+CE!G1</f>
        <v>42551</v>
      </c>
      <c r="J1" s="21">
        <f>+CE!H1</f>
        <v>42582</v>
      </c>
      <c r="K1" s="21">
        <f>+CE!I1</f>
        <v>42613</v>
      </c>
      <c r="L1" s="21">
        <f>+CE!J1</f>
        <v>42643</v>
      </c>
      <c r="M1" s="21">
        <f>+CE!K1</f>
        <v>42674</v>
      </c>
      <c r="N1" s="21">
        <f>+CE!L1</f>
        <v>42704</v>
      </c>
      <c r="O1" s="21">
        <f>+CE!M1</f>
        <v>42735</v>
      </c>
      <c r="P1" s="21">
        <f>+CE!N1</f>
        <v>42766</v>
      </c>
      <c r="Q1" s="21">
        <f>+CE!O1</f>
        <v>42794</v>
      </c>
      <c r="R1" s="21">
        <f>+CE!P1</f>
        <v>42825</v>
      </c>
      <c r="S1" s="21">
        <f>+CE!Q1</f>
        <v>42855</v>
      </c>
      <c r="T1" s="21">
        <f>+CE!R1</f>
        <v>42886</v>
      </c>
      <c r="U1" s="21">
        <f>+CE!S1</f>
        <v>42916</v>
      </c>
      <c r="V1" s="21">
        <f>+CE!T1</f>
        <v>42947</v>
      </c>
      <c r="W1" s="21">
        <f>+CE!U1</f>
        <v>42978</v>
      </c>
      <c r="X1" s="21">
        <f>+CE!V1</f>
        <v>43008</v>
      </c>
      <c r="Y1" s="21">
        <f>+CE!W1</f>
        <v>43039</v>
      </c>
      <c r="Z1" s="21">
        <f>+CE!X1</f>
        <v>43069</v>
      </c>
      <c r="AA1" s="21">
        <f>+CE!Y1</f>
        <v>43100</v>
      </c>
      <c r="AB1" s="21">
        <f>+CE!Z1</f>
        <v>43131</v>
      </c>
      <c r="AC1" s="21">
        <f>+CE!AA1</f>
        <v>43159</v>
      </c>
      <c r="AD1" s="21">
        <f>+CE!AB1</f>
        <v>43190</v>
      </c>
      <c r="AE1" s="21">
        <f>+CE!AC1</f>
        <v>43220</v>
      </c>
      <c r="AF1" s="21">
        <f>+CE!AD1</f>
        <v>43251</v>
      </c>
      <c r="AG1" s="21">
        <f>+CE!AE1</f>
        <v>43281</v>
      </c>
      <c r="AH1" s="21">
        <f>+CE!AF1</f>
        <v>43312</v>
      </c>
      <c r="AI1" s="21">
        <f>+CE!AG1</f>
        <v>43343</v>
      </c>
      <c r="AJ1" s="21">
        <f>+CE!AH1</f>
        <v>43373</v>
      </c>
      <c r="AK1" s="21">
        <f>+CE!AI1</f>
        <v>43404</v>
      </c>
      <c r="AL1" s="21">
        <f>+CE!AJ1</f>
        <v>43434</v>
      </c>
      <c r="AM1" s="21">
        <f>+CE!AK1</f>
        <v>43465</v>
      </c>
      <c r="AN1" s="21">
        <f>+CE!AL1</f>
        <v>43496</v>
      </c>
      <c r="AO1" s="21">
        <f>+CE!AM1</f>
        <v>43524</v>
      </c>
      <c r="AP1" s="21">
        <f>+CE!AN1</f>
        <v>43555</v>
      </c>
      <c r="AQ1" s="21">
        <f>+CE!AO1</f>
        <v>43585</v>
      </c>
      <c r="AR1" s="21">
        <f>+CE!AP1</f>
        <v>43616</v>
      </c>
      <c r="AS1" s="21">
        <f>+CE!AQ1</f>
        <v>43646</v>
      </c>
      <c r="AT1" s="21">
        <f>+CE!AR1</f>
        <v>43677</v>
      </c>
      <c r="AU1" s="21">
        <f>+CE!AS1</f>
        <v>43708</v>
      </c>
      <c r="AV1" s="21">
        <f>+CE!AT1</f>
        <v>43738</v>
      </c>
      <c r="AW1" s="21">
        <f>+CE!AU1</f>
        <v>43769</v>
      </c>
      <c r="AX1" s="21">
        <f>+CE!AV1</f>
        <v>43799</v>
      </c>
      <c r="AY1" s="21">
        <f>+CE!AW1</f>
        <v>43830</v>
      </c>
    </row>
    <row r="2" spans="1:51" x14ac:dyDescent="0.25">
      <c r="B2" s="279" t="s">
        <v>126</v>
      </c>
      <c r="C2" s="279" t="s">
        <v>126</v>
      </c>
    </row>
    <row r="4" spans="1:51" x14ac:dyDescent="0.25">
      <c r="C4" s="3" t="s">
        <v>127</v>
      </c>
      <c r="D4" s="22">
        <f>+CE!B77</f>
        <v>-7074.5000000000091</v>
      </c>
      <c r="E4" s="22">
        <f>+CE!C77</f>
        <v>-6054.6325848014658</v>
      </c>
      <c r="F4" s="22">
        <f>+CE!D77</f>
        <v>-4300.1387267660175</v>
      </c>
      <c r="G4" s="22">
        <f>+CE!E77</f>
        <v>-2545.6229946493477</v>
      </c>
      <c r="H4" s="22">
        <f>+CE!F77</f>
        <v>-791.08528197825763</v>
      </c>
      <c r="I4" s="22">
        <f>+CE!G77</f>
        <v>963.47451823870688</v>
      </c>
      <c r="J4" s="22">
        <f>+CE!H77</f>
        <v>2718.0565135137967</v>
      </c>
      <c r="K4" s="22">
        <f>+CE!I77</f>
        <v>4472.6608118825779</v>
      </c>
      <c r="L4" s="22">
        <f>+CE!J77</f>
        <v>6227.2875219064863</v>
      </c>
      <c r="M4" s="22">
        <f>+CE!K77</f>
        <v>7981.9367526753886</v>
      </c>
      <c r="N4" s="22">
        <f>+CE!L77</f>
        <v>7986.6086138101473</v>
      </c>
      <c r="O4" s="22">
        <f>+CE!M77</f>
        <v>452.60321546521845</v>
      </c>
      <c r="P4" s="22">
        <f>+CE!N77</f>
        <v>7996.0206683312208</v>
      </c>
      <c r="Q4" s="22">
        <f>+CE!O77</f>
        <v>8000.7610836375925</v>
      </c>
      <c r="R4" s="22">
        <f>+CE!P77</f>
        <v>8005.5245731551686</v>
      </c>
      <c r="S4" s="22">
        <f>+CE!Q77</f>
        <v>8010.3112491988395</v>
      </c>
      <c r="T4" s="22">
        <f>+CE!R77</f>
        <v>8015.121224630192</v>
      </c>
      <c r="U4" s="22">
        <f>+CE!S77</f>
        <v>8019.954612860176</v>
      </c>
      <c r="V4" s="22">
        <f>+CE!T77</f>
        <v>8024.8115278517698</v>
      </c>
      <c r="W4" s="22">
        <f>+CE!U77</f>
        <v>8029.6920841226774</v>
      </c>
      <c r="X4" s="22">
        <f>+CE!V77</f>
        <v>8034.5963967480211</v>
      </c>
      <c r="Y4" s="22">
        <f>+CE!W77</f>
        <v>8039.5245813630563</v>
      </c>
      <c r="Z4" s="22">
        <f>+CE!X77</f>
        <v>8044.4767541659012</v>
      </c>
      <c r="AA4" s="22">
        <f>+CE!Y77</f>
        <v>510.75303192027604</v>
      </c>
      <c r="AB4" s="22">
        <f>+CE!Z77</f>
        <v>16346.120198624911</v>
      </c>
      <c r="AC4" s="22">
        <f>+CE!AA77</f>
        <v>16351.145038849665</v>
      </c>
      <c r="AD4" s="22">
        <f>+CE!AB77</f>
        <v>16356.194337738296</v>
      </c>
      <c r="AE4" s="22">
        <f>+CE!AC77</f>
        <v>16361.268214344585</v>
      </c>
      <c r="AF4" s="22">
        <f>+CE!AD77</f>
        <v>16366.366788301821</v>
      </c>
      <c r="AG4" s="22">
        <f>+CE!AE77</f>
        <v>16371.490179825603</v>
      </c>
      <c r="AH4" s="22">
        <f>+CE!AF77</f>
        <v>16376.638509716693</v>
      </c>
      <c r="AI4" s="22">
        <f>+CE!AG77</f>
        <v>16381.811899363855</v>
      </c>
      <c r="AJ4" s="22">
        <f>+CE!AH77</f>
        <v>16387.010470746718</v>
      </c>
      <c r="AK4" s="22">
        <f>+CE!AI77</f>
        <v>16392.234346438658</v>
      </c>
      <c r="AL4" s="22">
        <f>+CE!AJ77</f>
        <v>16397.483649609672</v>
      </c>
      <c r="AM4" s="22">
        <f>+CE!AK77</f>
        <v>4983.5585040293045</v>
      </c>
      <c r="AN4" s="22">
        <f>+CE!AL77</f>
        <v>16408.059034069549</v>
      </c>
      <c r="AO4" s="22">
        <f>+CE!AM77</f>
        <v>16413.385364707789</v>
      </c>
      <c r="AP4" s="22">
        <f>+CE!AN77</f>
        <v>16418.737621529737</v>
      </c>
      <c r="AQ4" s="22">
        <f>+CE!AO77</f>
        <v>16424.115930732405</v>
      </c>
      <c r="AR4" s="22">
        <f>+CE!AP77</f>
        <v>16429.520419127075</v>
      </c>
      <c r="AS4" s="22">
        <f>+CE!AQ77</f>
        <v>16434.951214142282</v>
      </c>
      <c r="AT4" s="22">
        <f>+CE!AR77</f>
        <v>16440.40844382684</v>
      </c>
      <c r="AU4" s="22">
        <f>+CE!AS77</f>
        <v>16445.892236852829</v>
      </c>
      <c r="AV4" s="22">
        <f>+CE!AT77</f>
        <v>16451.402722518666</v>
      </c>
      <c r="AW4" s="22">
        <f>+CE!AU77</f>
        <v>16456.940030752121</v>
      </c>
      <c r="AX4" s="22">
        <f>+CE!AV77</f>
        <v>16462.504292113397</v>
      </c>
      <c r="AY4" s="22">
        <f>+CE!AW77</f>
        <v>5048.8956377982067</v>
      </c>
    </row>
    <row r="5" spans="1:51" x14ac:dyDescent="0.25">
      <c r="C5" t="s">
        <v>128</v>
      </c>
      <c r="D5" s="23">
        <f>+CE!B75</f>
        <v>0</v>
      </c>
      <c r="E5" s="23">
        <f>+CE!C75</f>
        <v>0</v>
      </c>
      <c r="F5" s="23">
        <f>+CE!D75</f>
        <v>0</v>
      </c>
      <c r="G5" s="23">
        <f>+CE!E75</f>
        <v>0</v>
      </c>
      <c r="H5" s="23">
        <f>+CE!F75</f>
        <v>0</v>
      </c>
      <c r="I5" s="23">
        <f>+CE!G75</f>
        <v>0</v>
      </c>
      <c r="J5" s="23">
        <f>+CE!H75</f>
        <v>0</v>
      </c>
      <c r="K5" s="23">
        <f>+CE!I75</f>
        <v>0</v>
      </c>
      <c r="L5" s="23">
        <f>+CE!J75</f>
        <v>0</v>
      </c>
      <c r="M5" s="23">
        <f>+CE!K75</f>
        <v>0</v>
      </c>
      <c r="N5" s="23">
        <f>+CE!L75</f>
        <v>0</v>
      </c>
      <c r="O5" s="23">
        <f>+CE!M75</f>
        <v>7538.6999999999953</v>
      </c>
      <c r="P5" s="23">
        <f>+CE!N75</f>
        <v>0</v>
      </c>
      <c r="Q5" s="23">
        <f>+CE!O75</f>
        <v>0</v>
      </c>
      <c r="R5" s="23">
        <f>+CE!P75</f>
        <v>0</v>
      </c>
      <c r="S5" s="23">
        <f>+CE!Q75</f>
        <v>0</v>
      </c>
      <c r="T5" s="23">
        <f>+CE!R75</f>
        <v>0</v>
      </c>
      <c r="U5" s="23">
        <f>+CE!S75</f>
        <v>0</v>
      </c>
      <c r="V5" s="23">
        <f>+CE!T75</f>
        <v>0</v>
      </c>
      <c r="W5" s="23">
        <f>+CE!U75</f>
        <v>0</v>
      </c>
      <c r="X5" s="23">
        <f>+CE!V75</f>
        <v>0</v>
      </c>
      <c r="Y5" s="23">
        <f>+CE!W75</f>
        <v>0</v>
      </c>
      <c r="Z5" s="23">
        <f>+CE!X75</f>
        <v>0</v>
      </c>
      <c r="AA5" s="23">
        <f>+CE!Y75</f>
        <v>7538.6999999999953</v>
      </c>
      <c r="AB5" s="23">
        <f>+CE!Z75</f>
        <v>0</v>
      </c>
      <c r="AC5" s="23">
        <f>+CE!AA75</f>
        <v>0</v>
      </c>
      <c r="AD5" s="23">
        <f>+CE!AB75</f>
        <v>0</v>
      </c>
      <c r="AE5" s="23">
        <f>+CE!AC75</f>
        <v>0</v>
      </c>
      <c r="AF5" s="23">
        <f>+CE!AD75</f>
        <v>0</v>
      </c>
      <c r="AG5" s="23">
        <f>+CE!AE75</f>
        <v>0</v>
      </c>
      <c r="AH5" s="23">
        <f>+CE!AF75</f>
        <v>0</v>
      </c>
      <c r="AI5" s="23">
        <f>+CE!AG75</f>
        <v>0</v>
      </c>
      <c r="AJ5" s="23">
        <f>+CE!AH75</f>
        <v>0</v>
      </c>
      <c r="AK5" s="23">
        <f>+CE!AI75</f>
        <v>0</v>
      </c>
      <c r="AL5" s="23">
        <f>+CE!AJ75</f>
        <v>0</v>
      </c>
      <c r="AM5" s="23">
        <f>+CE!AK75</f>
        <v>11419.2</v>
      </c>
      <c r="AN5" s="23">
        <f>+CE!AL75</f>
        <v>0</v>
      </c>
      <c r="AO5" s="23">
        <f>+CE!AM75</f>
        <v>0</v>
      </c>
      <c r="AP5" s="23">
        <f>+CE!AN75</f>
        <v>0</v>
      </c>
      <c r="AQ5" s="23">
        <f>+CE!AO75</f>
        <v>0</v>
      </c>
      <c r="AR5" s="23">
        <f>+CE!AP75</f>
        <v>0</v>
      </c>
      <c r="AS5" s="23">
        <f>+CE!AQ75</f>
        <v>0</v>
      </c>
      <c r="AT5" s="23">
        <f>+CE!AR75</f>
        <v>0</v>
      </c>
      <c r="AU5" s="23">
        <f>+CE!AS75</f>
        <v>0</v>
      </c>
      <c r="AV5" s="23">
        <f>+CE!AT75</f>
        <v>0</v>
      </c>
      <c r="AW5" s="23">
        <f>+CE!AU75</f>
        <v>0</v>
      </c>
      <c r="AX5" s="23">
        <f>+CE!AV75</f>
        <v>0</v>
      </c>
      <c r="AY5" s="23">
        <f>+CE!AW75</f>
        <v>11419.2</v>
      </c>
    </row>
    <row r="6" spans="1:51" x14ac:dyDescent="0.25">
      <c r="C6" t="s">
        <v>129</v>
      </c>
      <c r="D6" s="23">
        <f>-CE!B68</f>
        <v>15750.000000000002</v>
      </c>
      <c r="E6" s="23">
        <f>-CE!C68</f>
        <v>14730.132584801459</v>
      </c>
      <c r="F6" s="23">
        <f>-CE!D68</f>
        <v>12975.63872676601</v>
      </c>
      <c r="G6" s="23">
        <f>-CE!E68</f>
        <v>11221.12299464934</v>
      </c>
      <c r="H6" s="23">
        <f>-CE!F68</f>
        <v>9466.5852819782504</v>
      </c>
      <c r="I6" s="23">
        <f>-CE!G68</f>
        <v>7712.0254817612858</v>
      </c>
      <c r="J6" s="23">
        <f>-CE!H68</f>
        <v>5957.443486486196</v>
      </c>
      <c r="K6" s="23">
        <f>-CE!I68</f>
        <v>4202.8391881174148</v>
      </c>
      <c r="L6" s="23">
        <f>-CE!J68</f>
        <v>2448.212478093506</v>
      </c>
      <c r="M6" s="23">
        <f>-CE!K68</f>
        <v>693.5632473246045</v>
      </c>
      <c r="N6" s="23">
        <f>-CE!L68</f>
        <v>688.89138618984543</v>
      </c>
      <c r="O6" s="23">
        <f>-CE!M68</f>
        <v>684.19678453477877</v>
      </c>
      <c r="P6" s="23">
        <f>-CE!N68</f>
        <v>679.47933166877192</v>
      </c>
      <c r="Q6" s="23">
        <f>-CE!O68</f>
        <v>674.73891636240023</v>
      </c>
      <c r="R6" s="23">
        <f>-CE!P68</f>
        <v>669.97542684482391</v>
      </c>
      <c r="S6" s="23">
        <f>-CE!Q68</f>
        <v>665.18875080115333</v>
      </c>
      <c r="T6" s="23">
        <f>-CE!R68</f>
        <v>660.37877536980045</v>
      </c>
      <c r="U6" s="23">
        <f>-CE!S68</f>
        <v>655.54538713981719</v>
      </c>
      <c r="V6" s="23">
        <f>-CE!T68</f>
        <v>650.68847214822267</v>
      </c>
      <c r="W6" s="23">
        <f>-CE!U68</f>
        <v>645.80791587731494</v>
      </c>
      <c r="X6" s="23">
        <f>-CE!V68</f>
        <v>640.90360325197162</v>
      </c>
      <c r="Y6" s="23">
        <f>-CE!W68</f>
        <v>635.97541863693618</v>
      </c>
      <c r="Z6" s="23">
        <f>-CE!X68</f>
        <v>631.02324583409165</v>
      </c>
      <c r="AA6" s="23">
        <f>-CE!Y68</f>
        <v>626.04696807972095</v>
      </c>
      <c r="AB6" s="23">
        <f>-CE!Z68</f>
        <v>621.04646804175377</v>
      </c>
      <c r="AC6" s="23">
        <f>-CE!AA68</f>
        <v>616.02162781699963</v>
      </c>
      <c r="AD6" s="23">
        <f>-CE!AB68</f>
        <v>610.97232892836894</v>
      </c>
      <c r="AE6" s="23">
        <f>-CE!AC68</f>
        <v>605.89845232207813</v>
      </c>
      <c r="AF6" s="23">
        <f>-CE!AD68</f>
        <v>600.79987836484395</v>
      </c>
      <c r="AG6" s="23">
        <f>-CE!AE68</f>
        <v>595.67648684106177</v>
      </c>
      <c r="AH6" s="23">
        <f>-CE!AF68</f>
        <v>590.5281569499715</v>
      </c>
      <c r="AI6" s="23">
        <f>-CE!AG68</f>
        <v>585.35476730280936</v>
      </c>
      <c r="AJ6" s="23">
        <f>-CE!AH68</f>
        <v>580.15619591994539</v>
      </c>
      <c r="AK6" s="23">
        <f>-CE!AI68</f>
        <v>574.93232022800782</v>
      </c>
      <c r="AL6" s="23">
        <f>-CE!AJ68</f>
        <v>569.68301705699253</v>
      </c>
      <c r="AM6" s="23">
        <f>-CE!AK68</f>
        <v>564.40816263735962</v>
      </c>
      <c r="AN6" s="23">
        <f>-CE!AL68</f>
        <v>559.10763259711439</v>
      </c>
      <c r="AO6" s="23">
        <f>-CE!AM68</f>
        <v>553.78130195887513</v>
      </c>
      <c r="AP6" s="23">
        <f>-CE!AN68</f>
        <v>548.42904513692645</v>
      </c>
      <c r="AQ6" s="23">
        <f>-CE!AO68</f>
        <v>543.05073593425823</v>
      </c>
      <c r="AR6" s="23">
        <f>-CE!AP68</f>
        <v>537.64624753959004</v>
      </c>
      <c r="AS6" s="23">
        <f>-CE!AQ68</f>
        <v>532.21545252438091</v>
      </c>
      <c r="AT6" s="23">
        <f>-CE!AR68</f>
        <v>526.75822283982529</v>
      </c>
      <c r="AU6" s="23">
        <f>-CE!AS68</f>
        <v>521.27442981383331</v>
      </c>
      <c r="AV6" s="23">
        <f>-CE!AT68</f>
        <v>515.76394414799756</v>
      </c>
      <c r="AW6" s="23">
        <f>-CE!AU68</f>
        <v>510.22663591454375</v>
      </c>
      <c r="AX6" s="23">
        <f>-CE!AV68</f>
        <v>504.66237455326768</v>
      </c>
      <c r="AY6" s="23">
        <f>-CE!AW68</f>
        <v>499.07102886845678</v>
      </c>
    </row>
    <row r="7" spans="1:51" x14ac:dyDescent="0.25">
      <c r="C7" t="s">
        <v>130</v>
      </c>
      <c r="D7" s="23">
        <f>+CE!B66</f>
        <v>0</v>
      </c>
      <c r="E7" s="23">
        <f>+CE!C66</f>
        <v>0</v>
      </c>
      <c r="F7" s="23">
        <f>+CE!D66</f>
        <v>0</v>
      </c>
      <c r="G7" s="23">
        <f>+CE!E66</f>
        <v>0</v>
      </c>
      <c r="H7" s="23">
        <f>+CE!F66</f>
        <v>0</v>
      </c>
      <c r="I7" s="23">
        <f>+CE!G66</f>
        <v>0</v>
      </c>
      <c r="J7" s="23">
        <f>+CE!H66</f>
        <v>0</v>
      </c>
      <c r="K7" s="23">
        <f>+CE!I66</f>
        <v>0</v>
      </c>
      <c r="L7" s="23">
        <f>+CE!J66</f>
        <v>0</v>
      </c>
      <c r="M7" s="23">
        <f>+CE!K66</f>
        <v>0</v>
      </c>
      <c r="N7" s="23">
        <f>+CE!L66</f>
        <v>0</v>
      </c>
      <c r="O7" s="23">
        <f>+CE!M66</f>
        <v>0</v>
      </c>
      <c r="P7" s="23">
        <f>+CE!N66</f>
        <v>0</v>
      </c>
      <c r="Q7" s="23">
        <f>+CE!O66</f>
        <v>0</v>
      </c>
      <c r="R7" s="23">
        <f>+CE!P66</f>
        <v>0</v>
      </c>
      <c r="S7" s="23">
        <f>+CE!Q66</f>
        <v>0</v>
      </c>
      <c r="T7" s="23">
        <f>+CE!R66</f>
        <v>0</v>
      </c>
      <c r="U7" s="23">
        <f>+CE!S66</f>
        <v>0</v>
      </c>
      <c r="V7" s="23">
        <f>+CE!T66</f>
        <v>0</v>
      </c>
      <c r="W7" s="23">
        <f>+CE!U66</f>
        <v>0</v>
      </c>
      <c r="X7" s="23">
        <f>+CE!V66</f>
        <v>0</v>
      </c>
      <c r="Y7" s="23">
        <f>+CE!W66</f>
        <v>0</v>
      </c>
      <c r="Z7" s="23">
        <f>+CE!X66</f>
        <v>0</v>
      </c>
      <c r="AA7" s="23">
        <f>+CE!Y66</f>
        <v>0</v>
      </c>
      <c r="AB7" s="23">
        <f>+CE!Z66</f>
        <v>0</v>
      </c>
      <c r="AC7" s="23">
        <f>+CE!AA66</f>
        <v>0</v>
      </c>
      <c r="AD7" s="23">
        <f>+CE!AB66</f>
        <v>0</v>
      </c>
      <c r="AE7" s="23">
        <f>+CE!AC66</f>
        <v>0</v>
      </c>
      <c r="AF7" s="23">
        <f>+CE!AD66</f>
        <v>0</v>
      </c>
      <c r="AG7" s="23">
        <f>+CE!AE66</f>
        <v>0</v>
      </c>
      <c r="AH7" s="23">
        <f>+CE!AF66</f>
        <v>0</v>
      </c>
      <c r="AI7" s="23">
        <f>+CE!AG66</f>
        <v>0</v>
      </c>
      <c r="AJ7" s="23">
        <f>+CE!AH66</f>
        <v>0</v>
      </c>
      <c r="AK7" s="23">
        <f>+CE!AI66</f>
        <v>0</v>
      </c>
      <c r="AL7" s="23">
        <f>+CE!AJ66</f>
        <v>0</v>
      </c>
      <c r="AM7" s="23">
        <f>+CE!AK66</f>
        <v>0</v>
      </c>
      <c r="AN7" s="23">
        <f>+CE!AL66</f>
        <v>0</v>
      </c>
      <c r="AO7" s="23">
        <f>+CE!AM66</f>
        <v>0</v>
      </c>
      <c r="AP7" s="23">
        <f>+CE!AN66</f>
        <v>0</v>
      </c>
      <c r="AQ7" s="23">
        <f>+CE!AO66</f>
        <v>0</v>
      </c>
      <c r="AR7" s="23">
        <f>+CE!AP66</f>
        <v>0</v>
      </c>
      <c r="AS7" s="23">
        <f>+CE!AQ66</f>
        <v>0</v>
      </c>
      <c r="AT7" s="23">
        <f>+CE!AR66</f>
        <v>0</v>
      </c>
      <c r="AU7" s="23">
        <f>+CE!AS66</f>
        <v>0</v>
      </c>
      <c r="AV7" s="23">
        <f>+CE!AT66</f>
        <v>0</v>
      </c>
      <c r="AW7" s="23">
        <f>+CE!AU66</f>
        <v>0</v>
      </c>
      <c r="AX7" s="23">
        <f>+CE!AV66</f>
        <v>0</v>
      </c>
      <c r="AY7" s="23">
        <f>+CE!AW66</f>
        <v>0</v>
      </c>
    </row>
    <row r="8" spans="1:51" x14ac:dyDescent="0.25">
      <c r="C8" t="s">
        <v>131</v>
      </c>
      <c r="D8" s="23">
        <f>+CE!B65+CE!B64</f>
        <v>0</v>
      </c>
      <c r="E8" s="23">
        <f>+CE!C65+CE!C64</f>
        <v>0</v>
      </c>
      <c r="F8" s="23">
        <f>+CE!D65+CE!D64</f>
        <v>0</v>
      </c>
      <c r="G8" s="23">
        <f>+CE!E65+CE!E64</f>
        <v>0</v>
      </c>
      <c r="H8" s="23">
        <f>+CE!F65+CE!F64</f>
        <v>0</v>
      </c>
      <c r="I8" s="23">
        <f>+CE!G65+CE!G64</f>
        <v>0</v>
      </c>
      <c r="J8" s="23">
        <f>+CE!H65+CE!H64</f>
        <v>0</v>
      </c>
      <c r="K8" s="23">
        <f>+CE!I65+CE!I64</f>
        <v>0</v>
      </c>
      <c r="L8" s="23">
        <f>+CE!J65+CE!J64</f>
        <v>0</v>
      </c>
      <c r="M8" s="23">
        <f>+CE!K65+CE!K64</f>
        <v>0</v>
      </c>
      <c r="N8" s="23">
        <f>+CE!L65+CE!L64</f>
        <v>0</v>
      </c>
      <c r="O8" s="23">
        <f>+CE!M65+CE!M64</f>
        <v>0</v>
      </c>
      <c r="P8" s="23">
        <f>+CE!N65+CE!N64</f>
        <v>0</v>
      </c>
      <c r="Q8" s="23">
        <f>+CE!O65+CE!O64</f>
        <v>0</v>
      </c>
      <c r="R8" s="23">
        <f>+CE!P65+CE!P64</f>
        <v>0</v>
      </c>
      <c r="S8" s="23">
        <f>+CE!Q65+CE!Q64</f>
        <v>0</v>
      </c>
      <c r="T8" s="23">
        <f>+CE!R65+CE!R64</f>
        <v>0</v>
      </c>
      <c r="U8" s="23">
        <f>+CE!S65+CE!S64</f>
        <v>0</v>
      </c>
      <c r="V8" s="23">
        <f>+CE!T65+CE!T64</f>
        <v>0</v>
      </c>
      <c r="W8" s="23">
        <f>+CE!U65+CE!U64</f>
        <v>0</v>
      </c>
      <c r="X8" s="23">
        <f>+CE!V65+CE!V64</f>
        <v>0</v>
      </c>
      <c r="Y8" s="23">
        <f>+CE!W65+CE!W64</f>
        <v>0</v>
      </c>
      <c r="Z8" s="23">
        <f>+CE!X65+CE!X64</f>
        <v>0</v>
      </c>
      <c r="AA8" s="23">
        <f>+CE!Y65+CE!Y64</f>
        <v>0</v>
      </c>
      <c r="AB8" s="23">
        <f>+CE!Z65+CE!Z64</f>
        <v>0</v>
      </c>
      <c r="AC8" s="23">
        <f>+CE!AA65+CE!AA64</f>
        <v>0</v>
      </c>
      <c r="AD8" s="23">
        <f>+CE!AB65+CE!AB64</f>
        <v>0</v>
      </c>
      <c r="AE8" s="23">
        <f>+CE!AC65+CE!AC64</f>
        <v>0</v>
      </c>
      <c r="AF8" s="23">
        <f>+CE!AD65+CE!AD64</f>
        <v>0</v>
      </c>
      <c r="AG8" s="23">
        <f>+CE!AE65+CE!AE64</f>
        <v>0</v>
      </c>
      <c r="AH8" s="23">
        <f>+CE!AF65+CE!AF64</f>
        <v>0</v>
      </c>
      <c r="AI8" s="23">
        <f>+CE!AG65+CE!AG64</f>
        <v>0</v>
      </c>
      <c r="AJ8" s="23">
        <f>+CE!AH65+CE!AH64</f>
        <v>0</v>
      </c>
      <c r="AK8" s="23">
        <f>+CE!AI65+CE!AI64</f>
        <v>0</v>
      </c>
      <c r="AL8" s="23">
        <f>+CE!AJ65+CE!AJ64</f>
        <v>0</v>
      </c>
      <c r="AM8" s="23">
        <f>+CE!AK65+CE!AK64</f>
        <v>0</v>
      </c>
      <c r="AN8" s="23">
        <f>+CE!AL65+CE!AL64</f>
        <v>0</v>
      </c>
      <c r="AO8" s="23">
        <f>+CE!AM65+CE!AM64</f>
        <v>0</v>
      </c>
      <c r="AP8" s="23">
        <f>+CE!AN65+CE!AN64</f>
        <v>0</v>
      </c>
      <c r="AQ8" s="23">
        <f>+CE!AO65+CE!AO64</f>
        <v>0</v>
      </c>
      <c r="AR8" s="23">
        <f>+CE!AP65+CE!AP64</f>
        <v>0</v>
      </c>
      <c r="AS8" s="23">
        <f>+CE!AQ65+CE!AQ64</f>
        <v>0</v>
      </c>
      <c r="AT8" s="23">
        <f>+CE!AR65+CE!AR64</f>
        <v>0</v>
      </c>
      <c r="AU8" s="23">
        <f>+CE!AS65+CE!AS64</f>
        <v>0</v>
      </c>
      <c r="AV8" s="23">
        <f>+CE!AT65+CE!AT64</f>
        <v>0</v>
      </c>
      <c r="AW8" s="23">
        <f>+CE!AU65+CE!AU64</f>
        <v>0</v>
      </c>
      <c r="AX8" s="23">
        <f>+CE!AV65+CE!AV64</f>
        <v>0</v>
      </c>
      <c r="AY8" s="23">
        <f>+CE!AW65+CE!AW64</f>
        <v>0</v>
      </c>
    </row>
    <row r="9" spans="1:51" ht="30" x14ac:dyDescent="0.25">
      <c r="C9" s="4" t="s">
        <v>132</v>
      </c>
      <c r="D9" s="22">
        <f>SUM(D4:D8)</f>
        <v>8675.4999999999927</v>
      </c>
      <c r="E9" s="22">
        <f t="shared" ref="E9:AE9" si="0">SUM(E4:E8)</f>
        <v>8675.4999999999927</v>
      </c>
      <c r="F9" s="22">
        <f t="shared" si="0"/>
        <v>8675.4999999999927</v>
      </c>
      <c r="G9" s="22">
        <f t="shared" si="0"/>
        <v>8675.4999999999927</v>
      </c>
      <c r="H9" s="22">
        <f t="shared" si="0"/>
        <v>8675.4999999999927</v>
      </c>
      <c r="I9" s="22">
        <f t="shared" si="0"/>
        <v>8675.4999999999927</v>
      </c>
      <c r="J9" s="22">
        <f t="shared" si="0"/>
        <v>8675.4999999999927</v>
      </c>
      <c r="K9" s="22">
        <f t="shared" si="0"/>
        <v>8675.4999999999927</v>
      </c>
      <c r="L9" s="22">
        <f t="shared" si="0"/>
        <v>8675.4999999999927</v>
      </c>
      <c r="M9" s="22">
        <f t="shared" si="0"/>
        <v>8675.4999999999927</v>
      </c>
      <c r="N9" s="22">
        <f t="shared" si="0"/>
        <v>8675.4999999999927</v>
      </c>
      <c r="O9" s="22">
        <f t="shared" si="0"/>
        <v>8675.4999999999927</v>
      </c>
      <c r="P9" s="22">
        <f t="shared" si="0"/>
        <v>8675.4999999999927</v>
      </c>
      <c r="Q9" s="22">
        <f t="shared" si="0"/>
        <v>8675.4999999999927</v>
      </c>
      <c r="R9" s="22">
        <f t="shared" si="0"/>
        <v>8675.4999999999927</v>
      </c>
      <c r="S9" s="22">
        <f t="shared" si="0"/>
        <v>8675.4999999999927</v>
      </c>
      <c r="T9" s="22">
        <f t="shared" si="0"/>
        <v>8675.4999999999927</v>
      </c>
      <c r="U9" s="22">
        <f t="shared" si="0"/>
        <v>8675.4999999999927</v>
      </c>
      <c r="V9" s="22">
        <f t="shared" si="0"/>
        <v>8675.4999999999927</v>
      </c>
      <c r="W9" s="22">
        <f t="shared" si="0"/>
        <v>8675.4999999999927</v>
      </c>
      <c r="X9" s="22">
        <f t="shared" si="0"/>
        <v>8675.4999999999927</v>
      </c>
      <c r="Y9" s="22">
        <f t="shared" si="0"/>
        <v>8675.4999999999927</v>
      </c>
      <c r="Z9" s="22">
        <f t="shared" si="0"/>
        <v>8675.4999999999927</v>
      </c>
      <c r="AA9" s="22">
        <f t="shared" si="0"/>
        <v>8675.4999999999927</v>
      </c>
      <c r="AB9" s="22">
        <f t="shared" si="0"/>
        <v>16967.166666666664</v>
      </c>
      <c r="AC9" s="22">
        <f t="shared" si="0"/>
        <v>16967.166666666664</v>
      </c>
      <c r="AD9" s="22">
        <f t="shared" si="0"/>
        <v>16967.166666666664</v>
      </c>
      <c r="AE9" s="22">
        <f t="shared" si="0"/>
        <v>16967.166666666664</v>
      </c>
      <c r="AF9" s="22">
        <f>SUM(AF4:AF8)</f>
        <v>16967.166666666664</v>
      </c>
      <c r="AG9" s="22">
        <f t="shared" ref="AG9" si="1">SUM(AG4:AG8)</f>
        <v>16967.166666666664</v>
      </c>
      <c r="AH9" s="22">
        <f t="shared" ref="AH9" si="2">SUM(AH4:AH8)</f>
        <v>16967.166666666664</v>
      </c>
      <c r="AI9" s="22">
        <f t="shared" ref="AI9" si="3">SUM(AI4:AI8)</f>
        <v>16967.166666666664</v>
      </c>
      <c r="AJ9" s="22">
        <f t="shared" ref="AJ9" si="4">SUM(AJ4:AJ8)</f>
        <v>16967.166666666664</v>
      </c>
      <c r="AK9" s="22">
        <f t="shared" ref="AK9" si="5">SUM(AK4:AK8)</f>
        <v>16967.166666666664</v>
      </c>
      <c r="AL9" s="22">
        <f t="shared" ref="AL9" si="6">SUM(AL4:AL8)</f>
        <v>16967.166666666664</v>
      </c>
      <c r="AM9" s="22">
        <f t="shared" ref="AM9" si="7">SUM(AM4:AM8)</f>
        <v>16967.166666666664</v>
      </c>
      <c r="AN9" s="22">
        <f t="shared" ref="AN9" si="8">SUM(AN4:AN8)</f>
        <v>16967.166666666664</v>
      </c>
      <c r="AO9" s="22">
        <f t="shared" ref="AO9" si="9">SUM(AO4:AO8)</f>
        <v>16967.166666666664</v>
      </c>
      <c r="AP9" s="22">
        <f t="shared" ref="AP9" si="10">SUM(AP4:AP8)</f>
        <v>16967.166666666664</v>
      </c>
      <c r="AQ9" s="22">
        <f t="shared" ref="AQ9" si="11">SUM(AQ4:AQ8)</f>
        <v>16967.166666666664</v>
      </c>
      <c r="AR9" s="22">
        <f t="shared" ref="AR9" si="12">SUM(AR4:AR8)</f>
        <v>16967.166666666664</v>
      </c>
      <c r="AS9" s="22">
        <f t="shared" ref="AS9" si="13">SUM(AS4:AS8)</f>
        <v>16967.166666666664</v>
      </c>
      <c r="AT9" s="22">
        <f t="shared" ref="AT9" si="14">SUM(AT4:AT8)</f>
        <v>16967.166666666664</v>
      </c>
      <c r="AU9" s="22">
        <f t="shared" ref="AU9" si="15">SUM(AU4:AU8)</f>
        <v>16967.166666666664</v>
      </c>
      <c r="AV9" s="22">
        <f t="shared" ref="AV9" si="16">SUM(AV4:AV8)</f>
        <v>16967.166666666664</v>
      </c>
      <c r="AW9" s="22">
        <f t="shared" ref="AW9" si="17">SUM(AW4:AW8)</f>
        <v>16967.166666666664</v>
      </c>
      <c r="AX9" s="22">
        <f t="shared" ref="AX9" si="18">SUM(AX4:AX8)</f>
        <v>16967.166666666664</v>
      </c>
      <c r="AY9" s="22">
        <f t="shared" ref="AY9" si="19">SUM(AY4:AY8)</f>
        <v>16967.166666666664</v>
      </c>
    </row>
    <row r="10" spans="1:51" x14ac:dyDescent="0.25"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x14ac:dyDescent="0.25">
      <c r="B11" s="280" t="s">
        <v>133</v>
      </c>
      <c r="C11" s="280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x14ac:dyDescent="0.25">
      <c r="C12" t="s">
        <v>134</v>
      </c>
      <c r="D12" s="23">
        <f>+CE!B58+CE!B59</f>
        <v>402.5</v>
      </c>
      <c r="E12" s="23">
        <f>+CE!C58+CE!C59</f>
        <v>402.5</v>
      </c>
      <c r="F12" s="23">
        <f>+CE!D58+CE!D59</f>
        <v>402.5</v>
      </c>
      <c r="G12" s="23">
        <f>+CE!E58+CE!E59</f>
        <v>402.5</v>
      </c>
      <c r="H12" s="23">
        <f>+CE!F58+CE!F59</f>
        <v>402.5</v>
      </c>
      <c r="I12" s="23">
        <f>+CE!G58+CE!G59</f>
        <v>402.5</v>
      </c>
      <c r="J12" s="23">
        <f>+CE!H58+CE!H59</f>
        <v>402.5</v>
      </c>
      <c r="K12" s="23">
        <f>+CE!I58+CE!I59</f>
        <v>402.5</v>
      </c>
      <c r="L12" s="23">
        <f>+CE!J58+CE!J59</f>
        <v>402.5</v>
      </c>
      <c r="M12" s="23">
        <f>+CE!K58+CE!K59</f>
        <v>402.5</v>
      </c>
      <c r="N12" s="23">
        <f>+CE!L58+CE!L59</f>
        <v>402.5</v>
      </c>
      <c r="O12" s="23">
        <f>+CE!M58+CE!M59</f>
        <v>402.5</v>
      </c>
      <c r="P12" s="23">
        <f>+CE!N58+CE!N59</f>
        <v>402.5</v>
      </c>
      <c r="Q12" s="23">
        <f>+CE!O58+CE!O59</f>
        <v>402.5</v>
      </c>
      <c r="R12" s="23">
        <f>+CE!P58+CE!P59</f>
        <v>402.5</v>
      </c>
      <c r="S12" s="23">
        <f>+CE!Q58+CE!Q59</f>
        <v>402.5</v>
      </c>
      <c r="T12" s="23">
        <f>+CE!R58+CE!R59</f>
        <v>402.5</v>
      </c>
      <c r="U12" s="23">
        <f>+CE!S58+CE!S59</f>
        <v>402.5</v>
      </c>
      <c r="V12" s="23">
        <f>+CE!T58+CE!T59</f>
        <v>402.5</v>
      </c>
      <c r="W12" s="23">
        <f>+CE!U58+CE!U59</f>
        <v>402.5</v>
      </c>
      <c r="X12" s="23">
        <f>+CE!V58+CE!V59</f>
        <v>402.5</v>
      </c>
      <c r="Y12" s="23">
        <f>+CE!W58+CE!W59</f>
        <v>402.5</v>
      </c>
      <c r="Z12" s="23">
        <f>+CE!X58+CE!X59</f>
        <v>402.5</v>
      </c>
      <c r="AA12" s="23">
        <f>+CE!Y58+CE!Y59</f>
        <v>402.5</v>
      </c>
      <c r="AB12" s="23">
        <f>+CE!Z58+CE!Z59</f>
        <v>402.5</v>
      </c>
      <c r="AC12" s="23">
        <f>+CE!AA58+CE!AA59</f>
        <v>402.5</v>
      </c>
      <c r="AD12" s="23">
        <f>+CE!AB58+CE!AB59</f>
        <v>402.5</v>
      </c>
      <c r="AE12" s="23">
        <f>+CE!AC58+CE!AC59</f>
        <v>402.5</v>
      </c>
      <c r="AF12" s="23">
        <f>+CE!AD58+CE!AD59</f>
        <v>402.5</v>
      </c>
      <c r="AG12" s="23">
        <f>+CE!AE58+CE!AE59</f>
        <v>402.5</v>
      </c>
      <c r="AH12" s="23">
        <f>+CE!AF58+CE!AF59</f>
        <v>402.5</v>
      </c>
      <c r="AI12" s="23">
        <f>+CE!AG58+CE!AG59</f>
        <v>402.5</v>
      </c>
      <c r="AJ12" s="23">
        <f>+CE!AH58+CE!AH59</f>
        <v>402.5</v>
      </c>
      <c r="AK12" s="23">
        <f>+CE!AI58+CE!AI59</f>
        <v>402.5</v>
      </c>
      <c r="AL12" s="23">
        <f>+CE!AJ58+CE!AJ59</f>
        <v>402.5</v>
      </c>
      <c r="AM12" s="23">
        <f>+CE!AK58+CE!AK59</f>
        <v>402.5</v>
      </c>
      <c r="AN12" s="23">
        <f>+CE!AL58+CE!AL59</f>
        <v>402.5</v>
      </c>
      <c r="AO12" s="23">
        <f>+CE!AM58+CE!AM59</f>
        <v>402.5</v>
      </c>
      <c r="AP12" s="23">
        <f>+CE!AN58+CE!AN59</f>
        <v>402.5</v>
      </c>
      <c r="AQ12" s="23">
        <f>+CE!AO58+CE!AO59</f>
        <v>402.5</v>
      </c>
      <c r="AR12" s="23">
        <f>+CE!AP58+CE!AP59</f>
        <v>402.5</v>
      </c>
      <c r="AS12" s="23">
        <f>+CE!AQ58+CE!AQ59</f>
        <v>402.5</v>
      </c>
      <c r="AT12" s="23">
        <f>+CE!AR58+CE!AR59</f>
        <v>402.5</v>
      </c>
      <c r="AU12" s="23">
        <f>+CE!AS58+CE!AS59</f>
        <v>402.5</v>
      </c>
      <c r="AV12" s="23">
        <f>+CE!AT58+CE!AT59</f>
        <v>402.5</v>
      </c>
      <c r="AW12" s="23">
        <f>+CE!AU58+CE!AU59</f>
        <v>402.5</v>
      </c>
      <c r="AX12" s="23">
        <f>+CE!AV58+CE!AV59</f>
        <v>402.5</v>
      </c>
      <c r="AY12" s="23">
        <f>+CE!AW58+CE!AW59</f>
        <v>402.5</v>
      </c>
    </row>
    <row r="13" spans="1:51" x14ac:dyDescent="0.25">
      <c r="C13" t="s">
        <v>135</v>
      </c>
      <c r="D13" s="23">
        <f>+CE!B29+CE!B55</f>
        <v>8291.6666666666679</v>
      </c>
      <c r="E13" s="23">
        <f>+CE!C29+CE!C55</f>
        <v>8291.6666666666679</v>
      </c>
      <c r="F13" s="23">
        <f>+CE!D29+CE!D55</f>
        <v>8291.6666666666679</v>
      </c>
      <c r="G13" s="23">
        <f>+CE!E29+CE!E55</f>
        <v>8291.6666666666679</v>
      </c>
      <c r="H13" s="23">
        <f>+CE!F29+CE!F55</f>
        <v>8291.6666666666679</v>
      </c>
      <c r="I13" s="23">
        <f>+CE!G29+CE!G55</f>
        <v>8291.6666666666679</v>
      </c>
      <c r="J13" s="23">
        <f>+CE!H29+CE!H55</f>
        <v>8291.6666666666679</v>
      </c>
      <c r="K13" s="23">
        <f>+CE!I29+CE!I55</f>
        <v>8291.6666666666679</v>
      </c>
      <c r="L13" s="23">
        <f>+CE!J29+CE!J55</f>
        <v>8291.6666666666679</v>
      </c>
      <c r="M13" s="23">
        <f>+CE!K29+CE!K55</f>
        <v>8291.6666666666679</v>
      </c>
      <c r="N13" s="23">
        <f>+CE!L29+CE!L55</f>
        <v>8291.6666666666679</v>
      </c>
      <c r="O13" s="23">
        <f>+CE!M29+CE!M55</f>
        <v>8291.6666666666679</v>
      </c>
      <c r="P13" s="23">
        <f>+CE!N29+CE!N55</f>
        <v>8291.6666666666679</v>
      </c>
      <c r="Q13" s="23">
        <f>+CE!O29+CE!O55</f>
        <v>8291.6666666666679</v>
      </c>
      <c r="R13" s="23">
        <f>+CE!P29+CE!P55</f>
        <v>8291.6666666666679</v>
      </c>
      <c r="S13" s="23">
        <f>+CE!Q29+CE!Q55</f>
        <v>8291.6666666666679</v>
      </c>
      <c r="T13" s="23">
        <f>+CE!R29+CE!R55</f>
        <v>8291.6666666666679</v>
      </c>
      <c r="U13" s="23">
        <f>+CE!S29+CE!S55</f>
        <v>8291.6666666666679</v>
      </c>
      <c r="V13" s="23">
        <f>+CE!T29+CE!T55</f>
        <v>8291.6666666666679</v>
      </c>
      <c r="W13" s="23">
        <f>+CE!U29+CE!U55</f>
        <v>8291.6666666666679</v>
      </c>
      <c r="X13" s="23">
        <f>+CE!V29+CE!V55</f>
        <v>8291.6666666666679</v>
      </c>
      <c r="Y13" s="23">
        <f>+CE!W29+CE!W55</f>
        <v>8291.6666666666679</v>
      </c>
      <c r="Z13" s="23">
        <f>+CE!X29+CE!X55</f>
        <v>8291.6666666666679</v>
      </c>
      <c r="AA13" s="23">
        <f>+CE!Y29+CE!Y55</f>
        <v>8291.6666666666679</v>
      </c>
      <c r="AB13" s="23">
        <f>+CE!Z29+CE!Z55</f>
        <v>0</v>
      </c>
      <c r="AC13" s="23">
        <f>+CE!AA29+CE!AA55</f>
        <v>0</v>
      </c>
      <c r="AD13" s="23">
        <f>+CE!AB29+CE!AB55</f>
        <v>0</v>
      </c>
      <c r="AE13" s="23">
        <f>+CE!AC29+CE!AC55</f>
        <v>0</v>
      </c>
      <c r="AF13" s="23">
        <f>+CE!AD29+CE!AD55</f>
        <v>0</v>
      </c>
      <c r="AG13" s="23">
        <f>+CE!AE29+CE!AE55</f>
        <v>0</v>
      </c>
      <c r="AH13" s="23">
        <f>+CE!AF29+CE!AF55</f>
        <v>0</v>
      </c>
      <c r="AI13" s="23">
        <f>+CE!AG29+CE!AG55</f>
        <v>0</v>
      </c>
      <c r="AJ13" s="23">
        <f>+CE!AH29+CE!AH55</f>
        <v>0</v>
      </c>
      <c r="AK13" s="23">
        <f>+CE!AI29+CE!AI55</f>
        <v>0</v>
      </c>
      <c r="AL13" s="23">
        <f>+CE!AJ29+CE!AJ55</f>
        <v>0</v>
      </c>
      <c r="AM13" s="23">
        <f>+CE!AK29+CE!AK55</f>
        <v>0</v>
      </c>
      <c r="AN13" s="23">
        <f>+CE!AL29+CE!AL55</f>
        <v>0</v>
      </c>
      <c r="AO13" s="23">
        <f>+CE!AM29+CE!AM55</f>
        <v>0</v>
      </c>
      <c r="AP13" s="23">
        <f>+CE!AN29+CE!AN55</f>
        <v>0</v>
      </c>
      <c r="AQ13" s="23">
        <f>+CE!AO29+CE!AO55</f>
        <v>0</v>
      </c>
      <c r="AR13" s="23">
        <f>+CE!AP29+CE!AP55</f>
        <v>0</v>
      </c>
      <c r="AS13" s="23">
        <f>+CE!AQ29+CE!AQ55</f>
        <v>0</v>
      </c>
      <c r="AT13" s="23">
        <f>+CE!AR29+CE!AR55</f>
        <v>0</v>
      </c>
      <c r="AU13" s="23">
        <f>+CE!AS29+CE!AS55</f>
        <v>0</v>
      </c>
      <c r="AV13" s="23">
        <f>+CE!AT29+CE!AT55</f>
        <v>0</v>
      </c>
      <c r="AW13" s="23">
        <f>+CE!AU29+CE!AU55</f>
        <v>0</v>
      </c>
      <c r="AX13" s="23">
        <f>+CE!AV29+CE!AV55</f>
        <v>0</v>
      </c>
      <c r="AY13" s="23">
        <f>+CE!AW29+CE!AW55</f>
        <v>0</v>
      </c>
    </row>
    <row r="14" spans="1:51" x14ac:dyDescent="0.25"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</row>
    <row r="15" spans="1:51" x14ac:dyDescent="0.25">
      <c r="C15" s="4" t="s">
        <v>136</v>
      </c>
      <c r="D15" s="22">
        <f>SUM(D12:D14)</f>
        <v>8694.1666666666679</v>
      </c>
      <c r="E15" s="22">
        <f t="shared" ref="E15:AE15" si="20">SUM(E12:E14)</f>
        <v>8694.1666666666679</v>
      </c>
      <c r="F15" s="22">
        <f t="shared" si="20"/>
        <v>8694.1666666666679</v>
      </c>
      <c r="G15" s="22">
        <f t="shared" si="20"/>
        <v>8694.1666666666679</v>
      </c>
      <c r="H15" s="22">
        <f t="shared" si="20"/>
        <v>8694.1666666666679</v>
      </c>
      <c r="I15" s="22">
        <f t="shared" si="20"/>
        <v>8694.1666666666679</v>
      </c>
      <c r="J15" s="22">
        <f t="shared" si="20"/>
        <v>8694.1666666666679</v>
      </c>
      <c r="K15" s="22">
        <f t="shared" si="20"/>
        <v>8694.1666666666679</v>
      </c>
      <c r="L15" s="22">
        <f t="shared" si="20"/>
        <v>8694.1666666666679</v>
      </c>
      <c r="M15" s="22">
        <f t="shared" si="20"/>
        <v>8694.1666666666679</v>
      </c>
      <c r="N15" s="22">
        <f t="shared" si="20"/>
        <v>8694.1666666666679</v>
      </c>
      <c r="O15" s="22">
        <f t="shared" si="20"/>
        <v>8694.1666666666679</v>
      </c>
      <c r="P15" s="22">
        <f t="shared" si="20"/>
        <v>8694.1666666666679</v>
      </c>
      <c r="Q15" s="22">
        <f t="shared" si="20"/>
        <v>8694.1666666666679</v>
      </c>
      <c r="R15" s="22">
        <f t="shared" si="20"/>
        <v>8694.1666666666679</v>
      </c>
      <c r="S15" s="22">
        <f t="shared" si="20"/>
        <v>8694.1666666666679</v>
      </c>
      <c r="T15" s="22">
        <f t="shared" si="20"/>
        <v>8694.1666666666679</v>
      </c>
      <c r="U15" s="22">
        <f t="shared" si="20"/>
        <v>8694.1666666666679</v>
      </c>
      <c r="V15" s="22">
        <f t="shared" si="20"/>
        <v>8694.1666666666679</v>
      </c>
      <c r="W15" s="22">
        <f t="shared" si="20"/>
        <v>8694.1666666666679</v>
      </c>
      <c r="X15" s="22">
        <f t="shared" si="20"/>
        <v>8694.1666666666679</v>
      </c>
      <c r="Y15" s="22">
        <f t="shared" si="20"/>
        <v>8694.1666666666679</v>
      </c>
      <c r="Z15" s="22">
        <f t="shared" si="20"/>
        <v>8694.1666666666679</v>
      </c>
      <c r="AA15" s="22">
        <f t="shared" si="20"/>
        <v>8694.1666666666679</v>
      </c>
      <c r="AB15" s="22">
        <f t="shared" si="20"/>
        <v>402.5</v>
      </c>
      <c r="AC15" s="22">
        <f t="shared" si="20"/>
        <v>402.5</v>
      </c>
      <c r="AD15" s="22">
        <f t="shared" si="20"/>
        <v>402.5</v>
      </c>
      <c r="AE15" s="22">
        <f t="shared" si="20"/>
        <v>402.5</v>
      </c>
      <c r="AF15" s="22">
        <f>SUM(AF12:AF14)</f>
        <v>402.5</v>
      </c>
      <c r="AG15" s="22">
        <f t="shared" ref="AG15" si="21">SUM(AG12:AG14)</f>
        <v>402.5</v>
      </c>
      <c r="AH15" s="22">
        <f t="shared" ref="AH15" si="22">SUM(AH12:AH14)</f>
        <v>402.5</v>
      </c>
      <c r="AI15" s="22">
        <f t="shared" ref="AI15" si="23">SUM(AI12:AI14)</f>
        <v>402.5</v>
      </c>
      <c r="AJ15" s="22">
        <f t="shared" ref="AJ15" si="24">SUM(AJ12:AJ14)</f>
        <v>402.5</v>
      </c>
      <c r="AK15" s="22">
        <f t="shared" ref="AK15" si="25">SUM(AK12:AK14)</f>
        <v>402.5</v>
      </c>
      <c r="AL15" s="22">
        <f t="shared" ref="AL15" si="26">SUM(AL12:AL14)</f>
        <v>402.5</v>
      </c>
      <c r="AM15" s="22">
        <f t="shared" ref="AM15" si="27">SUM(AM12:AM14)</f>
        <v>402.5</v>
      </c>
      <c r="AN15" s="22">
        <f t="shared" ref="AN15" si="28">SUM(AN12:AN14)</f>
        <v>402.5</v>
      </c>
      <c r="AO15" s="22">
        <f t="shared" ref="AO15" si="29">SUM(AO12:AO14)</f>
        <v>402.5</v>
      </c>
      <c r="AP15" s="22">
        <f t="shared" ref="AP15" si="30">SUM(AP12:AP14)</f>
        <v>402.5</v>
      </c>
      <c r="AQ15" s="22">
        <f t="shared" ref="AQ15" si="31">SUM(AQ12:AQ14)</f>
        <v>402.5</v>
      </c>
      <c r="AR15" s="22">
        <f t="shared" ref="AR15" si="32">SUM(AR12:AR14)</f>
        <v>402.5</v>
      </c>
      <c r="AS15" s="22">
        <f t="shared" ref="AS15" si="33">SUM(AS12:AS14)</f>
        <v>402.5</v>
      </c>
      <c r="AT15" s="22">
        <f t="shared" ref="AT15" si="34">SUM(AT12:AT14)</f>
        <v>402.5</v>
      </c>
      <c r="AU15" s="22">
        <f t="shared" ref="AU15" si="35">SUM(AU12:AU14)</f>
        <v>402.5</v>
      </c>
      <c r="AV15" s="22">
        <f t="shared" ref="AV15" si="36">SUM(AV12:AV14)</f>
        <v>402.5</v>
      </c>
      <c r="AW15" s="22">
        <f t="shared" ref="AW15" si="37">SUM(AW12:AW14)</f>
        <v>402.5</v>
      </c>
      <c r="AX15" s="22">
        <f t="shared" ref="AX15" si="38">SUM(AX12:AX14)</f>
        <v>402.5</v>
      </c>
      <c r="AY15" s="22">
        <f t="shared" ref="AY15" si="39">SUM(AY12:AY14)</f>
        <v>402.5</v>
      </c>
    </row>
    <row r="16" spans="1:51" x14ac:dyDescent="0.25">
      <c r="C16" s="4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</row>
    <row r="17" spans="2:51" x14ac:dyDescent="0.25">
      <c r="B17" s="280" t="s">
        <v>137</v>
      </c>
      <c r="C17" s="280" t="s">
        <v>137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2:51" x14ac:dyDescent="0.25">
      <c r="C18" t="s">
        <v>138</v>
      </c>
      <c r="D18" s="23">
        <f>+SP!C20-SP!D20</f>
        <v>0</v>
      </c>
      <c r="E18" s="23">
        <f>+SP!D20-SP!E20</f>
        <v>0</v>
      </c>
      <c r="F18" s="23">
        <f>+SP!E20-SP!F20</f>
        <v>0</v>
      </c>
      <c r="G18" s="23">
        <f>+SP!F20-SP!G20</f>
        <v>0</v>
      </c>
      <c r="H18" s="23">
        <f>+SP!G20-SP!H20</f>
        <v>0</v>
      </c>
      <c r="I18" s="23">
        <f>+SP!H20-SP!I20</f>
        <v>0</v>
      </c>
      <c r="J18" s="23">
        <f>+SP!I20-SP!J20</f>
        <v>0</v>
      </c>
      <c r="K18" s="23">
        <f>+SP!J20-SP!K20</f>
        <v>0</v>
      </c>
      <c r="L18" s="23">
        <f>+SP!K20-SP!L20</f>
        <v>0</v>
      </c>
      <c r="M18" s="23">
        <f>+SP!L20-SP!M20</f>
        <v>0</v>
      </c>
      <c r="N18" s="23">
        <f>+SP!M20-SP!N20</f>
        <v>0</v>
      </c>
      <c r="O18" s="23">
        <f>+SP!N20-SP!O20</f>
        <v>0</v>
      </c>
      <c r="P18" s="23">
        <f>+SP!O20-SP!P20</f>
        <v>0</v>
      </c>
      <c r="Q18" s="23">
        <f>+SP!P20-SP!Q20</f>
        <v>0</v>
      </c>
      <c r="R18" s="23">
        <f>+SP!Q20-SP!R20</f>
        <v>0</v>
      </c>
      <c r="S18" s="23">
        <f>+SP!R20-SP!S20</f>
        <v>0</v>
      </c>
      <c r="T18" s="23">
        <f>+SP!S20-SP!T20</f>
        <v>0</v>
      </c>
      <c r="U18" s="23">
        <f>+SP!T20-SP!U20</f>
        <v>0</v>
      </c>
      <c r="V18" s="23">
        <f>+SP!U20-SP!V20</f>
        <v>0</v>
      </c>
      <c r="W18" s="23">
        <f>+SP!V20-SP!W20</f>
        <v>0</v>
      </c>
      <c r="X18" s="23">
        <f>+SP!W20-SP!X20</f>
        <v>0</v>
      </c>
      <c r="Y18" s="23">
        <f>+SP!X20-SP!Y20</f>
        <v>0</v>
      </c>
      <c r="Z18" s="23">
        <f>+SP!Y20-SP!Z20</f>
        <v>0</v>
      </c>
      <c r="AA18" s="23">
        <f>+SP!Z20-SP!AA20</f>
        <v>0</v>
      </c>
      <c r="AB18" s="23">
        <f>+SP!AA20-SP!AB20</f>
        <v>0</v>
      </c>
      <c r="AC18" s="23">
        <f>+SP!AB20-SP!AC20</f>
        <v>0</v>
      </c>
      <c r="AD18" s="23">
        <f>+SP!AC20-SP!AD20</f>
        <v>0</v>
      </c>
      <c r="AE18" s="23">
        <f>+SP!AD20-SP!AE20</f>
        <v>0</v>
      </c>
      <c r="AF18" s="23">
        <f>+SP!AE20-SP!AF20</f>
        <v>0</v>
      </c>
      <c r="AG18" s="23">
        <f>+SP!AF20-SP!AG20</f>
        <v>0</v>
      </c>
      <c r="AH18" s="23">
        <f>+SP!AG20-SP!AH20</f>
        <v>0</v>
      </c>
      <c r="AI18" s="23">
        <f>+SP!AH20-SP!AI20</f>
        <v>0</v>
      </c>
      <c r="AJ18" s="23">
        <f>+SP!AI20-SP!AJ20</f>
        <v>0</v>
      </c>
      <c r="AK18" s="23">
        <f>+SP!AJ20-SP!AK20</f>
        <v>0</v>
      </c>
      <c r="AL18" s="23">
        <f>+SP!AK20-SP!AL20</f>
        <v>0</v>
      </c>
      <c r="AM18" s="23">
        <f>+SP!AL20-SP!AM20</f>
        <v>0</v>
      </c>
      <c r="AN18" s="23">
        <f>+SP!AM20-SP!AN20</f>
        <v>0</v>
      </c>
      <c r="AO18" s="23">
        <f>+SP!AN20-SP!AO20</f>
        <v>0</v>
      </c>
      <c r="AP18" s="23">
        <f>+SP!AO20-SP!AP20</f>
        <v>0</v>
      </c>
      <c r="AQ18" s="23">
        <f>+SP!AP20-SP!AQ20</f>
        <v>0</v>
      </c>
      <c r="AR18" s="23">
        <f>+SP!AQ20-SP!AR20</f>
        <v>0</v>
      </c>
      <c r="AS18" s="23">
        <f>+SP!AR20-SP!AS20</f>
        <v>0</v>
      </c>
      <c r="AT18" s="23">
        <f>+SP!AS20-SP!AT20</f>
        <v>0</v>
      </c>
      <c r="AU18" s="23">
        <f>+SP!AT20-SP!AU20</f>
        <v>0</v>
      </c>
      <c r="AV18" s="23">
        <f>+SP!AU20-SP!AV20</f>
        <v>0</v>
      </c>
      <c r="AW18" s="23">
        <f>+SP!AV20-SP!AW20</f>
        <v>0</v>
      </c>
      <c r="AX18" s="23">
        <f>+SP!AW20-SP!AX20</f>
        <v>0</v>
      </c>
      <c r="AY18" s="23">
        <f>+SP!AX20-SP!AY20</f>
        <v>0</v>
      </c>
    </row>
    <row r="19" spans="2:51" x14ac:dyDescent="0.25">
      <c r="C19" t="s">
        <v>139</v>
      </c>
      <c r="D19" s="23">
        <f>+SP!C7-SP!D7</f>
        <v>-144000</v>
      </c>
      <c r="E19" s="23">
        <f>+SP!D7-SP!E7</f>
        <v>2400</v>
      </c>
      <c r="F19" s="23">
        <f>+SP!E7-SP!F7</f>
        <v>0</v>
      </c>
      <c r="G19" s="23">
        <f>+SP!F7-SP!G7</f>
        <v>0</v>
      </c>
      <c r="H19" s="23">
        <f>+SP!G7-SP!H7</f>
        <v>0</v>
      </c>
      <c r="I19" s="23">
        <f>+SP!H7-SP!I7</f>
        <v>0</v>
      </c>
      <c r="J19" s="23">
        <f>+SP!I7-SP!J7</f>
        <v>0</v>
      </c>
      <c r="K19" s="23">
        <f>+SP!J7-SP!K7</f>
        <v>0</v>
      </c>
      <c r="L19" s="23">
        <f>+SP!K7-SP!L7</f>
        <v>0</v>
      </c>
      <c r="M19" s="23">
        <f>+SP!L7-SP!M7</f>
        <v>0</v>
      </c>
      <c r="N19" s="23">
        <f>+SP!M7-SP!N7</f>
        <v>0</v>
      </c>
      <c r="O19" s="23">
        <f>+SP!N7-SP!O7</f>
        <v>0</v>
      </c>
      <c r="P19" s="23">
        <f>+SP!O7-SP!P7</f>
        <v>0</v>
      </c>
      <c r="Q19" s="23">
        <f>+SP!P7-SP!Q7</f>
        <v>0</v>
      </c>
      <c r="R19" s="23">
        <f>+SP!Q7-SP!R7</f>
        <v>0</v>
      </c>
      <c r="S19" s="23">
        <f>+SP!R7-SP!S7</f>
        <v>0</v>
      </c>
      <c r="T19" s="23">
        <f>+SP!S7-SP!T7</f>
        <v>0</v>
      </c>
      <c r="U19" s="23">
        <f>+SP!T7-SP!U7</f>
        <v>0</v>
      </c>
      <c r="V19" s="23">
        <f>+SP!U7-SP!V7</f>
        <v>0</v>
      </c>
      <c r="W19" s="23">
        <f>+SP!V7-SP!W7</f>
        <v>0</v>
      </c>
      <c r="X19" s="23">
        <f>+SP!W7-SP!X7</f>
        <v>0</v>
      </c>
      <c r="Y19" s="23">
        <f>+SP!X7-SP!Y7</f>
        <v>0</v>
      </c>
      <c r="Z19" s="23">
        <f>+SP!Y7-SP!Z7</f>
        <v>0</v>
      </c>
      <c r="AA19" s="23">
        <f>+SP!Z7-SP!AA7</f>
        <v>0</v>
      </c>
      <c r="AB19" s="23">
        <f>+SP!AA7-SP!AB7</f>
        <v>0</v>
      </c>
      <c r="AC19" s="23">
        <f>+SP!AB7-SP!AC7</f>
        <v>0</v>
      </c>
      <c r="AD19" s="23">
        <f>+SP!AC7-SP!AD7</f>
        <v>0</v>
      </c>
      <c r="AE19" s="23">
        <f>+SP!AD7-SP!AE7</f>
        <v>0</v>
      </c>
      <c r="AF19" s="23">
        <f>+SP!AE7-SP!AF7</f>
        <v>0</v>
      </c>
      <c r="AG19" s="23">
        <f>+SP!AF7-SP!AG7</f>
        <v>0</v>
      </c>
      <c r="AH19" s="23">
        <f>+SP!AG7-SP!AH7</f>
        <v>0</v>
      </c>
      <c r="AI19" s="23">
        <f>+SP!AH7-SP!AI7</f>
        <v>0</v>
      </c>
      <c r="AJ19" s="23">
        <f>+SP!AI7-SP!AJ7</f>
        <v>0</v>
      </c>
      <c r="AK19" s="23">
        <f>+SP!AJ7-SP!AK7</f>
        <v>0</v>
      </c>
      <c r="AL19" s="23">
        <f>+SP!AK7-SP!AL7</f>
        <v>0</v>
      </c>
      <c r="AM19" s="23">
        <f>+SP!AL7-SP!AM7</f>
        <v>0</v>
      </c>
      <c r="AN19" s="23">
        <f>+SP!AM7-SP!AN7</f>
        <v>0</v>
      </c>
      <c r="AO19" s="23">
        <f>+SP!AN7-SP!AO7</f>
        <v>0</v>
      </c>
      <c r="AP19" s="23">
        <f>+SP!AO7-SP!AP7</f>
        <v>0</v>
      </c>
      <c r="AQ19" s="23">
        <f>+SP!AP7-SP!AQ7</f>
        <v>0</v>
      </c>
      <c r="AR19" s="23">
        <f>+SP!AQ7-SP!AR7</f>
        <v>0</v>
      </c>
      <c r="AS19" s="23">
        <f>+SP!AR7-SP!AS7</f>
        <v>0</v>
      </c>
      <c r="AT19" s="23">
        <f>+SP!AS7-SP!AT7</f>
        <v>0</v>
      </c>
      <c r="AU19" s="23">
        <f>+SP!AT7-SP!AU7</f>
        <v>0</v>
      </c>
      <c r="AV19" s="23">
        <f>+SP!AU7-SP!AV7</f>
        <v>0</v>
      </c>
      <c r="AW19" s="23">
        <f>+SP!AV7-SP!AW7</f>
        <v>0</v>
      </c>
      <c r="AX19" s="23">
        <f>+SP!AW7-SP!AX7</f>
        <v>0</v>
      </c>
      <c r="AY19" s="23">
        <f>+SP!AX7-SP!AY7</f>
        <v>0</v>
      </c>
    </row>
    <row r="20" spans="2:51" x14ac:dyDescent="0.25">
      <c r="C20" t="s">
        <v>140</v>
      </c>
      <c r="D20" s="23">
        <f>+SP!D61-SP!C61</f>
        <v>105800</v>
      </c>
      <c r="E20" s="23">
        <f>+SP!E61-SP!D61</f>
        <v>100800</v>
      </c>
      <c r="F20" s="23">
        <f>+SP!F61-SP!E61</f>
        <v>85400</v>
      </c>
      <c r="G20" s="23">
        <f>+SP!G61-SP!F61</f>
        <v>0</v>
      </c>
      <c r="H20" s="23">
        <f>+SP!H61-SP!G61</f>
        <v>0</v>
      </c>
      <c r="I20" s="23">
        <f>+SP!I61-SP!H61</f>
        <v>0</v>
      </c>
      <c r="J20" s="23">
        <f>+SP!J61-SP!I61</f>
        <v>0</v>
      </c>
      <c r="K20" s="23">
        <f>+SP!K61-SP!J61</f>
        <v>0</v>
      </c>
      <c r="L20" s="23">
        <f>+SP!L61-SP!K61</f>
        <v>0</v>
      </c>
      <c r="M20" s="23">
        <f>+SP!M61-SP!L61</f>
        <v>0</v>
      </c>
      <c r="N20" s="23">
        <f>+SP!N61-SP!M61</f>
        <v>0</v>
      </c>
      <c r="O20" s="23">
        <f>+SP!O61-SP!N61</f>
        <v>0</v>
      </c>
      <c r="P20" s="23">
        <f>+SP!P61-SP!O61</f>
        <v>0</v>
      </c>
      <c r="Q20" s="23">
        <f>+SP!Q61-SP!P61</f>
        <v>0</v>
      </c>
      <c r="R20" s="23">
        <f>+SP!R61-SP!Q61</f>
        <v>0</v>
      </c>
      <c r="S20" s="23">
        <f>+SP!S61-SP!R61</f>
        <v>0</v>
      </c>
      <c r="T20" s="23">
        <f>+SP!T61-SP!S61</f>
        <v>0</v>
      </c>
      <c r="U20" s="23">
        <f>+SP!U61-SP!T61</f>
        <v>0</v>
      </c>
      <c r="V20" s="23">
        <f>+SP!V61-SP!U61</f>
        <v>0</v>
      </c>
      <c r="W20" s="23">
        <f>+SP!W61-SP!V61</f>
        <v>0</v>
      </c>
      <c r="X20" s="23">
        <f>+SP!X61-SP!W61</f>
        <v>0</v>
      </c>
      <c r="Y20" s="23">
        <f>+SP!Y61-SP!X61</f>
        <v>0</v>
      </c>
      <c r="Z20" s="23">
        <f>+SP!Z61-SP!Y61</f>
        <v>0</v>
      </c>
      <c r="AA20" s="23">
        <f>+SP!AA61-SP!Z61</f>
        <v>0</v>
      </c>
      <c r="AB20" s="23">
        <f>+SP!AB61-SP!AA61</f>
        <v>0</v>
      </c>
      <c r="AC20" s="23">
        <f>+SP!AC61-SP!AB61</f>
        <v>0</v>
      </c>
      <c r="AD20" s="23">
        <f>+SP!AD61-SP!AC61</f>
        <v>0</v>
      </c>
      <c r="AE20" s="23">
        <f>+SP!AE61-SP!AD61</f>
        <v>0</v>
      </c>
      <c r="AF20" s="23">
        <f>+SP!AF61-SP!AE61</f>
        <v>0</v>
      </c>
      <c r="AG20" s="23">
        <f>+SP!AG61-SP!AF61</f>
        <v>0</v>
      </c>
      <c r="AH20" s="23">
        <f>+SP!AH61-SP!AG61</f>
        <v>0</v>
      </c>
      <c r="AI20" s="23">
        <f>+SP!AI61-SP!AH61</f>
        <v>0</v>
      </c>
      <c r="AJ20" s="23">
        <f>+SP!AJ61-SP!AI61</f>
        <v>0</v>
      </c>
      <c r="AK20" s="23">
        <f>+SP!AK61-SP!AJ61</f>
        <v>0</v>
      </c>
      <c r="AL20" s="23">
        <f>+SP!AL61-SP!AK61</f>
        <v>0</v>
      </c>
      <c r="AM20" s="23">
        <f>+SP!AM61-SP!AL61</f>
        <v>0</v>
      </c>
      <c r="AN20" s="23">
        <f>+SP!AN61-SP!AM61</f>
        <v>0</v>
      </c>
      <c r="AO20" s="23">
        <f>+SP!AO61-SP!AN61</f>
        <v>0</v>
      </c>
      <c r="AP20" s="23">
        <f>+SP!AP61-SP!AO61</f>
        <v>0</v>
      </c>
      <c r="AQ20" s="23">
        <f>+SP!AQ61-SP!AP61</f>
        <v>0</v>
      </c>
      <c r="AR20" s="23">
        <f>+SP!AR61-SP!AQ61</f>
        <v>0</v>
      </c>
      <c r="AS20" s="23">
        <f>+SP!AS61-SP!AR61</f>
        <v>0</v>
      </c>
      <c r="AT20" s="23">
        <f>+SP!AT61-SP!AS61</f>
        <v>0</v>
      </c>
      <c r="AU20" s="23">
        <f>+SP!AU61-SP!AT61</f>
        <v>0</v>
      </c>
      <c r="AV20" s="23">
        <f>+SP!AV61-SP!AU61</f>
        <v>0</v>
      </c>
      <c r="AW20" s="23">
        <f>+SP!AW61-SP!AV61</f>
        <v>0</v>
      </c>
      <c r="AX20" s="23">
        <f>+SP!AX61-SP!AW61</f>
        <v>0</v>
      </c>
      <c r="AY20" s="23">
        <f>+SP!AY61-SP!AX61</f>
        <v>0</v>
      </c>
    </row>
    <row r="21" spans="2:51" x14ac:dyDescent="0.25">
      <c r="C21" t="s">
        <v>141</v>
      </c>
      <c r="D21" s="23">
        <f>+SP!C15-SP!D15</f>
        <v>4000</v>
      </c>
      <c r="E21" s="23">
        <f>+SP!D15-SP!E15</f>
        <v>1000</v>
      </c>
      <c r="F21" s="23">
        <f>+SP!E15-SP!F15</f>
        <v>0</v>
      </c>
      <c r="G21" s="23">
        <f>+SP!F15-SP!G15</f>
        <v>0</v>
      </c>
      <c r="H21" s="23">
        <f>+SP!G15-SP!H15</f>
        <v>0</v>
      </c>
      <c r="I21" s="23">
        <f>+SP!H15-SP!I15</f>
        <v>0</v>
      </c>
      <c r="J21" s="23">
        <f>+SP!I15-SP!J15</f>
        <v>0</v>
      </c>
      <c r="K21" s="23">
        <f>+SP!J15-SP!K15</f>
        <v>0</v>
      </c>
      <c r="L21" s="23">
        <f>+SP!K15-SP!L15</f>
        <v>0</v>
      </c>
      <c r="M21" s="23">
        <f>+SP!L15-SP!M15</f>
        <v>0</v>
      </c>
      <c r="N21" s="23">
        <f>+SP!M15-SP!N15</f>
        <v>0</v>
      </c>
      <c r="O21" s="23">
        <f>+SP!N15-SP!O15</f>
        <v>0</v>
      </c>
      <c r="P21" s="23">
        <f>+SP!O15-SP!P15</f>
        <v>0</v>
      </c>
      <c r="Q21" s="23">
        <f>+SP!P15-SP!Q15</f>
        <v>0</v>
      </c>
      <c r="R21" s="23">
        <f>+SP!Q15-SP!R15</f>
        <v>0</v>
      </c>
      <c r="S21" s="23">
        <f>+SP!R15-SP!S15</f>
        <v>0</v>
      </c>
      <c r="T21" s="23">
        <f>+SP!S15-SP!T15</f>
        <v>0</v>
      </c>
      <c r="U21" s="23">
        <f>+SP!T15-SP!U15</f>
        <v>0</v>
      </c>
      <c r="V21" s="23">
        <f>+SP!U15-SP!V15</f>
        <v>0</v>
      </c>
      <c r="W21" s="23">
        <f>+SP!V15-SP!W15</f>
        <v>0</v>
      </c>
      <c r="X21" s="23">
        <f>+SP!W15-SP!X15</f>
        <v>0</v>
      </c>
      <c r="Y21" s="23">
        <f>+SP!X15-SP!Y15</f>
        <v>0</v>
      </c>
      <c r="Z21" s="23">
        <f>+SP!Y15-SP!Z15</f>
        <v>0</v>
      </c>
      <c r="AA21" s="23">
        <f>+SP!Z15-SP!AA15</f>
        <v>0</v>
      </c>
      <c r="AB21" s="23">
        <f>+SP!AA15-SP!AB15</f>
        <v>0</v>
      </c>
      <c r="AC21" s="23">
        <f>+SP!AB15-SP!AC15</f>
        <v>0</v>
      </c>
      <c r="AD21" s="23">
        <f>+SP!AC15-SP!AD15</f>
        <v>0</v>
      </c>
      <c r="AE21" s="23">
        <f>+SP!AD15-SP!AE15</f>
        <v>0</v>
      </c>
      <c r="AF21" s="23">
        <f>+SP!AE15-SP!AF15</f>
        <v>0</v>
      </c>
      <c r="AG21" s="23">
        <f>+SP!AF15-SP!AG15</f>
        <v>0</v>
      </c>
      <c r="AH21" s="23">
        <f>+SP!AG15-SP!AH15</f>
        <v>0</v>
      </c>
      <c r="AI21" s="23">
        <f>+SP!AH15-SP!AI15</f>
        <v>0</v>
      </c>
      <c r="AJ21" s="23">
        <f>+SP!AI15-SP!AJ15</f>
        <v>0</v>
      </c>
      <c r="AK21" s="23">
        <f>+SP!AJ15-SP!AK15</f>
        <v>0</v>
      </c>
      <c r="AL21" s="23">
        <f>+SP!AK15-SP!AL15</f>
        <v>0</v>
      </c>
      <c r="AM21" s="23">
        <f>+SP!AL15-SP!AM15</f>
        <v>0</v>
      </c>
      <c r="AN21" s="23">
        <f>+SP!AM15-SP!AN15</f>
        <v>0</v>
      </c>
      <c r="AO21" s="23">
        <f>+SP!AN15-SP!AO15</f>
        <v>0</v>
      </c>
      <c r="AP21" s="23">
        <f>+SP!AO15-SP!AP15</f>
        <v>0</v>
      </c>
      <c r="AQ21" s="23">
        <f>+SP!AP15-SP!AQ15</f>
        <v>0</v>
      </c>
      <c r="AR21" s="23">
        <f>+SP!AQ15-SP!AR15</f>
        <v>0</v>
      </c>
      <c r="AS21" s="23">
        <f>+SP!AR15-SP!AS15</f>
        <v>0</v>
      </c>
      <c r="AT21" s="23">
        <f>+SP!AS15-SP!AT15</f>
        <v>0</v>
      </c>
      <c r="AU21" s="23">
        <f>+SP!AT15-SP!AU15</f>
        <v>0</v>
      </c>
      <c r="AV21" s="23">
        <f>+SP!AU15-SP!AV15</f>
        <v>0</v>
      </c>
      <c r="AW21" s="23">
        <f>+SP!AV15-SP!AW15</f>
        <v>0</v>
      </c>
      <c r="AX21" s="23">
        <f>+SP!AW15-SP!AX15</f>
        <v>0</v>
      </c>
      <c r="AY21" s="23">
        <f>+SP!AX15-SP!AY15</f>
        <v>0</v>
      </c>
    </row>
    <row r="22" spans="2:51" x14ac:dyDescent="0.25">
      <c r="C22" t="s">
        <v>142</v>
      </c>
      <c r="D22" s="23">
        <f>+SP!D69-SP!C69</f>
        <v>-9000</v>
      </c>
      <c r="E22" s="23">
        <f>+SP!E69-SP!D69</f>
        <v>0</v>
      </c>
      <c r="F22" s="23">
        <f>+SP!F69-SP!E69</f>
        <v>0</v>
      </c>
      <c r="G22" s="23">
        <f>+SP!G69-SP!F69</f>
        <v>0</v>
      </c>
      <c r="H22" s="23">
        <f>+SP!H69-SP!G69</f>
        <v>0</v>
      </c>
      <c r="I22" s="23">
        <f>+SP!I69-SP!H69</f>
        <v>0</v>
      </c>
      <c r="J22" s="23">
        <f>+SP!J69-SP!I69</f>
        <v>0</v>
      </c>
      <c r="K22" s="23">
        <f>+SP!K69-SP!J69</f>
        <v>0</v>
      </c>
      <c r="L22" s="23">
        <f>+SP!L69-SP!K69</f>
        <v>0</v>
      </c>
      <c r="M22" s="23">
        <f>+SP!M69-SP!L69</f>
        <v>0</v>
      </c>
      <c r="N22" s="23">
        <f>+SP!N69-SP!M69</f>
        <v>0</v>
      </c>
      <c r="O22" s="23">
        <f>+SP!O69-SP!N69</f>
        <v>0</v>
      </c>
      <c r="P22" s="23">
        <f>+SP!P69-SP!O69</f>
        <v>0</v>
      </c>
      <c r="Q22" s="23">
        <f>+SP!Q69-SP!P69</f>
        <v>0</v>
      </c>
      <c r="R22" s="23">
        <f>+SP!R69-SP!Q69</f>
        <v>0</v>
      </c>
      <c r="S22" s="23">
        <f>+SP!S69-SP!R69</f>
        <v>0</v>
      </c>
      <c r="T22" s="23">
        <f>+SP!T69-SP!S69</f>
        <v>0</v>
      </c>
      <c r="U22" s="23">
        <f>+SP!U69-SP!T69</f>
        <v>0</v>
      </c>
      <c r="V22" s="23">
        <f>+SP!V69-SP!U69</f>
        <v>0</v>
      </c>
      <c r="W22" s="23">
        <f>+SP!W69-SP!V69</f>
        <v>0</v>
      </c>
      <c r="X22" s="23">
        <f>+SP!X69-SP!W69</f>
        <v>0</v>
      </c>
      <c r="Y22" s="23">
        <f>+SP!Y69-SP!X69</f>
        <v>0</v>
      </c>
      <c r="Z22" s="23">
        <f>+SP!Z69-SP!Y69</f>
        <v>0</v>
      </c>
      <c r="AA22" s="23">
        <f>+SP!AA69-SP!Z69</f>
        <v>0</v>
      </c>
      <c r="AB22" s="23">
        <f>+SP!AB69-SP!AA69</f>
        <v>0</v>
      </c>
      <c r="AC22" s="23">
        <f>+SP!AC69-SP!AB69</f>
        <v>0</v>
      </c>
      <c r="AD22" s="23">
        <f>+SP!AD69-SP!AC69</f>
        <v>0</v>
      </c>
      <c r="AE22" s="23">
        <f>+SP!AE69-SP!AD69</f>
        <v>0</v>
      </c>
      <c r="AF22" s="23">
        <f>+SP!AF69-SP!AE69</f>
        <v>0</v>
      </c>
      <c r="AG22" s="23">
        <f>+SP!AG69-SP!AF69</f>
        <v>0</v>
      </c>
      <c r="AH22" s="23">
        <f>+SP!AH69-SP!AG69</f>
        <v>0</v>
      </c>
      <c r="AI22" s="23">
        <f>+SP!AI69-SP!AH69</f>
        <v>0</v>
      </c>
      <c r="AJ22" s="23">
        <f>+SP!AJ69-SP!AI69</f>
        <v>0</v>
      </c>
      <c r="AK22" s="23">
        <f>+SP!AK69-SP!AJ69</f>
        <v>0</v>
      </c>
      <c r="AL22" s="23">
        <f>+SP!AL69-SP!AK69</f>
        <v>0</v>
      </c>
      <c r="AM22" s="23">
        <f>+SP!AM69-SP!AL69</f>
        <v>0</v>
      </c>
      <c r="AN22" s="23">
        <f>+SP!AN69-SP!AM69</f>
        <v>0</v>
      </c>
      <c r="AO22" s="23">
        <f>+SP!AO69-SP!AN69</f>
        <v>0</v>
      </c>
      <c r="AP22" s="23">
        <f>+SP!AP69-SP!AO69</f>
        <v>0</v>
      </c>
      <c r="AQ22" s="23">
        <f>+SP!AQ69-SP!AP69</f>
        <v>0</v>
      </c>
      <c r="AR22" s="23">
        <f>+SP!AR69-SP!AQ69</f>
        <v>0</v>
      </c>
      <c r="AS22" s="23">
        <f>+SP!AS69-SP!AR69</f>
        <v>0</v>
      </c>
      <c r="AT22" s="23">
        <f>+SP!AT69-SP!AS69</f>
        <v>0</v>
      </c>
      <c r="AU22" s="23">
        <f>+SP!AU69-SP!AT69</f>
        <v>0</v>
      </c>
      <c r="AV22" s="23">
        <f>+SP!AV69-SP!AU69</f>
        <v>0</v>
      </c>
      <c r="AW22" s="23">
        <f>+SP!AW69-SP!AV69</f>
        <v>0</v>
      </c>
      <c r="AX22" s="23">
        <f>+SP!AX69-SP!AW69</f>
        <v>0</v>
      </c>
      <c r="AY22" s="23">
        <f>+SP!AY69-SP!AX69</f>
        <v>0</v>
      </c>
    </row>
    <row r="23" spans="2:51" x14ac:dyDescent="0.25">
      <c r="C23" t="s">
        <v>143</v>
      </c>
      <c r="D23" s="23">
        <f>+SP!C8-SP!D8+SP!C9-SP!D9+SP!C11-SP!D11+SP!C12-SP!D12+SP!C18-SP!D18+SP!D62-SP!C62+SP!D64-SP!C64+SP!D66-SP!C66</f>
        <v>30110.333333333336</v>
      </c>
      <c r="E23" s="23">
        <f>+SP!D8-SP!E8+SP!D9-SP!E9+SP!D11-SP!E11+SP!D12-SP!E12+SP!D18-SP!E18+SP!E62-SP!D62+SP!E64-SP!D64+SP!E66-SP!D66</f>
        <v>5766.6666666666679</v>
      </c>
      <c r="F23" s="23">
        <f>+SP!E8-SP!F8+SP!E9-SP!F9+SP!E11-SP!F11+SP!E12-SP!F12+SP!E18-SP!F18+SP!F62-SP!E62+SP!F64-SP!E64+SP!F66-SP!E66</f>
        <v>766.66666666666788</v>
      </c>
      <c r="G23" s="23">
        <f>+SP!F8-SP!G8+SP!F9-SP!G9+SP!F11-SP!G11+SP!F12-SP!G12+SP!F18-SP!G18+SP!G62-SP!F62+SP!G64-SP!F64+SP!G66-SP!F66</f>
        <v>766.66666666666788</v>
      </c>
      <c r="H23" s="23">
        <f>+SP!G8-SP!H8+SP!G9-SP!H9+SP!G11-SP!H11+SP!G12-SP!H12+SP!G18-SP!H18+SP!H62-SP!G62+SP!H64-SP!G64+SP!H66-SP!G66</f>
        <v>766.66666666666788</v>
      </c>
      <c r="I23" s="23">
        <f>+SP!H8-SP!I8+SP!H9-SP!I9+SP!H11-SP!I11+SP!H12-SP!I12+SP!H18-SP!I18+SP!I62-SP!H62+SP!I64-SP!H64+SP!I66-SP!H66</f>
        <v>-3066.6666666666679</v>
      </c>
      <c r="J23" s="23">
        <f>+SP!I8-SP!J8+SP!I9-SP!J9+SP!I11-SP!J11+SP!I12-SP!J12+SP!I18-SP!J18+SP!J62-SP!I62+SP!J64-SP!I64+SP!J66-SP!I66</f>
        <v>766.66666666666788</v>
      </c>
      <c r="K23" s="23">
        <f>+SP!J8-SP!K8+SP!J9-SP!K9+SP!J11-SP!K11+SP!J12-SP!K12+SP!J18-SP!K18+SP!K62-SP!J62+SP!K64-SP!J64+SP!K66-SP!J66</f>
        <v>766.66666666666788</v>
      </c>
      <c r="L23" s="23">
        <f>+SP!K8-SP!L8+SP!K9-SP!L9+SP!K11-SP!L11+SP!K12-SP!L12+SP!K18-SP!L18+SP!L62-SP!K62+SP!L64-SP!K64+SP!L66-SP!K66</f>
        <v>766.66666666666788</v>
      </c>
      <c r="M23" s="23">
        <f>+SP!L8-SP!M8+SP!L9-SP!M9+SP!L11-SP!M11+SP!L12-SP!M12+SP!L18-SP!M18+SP!M62-SP!L62+SP!M64-SP!L64+SP!M66-SP!L66</f>
        <v>766.66666666666788</v>
      </c>
      <c r="N23" s="23">
        <f>+SP!M8-SP!N8+SP!M9-SP!N9+SP!M11-SP!N11+SP!M12-SP!N12+SP!M18-SP!N18+SP!N62-SP!M62+SP!N64-SP!M64+SP!N66-SP!M66</f>
        <v>766.66666666666788</v>
      </c>
      <c r="O23" s="23">
        <f>+SP!N8-SP!O8+SP!N9-SP!O9+SP!N11-SP!O11+SP!N12-SP!O12+SP!N18-SP!O18+SP!O62-SP!N62+SP!O64-SP!N64+SP!O66-SP!N66</f>
        <v>-3833.333333333333</v>
      </c>
      <c r="P23" s="23">
        <f>+SP!O8-SP!P8+SP!O9-SP!P9+SP!O11-SP!P11+SP!O12-SP!P12+SP!O18-SP!P18+SP!P62-SP!O62+SP!P64-SP!O64+SP!P66-SP!O66</f>
        <v>766.66666666666788</v>
      </c>
      <c r="Q23" s="23">
        <f>+SP!P8-SP!Q8+SP!P9-SP!Q9+SP!P11-SP!Q11+SP!P12-SP!Q12+SP!P18-SP!Q18+SP!Q62-SP!P62+SP!Q64-SP!P64+SP!Q66-SP!P66</f>
        <v>766.66666666666788</v>
      </c>
      <c r="R23" s="23">
        <f>+SP!Q8-SP!R8+SP!Q9-SP!R9+SP!Q11-SP!R11+SP!Q12-SP!R12+SP!Q18-SP!R18+SP!R62-SP!Q62+SP!R64-SP!Q64+SP!R66-SP!Q66</f>
        <v>766.66666666666788</v>
      </c>
      <c r="S23" s="23">
        <f>+SP!R8-SP!S8+SP!R9-SP!S9+SP!R11-SP!S11+SP!R12-SP!S12+SP!R18-SP!S18+SP!S62-SP!R62+SP!S64-SP!R64+SP!S66-SP!R66</f>
        <v>766.66666666666788</v>
      </c>
      <c r="T23" s="23">
        <f>+SP!S8-SP!T8+SP!S9-SP!T9+SP!S11-SP!T11+SP!S12-SP!T12+SP!S18-SP!T18+SP!T62-SP!S62+SP!T64-SP!S64+SP!T66-SP!S66</f>
        <v>766.66666666666788</v>
      </c>
      <c r="U23" s="23">
        <f>+SP!T8-SP!U8+SP!T9-SP!U9+SP!T11-SP!U11+SP!T12-SP!U12+SP!T18-SP!U18+SP!U62-SP!T62+SP!U64-SP!T64+SP!U66-SP!T66</f>
        <v>-6848.8133333333344</v>
      </c>
      <c r="V23" s="23">
        <f>+SP!U8-SP!V8+SP!U9-SP!V9+SP!U11-SP!V11+SP!U12-SP!V12+SP!U18-SP!V18+SP!V62-SP!U62+SP!V64-SP!U64+SP!V66-SP!U66</f>
        <v>766.66666666666788</v>
      </c>
      <c r="W23" s="23">
        <f>+SP!V8-SP!W8+SP!V9-SP!W9+SP!V11-SP!W11+SP!V12-SP!W12+SP!V18-SP!W18+SP!W62-SP!V62+SP!W64-SP!V64+SP!W66-SP!V66</f>
        <v>766.66666666666788</v>
      </c>
      <c r="X23" s="23">
        <f>+SP!W8-SP!X8+SP!W9-SP!X9+SP!W11-SP!X11+SP!W12-SP!X12+SP!W18-SP!X18+SP!X62-SP!W62+SP!X64-SP!W64+SP!X66-SP!W66</f>
        <v>766.66666666666788</v>
      </c>
      <c r="Y23" s="23">
        <f>+SP!X8-SP!Y8+SP!X9-SP!Y9+SP!X11-SP!Y11+SP!X12-SP!Y12+SP!X18-SP!Y18+SP!Y62-SP!X62+SP!Y64-SP!X64+SP!Y66-SP!X66</f>
        <v>766.66666666666788</v>
      </c>
      <c r="Z23" s="23">
        <f>+SP!Y8-SP!Z8+SP!Y9-SP!Z9+SP!Y11-SP!Z11+SP!Y12-SP!Z12+SP!Y18-SP!Z18+SP!Z62-SP!Y62+SP!Z64-SP!Y64+SP!Z66-SP!Y66</f>
        <v>-3756.5533333333306</v>
      </c>
      <c r="AA23" s="23">
        <f>+SP!Z8-SP!AA8+SP!Z9-SP!AA9+SP!Z11-SP!AA11+SP!Z12-SP!AA12+SP!Z18-SP!AA18+SP!AA62-SP!Z62+SP!AA64-SP!Z64+SP!AA66-SP!Z66</f>
        <v>3705.3666666666631</v>
      </c>
      <c r="AB23" s="23">
        <f>+SP!AA8-SP!AB8+SP!AA9-SP!AB9+SP!AA11-SP!AB11+SP!AA12-SP!AB12+SP!AA18-SP!AB18+SP!AB62-SP!AA62+SP!AB64-SP!AA64+SP!AB66-SP!AA66</f>
        <v>766.66666666666788</v>
      </c>
      <c r="AC23" s="23">
        <f>+SP!AB8-SP!AC8+SP!AB9-SP!AC9+SP!AB11-SP!AC11+SP!AB12-SP!AC12+SP!AB18-SP!AC18+SP!AC62-SP!AB62+SP!AC64-SP!AB64+SP!AC66-SP!AB66</f>
        <v>766.66666666666788</v>
      </c>
      <c r="AD23" s="23">
        <f>+SP!AC8-SP!AD8+SP!AC9-SP!AD9+SP!AC11-SP!AD11+SP!AC12-SP!AD12+SP!AC18-SP!AD18+SP!AD62-SP!AC62+SP!AD64-SP!AC64+SP!AD66-SP!AC66</f>
        <v>766.66666666666788</v>
      </c>
      <c r="AE23" s="23">
        <f>+SP!AD8-SP!AE8+SP!AD9-SP!AE9+SP!AD11-SP!AE11+SP!AD12-SP!AE12+SP!AD18-SP!AE18+SP!AE62-SP!AD62+SP!AE64-SP!AD64+SP!AE66-SP!AD66</f>
        <v>766.66666666666788</v>
      </c>
      <c r="AF23" s="23">
        <f>+SP!AE8-SP!AF8+SP!AE9-SP!AF9+SP!AE11-SP!AF11+SP!AE12-SP!AF12+SP!AE18-SP!AF18+SP!AF62-SP!AE62+SP!AF64-SP!AE64+SP!AF66-SP!AE66</f>
        <v>766.66666666666788</v>
      </c>
      <c r="AG23" s="23">
        <f>+SP!AF8-SP!AG8+SP!AF9-SP!AG9+SP!AF11-SP!AG11+SP!AF12-SP!AG12+SP!AF18-SP!AG18+SP!AG62-SP!AF62+SP!AG64-SP!AF64+SP!AG66-SP!AF66</f>
        <v>-6848.8133333333362</v>
      </c>
      <c r="AH23" s="23">
        <f>+SP!AG8-SP!AH8+SP!AG9-SP!AH9+SP!AG11-SP!AH11+SP!AG12-SP!AH12+SP!AG18-SP!AH18+SP!AH62-SP!AG62+SP!AH64-SP!AG64+SP!AH66-SP!AG66</f>
        <v>766.66666666666788</v>
      </c>
      <c r="AI23" s="23">
        <f>+SP!AH8-SP!AI8+SP!AH9-SP!AI9+SP!AH11-SP!AI11+SP!AH12-SP!AI12+SP!AH18-SP!AI18+SP!AI62-SP!AH62+SP!AI64-SP!AH64+SP!AI66-SP!AH66</f>
        <v>766.66666666666788</v>
      </c>
      <c r="AJ23" s="23">
        <f>+SP!AI8-SP!AJ8+SP!AI9-SP!AJ9+SP!AI11-SP!AJ11+SP!AI12-SP!AJ12+SP!AI18-SP!AJ18+SP!AJ62-SP!AI62+SP!AJ64-SP!AI64+SP!AJ66-SP!AI66</f>
        <v>766.66666666666788</v>
      </c>
      <c r="AK23" s="23">
        <f>+SP!AJ8-SP!AK8+SP!AJ9-SP!AK9+SP!AJ11-SP!AK11+SP!AJ12-SP!AK12+SP!AJ18-SP!AK18+SP!AK62-SP!AJ62+SP!AK64-SP!AJ64+SP!AK66-SP!AJ66</f>
        <v>766.66666666666788</v>
      </c>
      <c r="AL23" s="23">
        <f>+SP!AK8-SP!AL8+SP!AK9-SP!AL9+SP!AK11-SP!AL11+SP!AK12-SP!AL12+SP!AK18-SP!AL18+SP!AL62-SP!AK62+SP!AL64-SP!AK64+SP!AL66-SP!AK66</f>
        <v>-3756.5533333333306</v>
      </c>
      <c r="AM23" s="23">
        <f>+SP!AL8-SP!AM8+SP!AL9-SP!AM9+SP!AL11-SP!AM11+SP!AL12-SP!AM12+SP!AL18-SP!AM18+SP!AM62-SP!AL62+SP!AM64-SP!AL64+SP!AM66-SP!AL66</f>
        <v>3705.3666666666631</v>
      </c>
      <c r="AN23" s="23">
        <f>+SP!AM8-SP!AN8+SP!AM9-SP!AN9+SP!AM11-SP!AN11+SP!AM12-SP!AN12+SP!AM18-SP!AN18+SP!AN62-SP!AM62+SP!AN64-SP!AM64+SP!AN66-SP!AM66</f>
        <v>766.66666666666788</v>
      </c>
      <c r="AO23" s="23">
        <f>+SP!AN8-SP!AO8+SP!AN9-SP!AO9+SP!AN11-SP!AO11+SP!AN12-SP!AO12+SP!AN18-SP!AO18+SP!AO62-SP!AN62+SP!AO64-SP!AN64+SP!AO66-SP!AN66</f>
        <v>766.66666666666788</v>
      </c>
      <c r="AP23" s="23">
        <f>+SP!AO8-SP!AP8+SP!AO9-SP!AP9+SP!AO11-SP!AP11+SP!AO12-SP!AP12+SP!AO18-SP!AP18+SP!AP62-SP!AO62+SP!AP64-SP!AO64+SP!AP66-SP!AO66</f>
        <v>766.66666666666788</v>
      </c>
      <c r="AQ23" s="23">
        <f>+SP!AP8-SP!AQ8+SP!AP9-SP!AQ9+SP!AP11-SP!AQ11+SP!AP12-SP!AQ12+SP!AP18-SP!AQ18+SP!AQ62-SP!AP62+SP!AQ64-SP!AP64+SP!AQ66-SP!AP66</f>
        <v>766.66666666666788</v>
      </c>
      <c r="AR23" s="23">
        <f>+SP!AQ8-SP!AR8+SP!AQ9-SP!AR9+SP!AQ11-SP!AR11+SP!AQ12-SP!AR12+SP!AQ18-SP!AR18+SP!AR62-SP!AQ62+SP!AR64-SP!AQ64+SP!AR66-SP!AQ66</f>
        <v>766.66666666666788</v>
      </c>
      <c r="AS23" s="23">
        <f>+SP!AR8-SP!AS8+SP!AR9-SP!AS9+SP!AR11-SP!AS11+SP!AR12-SP!AS12+SP!AR18-SP!AS18+SP!AS62-SP!AR62+SP!AS64-SP!AR64+SP!AS66-SP!AR66</f>
        <v>-8401.0133333333397</v>
      </c>
      <c r="AT23" s="23">
        <f>+SP!AS8-SP!AT8+SP!AS9-SP!AT9+SP!AS11-SP!AT11+SP!AS12-SP!AT12+SP!AS18-SP!AT18+SP!AT62-SP!AS62+SP!AT64-SP!AS64+SP!AT66-SP!AS66</f>
        <v>766.66666666666788</v>
      </c>
      <c r="AU23" s="23">
        <f>+SP!AT8-SP!AU8+SP!AT9-SP!AU9+SP!AT11-SP!AU11+SP!AT12-SP!AU12+SP!AT18-SP!AU18+SP!AU62-SP!AT62+SP!AU64-SP!AT64+SP!AU66-SP!AT66</f>
        <v>766.66666666666788</v>
      </c>
      <c r="AV23" s="23">
        <f>+SP!AU8-SP!AV8+SP!AU9-SP!AV9+SP!AU11-SP!AV11+SP!AU12-SP!AV12+SP!AU18-SP!AV18+SP!AV62-SP!AU62+SP!AV64-SP!AU64+SP!AV66-SP!AU66</f>
        <v>766.66666666666788</v>
      </c>
      <c r="AW23" s="23">
        <f>+SP!AV8-SP!AW8+SP!AV9-SP!AW9+SP!AV11-SP!AW11+SP!AV12-SP!AW12+SP!AV18-SP!AW18+SP!AW62-SP!AV62+SP!AW64-SP!AV64+SP!AW66-SP!AV66</f>
        <v>766.66666666666788</v>
      </c>
      <c r="AX23" s="23">
        <f>+SP!AW8-SP!AX8+SP!AW9-SP!AX9+SP!AW11-SP!AX11+SP!AW12-SP!AX12+SP!AW18-SP!AX18+SP!AX62-SP!AW62+SP!AX64-SP!AW64+SP!AX66-SP!AW66</f>
        <v>-6084.8533333333335</v>
      </c>
      <c r="AY23" s="23">
        <f>+SP!AX8-SP!AY8+SP!AX9-SP!AY9+SP!AX11-SP!AY11+SP!AX12-SP!AY12+SP!AX18-SP!AY18+SP!AY62-SP!AX62+SP!AY64-SP!AX64+SP!AY66-SP!AX66</f>
        <v>7585.8666666666613</v>
      </c>
    </row>
    <row r="24" spans="2:51" x14ac:dyDescent="0.25">
      <c r="C24" s="4" t="s">
        <v>144</v>
      </c>
      <c r="D24" s="22">
        <f>SUM(D18:D23)</f>
        <v>-13089.666666666664</v>
      </c>
      <c r="E24" s="22">
        <f t="shared" ref="E24:AE24" si="40">SUM(E18:E23)</f>
        <v>109966.66666666667</v>
      </c>
      <c r="F24" s="22">
        <f t="shared" si="40"/>
        <v>86166.666666666672</v>
      </c>
      <c r="G24" s="22">
        <f t="shared" si="40"/>
        <v>766.66666666666788</v>
      </c>
      <c r="H24" s="22">
        <f t="shared" si="40"/>
        <v>766.66666666666788</v>
      </c>
      <c r="I24" s="22">
        <f t="shared" si="40"/>
        <v>-3066.6666666666679</v>
      </c>
      <c r="J24" s="22">
        <f t="shared" si="40"/>
        <v>766.66666666666788</v>
      </c>
      <c r="K24" s="22">
        <f t="shared" si="40"/>
        <v>766.66666666666788</v>
      </c>
      <c r="L24" s="22">
        <f t="shared" si="40"/>
        <v>766.66666666666788</v>
      </c>
      <c r="M24" s="22">
        <f t="shared" si="40"/>
        <v>766.66666666666788</v>
      </c>
      <c r="N24" s="22">
        <f t="shared" si="40"/>
        <v>766.66666666666788</v>
      </c>
      <c r="O24" s="22">
        <f t="shared" si="40"/>
        <v>-3833.333333333333</v>
      </c>
      <c r="P24" s="22">
        <f t="shared" si="40"/>
        <v>766.66666666666788</v>
      </c>
      <c r="Q24" s="22">
        <f t="shared" si="40"/>
        <v>766.66666666666788</v>
      </c>
      <c r="R24" s="22">
        <f t="shared" si="40"/>
        <v>766.66666666666788</v>
      </c>
      <c r="S24" s="22">
        <f t="shared" si="40"/>
        <v>766.66666666666788</v>
      </c>
      <c r="T24" s="22">
        <f t="shared" si="40"/>
        <v>766.66666666666788</v>
      </c>
      <c r="U24" s="22">
        <f t="shared" si="40"/>
        <v>-6848.8133333333344</v>
      </c>
      <c r="V24" s="22">
        <f t="shared" si="40"/>
        <v>766.66666666666788</v>
      </c>
      <c r="W24" s="22">
        <f t="shared" si="40"/>
        <v>766.66666666666788</v>
      </c>
      <c r="X24" s="22">
        <f t="shared" si="40"/>
        <v>766.66666666666788</v>
      </c>
      <c r="Y24" s="22">
        <f t="shared" si="40"/>
        <v>766.66666666666788</v>
      </c>
      <c r="Z24" s="22">
        <f t="shared" si="40"/>
        <v>-3756.5533333333306</v>
      </c>
      <c r="AA24" s="22">
        <f t="shared" si="40"/>
        <v>3705.3666666666631</v>
      </c>
      <c r="AB24" s="22">
        <f t="shared" si="40"/>
        <v>766.66666666666788</v>
      </c>
      <c r="AC24" s="22">
        <f t="shared" si="40"/>
        <v>766.66666666666788</v>
      </c>
      <c r="AD24" s="22">
        <f t="shared" si="40"/>
        <v>766.66666666666788</v>
      </c>
      <c r="AE24" s="22">
        <f t="shared" si="40"/>
        <v>766.66666666666788</v>
      </c>
      <c r="AF24" s="22">
        <f>SUM(AF18:AF23)</f>
        <v>766.66666666666788</v>
      </c>
      <c r="AG24" s="22">
        <f t="shared" ref="AG24" si="41">SUM(AG18:AG23)</f>
        <v>-6848.8133333333362</v>
      </c>
      <c r="AH24" s="22">
        <f t="shared" ref="AH24" si="42">SUM(AH18:AH23)</f>
        <v>766.66666666666788</v>
      </c>
      <c r="AI24" s="22">
        <f t="shared" ref="AI24" si="43">SUM(AI18:AI23)</f>
        <v>766.66666666666788</v>
      </c>
      <c r="AJ24" s="22">
        <f t="shared" ref="AJ24" si="44">SUM(AJ18:AJ23)</f>
        <v>766.66666666666788</v>
      </c>
      <c r="AK24" s="22">
        <f t="shared" ref="AK24" si="45">SUM(AK18:AK23)</f>
        <v>766.66666666666788</v>
      </c>
      <c r="AL24" s="22">
        <f t="shared" ref="AL24" si="46">SUM(AL18:AL23)</f>
        <v>-3756.5533333333306</v>
      </c>
      <c r="AM24" s="22">
        <f t="shared" ref="AM24" si="47">SUM(AM18:AM23)</f>
        <v>3705.3666666666631</v>
      </c>
      <c r="AN24" s="22">
        <f t="shared" ref="AN24" si="48">SUM(AN18:AN23)</f>
        <v>766.66666666666788</v>
      </c>
      <c r="AO24" s="22">
        <f t="shared" ref="AO24" si="49">SUM(AO18:AO23)</f>
        <v>766.66666666666788</v>
      </c>
      <c r="AP24" s="22">
        <f t="shared" ref="AP24" si="50">SUM(AP18:AP23)</f>
        <v>766.66666666666788</v>
      </c>
      <c r="AQ24" s="22">
        <f t="shared" ref="AQ24" si="51">SUM(AQ18:AQ23)</f>
        <v>766.66666666666788</v>
      </c>
      <c r="AR24" s="22">
        <f t="shared" ref="AR24" si="52">SUM(AR18:AR23)</f>
        <v>766.66666666666788</v>
      </c>
      <c r="AS24" s="22">
        <f t="shared" ref="AS24" si="53">SUM(AS18:AS23)</f>
        <v>-8401.0133333333397</v>
      </c>
      <c r="AT24" s="22">
        <f t="shared" ref="AT24" si="54">SUM(AT18:AT23)</f>
        <v>766.66666666666788</v>
      </c>
      <c r="AU24" s="22">
        <f t="shared" ref="AU24" si="55">SUM(AU18:AU23)</f>
        <v>766.66666666666788</v>
      </c>
      <c r="AV24" s="22">
        <f t="shared" ref="AV24" si="56">SUM(AV18:AV23)</f>
        <v>766.66666666666788</v>
      </c>
      <c r="AW24" s="22">
        <f t="shared" ref="AW24" si="57">SUM(AW18:AW23)</f>
        <v>766.66666666666788</v>
      </c>
      <c r="AX24" s="22">
        <f t="shared" ref="AX24" si="58">SUM(AX18:AX23)</f>
        <v>-6084.8533333333335</v>
      </c>
      <c r="AY24" s="22">
        <f t="shared" ref="AY24" si="59">SUM(AY18:AY23)</f>
        <v>7585.8666666666613</v>
      </c>
    </row>
    <row r="25" spans="2:51" x14ac:dyDescent="0.25">
      <c r="C25" s="4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2:51" x14ac:dyDescent="0.25">
      <c r="C26" t="s">
        <v>145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2:51" x14ac:dyDescent="0.25">
      <c r="C27" t="s">
        <v>146</v>
      </c>
      <c r="D27" s="23">
        <f>+CE!B68</f>
        <v>-15750.000000000002</v>
      </c>
      <c r="E27" s="23">
        <f>+CE!C68</f>
        <v>-14730.132584801459</v>
      </c>
      <c r="F27" s="23">
        <f>+CE!D68</f>
        <v>-12975.63872676601</v>
      </c>
      <c r="G27" s="23">
        <f>+CE!E68</f>
        <v>-11221.12299464934</v>
      </c>
      <c r="H27" s="23">
        <f>+CE!F68</f>
        <v>-9466.5852819782504</v>
      </c>
      <c r="I27" s="23">
        <f>+CE!G68</f>
        <v>-7712.0254817612858</v>
      </c>
      <c r="J27" s="23">
        <f>+CE!H68</f>
        <v>-5957.443486486196</v>
      </c>
      <c r="K27" s="23">
        <f>+CE!I68</f>
        <v>-4202.8391881174148</v>
      </c>
      <c r="L27" s="23">
        <f>+CE!J68</f>
        <v>-2448.212478093506</v>
      </c>
      <c r="M27" s="23">
        <f>+CE!K68</f>
        <v>-693.5632473246045</v>
      </c>
      <c r="N27" s="23">
        <f>+CE!L68</f>
        <v>-688.89138618984543</v>
      </c>
      <c r="O27" s="23">
        <f>+CE!M68</f>
        <v>-684.19678453477877</v>
      </c>
      <c r="P27" s="23">
        <f>+CE!N68</f>
        <v>-679.47933166877192</v>
      </c>
      <c r="Q27" s="23">
        <f>+CE!O68</f>
        <v>-674.73891636240023</v>
      </c>
      <c r="R27" s="23">
        <f>+CE!P68</f>
        <v>-669.97542684482391</v>
      </c>
      <c r="S27" s="23">
        <f>+CE!Q68</f>
        <v>-665.18875080115333</v>
      </c>
      <c r="T27" s="23">
        <f>+CE!R68</f>
        <v>-660.37877536980045</v>
      </c>
      <c r="U27" s="23">
        <f>+CE!S68</f>
        <v>-655.54538713981719</v>
      </c>
      <c r="V27" s="23">
        <f>+CE!T68</f>
        <v>-650.68847214822267</v>
      </c>
      <c r="W27" s="23">
        <f>+CE!U68</f>
        <v>-645.80791587731494</v>
      </c>
      <c r="X27" s="23">
        <f>+CE!V68</f>
        <v>-640.90360325197162</v>
      </c>
      <c r="Y27" s="23">
        <f>+CE!W68</f>
        <v>-635.97541863693618</v>
      </c>
      <c r="Z27" s="23">
        <f>+CE!X68</f>
        <v>-631.02324583409165</v>
      </c>
      <c r="AA27" s="23">
        <f>+CE!Y68</f>
        <v>-626.04696807972095</v>
      </c>
      <c r="AB27" s="23">
        <f>+CE!Z68</f>
        <v>-621.04646804175377</v>
      </c>
      <c r="AC27" s="23">
        <f>+CE!AA68</f>
        <v>-616.02162781699963</v>
      </c>
      <c r="AD27" s="23">
        <f>+CE!AB68</f>
        <v>-610.97232892836894</v>
      </c>
      <c r="AE27" s="23">
        <f>+CE!AC68</f>
        <v>-605.89845232207813</v>
      </c>
      <c r="AF27" s="23">
        <f>+CE!AD68</f>
        <v>-600.79987836484395</v>
      </c>
      <c r="AG27" s="23">
        <f>+CE!AE68</f>
        <v>-595.67648684106177</v>
      </c>
      <c r="AH27" s="23">
        <f>+CE!AF68</f>
        <v>-590.5281569499715</v>
      </c>
      <c r="AI27" s="23">
        <f>+CE!AG68</f>
        <v>-585.35476730280936</v>
      </c>
      <c r="AJ27" s="23">
        <f>+CE!AH68</f>
        <v>-580.15619591994539</v>
      </c>
      <c r="AK27" s="23">
        <f>+CE!AI68</f>
        <v>-574.93232022800782</v>
      </c>
      <c r="AL27" s="23">
        <f>+CE!AJ68</f>
        <v>-569.68301705699253</v>
      </c>
      <c r="AM27" s="23">
        <f>+CE!AK68</f>
        <v>-564.40816263735962</v>
      </c>
      <c r="AN27" s="23">
        <f>+CE!AL68</f>
        <v>-559.10763259711439</v>
      </c>
      <c r="AO27" s="23">
        <f>+CE!AM68</f>
        <v>-553.78130195887513</v>
      </c>
      <c r="AP27" s="23">
        <f>+CE!AN68</f>
        <v>-548.42904513692645</v>
      </c>
      <c r="AQ27" s="23">
        <f>+CE!AO68</f>
        <v>-543.05073593425823</v>
      </c>
      <c r="AR27" s="23">
        <f>+CE!AP68</f>
        <v>-537.64624753959004</v>
      </c>
      <c r="AS27" s="23">
        <f>+CE!AQ68</f>
        <v>-532.21545252438091</v>
      </c>
      <c r="AT27" s="23">
        <f>+CE!AR68</f>
        <v>-526.75822283982529</v>
      </c>
      <c r="AU27" s="23">
        <f>+CE!AS68</f>
        <v>-521.27442981383331</v>
      </c>
      <c r="AV27" s="23">
        <f>+CE!AT68</f>
        <v>-515.76394414799756</v>
      </c>
      <c r="AW27" s="23">
        <f>+CE!AU68</f>
        <v>-510.22663591454375</v>
      </c>
      <c r="AX27" s="23">
        <f>+CE!AV68</f>
        <v>-504.66237455326768</v>
      </c>
      <c r="AY27" s="23">
        <f>+CE!AW68</f>
        <v>-499.07102886845678</v>
      </c>
    </row>
    <row r="28" spans="2:51" x14ac:dyDescent="0.25">
      <c r="C28" t="s">
        <v>147</v>
      </c>
      <c r="D28" s="23">
        <f>-CE!B75+SP!D67-SP!C67</f>
        <v>-3000</v>
      </c>
      <c r="E28" s="23">
        <f>-CE!C75+SP!E67-SP!D67</f>
        <v>0</v>
      </c>
      <c r="F28" s="23">
        <f>-CE!D75+SP!F67-SP!E67</f>
        <v>0</v>
      </c>
      <c r="G28" s="23">
        <f>-CE!E75+SP!G67-SP!F67</f>
        <v>0</v>
      </c>
      <c r="H28" s="23">
        <f>-CE!F75+SP!H67-SP!G67</f>
        <v>0</v>
      </c>
      <c r="I28" s="23">
        <f>-CE!G75+SP!I67-SP!H67</f>
        <v>0</v>
      </c>
      <c r="J28" s="23">
        <f>-CE!H75+SP!J67-SP!I67</f>
        <v>0</v>
      </c>
      <c r="K28" s="23">
        <f>-CE!I75+SP!K67-SP!J67</f>
        <v>0</v>
      </c>
      <c r="L28" s="23">
        <f>-CE!J75+SP!L67-SP!K67</f>
        <v>0</v>
      </c>
      <c r="M28" s="23">
        <f>-CE!K75+SP!M67-SP!L67</f>
        <v>0</v>
      </c>
      <c r="N28" s="23">
        <f>-CE!L75+SP!N67-SP!M67</f>
        <v>0</v>
      </c>
      <c r="O28" s="23">
        <f>-CE!M75+SP!O67-SP!N67</f>
        <v>0</v>
      </c>
      <c r="P28" s="23">
        <f>-CE!N75+SP!P67-SP!O67</f>
        <v>0</v>
      </c>
      <c r="Q28" s="23">
        <f>-CE!O75+SP!Q67-SP!P67</f>
        <v>0</v>
      </c>
      <c r="R28" s="23">
        <f>-CE!P75+SP!R67-SP!Q67</f>
        <v>0</v>
      </c>
      <c r="S28" s="23">
        <f>-CE!Q75+SP!S67-SP!R67</f>
        <v>0</v>
      </c>
      <c r="T28" s="23">
        <f>-CE!R75+SP!T67-SP!S67</f>
        <v>0</v>
      </c>
      <c r="U28" s="23">
        <f>-CE!S75+SP!U67-SP!T67</f>
        <v>-7538.6999999999953</v>
      </c>
      <c r="V28" s="23">
        <f>-CE!T75+SP!V67-SP!U67</f>
        <v>0</v>
      </c>
      <c r="W28" s="23">
        <f>-CE!U75+SP!W67-SP!V67</f>
        <v>0</v>
      </c>
      <c r="X28" s="23">
        <f>-CE!V75+SP!X67-SP!W67</f>
        <v>0</v>
      </c>
      <c r="Y28" s="23">
        <f>-CE!W75+SP!Y67-SP!X67</f>
        <v>0</v>
      </c>
      <c r="Z28" s="23">
        <f>-CE!X75+SP!Z67-SP!Y67</f>
        <v>0</v>
      </c>
      <c r="AA28" s="23">
        <f>-CE!Y75+SP!AA67-SP!Z67</f>
        <v>-7538.6999999999953</v>
      </c>
      <c r="AB28" s="23">
        <f>-CE!Z75+SP!AB67-SP!AA67</f>
        <v>0</v>
      </c>
      <c r="AC28" s="23">
        <f>-CE!AA75+SP!AC67-SP!AB67</f>
        <v>0</v>
      </c>
      <c r="AD28" s="23">
        <f>-CE!AB75+SP!AD67-SP!AC67</f>
        <v>0</v>
      </c>
      <c r="AE28" s="23">
        <f>-CE!AC75+SP!AE67-SP!AD67</f>
        <v>0</v>
      </c>
      <c r="AF28" s="23">
        <f>-CE!AD75+SP!AF67-SP!AE67</f>
        <v>0</v>
      </c>
      <c r="AG28" s="23">
        <f>-CE!AE75+SP!AG67-SP!AF67</f>
        <v>0</v>
      </c>
      <c r="AH28" s="23">
        <f>-CE!AF75+SP!AH67-SP!AG67</f>
        <v>0</v>
      </c>
      <c r="AI28" s="23">
        <f>-CE!AG75+SP!AI67-SP!AH67</f>
        <v>0</v>
      </c>
      <c r="AJ28" s="23">
        <f>-CE!AH75+SP!AJ67-SP!AI67</f>
        <v>0</v>
      </c>
      <c r="AK28" s="23">
        <f>-CE!AI75+SP!AK67-SP!AJ67</f>
        <v>0</v>
      </c>
      <c r="AL28" s="23">
        <f>-CE!AJ75+SP!AL67-SP!AK67</f>
        <v>0</v>
      </c>
      <c r="AM28" s="23">
        <f>-CE!AK75+SP!AM67-SP!AL67</f>
        <v>-7538.6999999999971</v>
      </c>
      <c r="AN28" s="23">
        <f>-CE!AL75+SP!AN67-SP!AM67</f>
        <v>0</v>
      </c>
      <c r="AO28" s="23">
        <f>-CE!AM75+SP!AO67-SP!AN67</f>
        <v>0</v>
      </c>
      <c r="AP28" s="23">
        <f>-CE!AN75+SP!AP67-SP!AO67</f>
        <v>0</v>
      </c>
      <c r="AQ28" s="23">
        <f>-CE!AO75+SP!AQ67-SP!AP67</f>
        <v>0</v>
      </c>
      <c r="AR28" s="23">
        <f>-CE!AP75+SP!AR67-SP!AQ67</f>
        <v>0</v>
      </c>
      <c r="AS28" s="23">
        <f>-CE!AQ75+SP!AS67-SP!AR67</f>
        <v>-3880.5000000000036</v>
      </c>
      <c r="AT28" s="23">
        <f>-CE!AR75+SP!AT67-SP!AS67</f>
        <v>0</v>
      </c>
      <c r="AU28" s="23">
        <f>-CE!AS75+SP!AU67-SP!AT67</f>
        <v>0</v>
      </c>
      <c r="AV28" s="23">
        <f>-CE!AT75+SP!AV67-SP!AU67</f>
        <v>0</v>
      </c>
      <c r="AW28" s="23">
        <f>-CE!AU75+SP!AW67-SP!AV67</f>
        <v>0</v>
      </c>
      <c r="AX28" s="23">
        <f>-CE!AV75+SP!AX67-SP!AW67</f>
        <v>0</v>
      </c>
      <c r="AY28" s="23">
        <f>-CE!AW75+SP!AY67-SP!AX67</f>
        <v>-11419.2</v>
      </c>
    </row>
    <row r="29" spans="2:51" x14ac:dyDescent="0.25">
      <c r="C29" t="s">
        <v>148</v>
      </c>
      <c r="D29" s="23">
        <f>+SP!D85+SP!D81+SP!D80-SP!C80-SP!C81-SP!C85-SP!C86</f>
        <v>0</v>
      </c>
      <c r="E29" s="23">
        <f>+SP!E85+SP!E81+SP!E80-SP!D80-SP!D81-SP!D85-SP!D86</f>
        <v>0</v>
      </c>
      <c r="F29" s="23">
        <f>+SP!F85+SP!F81+SP!F80-SP!E80-SP!E81-SP!E85-SP!E86</f>
        <v>0</v>
      </c>
      <c r="G29" s="23">
        <f>+SP!G85+SP!G81+SP!G80-SP!F80-SP!F81-SP!F85-SP!F86</f>
        <v>0</v>
      </c>
      <c r="H29" s="23">
        <f>+SP!H85+SP!H81+SP!H80-SP!G80-SP!G81-SP!G85-SP!G86</f>
        <v>0</v>
      </c>
      <c r="I29" s="23">
        <f>+SP!I85+SP!I81+SP!I80-SP!H80-SP!H81-SP!H85-SP!H86</f>
        <v>-1.8189894035458565E-12</v>
      </c>
      <c r="J29" s="23">
        <f>+SP!J85+SP!J81+SP!J80-SP!I80-SP!I81-SP!I85-SP!I86</f>
        <v>-1.8189894035458565E-12</v>
      </c>
      <c r="K29" s="23">
        <f>+SP!K85+SP!K81+SP!K80-SP!J80-SP!J81-SP!J85-SP!J86</f>
        <v>0</v>
      </c>
      <c r="L29" s="23">
        <f>+SP!L85+SP!L81+SP!L80-SP!K80-SP!K81-SP!K85-SP!K86</f>
        <v>0</v>
      </c>
      <c r="M29" s="23">
        <f>+SP!M85+SP!M81+SP!M80-SP!L80-SP!L81-SP!L85-SP!L86</f>
        <v>0</v>
      </c>
      <c r="N29" s="23">
        <f>+SP!N85+SP!N81+SP!N80-SP!M80-SP!M81-SP!M85-SP!M86</f>
        <v>0</v>
      </c>
      <c r="O29" s="23">
        <f>+SP!O85+SP!O81+SP!O80-SP!N80-SP!N81-SP!N85-SP!N86</f>
        <v>-9.0949470177292824E-12</v>
      </c>
      <c r="P29" s="23">
        <f>+SP!P85+SP!P81+SP!P80-SP!O80-SP!O81-SP!O85-SP!O86</f>
        <v>-8029.3186874378353</v>
      </c>
      <c r="Q29" s="23">
        <f>+SP!Q85+SP!Q81+SP!Q80-SP!P80-SP!P81-SP!P85-SP!P86</f>
        <v>7.2759576141834259E-12</v>
      </c>
      <c r="R29" s="23">
        <f>+SP!R85+SP!R81+SP!R80-SP!Q80-SP!Q81-SP!Q85-SP!Q86</f>
        <v>0</v>
      </c>
      <c r="S29" s="23">
        <f>+SP!S85+SP!S81+SP!S80-SP!R80-SP!R81-SP!R85-SP!R86</f>
        <v>0</v>
      </c>
      <c r="T29" s="23">
        <f>+SP!T85+SP!T81+SP!T80-SP!S80-SP!S81-SP!S85-SP!S86</f>
        <v>0</v>
      </c>
      <c r="U29" s="23">
        <f>+SP!U85+SP!U81+SP!U80-SP!T80-SP!T81-SP!T85-SP!T86</f>
        <v>0</v>
      </c>
      <c r="V29" s="23">
        <f>+SP!V85+SP!V81+SP!V80-SP!U80-SP!U81-SP!U85-SP!U86</f>
        <v>0</v>
      </c>
      <c r="W29" s="23">
        <f>+SP!W85+SP!W81+SP!W80-SP!V80-SP!V81-SP!V85-SP!V86</f>
        <v>0</v>
      </c>
      <c r="X29" s="23">
        <f>+SP!X85+SP!X81+SP!X80-SP!W80-SP!W81-SP!W85-SP!W86</f>
        <v>0</v>
      </c>
      <c r="Y29" s="23">
        <f>+SP!Y85+SP!Y81+SP!Y80-SP!X80-SP!X81-SP!X85-SP!X86</f>
        <v>-1.546140993013978E-11</v>
      </c>
      <c r="Z29" s="23">
        <f>+SP!Z85+SP!Z81+SP!Z80-SP!Y80-SP!Y81-SP!Y85-SP!Y86</f>
        <v>0</v>
      </c>
      <c r="AA29" s="23">
        <f>+SP!AA85+SP!AA81+SP!AA80-SP!Z80-SP!Z81-SP!Z85-SP!Z86</f>
        <v>0</v>
      </c>
      <c r="AB29" s="23">
        <f>+SP!AB85+SP!AB81+SP!AB80-SP!AA80-SP!AA81-SP!AA85-SP!AA86</f>
        <v>-70985.238230387986</v>
      </c>
      <c r="AC29" s="23">
        <f>+SP!AC85+SP!AC81+SP!AC80-SP!AB80-SP!AB81-SP!AB85-SP!AB86</f>
        <v>0</v>
      </c>
      <c r="AD29" s="23">
        <f>+SP!AD85+SP!AD81+SP!AD80-SP!AC80-SP!AC81-SP!AC85-SP!AC86</f>
        <v>0</v>
      </c>
      <c r="AE29" s="23">
        <f>+SP!AE85+SP!AE81+SP!AE80-SP!AD80-SP!AD81-SP!AD85-SP!AD86</f>
        <v>0</v>
      </c>
      <c r="AF29" s="23">
        <f>+SP!AF85+SP!AF81+SP!AF80-SP!AE80-SP!AE81-SP!AE85-SP!AE86</f>
        <v>0</v>
      </c>
      <c r="AG29" s="23">
        <f>+SP!AG85+SP!AG81+SP!AG80-SP!AF80-SP!AF81-SP!AF85-SP!AF86</f>
        <v>0</v>
      </c>
      <c r="AH29" s="23">
        <f>+SP!AH85+SP!AH81+SP!AH80-SP!AG80-SP!AG81-SP!AG85-SP!AG86</f>
        <v>0</v>
      </c>
      <c r="AI29" s="23">
        <f>+SP!AI85+SP!AI81+SP!AI80-SP!AH80-SP!AH81-SP!AH85-SP!AH86</f>
        <v>0</v>
      </c>
      <c r="AJ29" s="23">
        <f>+SP!AJ85+SP!AJ81+SP!AJ80-SP!AI80-SP!AI81-SP!AI85-SP!AI86</f>
        <v>0</v>
      </c>
      <c r="AK29" s="23">
        <f>+SP!AK85+SP!AK81+SP!AK80-SP!AJ80-SP!AJ81-SP!AJ85-SP!AJ86</f>
        <v>0</v>
      </c>
      <c r="AL29" s="23">
        <f>+SP!AL85+SP!AL81+SP!AL80-SP!AK80-SP!AK81-SP!AK85-SP!AK86</f>
        <v>0</v>
      </c>
      <c r="AM29" s="23">
        <f>+SP!AM85+SP!AM81+SP!AM80-SP!AL80-SP!AL81-SP!AL85-SP!AL86</f>
        <v>0</v>
      </c>
      <c r="AN29" s="23">
        <f>+SP!AN85+SP!AN81+SP!AN80-SP!AM80-SP!AM81-SP!AM85-SP!AM86</f>
        <v>-148057.05771007185</v>
      </c>
      <c r="AO29" s="23">
        <f>+SP!AO85+SP!AO81+SP!AO80-SP!AN80-SP!AN81-SP!AN85-SP!AN86</f>
        <v>0</v>
      </c>
      <c r="AP29" s="23">
        <f>+SP!AP85+SP!AP81+SP!AP80-SP!AO80-SP!AO81-SP!AO85-SP!AO86</f>
        <v>0</v>
      </c>
      <c r="AQ29" s="23">
        <f>+SP!AQ85+SP!AQ81+SP!AQ80-SP!AP80-SP!AP81-SP!AP85-SP!AP86</f>
        <v>0</v>
      </c>
      <c r="AR29" s="23">
        <f>+SP!AR85+SP!AR81+SP!AR80-SP!AQ80-SP!AQ81-SP!AQ85-SP!AQ86</f>
        <v>0</v>
      </c>
      <c r="AS29" s="23">
        <f>+SP!AS85+SP!AS81+SP!AS80-SP!AR80-SP!AR81-SP!AR85-SP!AR86</f>
        <v>0</v>
      </c>
      <c r="AT29" s="23">
        <f>+SP!AT85+SP!AT81+SP!AT80-SP!AS80-SP!AS81-SP!AS85-SP!AS86</f>
        <v>0</v>
      </c>
      <c r="AU29" s="23">
        <f>+SP!AU85+SP!AU81+SP!AU80-SP!AT80-SP!AT81-SP!AT85-SP!AT86</f>
        <v>0</v>
      </c>
      <c r="AV29" s="23">
        <f>+SP!AV85+SP!AV81+SP!AV80-SP!AU80-SP!AU81-SP!AU85-SP!AU86</f>
        <v>0</v>
      </c>
      <c r="AW29" s="23">
        <f>+SP!AW85+SP!AW81+SP!AW80-SP!AV80-SP!AV81-SP!AV85-SP!AV86</f>
        <v>0</v>
      </c>
      <c r="AX29" s="23">
        <f>+SP!AX85+SP!AX81+SP!AX80-SP!AW80-SP!AW81-SP!AW85-SP!AW86</f>
        <v>3.637978807091713E-11</v>
      </c>
      <c r="AY29" s="23">
        <f>+SP!AY85+SP!AY81+SP!AY80-SP!AX80-SP!AX81-SP!AX85-SP!AX86</f>
        <v>0</v>
      </c>
    </row>
    <row r="30" spans="2:51" x14ac:dyDescent="0.25">
      <c r="C30" t="s">
        <v>149</v>
      </c>
      <c r="D30" s="23">
        <f>-(CE!B59+CE!B58)+(+SP!D75-SP!C75+SP!D76-SP!C76)</f>
        <v>0</v>
      </c>
      <c r="E30" s="23">
        <f>-(CE!C59+CE!C58)+(+SP!E75-SP!D75+SP!E76-SP!D76)</f>
        <v>0</v>
      </c>
      <c r="F30" s="23">
        <f>-(CE!D59+CE!D58)+(+SP!F75-SP!E75+SP!F76-SP!E76)</f>
        <v>-20000</v>
      </c>
      <c r="G30" s="23">
        <f>-(CE!E59+CE!E58)+(+SP!G75-SP!F75+SP!G76-SP!F76)</f>
        <v>0</v>
      </c>
      <c r="H30" s="23">
        <f>-(CE!F59+CE!F58)+(+SP!H75-SP!G75+SP!H76-SP!G76)</f>
        <v>0</v>
      </c>
      <c r="I30" s="23">
        <f>-(CE!G59+CE!G58)+(+SP!I75-SP!H75+SP!I76-SP!H76)</f>
        <v>0</v>
      </c>
      <c r="J30" s="23">
        <f>-(CE!H59+CE!H58)+(+SP!J75-SP!I75+SP!J76-SP!I76)</f>
        <v>0</v>
      </c>
      <c r="K30" s="23">
        <f>-(CE!I59+CE!I58)+(+SP!K75-SP!J75+SP!K76-SP!J76)</f>
        <v>0</v>
      </c>
      <c r="L30" s="23">
        <f>-(CE!J59+CE!J58)+(+SP!L75-SP!K75+SP!L76-SP!K76)</f>
        <v>0</v>
      </c>
      <c r="M30" s="23">
        <f>-(CE!K59+CE!K58)+(+SP!M75-SP!L75+SP!M76-SP!L76)</f>
        <v>0</v>
      </c>
      <c r="N30" s="23">
        <f>-(CE!L59+CE!L58)+(+SP!N75-SP!M75+SP!N76-SP!M76)</f>
        <v>0</v>
      </c>
      <c r="O30" s="23">
        <f>-(CE!M59+CE!M58)+(+SP!O75-SP!N75+SP!O76-SP!N76)</f>
        <v>0</v>
      </c>
      <c r="P30" s="23">
        <f>-(CE!N59+CE!N58)+(+SP!P75-SP!O75+SP!P76-SP!O76)</f>
        <v>0</v>
      </c>
      <c r="Q30" s="23">
        <f>-(CE!O59+CE!O58)+(+SP!Q75-SP!P75+SP!Q76-SP!P76)</f>
        <v>0</v>
      </c>
      <c r="R30" s="23">
        <f>-(CE!P59+CE!P58)+(+SP!R75-SP!Q75+SP!R76-SP!Q76)</f>
        <v>0</v>
      </c>
      <c r="S30" s="23">
        <f>-(CE!Q59+CE!Q58)+(+SP!S75-SP!R75+SP!S76-SP!R76)</f>
        <v>0</v>
      </c>
      <c r="T30" s="23">
        <f>-(CE!R59+CE!R58)+(+SP!T75-SP!S75+SP!T76-SP!S76)</f>
        <v>0</v>
      </c>
      <c r="U30" s="23">
        <f>-(CE!S59+CE!S58)+(+SP!U75-SP!T75+SP!U76-SP!T76)</f>
        <v>0</v>
      </c>
      <c r="V30" s="23">
        <f>-(CE!T59+CE!T58)+(+SP!V75-SP!U75+SP!V76-SP!U76)</f>
        <v>0</v>
      </c>
      <c r="W30" s="23">
        <f>-(CE!U59+CE!U58)+(+SP!W75-SP!V75+SP!W76-SP!V76)</f>
        <v>0</v>
      </c>
      <c r="X30" s="23">
        <f>-(CE!V59+CE!V58)+(+SP!X75-SP!W75+SP!X76-SP!W76)</f>
        <v>0</v>
      </c>
      <c r="Y30" s="23">
        <f>-(CE!W59+CE!W58)+(+SP!Y75-SP!X75+SP!Y76-SP!X76)</f>
        <v>0</v>
      </c>
      <c r="Z30" s="23">
        <f>-(CE!X59+CE!X58)+(+SP!Z75-SP!Y75+SP!Z76-SP!Y76)</f>
        <v>0</v>
      </c>
      <c r="AA30" s="23">
        <f>-(CE!Y59+CE!Y58)+(+SP!AA75-SP!Z75+SP!AA76-SP!Z76)</f>
        <v>0</v>
      </c>
      <c r="AB30" s="23">
        <f>-(CE!Z59+CE!Z58)+(+SP!AB75-SP!AA75+SP!AB76-SP!AA76)</f>
        <v>0</v>
      </c>
      <c r="AC30" s="23">
        <f>-(CE!AA59+CE!AA58)+(+SP!AC75-SP!AB75+SP!AC76-SP!AB76)</f>
        <v>0</v>
      </c>
      <c r="AD30" s="23">
        <f>-(CE!AB59+CE!AB58)+(+SP!AD75-SP!AC75+SP!AD76-SP!AC76)</f>
        <v>0</v>
      </c>
      <c r="AE30" s="23">
        <f>-(CE!AC59+CE!AC58)+(+SP!AE75-SP!AD75+SP!AE76-SP!AD76)</f>
        <v>0</v>
      </c>
      <c r="AF30" s="23">
        <f>-(CE!AD59+CE!AD58)+(+SP!AF75-SP!AE75+SP!AF76-SP!AE76)</f>
        <v>0</v>
      </c>
      <c r="AG30" s="23">
        <f>-(CE!AE59+CE!AE58)+(+SP!AG75-SP!AF75+SP!AG76-SP!AF76)</f>
        <v>0</v>
      </c>
      <c r="AH30" s="23">
        <f>-(CE!AF59+CE!AF58)+(+SP!AH75-SP!AG75+SP!AH76-SP!AG76)</f>
        <v>0</v>
      </c>
      <c r="AI30" s="23">
        <f>-(CE!AG59+CE!AG58)+(+SP!AI75-SP!AH75+SP!AI76-SP!AH76)</f>
        <v>0</v>
      </c>
      <c r="AJ30" s="23">
        <f>-(CE!AH59+CE!AH58)+(+SP!AJ75-SP!AI75+SP!AJ76-SP!AI76)</f>
        <v>0</v>
      </c>
      <c r="AK30" s="23">
        <f>-(CE!AI59+CE!AI58)+(+SP!AK75-SP!AJ75+SP!AK76-SP!AJ76)</f>
        <v>0</v>
      </c>
      <c r="AL30" s="23">
        <f>-(CE!AJ59+CE!AJ58)+(+SP!AL75-SP!AK75+SP!AL76-SP!AK76)</f>
        <v>0</v>
      </c>
      <c r="AM30" s="23">
        <f>-(CE!AK59+CE!AK58)+(+SP!AM75-SP!AL75+SP!AM76-SP!AL76)</f>
        <v>0</v>
      </c>
      <c r="AN30" s="23">
        <f>-(CE!AL59+CE!AL58)+(+SP!AN75-SP!AM75+SP!AN76-SP!AM76)</f>
        <v>0</v>
      </c>
      <c r="AO30" s="23">
        <f>-(CE!AM59+CE!AM58)+(+SP!AO75-SP!AN75+SP!AO76-SP!AN76)</f>
        <v>0</v>
      </c>
      <c r="AP30" s="23">
        <f>-(CE!AN59+CE!AN58)+(+SP!AP75-SP!AO75+SP!AP76-SP!AO76)</f>
        <v>0</v>
      </c>
      <c r="AQ30" s="23">
        <f>-(CE!AO59+CE!AO58)+(+SP!AQ75-SP!AP75+SP!AQ76-SP!AP76)</f>
        <v>0</v>
      </c>
      <c r="AR30" s="23">
        <f>-(CE!AP59+CE!AP58)+(+SP!AR75-SP!AQ75+SP!AR76-SP!AQ76)</f>
        <v>0</v>
      </c>
      <c r="AS30" s="23">
        <f>-(CE!AQ59+CE!AQ58)+(+SP!AS75-SP!AR75+SP!AS76-SP!AR76)</f>
        <v>0</v>
      </c>
      <c r="AT30" s="23">
        <f>-(CE!AR59+CE!AR58)+(+SP!AT75-SP!AS75+SP!AT76-SP!AS76)</f>
        <v>0</v>
      </c>
      <c r="AU30" s="23">
        <f>-(CE!AS59+CE!AS58)+(+SP!AU75-SP!AT75+SP!AU76-SP!AT76)</f>
        <v>0</v>
      </c>
      <c r="AV30" s="23">
        <f>-(CE!AT59+CE!AT58)+(+SP!AV75-SP!AU75+SP!AV76-SP!AU76)</f>
        <v>0</v>
      </c>
      <c r="AW30" s="23">
        <f>-(CE!AU59+CE!AU58)+(+SP!AW75-SP!AV75+SP!AW76-SP!AV76)</f>
        <v>0</v>
      </c>
      <c r="AX30" s="23">
        <f>-(CE!AV59+CE!AV58)+(+SP!AX75-SP!AW75+SP!AX76-SP!AW76)</f>
        <v>0</v>
      </c>
      <c r="AY30" s="23">
        <f>-(CE!AW59+CE!AW58)+(+SP!AY75-SP!AX75+SP!AY76-SP!AX76)</f>
        <v>0</v>
      </c>
    </row>
    <row r="31" spans="2:51" x14ac:dyDescent="0.25">
      <c r="C31" s="5" t="s">
        <v>150</v>
      </c>
      <c r="D31" s="22">
        <f>SUM(D26:D30)</f>
        <v>-18750</v>
      </c>
      <c r="E31" s="22">
        <f t="shared" ref="E31:AE31" si="60">SUM(E26:E30)</f>
        <v>-14730.132584801459</v>
      </c>
      <c r="F31" s="22">
        <f t="shared" si="60"/>
        <v>-32975.63872676601</v>
      </c>
      <c r="G31" s="22">
        <f t="shared" si="60"/>
        <v>-11221.12299464934</v>
      </c>
      <c r="H31" s="22">
        <f t="shared" si="60"/>
        <v>-9466.5852819782504</v>
      </c>
      <c r="I31" s="22">
        <f t="shared" si="60"/>
        <v>-7712.0254817612877</v>
      </c>
      <c r="J31" s="22">
        <f t="shared" si="60"/>
        <v>-5957.4434864861978</v>
      </c>
      <c r="K31" s="22">
        <f t="shared" si="60"/>
        <v>-4202.8391881174148</v>
      </c>
      <c r="L31" s="22">
        <f t="shared" si="60"/>
        <v>-2448.212478093506</v>
      </c>
      <c r="M31" s="22">
        <f t="shared" si="60"/>
        <v>-693.5632473246045</v>
      </c>
      <c r="N31" s="22">
        <f t="shared" si="60"/>
        <v>-688.89138618984543</v>
      </c>
      <c r="O31" s="22">
        <f t="shared" si="60"/>
        <v>-684.19678453478787</v>
      </c>
      <c r="P31" s="22">
        <f t="shared" si="60"/>
        <v>-8708.7980191066072</v>
      </c>
      <c r="Q31" s="22">
        <f t="shared" si="60"/>
        <v>-674.73891636239296</v>
      </c>
      <c r="R31" s="22">
        <f t="shared" si="60"/>
        <v>-669.97542684482391</v>
      </c>
      <c r="S31" s="22">
        <f t="shared" si="60"/>
        <v>-665.18875080115333</v>
      </c>
      <c r="T31" s="22">
        <f t="shared" si="60"/>
        <v>-660.37877536980045</v>
      </c>
      <c r="U31" s="22">
        <f t="shared" si="60"/>
        <v>-8194.245387139812</v>
      </c>
      <c r="V31" s="22">
        <f t="shared" si="60"/>
        <v>-650.68847214822267</v>
      </c>
      <c r="W31" s="22">
        <f t="shared" si="60"/>
        <v>-645.80791587731494</v>
      </c>
      <c r="X31" s="22">
        <f t="shared" si="60"/>
        <v>-640.90360325197162</v>
      </c>
      <c r="Y31" s="22">
        <f t="shared" si="60"/>
        <v>-635.97541863695164</v>
      </c>
      <c r="Z31" s="22">
        <f t="shared" si="60"/>
        <v>-631.02324583409165</v>
      </c>
      <c r="AA31" s="22">
        <f t="shared" si="60"/>
        <v>-8164.7469680797167</v>
      </c>
      <c r="AB31" s="22">
        <f t="shared" si="60"/>
        <v>-71606.284698429736</v>
      </c>
      <c r="AC31" s="22">
        <f t="shared" si="60"/>
        <v>-616.02162781699963</v>
      </c>
      <c r="AD31" s="22">
        <f t="shared" si="60"/>
        <v>-610.97232892836894</v>
      </c>
      <c r="AE31" s="22">
        <f t="shared" si="60"/>
        <v>-605.89845232207813</v>
      </c>
      <c r="AF31" s="22">
        <f>SUM(AF26:AF30)</f>
        <v>-600.79987836484395</v>
      </c>
      <c r="AG31" s="22">
        <f t="shared" ref="AG31" si="61">SUM(AG26:AG30)</f>
        <v>-595.67648684106177</v>
      </c>
      <c r="AH31" s="22">
        <f t="shared" ref="AH31" si="62">SUM(AH26:AH30)</f>
        <v>-590.5281569499715</v>
      </c>
      <c r="AI31" s="22">
        <f t="shared" ref="AI31" si="63">SUM(AI26:AI30)</f>
        <v>-585.35476730280936</v>
      </c>
      <c r="AJ31" s="22">
        <f t="shared" ref="AJ31" si="64">SUM(AJ26:AJ30)</f>
        <v>-580.15619591994539</v>
      </c>
      <c r="AK31" s="22">
        <f t="shared" ref="AK31" si="65">SUM(AK26:AK30)</f>
        <v>-574.93232022800782</v>
      </c>
      <c r="AL31" s="22">
        <f t="shared" ref="AL31" si="66">SUM(AL26:AL30)</f>
        <v>-569.68301705699253</v>
      </c>
      <c r="AM31" s="22">
        <f t="shared" ref="AM31" si="67">SUM(AM26:AM30)</f>
        <v>-8103.1081626373571</v>
      </c>
      <c r="AN31" s="22">
        <f t="shared" ref="AN31" si="68">SUM(AN26:AN30)</f>
        <v>-148616.16534266897</v>
      </c>
      <c r="AO31" s="22">
        <f t="shared" ref="AO31" si="69">SUM(AO26:AO30)</f>
        <v>-553.78130195887513</v>
      </c>
      <c r="AP31" s="22">
        <f t="shared" ref="AP31" si="70">SUM(AP26:AP30)</f>
        <v>-548.42904513692645</v>
      </c>
      <c r="AQ31" s="22">
        <f t="shared" ref="AQ31" si="71">SUM(AQ26:AQ30)</f>
        <v>-543.05073593425823</v>
      </c>
      <c r="AR31" s="22">
        <f t="shared" ref="AR31" si="72">SUM(AR26:AR30)</f>
        <v>-537.64624753959004</v>
      </c>
      <c r="AS31" s="22">
        <f t="shared" ref="AS31" si="73">SUM(AS26:AS30)</f>
        <v>-4412.7154525243841</v>
      </c>
      <c r="AT31" s="22">
        <f t="shared" ref="AT31" si="74">SUM(AT26:AT30)</f>
        <v>-526.75822283982529</v>
      </c>
      <c r="AU31" s="22">
        <f t="shared" ref="AU31" si="75">SUM(AU26:AU30)</f>
        <v>-521.27442981383331</v>
      </c>
      <c r="AV31" s="22">
        <f t="shared" ref="AV31" si="76">SUM(AV26:AV30)</f>
        <v>-515.76394414799756</v>
      </c>
      <c r="AW31" s="22">
        <f t="shared" ref="AW31" si="77">SUM(AW26:AW30)</f>
        <v>-510.22663591454375</v>
      </c>
      <c r="AX31" s="22">
        <f t="shared" ref="AX31" si="78">SUM(AX26:AX30)</f>
        <v>-504.6623745532313</v>
      </c>
      <c r="AY31" s="22">
        <f t="shared" ref="AY31" si="79">SUM(AY26:AY30)</f>
        <v>-11918.271028868458</v>
      </c>
    </row>
    <row r="32" spans="2:51" x14ac:dyDescent="0.25">
      <c r="C32" s="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2:51" x14ac:dyDescent="0.25">
      <c r="C33" s="5" t="s">
        <v>151</v>
      </c>
      <c r="D33" s="22">
        <f>+D9+D15+D24+D31</f>
        <v>-14470.000000000004</v>
      </c>
      <c r="E33" s="22">
        <f t="shared" ref="E33:AE33" si="80">+E9+E15+E24+E31</f>
        <v>112606.20074853188</v>
      </c>
      <c r="F33" s="22">
        <f t="shared" si="80"/>
        <v>70560.694606567326</v>
      </c>
      <c r="G33" s="22">
        <f t="shared" si="80"/>
        <v>6915.2103386839881</v>
      </c>
      <c r="H33" s="22">
        <f t="shared" si="80"/>
        <v>8669.7480513550781</v>
      </c>
      <c r="I33" s="22">
        <f t="shared" si="80"/>
        <v>6590.9745182387051</v>
      </c>
      <c r="J33" s="22">
        <f t="shared" si="80"/>
        <v>12178.889846847131</v>
      </c>
      <c r="K33" s="22">
        <f t="shared" si="80"/>
        <v>13933.494145215915</v>
      </c>
      <c r="L33" s="22">
        <f t="shared" si="80"/>
        <v>15688.120855239822</v>
      </c>
      <c r="M33" s="22">
        <f t="shared" si="80"/>
        <v>17442.770086008724</v>
      </c>
      <c r="N33" s="22">
        <f t="shared" si="80"/>
        <v>17447.441947143481</v>
      </c>
      <c r="O33" s="22">
        <f t="shared" si="80"/>
        <v>12852.13654879854</v>
      </c>
      <c r="P33" s="22">
        <f t="shared" si="80"/>
        <v>9427.5353142267213</v>
      </c>
      <c r="Q33" s="22">
        <f t="shared" si="80"/>
        <v>17461.594416970936</v>
      </c>
      <c r="R33" s="22">
        <f t="shared" si="80"/>
        <v>17466.357906488505</v>
      </c>
      <c r="S33" s="22">
        <f t="shared" si="80"/>
        <v>17471.144582532175</v>
      </c>
      <c r="T33" s="22">
        <f t="shared" si="80"/>
        <v>17475.954557963527</v>
      </c>
      <c r="U33" s="22">
        <f t="shared" si="80"/>
        <v>2326.6079461935133</v>
      </c>
      <c r="V33" s="22">
        <f t="shared" si="80"/>
        <v>17485.644861185105</v>
      </c>
      <c r="W33" s="22">
        <f t="shared" si="80"/>
        <v>17490.525417456014</v>
      </c>
      <c r="X33" s="22">
        <f t="shared" si="80"/>
        <v>17495.429730081356</v>
      </c>
      <c r="Y33" s="22">
        <f t="shared" si="80"/>
        <v>17500.357914696378</v>
      </c>
      <c r="Z33" s="22">
        <f t="shared" si="80"/>
        <v>12982.090087499239</v>
      </c>
      <c r="AA33" s="22">
        <f t="shared" si="80"/>
        <v>12910.286365253609</v>
      </c>
      <c r="AB33" s="22">
        <f t="shared" si="80"/>
        <v>-53469.951365096407</v>
      </c>
      <c r="AC33" s="22">
        <f t="shared" si="80"/>
        <v>17520.311705516331</v>
      </c>
      <c r="AD33" s="22">
        <f t="shared" si="80"/>
        <v>17525.361004404964</v>
      </c>
      <c r="AE33" s="22">
        <f t="shared" si="80"/>
        <v>17530.434881011253</v>
      </c>
      <c r="AF33" s="22">
        <f>+AF9+AF15+AF24+AF31</f>
        <v>17535.533454968489</v>
      </c>
      <c r="AG33" s="22">
        <f t="shared" ref="AG33:AY33" si="81">+AG9+AG15+AG24+AG31</f>
        <v>9925.1768464922679</v>
      </c>
      <c r="AH33" s="22">
        <f t="shared" si="81"/>
        <v>17545.805176383361</v>
      </c>
      <c r="AI33" s="22">
        <f t="shared" si="81"/>
        <v>17550.978566030524</v>
      </c>
      <c r="AJ33" s="22">
        <f t="shared" si="81"/>
        <v>17556.177137413386</v>
      </c>
      <c r="AK33" s="22">
        <f t="shared" si="81"/>
        <v>17561.401013105326</v>
      </c>
      <c r="AL33" s="22">
        <f t="shared" si="81"/>
        <v>13043.430316276343</v>
      </c>
      <c r="AM33" s="22">
        <f t="shared" si="81"/>
        <v>12971.925170695969</v>
      </c>
      <c r="AN33" s="22">
        <f t="shared" si="81"/>
        <v>-130479.83200933565</v>
      </c>
      <c r="AO33" s="22">
        <f t="shared" si="81"/>
        <v>17582.552031374456</v>
      </c>
      <c r="AP33" s="22">
        <f t="shared" si="81"/>
        <v>17587.904288196405</v>
      </c>
      <c r="AQ33" s="22">
        <f t="shared" si="81"/>
        <v>17593.282597399073</v>
      </c>
      <c r="AR33" s="22">
        <f t="shared" si="81"/>
        <v>17598.687085793743</v>
      </c>
      <c r="AS33" s="22">
        <f t="shared" si="81"/>
        <v>4555.9378808089405</v>
      </c>
      <c r="AT33" s="22">
        <f t="shared" si="81"/>
        <v>17609.575110493508</v>
      </c>
      <c r="AU33" s="22">
        <f t="shared" si="81"/>
        <v>17615.058903519497</v>
      </c>
      <c r="AV33" s="22">
        <f t="shared" si="81"/>
        <v>17620.569389185333</v>
      </c>
      <c r="AW33" s="22">
        <f t="shared" si="81"/>
        <v>17626.106697418789</v>
      </c>
      <c r="AX33" s="22">
        <f t="shared" si="81"/>
        <v>10780.150958780101</v>
      </c>
      <c r="AY33" s="22">
        <f t="shared" si="81"/>
        <v>13037.262304464868</v>
      </c>
    </row>
    <row r="34" spans="2:51" x14ac:dyDescent="0.25">
      <c r="C34" s="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2:51" x14ac:dyDescent="0.25">
      <c r="B35" s="279" t="s">
        <v>152</v>
      </c>
      <c r="C35" s="279" t="s">
        <v>152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2:51" x14ac:dyDescent="0.25">
      <c r="B36" s="6"/>
      <c r="C36" s="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2:51" x14ac:dyDescent="0.25">
      <c r="C37" s="3" t="s">
        <v>153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2:51" x14ac:dyDescent="0.25">
      <c r="C38" t="s">
        <v>154</v>
      </c>
      <c r="D38" s="23">
        <f>-IF(SP!D24-SP!C24+CE!B29&gt;0,SP!D24-SP!C24+CE!B29,0)</f>
        <v>0</v>
      </c>
      <c r="E38" s="23">
        <f>-IF(SP!E24-SP!D24+CE!C29&gt;0,SP!E24-SP!D24+CE!C29,0)</f>
        <v>-1.0004441719502211E-11</v>
      </c>
      <c r="F38" s="23">
        <f>-IF(SP!F24-SP!E24+CE!D29&gt;0,SP!F24-SP!E24+CE!D29,0)</f>
        <v>-1.0004441719502211E-11</v>
      </c>
      <c r="G38" s="23">
        <f>-IF(SP!G24-SP!F24+CE!E29&gt;0,SP!G24-SP!F24+CE!E29,0)</f>
        <v>0</v>
      </c>
      <c r="H38" s="23">
        <f>-IF(SP!H24-SP!G24+CE!F29&gt;0,SP!H24-SP!G24+CE!F29,0)</f>
        <v>-1.0004441719502211E-11</v>
      </c>
      <c r="I38" s="23">
        <f>-IF(SP!I24-SP!H24+CE!G29&gt;0,SP!I24-SP!H24+CE!G29,0)</f>
        <v>-1.0004441719502211E-11</v>
      </c>
      <c r="J38" s="23">
        <f>-IF(SP!J24-SP!I24+CE!H29&gt;0,SP!J24-SP!I24+CE!H29,0)</f>
        <v>0</v>
      </c>
      <c r="K38" s="23">
        <f>-IF(SP!K24-SP!J24+CE!I29&gt;0,SP!K24-SP!J24+CE!I29,0)</f>
        <v>-1.0004441719502211E-11</v>
      </c>
      <c r="L38" s="23">
        <f>-IF(SP!L24-SP!K24+CE!J29&gt;0,SP!L24-SP!K24+CE!J29,0)</f>
        <v>-1.0004441719502211E-11</v>
      </c>
      <c r="M38" s="23">
        <f>-IF(SP!M24-SP!L24+CE!K29&gt;0,SP!M24-SP!L24+CE!K29,0)</f>
        <v>0</v>
      </c>
      <c r="N38" s="23">
        <f>-IF(SP!N24-SP!M24+CE!L29&gt;0,SP!N24-SP!M24+CE!L29,0)</f>
        <v>0</v>
      </c>
      <c r="O38" s="23">
        <f>-IF(SP!O24-SP!N24+CE!M29&gt;0,SP!O24-SP!N24+CE!M29,0)</f>
        <v>-1.0004441719502211E-11</v>
      </c>
      <c r="P38" s="23">
        <f>-IF(SP!P24-SP!O24+CE!N29&gt;0,SP!P24-SP!O24+CE!N29,0)</f>
        <v>-1.0004441719502211E-11</v>
      </c>
      <c r="Q38" s="23">
        <f>-IF(SP!Q24-SP!P24+CE!O29&gt;0,SP!Q24-SP!P24+CE!O29,0)</f>
        <v>0</v>
      </c>
      <c r="R38" s="23">
        <f>-IF(SP!R24-SP!Q24+CE!P29&gt;0,SP!R24-SP!Q24+CE!P29,0)</f>
        <v>0</v>
      </c>
      <c r="S38" s="23">
        <f>-IF(SP!S24-SP!R24+CE!Q29&gt;0,SP!S24-SP!R24+CE!Q29,0)</f>
        <v>-1.0004441719502211E-11</v>
      </c>
      <c r="T38" s="23">
        <f>-IF(SP!T24-SP!S24+CE!R29&gt;0,SP!T24-SP!S24+CE!R29,0)</f>
        <v>-1.0004441719502211E-11</v>
      </c>
      <c r="U38" s="23">
        <f>-IF(SP!U24-SP!T24+CE!S29&gt;0,SP!U24-SP!T24+CE!S29,0)</f>
        <v>0</v>
      </c>
      <c r="V38" s="23">
        <f>-IF(SP!V24-SP!U24+CE!T29&gt;0,SP!V24-SP!U24+CE!T29,0)</f>
        <v>0</v>
      </c>
      <c r="W38" s="23">
        <f>-IF(SP!W24-SP!V24+CE!U29&gt;0,SP!W24-SP!V24+CE!U29,0)</f>
        <v>-1.0004441719502211E-11</v>
      </c>
      <c r="X38" s="23">
        <f>-IF(SP!X24-SP!W24+CE!V29&gt;0,SP!X24-SP!W24+CE!V29,0)</f>
        <v>-1.0004441719502211E-11</v>
      </c>
      <c r="Y38" s="23">
        <f>-IF(SP!Y24-SP!X24+CE!W29&gt;0,SP!Y24-SP!X24+CE!W29,0)</f>
        <v>-1.0004441719502211E-11</v>
      </c>
      <c r="Z38" s="23">
        <f>-IF(SP!Z24-SP!Y24+CE!X29&gt;0,SP!Z24-SP!Y24+CE!X29,0)</f>
        <v>0</v>
      </c>
      <c r="AA38" s="23">
        <f>-IF(SP!AA24-SP!Z24+CE!Y29&gt;0,SP!AA24-SP!Z24+CE!Y29,0)</f>
        <v>-1.0004441719502211E-11</v>
      </c>
      <c r="AB38" s="23">
        <f>-IF(SP!AB24-SP!AA24+CE!Z29&gt;0,SP!AB24-SP!AA24+CE!Z29,0)</f>
        <v>0</v>
      </c>
      <c r="AC38" s="23">
        <f>-IF(SP!AC24-SP!AB24+CE!AA29&gt;0,SP!AC24-SP!AB24+CE!AA29,0)</f>
        <v>0</v>
      </c>
      <c r="AD38" s="23">
        <f>-IF(SP!AD24-SP!AC24+CE!AB29&gt;0,SP!AD24-SP!AC24+CE!AB29,0)</f>
        <v>0</v>
      </c>
      <c r="AE38" s="23">
        <f>-IF(SP!AE24-SP!AD24+CE!AC29&gt;0,SP!AE24-SP!AD24+CE!AC29,0)</f>
        <v>0</v>
      </c>
      <c r="AF38" s="23">
        <f>-IF(SP!AF24-SP!AE24+CE!AD29&gt;0,SP!AF24-SP!AE24+CE!AD29,0)</f>
        <v>0</v>
      </c>
      <c r="AG38" s="23">
        <f>-IF(SP!AG24-SP!AF24+CE!AE29&gt;0,SP!AG24-SP!AF24+CE!AE29,0)</f>
        <v>0</v>
      </c>
      <c r="AH38" s="23">
        <f>-IF(SP!AH24-SP!AG24+CE!AF29&gt;0,SP!AH24-SP!AG24+CE!AF29,0)</f>
        <v>0</v>
      </c>
      <c r="AI38" s="23">
        <f>-IF(SP!AI24-SP!AH24+CE!AG29&gt;0,SP!AI24-SP!AH24+CE!AG29,0)</f>
        <v>0</v>
      </c>
      <c r="AJ38" s="23">
        <f>-IF(SP!AJ24-SP!AI24+CE!AH29&gt;0,SP!AJ24-SP!AI24+CE!AH29,0)</f>
        <v>0</v>
      </c>
      <c r="AK38" s="23">
        <f>-IF(SP!AK24-SP!AJ24+CE!AI29&gt;0,SP!AK24-SP!AJ24+CE!AI29,0)</f>
        <v>0</v>
      </c>
      <c r="AL38" s="23">
        <f>-IF(SP!AL24-SP!AK24+CE!AJ29&gt;0,SP!AL24-SP!AK24+CE!AJ29,0)</f>
        <v>0</v>
      </c>
      <c r="AM38" s="23">
        <f>-IF(SP!AM24-SP!AL24+CE!AK29&gt;0,SP!AM24-SP!AL24+CE!AK29,0)</f>
        <v>0</v>
      </c>
      <c r="AN38" s="23">
        <f>-IF(SP!AN24-SP!AM24+CE!AL29&gt;0,SP!AN24-SP!AM24+CE!AL29,0)</f>
        <v>0</v>
      </c>
      <c r="AO38" s="23">
        <f>-IF(SP!AO24-SP!AN24+CE!AM29&gt;0,SP!AO24-SP!AN24+CE!AM29,0)</f>
        <v>0</v>
      </c>
      <c r="AP38" s="23">
        <f>-IF(SP!AP24-SP!AO24+CE!AN29&gt;0,SP!AP24-SP!AO24+CE!AN29,0)</f>
        <v>0</v>
      </c>
      <c r="AQ38" s="23">
        <f>-IF(SP!AQ24-SP!AP24+CE!AO29&gt;0,SP!AQ24-SP!AP24+CE!AO29,0)</f>
        <v>0</v>
      </c>
      <c r="AR38" s="23">
        <f>-IF(SP!AR24-SP!AQ24+CE!AP29&gt;0,SP!AR24-SP!AQ24+CE!AP29,0)</f>
        <v>0</v>
      </c>
      <c r="AS38" s="23">
        <f>-IF(SP!AS24-SP!AR24+CE!AQ29&gt;0,SP!AS24-SP!AR24+CE!AQ29,0)</f>
        <v>0</v>
      </c>
      <c r="AT38" s="23">
        <f>-IF(SP!AT24-SP!AS24+CE!AR29&gt;0,SP!AT24-SP!AS24+CE!AR29,0)</f>
        <v>0</v>
      </c>
      <c r="AU38" s="23">
        <f>-IF(SP!AU24-SP!AT24+CE!AS29&gt;0,SP!AU24-SP!AT24+CE!AS29,0)</f>
        <v>0</v>
      </c>
      <c r="AV38" s="23">
        <f>-IF(SP!AV24-SP!AU24+CE!AT29&gt;0,SP!AV24-SP!AU24+CE!AT29,0)</f>
        <v>0</v>
      </c>
      <c r="AW38" s="23">
        <f>-IF(SP!AW24-SP!AV24+CE!AU29&gt;0,SP!AW24-SP!AV24+CE!AU29,0)</f>
        <v>0</v>
      </c>
      <c r="AX38" s="23">
        <f>-IF(SP!AX24-SP!AW24+CE!AV29&gt;0,SP!AX24-SP!AW24+CE!AV29,0)</f>
        <v>0</v>
      </c>
      <c r="AY38" s="23">
        <f>-IF(SP!AY24-SP!AX24+CE!AW29&gt;0,SP!AY24-SP!AX24+CE!AW29,0)</f>
        <v>0</v>
      </c>
    </row>
    <row r="39" spans="2:51" x14ac:dyDescent="0.25">
      <c r="C39" t="s">
        <v>155</v>
      </c>
      <c r="D39" s="23">
        <f>+IF(SP!D24-SP!C24+CE!B29&lt;0,SP!D24-SP!C24+CE!B29,0)</f>
        <v>-1.9099388737231493E-11</v>
      </c>
      <c r="E39" s="23">
        <f>+IF(SP!E24-SP!D24+CE!C29&lt;0,SP!E24-SP!D24+CE!C29,0)</f>
        <v>0</v>
      </c>
      <c r="F39" s="23">
        <f>+IF(SP!F24-SP!E24+CE!D29&lt;0,SP!F24-SP!E24+CE!D29,0)</f>
        <v>0</v>
      </c>
      <c r="G39" s="23">
        <f>+IF(SP!G24-SP!F24+CE!E29&lt;0,SP!G24-SP!F24+CE!E29,0)</f>
        <v>-1.9099388737231493E-11</v>
      </c>
      <c r="H39" s="23">
        <f>+IF(SP!H24-SP!G24+CE!F29&lt;0,SP!H24-SP!G24+CE!F29,0)</f>
        <v>0</v>
      </c>
      <c r="I39" s="23">
        <f>+IF(SP!I24-SP!H24+CE!G29&lt;0,SP!I24-SP!H24+CE!G29,0)</f>
        <v>0</v>
      </c>
      <c r="J39" s="23">
        <f>+IF(SP!J24-SP!I24+CE!H29&lt;0,SP!J24-SP!I24+CE!H29,0)</f>
        <v>-1.9099388737231493E-11</v>
      </c>
      <c r="K39" s="23">
        <f>+IF(SP!K24-SP!J24+CE!I29&lt;0,SP!K24-SP!J24+CE!I29,0)</f>
        <v>0</v>
      </c>
      <c r="L39" s="23">
        <f>+IF(SP!L24-SP!K24+CE!J29&lt;0,SP!L24-SP!K24+CE!J29,0)</f>
        <v>0</v>
      </c>
      <c r="M39" s="23">
        <f>+IF(SP!M24-SP!L24+CE!K29&lt;0,SP!M24-SP!L24+CE!K29,0)</f>
        <v>-4.5474735088646412E-12</v>
      </c>
      <c r="N39" s="23">
        <f>+IF(SP!N24-SP!M24+CE!L29&lt;0,SP!N24-SP!M24+CE!L29,0)</f>
        <v>-4.5474735088646412E-12</v>
      </c>
      <c r="O39" s="23">
        <f>+IF(SP!O24-SP!N24+CE!M29&lt;0,SP!O24-SP!N24+CE!M29,0)</f>
        <v>0</v>
      </c>
      <c r="P39" s="23">
        <f>+IF(SP!P24-SP!O24+CE!N29&lt;0,SP!P24-SP!O24+CE!N29,0)</f>
        <v>0</v>
      </c>
      <c r="Q39" s="23">
        <f>+IF(SP!Q24-SP!P24+CE!O29&lt;0,SP!Q24-SP!P24+CE!O29,0)</f>
        <v>-4.5474735088646412E-12</v>
      </c>
      <c r="R39" s="23">
        <f>+IF(SP!R24-SP!Q24+CE!P29&lt;0,SP!R24-SP!Q24+CE!P29,0)</f>
        <v>-4.5474735088646412E-12</v>
      </c>
      <c r="S39" s="23">
        <f>+IF(SP!S24-SP!R24+CE!Q29&lt;0,SP!S24-SP!R24+CE!Q29,0)</f>
        <v>0</v>
      </c>
      <c r="T39" s="23">
        <f>+IF(SP!T24-SP!S24+CE!R29&lt;0,SP!T24-SP!S24+CE!R29,0)</f>
        <v>0</v>
      </c>
      <c r="U39" s="23">
        <f>+IF(SP!U24-SP!T24+CE!S29&lt;0,SP!U24-SP!T24+CE!S29,0)</f>
        <v>-4.5474735088646412E-12</v>
      </c>
      <c r="V39" s="23">
        <f>+IF(SP!V24-SP!U24+CE!T29&lt;0,SP!V24-SP!U24+CE!T29,0)</f>
        <v>-4.5474735088646412E-12</v>
      </c>
      <c r="W39" s="23">
        <f>+IF(SP!W24-SP!V24+CE!U29&lt;0,SP!W24-SP!V24+CE!U29,0)</f>
        <v>0</v>
      </c>
      <c r="X39" s="23">
        <f>+IF(SP!X24-SP!W24+CE!V29&lt;0,SP!X24-SP!W24+CE!V29,0)</f>
        <v>0</v>
      </c>
      <c r="Y39" s="23">
        <f>+IF(SP!Y24-SP!X24+CE!W29&lt;0,SP!Y24-SP!X24+CE!W29,0)</f>
        <v>0</v>
      </c>
      <c r="Z39" s="23">
        <f>+IF(SP!Z24-SP!Y24+CE!X29&lt;0,SP!Z24-SP!Y24+CE!X29,0)</f>
        <v>-1.9099388737231493E-11</v>
      </c>
      <c r="AA39" s="23">
        <f>+IF(SP!AA24-SP!Z24+CE!Y29&lt;0,SP!AA24-SP!Z24+CE!Y29,0)</f>
        <v>0</v>
      </c>
      <c r="AB39" s="23">
        <f>+IF(SP!AB24-SP!AA24+CE!Z29&lt;0,SP!AB24-SP!AA24+CE!Z29,0)</f>
        <v>0</v>
      </c>
      <c r="AC39" s="23">
        <f>+IF(SP!AC24-SP!AB24+CE!AA29&lt;0,SP!AC24-SP!AB24+CE!AA29,0)</f>
        <v>0</v>
      </c>
      <c r="AD39" s="23">
        <f>+IF(SP!AD24-SP!AC24+CE!AB29&lt;0,SP!AD24-SP!AC24+CE!AB29,0)</f>
        <v>0</v>
      </c>
      <c r="AE39" s="23">
        <f>+IF(SP!AE24-SP!AD24+CE!AC29&lt;0,SP!AE24-SP!AD24+CE!AC29,0)</f>
        <v>0</v>
      </c>
      <c r="AF39" s="23">
        <f>+IF(SP!AF24-SP!AE24+CE!AD29&lt;0,SP!AF24-SP!AE24+CE!AD29,0)</f>
        <v>0</v>
      </c>
      <c r="AG39" s="23">
        <f>+IF(SP!AG24-SP!AF24+CE!AE29&lt;0,SP!AG24-SP!AF24+CE!AE29,0)</f>
        <v>0</v>
      </c>
      <c r="AH39" s="23">
        <f>+IF(SP!AH24-SP!AG24+CE!AF29&lt;0,SP!AH24-SP!AG24+CE!AF29,0)</f>
        <v>0</v>
      </c>
      <c r="AI39" s="23">
        <f>+IF(SP!AI24-SP!AH24+CE!AG29&lt;0,SP!AI24-SP!AH24+CE!AG29,0)</f>
        <v>0</v>
      </c>
      <c r="AJ39" s="23">
        <f>+IF(SP!AJ24-SP!AI24+CE!AH29&lt;0,SP!AJ24-SP!AI24+CE!AH29,0)</f>
        <v>0</v>
      </c>
      <c r="AK39" s="23">
        <f>+IF(SP!AK24-SP!AJ24+CE!AI29&lt;0,SP!AK24-SP!AJ24+CE!AI29,0)</f>
        <v>0</v>
      </c>
      <c r="AL39" s="23">
        <f>+IF(SP!AL24-SP!AK24+CE!AJ29&lt;0,SP!AL24-SP!AK24+CE!AJ29,0)</f>
        <v>0</v>
      </c>
      <c r="AM39" s="23">
        <f>+IF(SP!AM24-SP!AL24+CE!AK29&lt;0,SP!AM24-SP!AL24+CE!AK29,0)</f>
        <v>0</v>
      </c>
      <c r="AN39" s="23">
        <f>+IF(SP!AN24-SP!AM24+CE!AL29&lt;0,SP!AN24-SP!AM24+CE!AL29,0)</f>
        <v>0</v>
      </c>
      <c r="AO39" s="23">
        <f>+IF(SP!AO24-SP!AN24+CE!AM29&lt;0,SP!AO24-SP!AN24+CE!AM29,0)</f>
        <v>0</v>
      </c>
      <c r="AP39" s="23">
        <f>+IF(SP!AP24-SP!AO24+CE!AN29&lt;0,SP!AP24-SP!AO24+CE!AN29,0)</f>
        <v>0</v>
      </c>
      <c r="AQ39" s="23">
        <f>+IF(SP!AQ24-SP!AP24+CE!AO29&lt;0,SP!AQ24-SP!AP24+CE!AO29,0)</f>
        <v>0</v>
      </c>
      <c r="AR39" s="23">
        <f>+IF(SP!AR24-SP!AQ24+CE!AP29&lt;0,SP!AR24-SP!AQ24+CE!AP29,0)</f>
        <v>0</v>
      </c>
      <c r="AS39" s="23">
        <f>+IF(SP!AS24-SP!AR24+CE!AQ29&lt;0,SP!AS24-SP!AR24+CE!AQ29,0)</f>
        <v>0</v>
      </c>
      <c r="AT39" s="23">
        <f>+IF(SP!AT24-SP!AS24+CE!AR29&lt;0,SP!AT24-SP!AS24+CE!AR29,0)</f>
        <v>0</v>
      </c>
      <c r="AU39" s="23">
        <f>+IF(SP!AU24-SP!AT24+CE!AS29&lt;0,SP!AU24-SP!AT24+CE!AS29,0)</f>
        <v>0</v>
      </c>
      <c r="AV39" s="23">
        <f>+IF(SP!AV24-SP!AU24+CE!AT29&lt;0,SP!AV24-SP!AU24+CE!AT29,0)</f>
        <v>0</v>
      </c>
      <c r="AW39" s="23">
        <f>+IF(SP!AW24-SP!AV24+CE!AU29&lt;0,SP!AW24-SP!AV24+CE!AU29,0)</f>
        <v>0</v>
      </c>
      <c r="AX39" s="23">
        <f>+IF(SP!AX24-SP!AW24+CE!AV29&lt;0,SP!AX24-SP!AW24+CE!AV29,0)</f>
        <v>0</v>
      </c>
      <c r="AY39" s="23">
        <f>+IF(SP!AY24-SP!AX24+CE!AW29&lt;0,SP!AY24-SP!AX24+CE!AW29,0)</f>
        <v>0</v>
      </c>
    </row>
    <row r="40" spans="2:51" x14ac:dyDescent="0.25"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2:51" x14ac:dyDescent="0.25">
      <c r="C41" s="3" t="s">
        <v>87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2:51" x14ac:dyDescent="0.25">
      <c r="C42" t="s">
        <v>154</v>
      </c>
      <c r="D42" s="23">
        <f>-IF(SP!D39-SP!C39+CE!B55&gt;0,SP!D39-SP!C39+CE!B55,0)</f>
        <v>0</v>
      </c>
      <c r="E42" s="23">
        <f>-IF(SP!E39-SP!D39+CE!C55&gt;0,SP!E39-SP!D39+CE!C55,0)</f>
        <v>0</v>
      </c>
      <c r="F42" s="23">
        <f>-IF(SP!F39-SP!E39+CE!D55&gt;0,SP!F39-SP!E39+CE!D55,0)</f>
        <v>0</v>
      </c>
      <c r="G42" s="23">
        <f>-IF(SP!G39-SP!F39+CE!E55&gt;0,SP!G39-SP!F39+CE!E55,0)</f>
        <v>0</v>
      </c>
      <c r="H42" s="23">
        <f>-IF(SP!H39-SP!G39+CE!F55&gt;0,SP!H39-SP!G39+CE!F55,0)</f>
        <v>0</v>
      </c>
      <c r="I42" s="23">
        <f>-IF(SP!I39-SP!H39+CE!G55&gt;0,SP!I39-SP!H39+CE!G55,0)</f>
        <v>0</v>
      </c>
      <c r="J42" s="23">
        <f>-IF(SP!J39-SP!I39+CE!H55&gt;0,SP!J39-SP!I39+CE!H55,0)</f>
        <v>0</v>
      </c>
      <c r="K42" s="23">
        <f>-IF(SP!K39-SP!J39+CE!I55&gt;0,SP!K39-SP!J39+CE!I55,0)</f>
        <v>0</v>
      </c>
      <c r="L42" s="23">
        <f>-IF(SP!L39-SP!K39+CE!J55&gt;0,SP!L39-SP!K39+CE!J55,0)</f>
        <v>0</v>
      </c>
      <c r="M42" s="23">
        <f>-IF(SP!M39-SP!L39+CE!K55&gt;0,SP!M39-SP!L39+CE!K55,0)</f>
        <v>0</v>
      </c>
      <c r="N42" s="23">
        <f>-IF(SP!N39-SP!M39+CE!L55&gt;0,SP!N39-SP!M39+CE!L55,0)</f>
        <v>0</v>
      </c>
      <c r="O42" s="23">
        <f>-IF(SP!O39-SP!N39+CE!M55&gt;0,SP!O39-SP!N39+CE!M55,0)</f>
        <v>0</v>
      </c>
      <c r="P42" s="23">
        <f>-IF(SP!P39-SP!O39+CE!N55&gt;0,SP!P39-SP!O39+CE!N55,0)</f>
        <v>0</v>
      </c>
      <c r="Q42" s="23">
        <f>-IF(SP!Q39-SP!P39+CE!O55&gt;0,SP!Q39-SP!P39+CE!O55,0)</f>
        <v>0</v>
      </c>
      <c r="R42" s="23">
        <f>-IF(SP!R39-SP!Q39+CE!P55&gt;0,SP!R39-SP!Q39+CE!P55,0)</f>
        <v>0</v>
      </c>
      <c r="S42" s="23">
        <f>-IF(SP!S39-SP!R39+CE!Q55&gt;0,SP!S39-SP!R39+CE!Q55,0)</f>
        <v>0</v>
      </c>
      <c r="T42" s="23">
        <f>-IF(SP!T39-SP!S39+CE!R55&gt;0,SP!T39-SP!S39+CE!R55,0)</f>
        <v>0</v>
      </c>
      <c r="U42" s="23">
        <f>-IF(SP!U39-SP!T39+CE!S55&gt;0,SP!U39-SP!T39+CE!S55,0)</f>
        <v>0</v>
      </c>
      <c r="V42" s="23">
        <f>-IF(SP!V39-SP!U39+CE!T55&gt;0,SP!V39-SP!U39+CE!T55,0)</f>
        <v>0</v>
      </c>
      <c r="W42" s="23">
        <f>-IF(SP!W39-SP!V39+CE!U55&gt;0,SP!W39-SP!V39+CE!U55,0)</f>
        <v>0</v>
      </c>
      <c r="X42" s="23">
        <f>-IF(SP!X39-SP!W39+CE!V55&gt;0,SP!X39-SP!W39+CE!V55,0)</f>
        <v>0</v>
      </c>
      <c r="Y42" s="23">
        <f>-IF(SP!Y39-SP!X39+CE!W55&gt;0,SP!Y39-SP!X39+CE!W55,0)</f>
        <v>0</v>
      </c>
      <c r="Z42" s="23">
        <f>-IF(SP!Z39-SP!Y39+CE!X55&gt;0,SP!Z39-SP!Y39+CE!X55,0)</f>
        <v>0</v>
      </c>
      <c r="AA42" s="23">
        <f>-IF(SP!AA39-SP!Z39+CE!Y55&gt;0,SP!AA39-SP!Z39+CE!Y55,0)</f>
        <v>-7.2759576141834259E-12</v>
      </c>
      <c r="AB42" s="23">
        <f>-IF(SP!AB39-SP!AA39+CE!Z55&gt;0,SP!AB39-SP!AA39+CE!Z55,0)</f>
        <v>0</v>
      </c>
      <c r="AC42" s="23">
        <f>-IF(SP!AC39-SP!AB39+CE!AA55&gt;0,SP!AC39-SP!AB39+CE!AA55,0)</f>
        <v>0</v>
      </c>
      <c r="AD42" s="23">
        <f>-IF(SP!AD39-SP!AC39+CE!AB55&gt;0,SP!AD39-SP!AC39+CE!AB55,0)</f>
        <v>0</v>
      </c>
      <c r="AE42" s="23">
        <f>-IF(SP!AE39-SP!AD39+CE!AC55&gt;0,SP!AE39-SP!AD39+CE!AC55,0)</f>
        <v>0</v>
      </c>
      <c r="AF42" s="23">
        <f>-IF(SP!AF39-SP!AE39+CE!AD55&gt;0,SP!AF39-SP!AE39+CE!AD55,0)</f>
        <v>0</v>
      </c>
      <c r="AG42" s="23">
        <f>-IF(SP!AG39-SP!AF39+CE!AE55&gt;0,SP!AG39-SP!AF39+CE!AE55,0)</f>
        <v>0</v>
      </c>
      <c r="AH42" s="23">
        <f>-IF(SP!AH39-SP!AG39+CE!AF55&gt;0,SP!AH39-SP!AG39+CE!AF55,0)</f>
        <v>0</v>
      </c>
      <c r="AI42" s="23">
        <f>-IF(SP!AI39-SP!AH39+CE!AG55&gt;0,SP!AI39-SP!AH39+CE!AG55,0)</f>
        <v>0</v>
      </c>
      <c r="AJ42" s="23">
        <f>-IF(SP!AJ39-SP!AI39+CE!AH55&gt;0,SP!AJ39-SP!AI39+CE!AH55,0)</f>
        <v>0</v>
      </c>
      <c r="AK42" s="23">
        <f>-IF(SP!AK39-SP!AJ39+CE!AI55&gt;0,SP!AK39-SP!AJ39+CE!AI55,0)</f>
        <v>0</v>
      </c>
      <c r="AL42" s="23">
        <f>-IF(SP!AL39-SP!AK39+CE!AJ55&gt;0,SP!AL39-SP!AK39+CE!AJ55,0)</f>
        <v>0</v>
      </c>
      <c r="AM42" s="23">
        <f>-IF(SP!AM39-SP!AL39+CE!AK55&gt;0,SP!AM39-SP!AL39+CE!AK55,0)</f>
        <v>0</v>
      </c>
      <c r="AN42" s="23">
        <f>-IF(SP!AN39-SP!AM39+CE!AL55&gt;0,SP!AN39-SP!AM39+CE!AL55,0)</f>
        <v>0</v>
      </c>
      <c r="AO42" s="23">
        <f>-IF(SP!AO39-SP!AN39+CE!AM55&gt;0,SP!AO39-SP!AN39+CE!AM55,0)</f>
        <v>0</v>
      </c>
      <c r="AP42" s="23">
        <f>-IF(SP!AP39-SP!AO39+CE!AN55&gt;0,SP!AP39-SP!AO39+CE!AN55,0)</f>
        <v>0</v>
      </c>
      <c r="AQ42" s="23">
        <f>-IF(SP!AQ39-SP!AP39+CE!AO55&gt;0,SP!AQ39-SP!AP39+CE!AO55,0)</f>
        <v>0</v>
      </c>
      <c r="AR42" s="23">
        <f>-IF(SP!AR39-SP!AQ39+CE!AP55&gt;0,SP!AR39-SP!AQ39+CE!AP55,0)</f>
        <v>0</v>
      </c>
      <c r="AS42" s="23">
        <f>-IF(SP!AS39-SP!AR39+CE!AQ55&gt;0,SP!AS39-SP!AR39+CE!AQ55,0)</f>
        <v>0</v>
      </c>
      <c r="AT42" s="23">
        <f>-IF(SP!AT39-SP!AS39+CE!AR55&gt;0,SP!AT39-SP!AS39+CE!AR55,0)</f>
        <v>0</v>
      </c>
      <c r="AU42" s="23">
        <f>-IF(SP!AU39-SP!AT39+CE!AS55&gt;0,SP!AU39-SP!AT39+CE!AS55,0)</f>
        <v>0</v>
      </c>
      <c r="AV42" s="23">
        <f>-IF(SP!AV39-SP!AU39+CE!AT55&gt;0,SP!AV39-SP!AU39+CE!AT55,0)</f>
        <v>0</v>
      </c>
      <c r="AW42" s="23">
        <f>-IF(SP!AW39-SP!AV39+CE!AU55&gt;0,SP!AW39-SP!AV39+CE!AU55,0)</f>
        <v>0</v>
      </c>
      <c r="AX42" s="23">
        <f>-IF(SP!AX39-SP!AW39+CE!AV55&gt;0,SP!AX39-SP!AW39+CE!AV55,0)</f>
        <v>0</v>
      </c>
      <c r="AY42" s="23">
        <f>-IF(SP!AY39-SP!AX39+CE!AW55&gt;0,SP!AY39-SP!AX39+CE!AW55,0)</f>
        <v>0</v>
      </c>
    </row>
    <row r="43" spans="2:51" x14ac:dyDescent="0.25">
      <c r="C43" t="s">
        <v>155</v>
      </c>
      <c r="D43" s="23">
        <f>-IF(SP!D39-SP!C39+CE!B55&lt;0,SP!D39-SP!C39+CE!B55,0)</f>
        <v>0</v>
      </c>
      <c r="E43" s="23">
        <f>-IF(SP!E39-SP!D39+CE!C55&lt;0,SP!E39-SP!D39+CE!C55,0)</f>
        <v>0</v>
      </c>
      <c r="F43" s="23">
        <f>-IF(SP!F39-SP!E39+CE!D55&lt;0,SP!F39-SP!E39+CE!D55,0)</f>
        <v>0</v>
      </c>
      <c r="G43" s="23">
        <f>-IF(SP!G39-SP!F39+CE!E55&lt;0,SP!G39-SP!F39+CE!E55,0)</f>
        <v>0</v>
      </c>
      <c r="H43" s="23">
        <f>-IF(SP!H39-SP!G39+CE!F55&lt;0,SP!H39-SP!G39+CE!F55,0)</f>
        <v>0</v>
      </c>
      <c r="I43" s="23">
        <f>-IF(SP!I39-SP!H39+CE!G55&lt;0,SP!I39-SP!H39+CE!G55,0)</f>
        <v>0</v>
      </c>
      <c r="J43" s="23">
        <f>-IF(SP!J39-SP!I39+CE!H55&lt;0,SP!J39-SP!I39+CE!H55,0)</f>
        <v>0</v>
      </c>
      <c r="K43" s="23">
        <f>-IF(SP!K39-SP!J39+CE!I55&lt;0,SP!K39-SP!J39+CE!I55,0)</f>
        <v>0</v>
      </c>
      <c r="L43" s="23">
        <f>-IF(SP!L39-SP!K39+CE!J55&lt;0,SP!L39-SP!K39+CE!J55,0)</f>
        <v>0</v>
      </c>
      <c r="M43" s="23">
        <f>-IF(SP!M39-SP!L39+CE!K55&lt;0,SP!M39-SP!L39+CE!K55,0)</f>
        <v>0</v>
      </c>
      <c r="N43" s="23">
        <f>-IF(SP!N39-SP!M39+CE!L55&lt;0,SP!N39-SP!M39+CE!L55,0)</f>
        <v>0</v>
      </c>
      <c r="O43" s="23">
        <f>-IF(SP!O39-SP!N39+CE!M55&lt;0,SP!O39-SP!N39+CE!M55,0)</f>
        <v>0</v>
      </c>
      <c r="P43" s="23">
        <f>-IF(SP!P39-SP!O39+CE!N55&lt;0,SP!P39-SP!O39+CE!N55,0)</f>
        <v>0</v>
      </c>
      <c r="Q43" s="23">
        <f>-IF(SP!Q39-SP!P39+CE!O55&lt;0,SP!Q39-SP!P39+CE!O55,0)</f>
        <v>0</v>
      </c>
      <c r="R43" s="23">
        <f>-IF(SP!R39-SP!Q39+CE!P55&lt;0,SP!R39-SP!Q39+CE!P55,0)</f>
        <v>0</v>
      </c>
      <c r="S43" s="23">
        <f>-IF(SP!S39-SP!R39+CE!Q55&lt;0,SP!S39-SP!R39+CE!Q55,0)</f>
        <v>0</v>
      </c>
      <c r="T43" s="23">
        <f>-IF(SP!T39-SP!S39+CE!R55&lt;0,SP!T39-SP!S39+CE!R55,0)</f>
        <v>0</v>
      </c>
      <c r="U43" s="23">
        <f>-IF(SP!U39-SP!T39+CE!S55&lt;0,SP!U39-SP!T39+CE!S55,0)</f>
        <v>1.8189894035458565E-12</v>
      </c>
      <c r="V43" s="23">
        <f>-IF(SP!V39-SP!U39+CE!T55&lt;0,SP!V39-SP!U39+CE!T55,0)</f>
        <v>1.8189894035458565E-12</v>
      </c>
      <c r="W43" s="23">
        <f>-IF(SP!W39-SP!V39+CE!U55&lt;0,SP!W39-SP!V39+CE!U55,0)</f>
        <v>0</v>
      </c>
      <c r="X43" s="23">
        <f>-IF(SP!X39-SP!W39+CE!V55&lt;0,SP!X39-SP!W39+CE!V55,0)</f>
        <v>0</v>
      </c>
      <c r="Y43" s="23">
        <f>-IF(SP!Y39-SP!X39+CE!W55&lt;0,SP!Y39-SP!X39+CE!W55,0)</f>
        <v>3.637978807091713E-12</v>
      </c>
      <c r="Z43" s="23">
        <f>-IF(SP!Z39-SP!Y39+CE!X55&lt;0,SP!Z39-SP!Y39+CE!X55,0)</f>
        <v>0</v>
      </c>
      <c r="AA43" s="23">
        <f>-IF(SP!AA39-SP!Z39+CE!Y55&lt;0,SP!AA39-SP!Z39+CE!Y55,0)</f>
        <v>0</v>
      </c>
      <c r="AB43" s="23">
        <f>-IF(SP!AB39-SP!AA39+CE!Z55&lt;0,SP!AB39-SP!AA39+CE!Z55,0)</f>
        <v>0</v>
      </c>
      <c r="AC43" s="23">
        <f>-IF(SP!AC39-SP!AB39+CE!AA55&lt;0,SP!AC39-SP!AB39+CE!AA55,0)</f>
        <v>0</v>
      </c>
      <c r="AD43" s="23">
        <f>-IF(SP!AD39-SP!AC39+CE!AB55&lt;0,SP!AD39-SP!AC39+CE!AB55,0)</f>
        <v>0</v>
      </c>
      <c r="AE43" s="23">
        <f>-IF(SP!AE39-SP!AD39+CE!AC55&lt;0,SP!AE39-SP!AD39+CE!AC55,0)</f>
        <v>0</v>
      </c>
      <c r="AF43" s="23">
        <f>-IF(SP!AF39-SP!AE39+CE!AD55&lt;0,SP!AF39-SP!AE39+CE!AD55,0)</f>
        <v>0</v>
      </c>
      <c r="AG43" s="23">
        <f>-IF(SP!AG39-SP!AF39+CE!AE55&lt;0,SP!AG39-SP!AF39+CE!AE55,0)</f>
        <v>0</v>
      </c>
      <c r="AH43" s="23">
        <f>-IF(SP!AH39-SP!AG39+CE!AF55&lt;0,SP!AH39-SP!AG39+CE!AF55,0)</f>
        <v>0</v>
      </c>
      <c r="AI43" s="23">
        <f>-IF(SP!AI39-SP!AH39+CE!AG55&lt;0,SP!AI39-SP!AH39+CE!AG55,0)</f>
        <v>0</v>
      </c>
      <c r="AJ43" s="23">
        <f>-IF(SP!AJ39-SP!AI39+CE!AH55&lt;0,SP!AJ39-SP!AI39+CE!AH55,0)</f>
        <v>0</v>
      </c>
      <c r="AK43" s="23">
        <f>-IF(SP!AK39-SP!AJ39+CE!AI55&lt;0,SP!AK39-SP!AJ39+CE!AI55,0)</f>
        <v>0</v>
      </c>
      <c r="AL43" s="23">
        <f>-IF(SP!AL39-SP!AK39+CE!AJ55&lt;0,SP!AL39-SP!AK39+CE!AJ55,0)</f>
        <v>0</v>
      </c>
      <c r="AM43" s="23">
        <f>-IF(SP!AM39-SP!AL39+CE!AK55&lt;0,SP!AM39-SP!AL39+CE!AK55,0)</f>
        <v>0</v>
      </c>
      <c r="AN43" s="23">
        <f>-IF(SP!AN39-SP!AM39+CE!AL55&lt;0,SP!AN39-SP!AM39+CE!AL55,0)</f>
        <v>0</v>
      </c>
      <c r="AO43" s="23">
        <f>-IF(SP!AO39-SP!AN39+CE!AM55&lt;0,SP!AO39-SP!AN39+CE!AM55,0)</f>
        <v>0</v>
      </c>
      <c r="AP43" s="23">
        <f>-IF(SP!AP39-SP!AO39+CE!AN55&lt;0,SP!AP39-SP!AO39+CE!AN55,0)</f>
        <v>0</v>
      </c>
      <c r="AQ43" s="23">
        <f>-IF(SP!AQ39-SP!AP39+CE!AO55&lt;0,SP!AQ39-SP!AP39+CE!AO55,0)</f>
        <v>0</v>
      </c>
      <c r="AR43" s="23">
        <f>-IF(SP!AR39-SP!AQ39+CE!AP55&lt;0,SP!AR39-SP!AQ39+CE!AP55,0)</f>
        <v>0</v>
      </c>
      <c r="AS43" s="23">
        <f>-IF(SP!AS39-SP!AR39+CE!AQ55&lt;0,SP!AS39-SP!AR39+CE!AQ55,0)</f>
        <v>0</v>
      </c>
      <c r="AT43" s="23">
        <f>-IF(SP!AT39-SP!AS39+CE!AR55&lt;0,SP!AT39-SP!AS39+CE!AR55,0)</f>
        <v>0</v>
      </c>
      <c r="AU43" s="23">
        <f>-IF(SP!AU39-SP!AT39+CE!AS55&lt;0,SP!AU39-SP!AT39+CE!AS55,0)</f>
        <v>0</v>
      </c>
      <c r="AV43" s="23">
        <f>-IF(SP!AV39-SP!AU39+CE!AT55&lt;0,SP!AV39-SP!AU39+CE!AT55,0)</f>
        <v>0</v>
      </c>
      <c r="AW43" s="23">
        <f>-IF(SP!AW39-SP!AV39+CE!AU55&lt;0,SP!AW39-SP!AV39+CE!AU55,0)</f>
        <v>0</v>
      </c>
      <c r="AX43" s="23">
        <f>-IF(SP!AX39-SP!AW39+CE!AV55&lt;0,SP!AX39-SP!AW39+CE!AV55,0)</f>
        <v>0</v>
      </c>
      <c r="AY43" s="23">
        <f>-IF(SP!AY39-SP!AX39+CE!AW55&lt;0,SP!AY39-SP!AX39+CE!AW55,0)</f>
        <v>0</v>
      </c>
    </row>
    <row r="44" spans="2:51" x14ac:dyDescent="0.25"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2:51" x14ac:dyDescent="0.25">
      <c r="C45" s="3" t="s">
        <v>156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2:51" x14ac:dyDescent="0.25">
      <c r="C46" t="s">
        <v>154</v>
      </c>
      <c r="D46" s="23">
        <f>-IF(SP!D49&gt;SP!C49,SP!D49-SP!C49,0)</f>
        <v>0</v>
      </c>
      <c r="E46" s="23">
        <f>-IF(SP!E49&gt;SP!D49,SP!E49-SP!D49,0)</f>
        <v>0</v>
      </c>
      <c r="F46" s="23">
        <f>-IF(SP!F49&gt;SP!E49,SP!F49-SP!E49,0)</f>
        <v>0</v>
      </c>
      <c r="G46" s="23">
        <f>-IF(SP!G49&gt;SP!F49,SP!G49-SP!F49,0)</f>
        <v>0</v>
      </c>
      <c r="H46" s="23">
        <f>-IF(SP!H49&gt;SP!G49,SP!H49-SP!G49,0)</f>
        <v>0</v>
      </c>
      <c r="I46" s="23">
        <f>-IF(SP!I49&gt;SP!H49,SP!I49-SP!H49,0)</f>
        <v>0</v>
      </c>
      <c r="J46" s="23">
        <f>-IF(SP!J49&gt;SP!I49,SP!J49-SP!I49,0)</f>
        <v>0</v>
      </c>
      <c r="K46" s="23">
        <f>-IF(SP!K49&gt;SP!J49,SP!K49-SP!J49,0)</f>
        <v>0</v>
      </c>
      <c r="L46" s="23">
        <f>-IF(SP!L49&gt;SP!K49,SP!L49-SP!K49,0)</f>
        <v>0</v>
      </c>
      <c r="M46" s="23">
        <f>-IF(SP!M49&gt;SP!L49,SP!M49-SP!L49,0)</f>
        <v>0</v>
      </c>
      <c r="N46" s="23">
        <f>-IF(SP!N49&gt;SP!M49,SP!N49-SP!M49,0)</f>
        <v>0</v>
      </c>
      <c r="O46" s="23">
        <f>-IF(SP!O49&gt;SP!N49,SP!O49-SP!N49,0)</f>
        <v>0</v>
      </c>
      <c r="P46" s="23">
        <f>-IF(SP!P49&gt;SP!O49,SP!P49-SP!O49,0)</f>
        <v>0</v>
      </c>
      <c r="Q46" s="23">
        <f>-IF(SP!Q49&gt;SP!P49,SP!Q49-SP!P49,0)</f>
        <v>0</v>
      </c>
      <c r="R46" s="23">
        <f>-IF(SP!R49&gt;SP!Q49,SP!R49-SP!Q49,0)</f>
        <v>0</v>
      </c>
      <c r="S46" s="23">
        <f>-IF(SP!S49&gt;SP!R49,SP!S49-SP!R49,0)</f>
        <v>0</v>
      </c>
      <c r="T46" s="23">
        <f>-IF(SP!T49&gt;SP!S49,SP!T49-SP!S49,0)</f>
        <v>0</v>
      </c>
      <c r="U46" s="23">
        <f>-IF(SP!U49&gt;SP!T49,SP!U49-SP!T49,0)</f>
        <v>0</v>
      </c>
      <c r="V46" s="23">
        <f>-IF(SP!V49&gt;SP!U49,SP!V49-SP!U49,0)</f>
        <v>0</v>
      </c>
      <c r="W46" s="23">
        <f>-IF(SP!W49&gt;SP!V49,SP!W49-SP!V49,0)</f>
        <v>0</v>
      </c>
      <c r="X46" s="23">
        <f>-IF(SP!X49&gt;SP!W49,SP!X49-SP!W49,0)</f>
        <v>0</v>
      </c>
      <c r="Y46" s="23">
        <f>-IF(SP!Y49&gt;SP!X49,SP!Y49-SP!X49,0)</f>
        <v>0</v>
      </c>
      <c r="Z46" s="23">
        <f>-IF(SP!Z49&gt;SP!Y49,SP!Z49-SP!Y49,0)</f>
        <v>0</v>
      </c>
      <c r="AA46" s="23">
        <f>-IF(SP!AA49&gt;SP!Z49,SP!AA49-SP!Z49,0)</f>
        <v>0</v>
      </c>
      <c r="AB46" s="23">
        <f>-IF(SP!AB49&gt;SP!AA49,SP!AB49-SP!AA49,0)</f>
        <v>0</v>
      </c>
      <c r="AC46" s="23">
        <f>-IF(SP!AC49&gt;SP!AB49,SP!AC49-SP!AB49,0)</f>
        <v>0</v>
      </c>
      <c r="AD46" s="23">
        <f>-IF(SP!AD49&gt;SP!AC49,SP!AD49-SP!AC49,0)</f>
        <v>0</v>
      </c>
      <c r="AE46" s="23">
        <f>-IF(SP!AE49&gt;SP!AD49,SP!AE49-SP!AD49,0)</f>
        <v>0</v>
      </c>
      <c r="AF46" s="23">
        <f>-IF(SP!AF49&gt;SP!AE49,SP!AF49-SP!AE49,0)</f>
        <v>0</v>
      </c>
      <c r="AG46" s="23">
        <f>-IF(SP!AG49&gt;SP!AF49,SP!AG49-SP!AF49,0)</f>
        <v>0</v>
      </c>
      <c r="AH46" s="23">
        <f>-IF(SP!AH49&gt;SP!AG49,SP!AH49-SP!AG49,0)</f>
        <v>0</v>
      </c>
      <c r="AI46" s="23">
        <f>-IF(SP!AI49&gt;SP!AH49,SP!AI49-SP!AH49,0)</f>
        <v>0</v>
      </c>
      <c r="AJ46" s="23">
        <f>-IF(SP!AJ49&gt;SP!AI49,SP!AJ49-SP!AI49,0)</f>
        <v>0</v>
      </c>
      <c r="AK46" s="23">
        <f>-IF(SP!AK49&gt;SP!AJ49,SP!AK49-SP!AJ49,0)</f>
        <v>0</v>
      </c>
      <c r="AL46" s="23">
        <f>-IF(SP!AL49&gt;SP!AK49,SP!AL49-SP!AK49,0)</f>
        <v>0</v>
      </c>
      <c r="AM46" s="23">
        <f>-IF(SP!AM49&gt;SP!AL49,SP!AM49-SP!AL49,0)</f>
        <v>0</v>
      </c>
      <c r="AN46" s="23">
        <f>-IF(SP!AN49&gt;SP!AM49,SP!AN49-SP!AM49,0)</f>
        <v>0</v>
      </c>
      <c r="AO46" s="23">
        <f>-IF(SP!AO49&gt;SP!AN49,SP!AO49-SP!AN49,0)</f>
        <v>0</v>
      </c>
      <c r="AP46" s="23">
        <f>-IF(SP!AP49&gt;SP!AO49,SP!AP49-SP!AO49,0)</f>
        <v>0</v>
      </c>
      <c r="AQ46" s="23">
        <f>-IF(SP!AQ49&gt;SP!AP49,SP!AQ49-SP!AP49,0)</f>
        <v>0</v>
      </c>
      <c r="AR46" s="23">
        <f>-IF(SP!AR49&gt;SP!AQ49,SP!AR49-SP!AQ49,0)</f>
        <v>0</v>
      </c>
      <c r="AS46" s="23">
        <f>-IF(SP!AS49&gt;SP!AR49,SP!AS49-SP!AR49,0)</f>
        <v>0</v>
      </c>
      <c r="AT46" s="23">
        <f>-IF(SP!AT49&gt;SP!AS49,SP!AT49-SP!AS49,0)</f>
        <v>0</v>
      </c>
      <c r="AU46" s="23">
        <f>-IF(SP!AU49&gt;SP!AT49,SP!AU49-SP!AT49,0)</f>
        <v>0</v>
      </c>
      <c r="AV46" s="23">
        <f>-IF(SP!AV49&gt;SP!AU49,SP!AV49-SP!AU49,0)</f>
        <v>0</v>
      </c>
      <c r="AW46" s="23">
        <f>-IF(SP!AW49&gt;SP!AV49,SP!AW49-SP!AV49,0)</f>
        <v>0</v>
      </c>
      <c r="AX46" s="23">
        <f>-IF(SP!AX49&gt;SP!AW49,SP!AX49-SP!AW49,0)</f>
        <v>0</v>
      </c>
      <c r="AY46" s="23">
        <f>-IF(SP!AY49&gt;SP!AX49,SP!AY49-SP!AX49,0)</f>
        <v>0</v>
      </c>
    </row>
    <row r="47" spans="2:51" x14ac:dyDescent="0.25">
      <c r="C47" t="s">
        <v>155</v>
      </c>
      <c r="D47" s="23">
        <f>IF(SP!D49&lt;SP!C49,SP!D49-SP!C49,0)</f>
        <v>0</v>
      </c>
      <c r="E47" s="23">
        <f>IF(SP!E49&lt;SP!D49,SP!E49-SP!D49,0)</f>
        <v>0</v>
      </c>
      <c r="F47" s="23">
        <f>IF(SP!F49&lt;SP!E49,SP!F49-SP!E49,0)</f>
        <v>0</v>
      </c>
      <c r="G47" s="23">
        <f>IF(SP!G49&lt;SP!F49,SP!G49-SP!F49,0)</f>
        <v>0</v>
      </c>
      <c r="H47" s="23">
        <f>IF(SP!H49&lt;SP!G49,SP!H49-SP!G49,0)</f>
        <v>0</v>
      </c>
      <c r="I47" s="23">
        <f>IF(SP!I49&lt;SP!H49,SP!I49-SP!H49,0)</f>
        <v>0</v>
      </c>
      <c r="J47" s="23">
        <f>IF(SP!J49&lt;SP!I49,SP!J49-SP!I49,0)</f>
        <v>0</v>
      </c>
      <c r="K47" s="23">
        <f>IF(SP!K49&lt;SP!J49,SP!K49-SP!J49,0)</f>
        <v>0</v>
      </c>
      <c r="L47" s="23">
        <f>IF(SP!L49&lt;SP!K49,SP!L49-SP!K49,0)</f>
        <v>0</v>
      </c>
      <c r="M47" s="23">
        <f>IF(SP!M49&lt;SP!L49,SP!M49-SP!L49,0)</f>
        <v>0</v>
      </c>
      <c r="N47" s="23">
        <f>IF(SP!N49&lt;SP!M49,SP!N49-SP!M49,0)</f>
        <v>0</v>
      </c>
      <c r="O47" s="23">
        <f>IF(SP!O49&lt;SP!N49,SP!O49-SP!N49,0)</f>
        <v>0</v>
      </c>
      <c r="P47" s="23">
        <f>IF(SP!P49&lt;SP!O49,SP!P49-SP!O49,0)</f>
        <v>0</v>
      </c>
      <c r="Q47" s="23">
        <f>IF(SP!Q49&lt;SP!P49,SP!Q49-SP!P49,0)</f>
        <v>0</v>
      </c>
      <c r="R47" s="23">
        <f>IF(SP!R49&lt;SP!Q49,SP!R49-SP!Q49,0)</f>
        <v>0</v>
      </c>
      <c r="S47" s="23">
        <f>IF(SP!S49&lt;SP!R49,SP!S49-SP!R49,0)</f>
        <v>0</v>
      </c>
      <c r="T47" s="23">
        <f>IF(SP!T49&lt;SP!S49,SP!T49-SP!S49,0)</f>
        <v>0</v>
      </c>
      <c r="U47" s="23">
        <f>IF(SP!U49&lt;SP!T49,SP!U49-SP!T49,0)</f>
        <v>0</v>
      </c>
      <c r="V47" s="23">
        <f>IF(SP!V49&lt;SP!U49,SP!V49-SP!U49,0)</f>
        <v>0</v>
      </c>
      <c r="W47" s="23">
        <f>IF(SP!W49&lt;SP!V49,SP!W49-SP!V49,0)</f>
        <v>0</v>
      </c>
      <c r="X47" s="23">
        <f>IF(SP!X49&lt;SP!W49,SP!X49-SP!W49,0)</f>
        <v>0</v>
      </c>
      <c r="Y47" s="23">
        <f>IF(SP!Y49&lt;SP!X49,SP!Y49-SP!X49,0)</f>
        <v>0</v>
      </c>
      <c r="Z47" s="23">
        <f>IF(SP!Z49&lt;SP!Y49,SP!Z49-SP!Y49,0)</f>
        <v>0</v>
      </c>
      <c r="AA47" s="23">
        <f>IF(SP!AA49&lt;SP!Z49,SP!AA49-SP!Z49,0)</f>
        <v>0</v>
      </c>
      <c r="AB47" s="23">
        <f>IF(SP!AB49&lt;SP!AA49,SP!AB49-SP!AA49,0)</f>
        <v>0</v>
      </c>
      <c r="AC47" s="23">
        <f>IF(SP!AC49&lt;SP!AB49,SP!AC49-SP!AB49,0)</f>
        <v>0</v>
      </c>
      <c r="AD47" s="23">
        <f>IF(SP!AD49&lt;SP!AC49,SP!AD49-SP!AC49,0)</f>
        <v>0</v>
      </c>
      <c r="AE47" s="23">
        <f>IF(SP!AE49&lt;SP!AD49,SP!AE49-SP!AD49,0)</f>
        <v>0</v>
      </c>
      <c r="AF47" s="23">
        <f>IF(SP!AF49&lt;SP!AE49,SP!AF49-SP!AE49,0)</f>
        <v>0</v>
      </c>
      <c r="AG47" s="23">
        <f>IF(SP!AG49&lt;SP!AF49,SP!AG49-SP!AF49,0)</f>
        <v>0</v>
      </c>
      <c r="AH47" s="23">
        <f>IF(SP!AH49&lt;SP!AG49,SP!AH49-SP!AG49,0)</f>
        <v>0</v>
      </c>
      <c r="AI47" s="23">
        <f>IF(SP!AI49&lt;SP!AH49,SP!AI49-SP!AH49,0)</f>
        <v>0</v>
      </c>
      <c r="AJ47" s="23">
        <f>IF(SP!AJ49&lt;SP!AI49,SP!AJ49-SP!AI49,0)</f>
        <v>0</v>
      </c>
      <c r="AK47" s="23">
        <f>IF(SP!AK49&lt;SP!AJ49,SP!AK49-SP!AJ49,0)</f>
        <v>0</v>
      </c>
      <c r="AL47" s="23">
        <f>IF(SP!AL49&lt;SP!AK49,SP!AL49-SP!AK49,0)</f>
        <v>0</v>
      </c>
      <c r="AM47" s="23">
        <f>IF(SP!AM49&lt;SP!AL49,SP!AM49-SP!AL49,0)</f>
        <v>0</v>
      </c>
      <c r="AN47" s="23">
        <f>IF(SP!AN49&lt;SP!AM49,SP!AN49-SP!AM49,0)</f>
        <v>0</v>
      </c>
      <c r="AO47" s="23">
        <f>IF(SP!AO49&lt;SP!AN49,SP!AO49-SP!AN49,0)</f>
        <v>0</v>
      </c>
      <c r="AP47" s="23">
        <f>IF(SP!AP49&lt;SP!AO49,SP!AP49-SP!AO49,0)</f>
        <v>0</v>
      </c>
      <c r="AQ47" s="23">
        <f>IF(SP!AQ49&lt;SP!AP49,SP!AQ49-SP!AP49,0)</f>
        <v>0</v>
      </c>
      <c r="AR47" s="23">
        <f>IF(SP!AR49&lt;SP!AQ49,SP!AR49-SP!AQ49,0)</f>
        <v>0</v>
      </c>
      <c r="AS47" s="23">
        <f>IF(SP!AS49&lt;SP!AR49,SP!AS49-SP!AR49,0)</f>
        <v>0</v>
      </c>
      <c r="AT47" s="23">
        <f>IF(SP!AT49&lt;SP!AS49,SP!AT49-SP!AS49,0)</f>
        <v>0</v>
      </c>
      <c r="AU47" s="23">
        <f>IF(SP!AU49&lt;SP!AT49,SP!AU49-SP!AT49,0)</f>
        <v>0</v>
      </c>
      <c r="AV47" s="23">
        <f>IF(SP!AV49&lt;SP!AU49,SP!AV49-SP!AU49,0)</f>
        <v>0</v>
      </c>
      <c r="AW47" s="23">
        <f>IF(SP!AW49&lt;SP!AV49,SP!AW49-SP!AV49,0)</f>
        <v>0</v>
      </c>
      <c r="AX47" s="23">
        <f>IF(SP!AX49&lt;SP!AW49,SP!AX49-SP!AW49,0)</f>
        <v>0</v>
      </c>
      <c r="AY47" s="23">
        <f>IF(SP!AY49&lt;SP!AX49,SP!AY49-SP!AX49,0)</f>
        <v>0</v>
      </c>
    </row>
    <row r="48" spans="2:51" x14ac:dyDescent="0.25"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2:51" x14ac:dyDescent="0.25"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2:51" x14ac:dyDescent="0.25">
      <c r="C50" s="5" t="s">
        <v>157</v>
      </c>
      <c r="D50" s="22">
        <f>SUM(D36:D47)</f>
        <v>-1.9099388737231493E-11</v>
      </c>
      <c r="E50" s="22">
        <f t="shared" ref="E50:AE50" si="82">SUM(E36:E47)</f>
        <v>-1.0004441719502211E-11</v>
      </c>
      <c r="F50" s="22">
        <f t="shared" si="82"/>
        <v>-1.0004441719502211E-11</v>
      </c>
      <c r="G50" s="22">
        <f t="shared" si="82"/>
        <v>-1.9099388737231493E-11</v>
      </c>
      <c r="H50" s="22">
        <f t="shared" si="82"/>
        <v>-1.0004441719502211E-11</v>
      </c>
      <c r="I50" s="22">
        <f t="shared" si="82"/>
        <v>-1.0004441719502211E-11</v>
      </c>
      <c r="J50" s="22">
        <f t="shared" si="82"/>
        <v>-1.9099388737231493E-11</v>
      </c>
      <c r="K50" s="22">
        <f t="shared" si="82"/>
        <v>-1.0004441719502211E-11</v>
      </c>
      <c r="L50" s="22">
        <f t="shared" si="82"/>
        <v>-1.0004441719502211E-11</v>
      </c>
      <c r="M50" s="22">
        <f t="shared" si="82"/>
        <v>-4.5474735088646412E-12</v>
      </c>
      <c r="N50" s="22">
        <f t="shared" si="82"/>
        <v>-4.5474735088646412E-12</v>
      </c>
      <c r="O50" s="22">
        <f t="shared" si="82"/>
        <v>-1.0004441719502211E-11</v>
      </c>
      <c r="P50" s="22">
        <f t="shared" si="82"/>
        <v>-1.0004441719502211E-11</v>
      </c>
      <c r="Q50" s="22">
        <f t="shared" si="82"/>
        <v>-4.5474735088646412E-12</v>
      </c>
      <c r="R50" s="22">
        <f t="shared" si="82"/>
        <v>-4.5474735088646412E-12</v>
      </c>
      <c r="S50" s="22">
        <f t="shared" si="82"/>
        <v>-1.0004441719502211E-11</v>
      </c>
      <c r="T50" s="22">
        <f t="shared" si="82"/>
        <v>-1.0004441719502211E-11</v>
      </c>
      <c r="U50" s="22">
        <f t="shared" si="82"/>
        <v>-2.7284841053187847E-12</v>
      </c>
      <c r="V50" s="22">
        <f t="shared" si="82"/>
        <v>-2.7284841053187847E-12</v>
      </c>
      <c r="W50" s="22">
        <f t="shared" si="82"/>
        <v>-1.0004441719502211E-11</v>
      </c>
      <c r="X50" s="22">
        <f t="shared" si="82"/>
        <v>-1.0004441719502211E-11</v>
      </c>
      <c r="Y50" s="22">
        <f t="shared" si="82"/>
        <v>-6.3664629124104977E-12</v>
      </c>
      <c r="Z50" s="22">
        <f t="shared" si="82"/>
        <v>-1.9099388737231493E-11</v>
      </c>
      <c r="AA50" s="22">
        <f t="shared" si="82"/>
        <v>-1.7280399333685637E-11</v>
      </c>
      <c r="AB50" s="22">
        <f t="shared" si="82"/>
        <v>0</v>
      </c>
      <c r="AC50" s="22">
        <f t="shared" si="82"/>
        <v>0</v>
      </c>
      <c r="AD50" s="22">
        <f t="shared" si="82"/>
        <v>0</v>
      </c>
      <c r="AE50" s="22">
        <f t="shared" si="82"/>
        <v>0</v>
      </c>
      <c r="AF50" s="22">
        <f>SUM(AF36:AF47)</f>
        <v>0</v>
      </c>
      <c r="AG50" s="22">
        <f t="shared" ref="AG50:AY50" si="83">SUM(AG36:AG47)</f>
        <v>0</v>
      </c>
      <c r="AH50" s="22">
        <f t="shared" si="83"/>
        <v>0</v>
      </c>
      <c r="AI50" s="22">
        <f t="shared" si="83"/>
        <v>0</v>
      </c>
      <c r="AJ50" s="22">
        <f t="shared" si="83"/>
        <v>0</v>
      </c>
      <c r="AK50" s="22">
        <f t="shared" si="83"/>
        <v>0</v>
      </c>
      <c r="AL50" s="22">
        <f t="shared" si="83"/>
        <v>0</v>
      </c>
      <c r="AM50" s="22">
        <f t="shared" si="83"/>
        <v>0</v>
      </c>
      <c r="AN50" s="22">
        <f t="shared" si="83"/>
        <v>0</v>
      </c>
      <c r="AO50" s="22">
        <f t="shared" si="83"/>
        <v>0</v>
      </c>
      <c r="AP50" s="22">
        <f t="shared" si="83"/>
        <v>0</v>
      </c>
      <c r="AQ50" s="22">
        <f t="shared" si="83"/>
        <v>0</v>
      </c>
      <c r="AR50" s="22">
        <f t="shared" si="83"/>
        <v>0</v>
      </c>
      <c r="AS50" s="22">
        <f t="shared" si="83"/>
        <v>0</v>
      </c>
      <c r="AT50" s="22">
        <f t="shared" si="83"/>
        <v>0</v>
      </c>
      <c r="AU50" s="22">
        <f t="shared" si="83"/>
        <v>0</v>
      </c>
      <c r="AV50" s="22">
        <f t="shared" si="83"/>
        <v>0</v>
      </c>
      <c r="AW50" s="22">
        <f t="shared" si="83"/>
        <v>0</v>
      </c>
      <c r="AX50" s="22">
        <f t="shared" si="83"/>
        <v>0</v>
      </c>
      <c r="AY50" s="22">
        <f t="shared" si="83"/>
        <v>0</v>
      </c>
    </row>
    <row r="51" spans="2:51" x14ac:dyDescent="0.25">
      <c r="C51" s="5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2:51" x14ac:dyDescent="0.25">
      <c r="B52" s="279" t="s">
        <v>158</v>
      </c>
      <c r="C52" s="279" t="s">
        <v>158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2:51" x14ac:dyDescent="0.25">
      <c r="B53" s="6"/>
      <c r="C53" s="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2:51" x14ac:dyDescent="0.25">
      <c r="B54" s="278" t="s">
        <v>159</v>
      </c>
      <c r="C54" s="278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2:51" x14ac:dyDescent="0.25">
      <c r="C55" t="s">
        <v>160</v>
      </c>
      <c r="D55" s="23">
        <f>+IF(SP!D74-SP!C74&gt;0,SP!D74-SP!C74,0)</f>
        <v>125000</v>
      </c>
      <c r="E55" s="23">
        <f>+IF(SP!E74-SP!D74&gt;0,SP!E74-SP!D74,0)</f>
        <v>0</v>
      </c>
      <c r="F55" s="23">
        <f>+IF(SP!F74-SP!E74&gt;0,SP!F74-SP!E74,0)</f>
        <v>0</v>
      </c>
      <c r="G55" s="23">
        <f>+IF(SP!G74-SP!F74&gt;0,SP!G74-SP!F74,0)</f>
        <v>0</v>
      </c>
      <c r="H55" s="23">
        <f>+IF(SP!H74-SP!G74&gt;0,SP!H74-SP!G74,0)</f>
        <v>0</v>
      </c>
      <c r="I55" s="23">
        <f>+IF(SP!I74-SP!H74&gt;0,SP!I74-SP!H74,0)</f>
        <v>0</v>
      </c>
      <c r="J55" s="23">
        <f>+IF(SP!J74-SP!I74&gt;0,SP!J74-SP!I74,0)</f>
        <v>0</v>
      </c>
      <c r="K55" s="23">
        <f>+IF(SP!K74-SP!J74&gt;0,SP!K74-SP!J74,0)</f>
        <v>0</v>
      </c>
      <c r="L55" s="23">
        <f>+IF(SP!L74-SP!K74&gt;0,SP!L74-SP!K74,0)</f>
        <v>0</v>
      </c>
      <c r="M55" s="23">
        <f>+IF(SP!M74-SP!L74&gt;0,SP!M74-SP!L74,0)</f>
        <v>0</v>
      </c>
      <c r="N55" s="23">
        <f>+IF(SP!N74-SP!M74&gt;0,SP!N74-SP!M74,0)</f>
        <v>0</v>
      </c>
      <c r="O55" s="23">
        <f>+IF(SP!O74-SP!N74&gt;0,SP!O74-SP!N74,0)</f>
        <v>0</v>
      </c>
      <c r="P55" s="23">
        <f>+IF(SP!P74-SP!O74&gt;0,SP!P74-SP!O74,0)</f>
        <v>0</v>
      </c>
      <c r="Q55" s="23">
        <f>+IF(SP!Q74-SP!P74&gt;0,SP!Q74-SP!P74,0)</f>
        <v>0</v>
      </c>
      <c r="R55" s="23">
        <f>+IF(SP!R74-SP!Q74&gt;0,SP!R74-SP!Q74,0)</f>
        <v>0</v>
      </c>
      <c r="S55" s="23">
        <f>+IF(SP!S74-SP!R74&gt;0,SP!S74-SP!R74,0)</f>
        <v>0</v>
      </c>
      <c r="T55" s="23">
        <f>+IF(SP!T74-SP!S74&gt;0,SP!T74-SP!S74,0)</f>
        <v>0</v>
      </c>
      <c r="U55" s="23">
        <f>+IF(SP!U74-SP!T74&gt;0,SP!U74-SP!T74,0)</f>
        <v>0</v>
      </c>
      <c r="V55" s="23">
        <f>+IF(SP!V74-SP!U74&gt;0,SP!V74-SP!U74,0)</f>
        <v>0</v>
      </c>
      <c r="W55" s="23">
        <f>+IF(SP!W74-SP!V74&gt;0,SP!W74-SP!V74,0)</f>
        <v>0</v>
      </c>
      <c r="X55" s="23">
        <f>+IF(SP!X74-SP!W74&gt;0,SP!X74-SP!W74,0)</f>
        <v>0</v>
      </c>
      <c r="Y55" s="23">
        <f>+IF(SP!Y74-SP!X74&gt;0,SP!Y74-SP!X74,0)</f>
        <v>0</v>
      </c>
      <c r="Z55" s="23">
        <f>+IF(SP!Z74-SP!Y74&gt;0,SP!Z74-SP!Y74,0)</f>
        <v>0</v>
      </c>
      <c r="AA55" s="23">
        <f>+IF(SP!AA74-SP!Z74&gt;0,SP!AA74-SP!Z74,0)</f>
        <v>0</v>
      </c>
      <c r="AB55" s="23">
        <f>+IF(SP!AB74-SP!AA74&gt;0,SP!AB74-SP!AA74,0)</f>
        <v>0</v>
      </c>
      <c r="AC55" s="23">
        <f>+IF(SP!AC74-SP!AB74&gt;0,SP!AC74-SP!AB74,0)</f>
        <v>0</v>
      </c>
      <c r="AD55" s="23">
        <f>+IF(SP!AD74-SP!AC74&gt;0,SP!AD74-SP!AC74,0)</f>
        <v>0</v>
      </c>
      <c r="AE55" s="23">
        <f>+IF(SP!AE74-SP!AD74&gt;0,SP!AE74-SP!AD74,0)</f>
        <v>0</v>
      </c>
      <c r="AF55" s="23">
        <f>+IF(SP!AF74-SP!AE74&gt;0,SP!AF74-SP!AE74,0)</f>
        <v>0</v>
      </c>
      <c r="AG55" s="23">
        <f>+IF(SP!AG74-SP!AF74&gt;0,SP!AG74-SP!AF74,0)</f>
        <v>0</v>
      </c>
      <c r="AH55" s="23">
        <f>+IF(SP!AH74-SP!AG74&gt;0,SP!AH74-SP!AG74,0)</f>
        <v>0</v>
      </c>
      <c r="AI55" s="23">
        <f>+IF(SP!AI74-SP!AH74&gt;0,SP!AI74-SP!AH74,0)</f>
        <v>0</v>
      </c>
      <c r="AJ55" s="23">
        <f>+IF(SP!AJ74-SP!AI74&gt;0,SP!AJ74-SP!AI74,0)</f>
        <v>0</v>
      </c>
      <c r="AK55" s="23">
        <f>+IF(SP!AK74-SP!AJ74&gt;0,SP!AK74-SP!AJ74,0)</f>
        <v>0</v>
      </c>
      <c r="AL55" s="23">
        <f>+IF(SP!AL74-SP!AK74&gt;0,SP!AL74-SP!AK74,0)</f>
        <v>0</v>
      </c>
      <c r="AM55" s="23">
        <f>+IF(SP!AM74-SP!AL74&gt;0,SP!AM74-SP!AL74,0)</f>
        <v>0</v>
      </c>
      <c r="AN55" s="23">
        <f>+IF(SP!AN74-SP!AM74&gt;0,SP!AN74-SP!AM74,0)</f>
        <v>0</v>
      </c>
      <c r="AO55" s="23">
        <f>+IF(SP!AO74-SP!AN74&gt;0,SP!AO74-SP!AN74,0)</f>
        <v>0</v>
      </c>
      <c r="AP55" s="23">
        <f>+IF(SP!AP74-SP!AO74&gt;0,SP!AP74-SP!AO74,0)</f>
        <v>0</v>
      </c>
      <c r="AQ55" s="23">
        <f>+IF(SP!AQ74-SP!AP74&gt;0,SP!AQ74-SP!AP74,0)</f>
        <v>0</v>
      </c>
      <c r="AR55" s="23">
        <f>+IF(SP!AR74-SP!AQ74&gt;0,SP!AR74-SP!AQ74,0)</f>
        <v>0</v>
      </c>
      <c r="AS55" s="23">
        <f>+IF(SP!AS74-SP!AR74&gt;0,SP!AS74-SP!AR74,0)</f>
        <v>0</v>
      </c>
      <c r="AT55" s="23">
        <f>+IF(SP!AT74-SP!AS74&gt;0,SP!AT74-SP!AS74,0)</f>
        <v>0</v>
      </c>
      <c r="AU55" s="23">
        <f>+IF(SP!AU74-SP!AT74&gt;0,SP!AU74-SP!AT74,0)</f>
        <v>0</v>
      </c>
      <c r="AV55" s="23">
        <f>+IF(SP!AV74-SP!AU74&gt;0,SP!AV74-SP!AU74,0)</f>
        <v>0</v>
      </c>
      <c r="AW55" s="23">
        <f>+IF(SP!AW74-SP!AV74&gt;0,SP!AW74-SP!AV74,0)</f>
        <v>0</v>
      </c>
      <c r="AX55" s="23">
        <f>+IF(SP!AX74-SP!AW74&gt;0,SP!AX74-SP!AW74,0)</f>
        <v>0</v>
      </c>
      <c r="AY55" s="23">
        <f>+IF(SP!AY74-SP!AX74&gt;0,SP!AY74-SP!AX74,0)</f>
        <v>0</v>
      </c>
    </row>
    <row r="56" spans="2:51" x14ac:dyDescent="0.25">
      <c r="C56" t="s">
        <v>161</v>
      </c>
      <c r="D56" s="23">
        <f>+IF(SP!D74-SP!C74&lt;0,SP!D74-SP!C74,0)</f>
        <v>0</v>
      </c>
      <c r="E56" s="23">
        <f>+IF(SP!E74-SP!D74&lt;0,SP!E74-SP!D74,0)</f>
        <v>-25923.227807317628</v>
      </c>
      <c r="F56" s="23">
        <f>+IF(SP!F74-SP!E74&lt;0,SP!F74-SP!E74,0)</f>
        <v>-25927.721665353049</v>
      </c>
      <c r="G56" s="23">
        <f>+IF(SP!G74-SP!F74&lt;0,SP!G74-SP!F74,0)</f>
        <v>-25932.237397469697</v>
      </c>
      <c r="H56" s="23">
        <f>+IF(SP!H74-SP!G74&lt;0,SP!H74-SP!G74,0)</f>
        <v>-25936.775110140909</v>
      </c>
      <c r="I56" s="23">
        <f>+IF(SP!I74-SP!H74&lt;0,SP!I74-SP!H74,0)</f>
        <v>-25941.33491035772</v>
      </c>
      <c r="J56" s="23">
        <f>+IF(SP!J74-SP!I74&lt;0,SP!J74-SP!I74,0)</f>
        <v>-25945.916905632941</v>
      </c>
      <c r="K56" s="23">
        <f>+IF(SP!K74-SP!J74&lt;0,SP!K74-SP!J74,0)</f>
        <v>-25950.521204001619</v>
      </c>
      <c r="L56" s="23">
        <f>+IF(SP!L74-SP!K74&lt;0,SP!L74-SP!K74,0)</f>
        <v>-25955.147914025583</v>
      </c>
      <c r="M56" s="23">
        <f>+IF(SP!M74-SP!L74&lt;0,SP!M74-SP!L74,0)</f>
        <v>-25959.797144794487</v>
      </c>
      <c r="N56" s="23">
        <f>+IF(SP!N74-SP!M74&lt;0,SP!N74-SP!M74,0)</f>
        <v>-964.46900592918973</v>
      </c>
      <c r="O56" s="23">
        <f>+IF(SP!O74-SP!N74&lt;0,SP!O74-SP!N74,0)</f>
        <v>-969.16360758431256</v>
      </c>
      <c r="P56" s="23">
        <f>+IF(SP!P74-SP!O74&lt;0,SP!P74-SP!O74,0)</f>
        <v>-973.88106045027962</v>
      </c>
      <c r="Q56" s="23">
        <f>+IF(SP!Q74-SP!P74&lt;0,SP!Q74-SP!P74,0)</f>
        <v>-978.62147575669223</v>
      </c>
      <c r="R56" s="23">
        <f>+IF(SP!R74-SP!Q74&lt;0,SP!R74-SP!Q74,0)</f>
        <v>-983.38496527425013</v>
      </c>
      <c r="S56" s="23">
        <f>+IF(SP!S74-SP!R74&lt;0,SP!S74-SP!R74,0)</f>
        <v>-988.17164131789468</v>
      </c>
      <c r="T56" s="23">
        <f>+IF(SP!T74-SP!S74&lt;0,SP!T74-SP!S74,0)</f>
        <v>-992.9816167493118</v>
      </c>
      <c r="U56" s="23">
        <f>+IF(SP!U74-SP!T74&lt;0,SP!U74-SP!T74,0)</f>
        <v>-997.81500497926027</v>
      </c>
      <c r="V56" s="23">
        <f>+IF(SP!V74-SP!U74&lt;0,SP!V74-SP!U74,0)</f>
        <v>-1002.6719199708314</v>
      </c>
      <c r="W56" s="23">
        <f>+IF(SP!W74-SP!V74&lt;0,SP!W74-SP!V74,0)</f>
        <v>-1007.5524762417772</v>
      </c>
      <c r="X56" s="23">
        <f>+IF(SP!X74-SP!W74&lt;0,SP!X74-SP!W74,0)</f>
        <v>-1012.4567888670717</v>
      </c>
      <c r="Y56" s="23">
        <f>+IF(SP!Y74-SP!X74&lt;0,SP!Y74-SP!X74,0)</f>
        <v>-1017.3849734821706</v>
      </c>
      <c r="Z56" s="23">
        <f>+IF(SP!Z74-SP!Y74&lt;0,SP!Z74-SP!Y74,0)</f>
        <v>-1022.3371462849318</v>
      </c>
      <c r="AA56" s="23">
        <f>+IF(SP!AA74-SP!Z74&lt;0,SP!AA74-SP!Z74,0)</f>
        <v>-1027.313424039341</v>
      </c>
      <c r="AB56" s="23">
        <f>+IF(SP!AB74-SP!AA74&lt;0,SP!AB74-SP!AA74,0)</f>
        <v>-1032.3139240773162</v>
      </c>
      <c r="AC56" s="23">
        <f>+IF(SP!AC74-SP!AB74&lt;0,SP!AC74-SP!AB74,0)</f>
        <v>-1037.3387643020833</v>
      </c>
      <c r="AD56" s="23">
        <f>+IF(SP!AD74-SP!AC74&lt;0,SP!AD74-SP!AC74,0)</f>
        <v>-1042.3880631907377</v>
      </c>
      <c r="AE56" s="23">
        <f>+IF(SP!AE74-SP!AD74&lt;0,SP!AE74-SP!AD74,0)</f>
        <v>-1047.46193979698</v>
      </c>
      <c r="AF56" s="23">
        <f>+IF(SP!AF74-SP!AE74&lt;0,SP!AF74-SP!AE74,0)</f>
        <v>-1052.5605137542007</v>
      </c>
      <c r="AG56" s="23">
        <f>+IF(SP!AG74-SP!AF74&lt;0,SP!AG74-SP!AF74,0)</f>
        <v>-1057.6839052780415</v>
      </c>
      <c r="AH56" s="23">
        <f>+IF(SP!AH74-SP!AG74&lt;0,SP!AH74-SP!AG74,0)</f>
        <v>-1062.8322351690731</v>
      </c>
      <c r="AI56" s="23">
        <f>+IF(SP!AI74-SP!AH74&lt;0,SP!AI74-SP!AH74,0)</f>
        <v>-1068.0056248162873</v>
      </c>
      <c r="AJ56" s="23">
        <f>+IF(SP!AJ74-SP!AI74&lt;0,SP!AJ74-SP!AI74,0)</f>
        <v>-1073.2041961991345</v>
      </c>
      <c r="AK56" s="23">
        <f>+IF(SP!AK74-SP!AJ74&lt;0,SP!AK74-SP!AJ74,0)</f>
        <v>-1078.4280718910741</v>
      </c>
      <c r="AL56" s="23">
        <f>+IF(SP!AL74-SP!AK74&lt;0,SP!AL74-SP!AK74,0)</f>
        <v>-1083.6773750620778</v>
      </c>
      <c r="AM56" s="23">
        <f>+IF(SP!AM74-SP!AL74&lt;0,SP!AM74-SP!AL74,0)</f>
        <v>-1088.9522294817143</v>
      </c>
      <c r="AN56" s="23">
        <f>+IF(SP!AN74-SP!AM74&lt;0,SP!AN74-SP!AM74,0)</f>
        <v>-1094.2527595219435</v>
      </c>
      <c r="AO56" s="23">
        <f>+IF(SP!AO74-SP!AN74&lt;0,SP!AO74-SP!AN74,0)</f>
        <v>-1099.5790901602013</v>
      </c>
      <c r="AP56" s="23">
        <f>+IF(SP!AP74-SP!AO74&lt;0,SP!AP74-SP!AO74,0)</f>
        <v>-1104.9313469821354</v>
      </c>
      <c r="AQ56" s="23">
        <f>+IF(SP!AQ74-SP!AP74&lt;0,SP!AQ74-SP!AP74,0)</f>
        <v>-1110.309656184807</v>
      </c>
      <c r="AR56" s="23">
        <f>+IF(SP!AR74-SP!AQ74&lt;0,SP!AR74-SP!AQ74,0)</f>
        <v>-1115.7141445794841</v>
      </c>
      <c r="AS56" s="23">
        <f>+IF(SP!AS74-SP!AR74&lt;0,SP!AS74-SP!AR74,0)</f>
        <v>-1121.1449395947275</v>
      </c>
      <c r="AT56" s="23">
        <f>+IF(SP!AT74-SP!AS74&lt;0,SP!AT74-SP!AS74,0)</f>
        <v>-1126.6021692792419</v>
      </c>
      <c r="AU56" s="23">
        <f>+IF(SP!AU74-SP!AT74&lt;0,SP!AU74-SP!AT74,0)</f>
        <v>-1132.0859623052529</v>
      </c>
      <c r="AV56" s="23">
        <f>+IF(SP!AV74-SP!AU74&lt;0,SP!AV74-SP!AU74,0)</f>
        <v>-1137.5964479710674</v>
      </c>
      <c r="AW56" s="23">
        <f>+IF(SP!AW74-SP!AV74&lt;0,SP!AW74-SP!AV74,0)</f>
        <v>-1143.1337562045082</v>
      </c>
      <c r="AX56" s="23">
        <f>+IF(SP!AX74-SP!AW74&lt;0,SP!AX74-SP!AW74,0)</f>
        <v>-1148.6980175658246</v>
      </c>
      <c r="AY56" s="23">
        <f>+IF(SP!AY74-SP!AX74&lt;0,SP!AY74-SP!AX74,0)</f>
        <v>-1154.289363250602</v>
      </c>
    </row>
    <row r="57" spans="2:51" x14ac:dyDescent="0.25"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2:51" x14ac:dyDescent="0.25">
      <c r="B58" s="278" t="s">
        <v>162</v>
      </c>
      <c r="C58" s="278" t="s">
        <v>162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  <row r="59" spans="2:51" x14ac:dyDescent="0.25">
      <c r="C59" t="s">
        <v>163</v>
      </c>
      <c r="D59" s="23">
        <f>+IF(SP!D79-SP!C79&gt;0,SP!D79-SP!C79,0)</f>
        <v>0</v>
      </c>
      <c r="E59" s="23">
        <f>+IF(SP!E79-SP!D79&gt;0,SP!E79-SP!D79,0)</f>
        <v>0</v>
      </c>
      <c r="F59" s="23">
        <f>+IF(SP!F79-SP!E79&gt;0,SP!F79-SP!E79,0)</f>
        <v>0</v>
      </c>
      <c r="G59" s="23">
        <f>+IF(SP!G79-SP!F79&gt;0,SP!G79-SP!F79,0)</f>
        <v>0</v>
      </c>
      <c r="H59" s="23">
        <f>+IF(SP!H79-SP!G79&gt;0,SP!H79-SP!G79,0)</f>
        <v>0</v>
      </c>
      <c r="I59" s="23">
        <f>+IF(SP!I79-SP!H79&gt;0,SP!I79-SP!H79,0)</f>
        <v>0</v>
      </c>
      <c r="J59" s="23">
        <f>+IF(SP!J79-SP!I79&gt;0,SP!J79-SP!I79,0)</f>
        <v>0</v>
      </c>
      <c r="K59" s="23">
        <f>+IF(SP!K79-SP!J79&gt;0,SP!K79-SP!J79,0)</f>
        <v>0</v>
      </c>
      <c r="L59" s="23">
        <f>+IF(SP!L79-SP!K79&gt;0,SP!L79-SP!K79,0)</f>
        <v>0</v>
      </c>
      <c r="M59" s="23">
        <f>+IF(SP!M79-SP!L79&gt;0,SP!M79-SP!L79,0)</f>
        <v>0</v>
      </c>
      <c r="N59" s="23">
        <f>+IF(SP!N79-SP!M79&gt;0,SP!N79-SP!M79,0)</f>
        <v>0</v>
      </c>
      <c r="O59" s="23">
        <f>+IF(SP!O79-SP!N79&gt;0,SP!O79-SP!N79,0)</f>
        <v>0</v>
      </c>
      <c r="P59" s="23">
        <f>+IF(SP!P79-SP!O79&gt;0,SP!P79-SP!O79,0)</f>
        <v>0</v>
      </c>
      <c r="Q59" s="23">
        <f>+IF(SP!Q79-SP!P79&gt;0,SP!Q79-SP!P79,0)</f>
        <v>0</v>
      </c>
      <c r="R59" s="23">
        <f>+IF(SP!R79-SP!Q79&gt;0,SP!R79-SP!Q79,0)</f>
        <v>0</v>
      </c>
      <c r="S59" s="23">
        <f>+IF(SP!S79-SP!R79&gt;0,SP!S79-SP!R79,0)</f>
        <v>0</v>
      </c>
      <c r="T59" s="23">
        <f>+IF(SP!T79-SP!S79&gt;0,SP!T79-SP!S79,0)</f>
        <v>0</v>
      </c>
      <c r="U59" s="23">
        <f>+IF(SP!U79-SP!T79&gt;0,SP!U79-SP!T79,0)</f>
        <v>0</v>
      </c>
      <c r="V59" s="23">
        <f>+IF(SP!V79-SP!U79&gt;0,SP!V79-SP!U79,0)</f>
        <v>0</v>
      </c>
      <c r="W59" s="23">
        <f>+IF(SP!W79-SP!V79&gt;0,SP!W79-SP!V79,0)</f>
        <v>0</v>
      </c>
      <c r="X59" s="23">
        <f>+IF(SP!X79-SP!W79&gt;0,SP!X79-SP!W79,0)</f>
        <v>0</v>
      </c>
      <c r="Y59" s="23">
        <f>+IF(SP!Y79-SP!X79&gt;0,SP!Y79-SP!X79,0)</f>
        <v>0</v>
      </c>
      <c r="Z59" s="23">
        <f>+IF(SP!Z79-SP!Y79&gt;0,SP!Z79-SP!Y79,0)</f>
        <v>0</v>
      </c>
      <c r="AA59" s="23">
        <f>+IF(SP!AA79-SP!Z79&gt;0,SP!AA79-SP!Z79,0)</f>
        <v>0</v>
      </c>
      <c r="AB59" s="23">
        <f>+IF(SP!AB79-SP!AA79&gt;0,SP!AB79-SP!AA79,0)</f>
        <v>0</v>
      </c>
      <c r="AC59" s="23">
        <f>+IF(SP!AC79-SP!AB79&gt;0,SP!AC79-SP!AB79,0)</f>
        <v>0</v>
      </c>
      <c r="AD59" s="23">
        <f>+IF(SP!AD79-SP!AC79&gt;0,SP!AD79-SP!AC79,0)</f>
        <v>0</v>
      </c>
      <c r="AE59" s="23">
        <f>+IF(SP!AE79-SP!AD79&gt;0,SP!AE79-SP!AD79,0)</f>
        <v>0</v>
      </c>
      <c r="AF59" s="23">
        <f>+IF(SP!AF79-SP!AE79&gt;0,SP!AF79-SP!AE79,0)</f>
        <v>0</v>
      </c>
      <c r="AG59" s="23">
        <f>+IF(SP!AG79-SP!AF79&gt;0,SP!AG79-SP!AF79,0)</f>
        <v>0</v>
      </c>
      <c r="AH59" s="23">
        <f>+IF(SP!AH79-SP!AG79&gt;0,SP!AH79-SP!AG79,0)</f>
        <v>0</v>
      </c>
      <c r="AI59" s="23">
        <f>+IF(SP!AI79-SP!AH79&gt;0,SP!AI79-SP!AH79,0)</f>
        <v>0</v>
      </c>
      <c r="AJ59" s="23">
        <f>+IF(SP!AJ79-SP!AI79&gt;0,SP!AJ79-SP!AI79,0)</f>
        <v>0</v>
      </c>
      <c r="AK59" s="23">
        <f>+IF(SP!AK79-SP!AJ79&gt;0,SP!AK79-SP!AJ79,0)</f>
        <v>0</v>
      </c>
      <c r="AL59" s="23">
        <f>+IF(SP!AL79-SP!AK79&gt;0,SP!AL79-SP!AK79,0)</f>
        <v>0</v>
      </c>
      <c r="AM59" s="23">
        <f>+IF(SP!AM79-SP!AL79&gt;0,SP!AM79-SP!AL79,0)</f>
        <v>0</v>
      </c>
      <c r="AN59" s="23">
        <f>+IF(SP!AN79-SP!AM79&gt;0,SP!AN79-SP!AM79,0)</f>
        <v>0</v>
      </c>
      <c r="AO59" s="23">
        <f>+IF(SP!AO79-SP!AN79&gt;0,SP!AO79-SP!AN79,0)</f>
        <v>0</v>
      </c>
      <c r="AP59" s="23">
        <f>+IF(SP!AP79-SP!AO79&gt;0,SP!AP79-SP!AO79,0)</f>
        <v>0</v>
      </c>
      <c r="AQ59" s="23">
        <f>+IF(SP!AQ79-SP!AP79&gt;0,SP!AQ79-SP!AP79,0)</f>
        <v>0</v>
      </c>
      <c r="AR59" s="23">
        <f>+IF(SP!AR79-SP!AQ79&gt;0,SP!AR79-SP!AQ79,0)</f>
        <v>0</v>
      </c>
      <c r="AS59" s="23">
        <f>+IF(SP!AS79-SP!AR79&gt;0,SP!AS79-SP!AR79,0)</f>
        <v>0</v>
      </c>
      <c r="AT59" s="23">
        <f>+IF(SP!AT79-SP!AS79&gt;0,SP!AT79-SP!AS79,0)</f>
        <v>0</v>
      </c>
      <c r="AU59" s="23">
        <f>+IF(SP!AU79-SP!AT79&gt;0,SP!AU79-SP!AT79,0)</f>
        <v>0</v>
      </c>
      <c r="AV59" s="23">
        <f>+IF(SP!AV79-SP!AU79&gt;0,SP!AV79-SP!AU79,0)</f>
        <v>0</v>
      </c>
      <c r="AW59" s="23">
        <f>+IF(SP!AW79-SP!AV79&gt;0,SP!AW79-SP!AV79,0)</f>
        <v>0</v>
      </c>
      <c r="AX59" s="23">
        <f>+IF(SP!AX79-SP!AW79&gt;0,SP!AX79-SP!AW79,0)</f>
        <v>0</v>
      </c>
      <c r="AY59" s="23">
        <f>+IF(SP!AY79-SP!AX79&gt;0,SP!AY79-SP!AX79,0)</f>
        <v>0</v>
      </c>
    </row>
    <row r="60" spans="2:51" x14ac:dyDescent="0.25">
      <c r="C60" s="5" t="s">
        <v>164</v>
      </c>
      <c r="D60" s="22">
        <f>SUM(D53:D59)</f>
        <v>125000</v>
      </c>
      <c r="E60" s="22">
        <f t="shared" ref="E60:AE60" si="84">SUM(E53:E59)</f>
        <v>-25923.227807317628</v>
      </c>
      <c r="F60" s="22">
        <f t="shared" si="84"/>
        <v>-25927.721665353049</v>
      </c>
      <c r="G60" s="22">
        <f t="shared" si="84"/>
        <v>-25932.237397469697</v>
      </c>
      <c r="H60" s="22">
        <f t="shared" si="84"/>
        <v>-25936.775110140909</v>
      </c>
      <c r="I60" s="22">
        <f t="shared" si="84"/>
        <v>-25941.33491035772</v>
      </c>
      <c r="J60" s="22">
        <f t="shared" si="84"/>
        <v>-25945.916905632941</v>
      </c>
      <c r="K60" s="22">
        <f t="shared" si="84"/>
        <v>-25950.521204001619</v>
      </c>
      <c r="L60" s="22">
        <f t="shared" si="84"/>
        <v>-25955.147914025583</v>
      </c>
      <c r="M60" s="22">
        <f t="shared" si="84"/>
        <v>-25959.797144794487</v>
      </c>
      <c r="N60" s="22">
        <f t="shared" si="84"/>
        <v>-964.46900592918973</v>
      </c>
      <c r="O60" s="22">
        <f t="shared" si="84"/>
        <v>-969.16360758431256</v>
      </c>
      <c r="P60" s="22">
        <f t="shared" si="84"/>
        <v>-973.88106045027962</v>
      </c>
      <c r="Q60" s="22">
        <f t="shared" si="84"/>
        <v>-978.62147575669223</v>
      </c>
      <c r="R60" s="22">
        <f t="shared" si="84"/>
        <v>-983.38496527425013</v>
      </c>
      <c r="S60" s="22">
        <f t="shared" si="84"/>
        <v>-988.17164131789468</v>
      </c>
      <c r="T60" s="22">
        <f t="shared" si="84"/>
        <v>-992.9816167493118</v>
      </c>
      <c r="U60" s="22">
        <f t="shared" si="84"/>
        <v>-997.81500497926027</v>
      </c>
      <c r="V60" s="22">
        <f t="shared" si="84"/>
        <v>-1002.6719199708314</v>
      </c>
      <c r="W60" s="22">
        <f t="shared" si="84"/>
        <v>-1007.5524762417772</v>
      </c>
      <c r="X60" s="22">
        <f t="shared" si="84"/>
        <v>-1012.4567888670717</v>
      </c>
      <c r="Y60" s="22">
        <f t="shared" si="84"/>
        <v>-1017.3849734821706</v>
      </c>
      <c r="Z60" s="22">
        <f t="shared" si="84"/>
        <v>-1022.3371462849318</v>
      </c>
      <c r="AA60" s="22">
        <f t="shared" si="84"/>
        <v>-1027.313424039341</v>
      </c>
      <c r="AB60" s="22">
        <f t="shared" si="84"/>
        <v>-1032.3139240773162</v>
      </c>
      <c r="AC60" s="22">
        <f t="shared" si="84"/>
        <v>-1037.3387643020833</v>
      </c>
      <c r="AD60" s="22">
        <f t="shared" si="84"/>
        <v>-1042.3880631907377</v>
      </c>
      <c r="AE60" s="22">
        <f t="shared" si="84"/>
        <v>-1047.46193979698</v>
      </c>
      <c r="AF60" s="22">
        <f>SUM(AF53:AF59)</f>
        <v>-1052.5605137542007</v>
      </c>
      <c r="AG60" s="22">
        <f t="shared" ref="AG60" si="85">SUM(AG53:AG59)</f>
        <v>-1057.6839052780415</v>
      </c>
      <c r="AH60" s="22">
        <f t="shared" ref="AH60" si="86">SUM(AH53:AH59)</f>
        <v>-1062.8322351690731</v>
      </c>
      <c r="AI60" s="22">
        <f t="shared" ref="AI60" si="87">SUM(AI53:AI59)</f>
        <v>-1068.0056248162873</v>
      </c>
      <c r="AJ60" s="22">
        <f t="shared" ref="AJ60" si="88">SUM(AJ53:AJ59)</f>
        <v>-1073.2041961991345</v>
      </c>
      <c r="AK60" s="22">
        <f t="shared" ref="AK60" si="89">SUM(AK53:AK59)</f>
        <v>-1078.4280718910741</v>
      </c>
      <c r="AL60" s="22">
        <f t="shared" ref="AL60" si="90">SUM(AL53:AL59)</f>
        <v>-1083.6773750620778</v>
      </c>
      <c r="AM60" s="22">
        <f t="shared" ref="AM60" si="91">SUM(AM53:AM59)</f>
        <v>-1088.9522294817143</v>
      </c>
      <c r="AN60" s="22">
        <f t="shared" ref="AN60" si="92">SUM(AN53:AN59)</f>
        <v>-1094.2527595219435</v>
      </c>
      <c r="AO60" s="22">
        <f t="shared" ref="AO60" si="93">SUM(AO53:AO59)</f>
        <v>-1099.5790901602013</v>
      </c>
      <c r="AP60" s="22">
        <f t="shared" ref="AP60" si="94">SUM(AP53:AP59)</f>
        <v>-1104.9313469821354</v>
      </c>
      <c r="AQ60" s="22">
        <f t="shared" ref="AQ60" si="95">SUM(AQ53:AQ59)</f>
        <v>-1110.309656184807</v>
      </c>
      <c r="AR60" s="22">
        <f t="shared" ref="AR60" si="96">SUM(AR53:AR59)</f>
        <v>-1115.7141445794841</v>
      </c>
      <c r="AS60" s="22">
        <f t="shared" ref="AS60" si="97">SUM(AS53:AS59)</f>
        <v>-1121.1449395947275</v>
      </c>
      <c r="AT60" s="22">
        <f t="shared" ref="AT60" si="98">SUM(AT53:AT59)</f>
        <v>-1126.6021692792419</v>
      </c>
      <c r="AU60" s="22">
        <f t="shared" ref="AU60" si="99">SUM(AU53:AU59)</f>
        <v>-1132.0859623052529</v>
      </c>
      <c r="AV60" s="22">
        <f t="shared" ref="AV60" si="100">SUM(AV53:AV59)</f>
        <v>-1137.5964479710674</v>
      </c>
      <c r="AW60" s="22">
        <f t="shared" ref="AW60" si="101">SUM(AW53:AW59)</f>
        <v>-1143.1337562045082</v>
      </c>
      <c r="AX60" s="22">
        <f t="shared" ref="AX60" si="102">SUM(AX53:AX59)</f>
        <v>-1148.6980175658246</v>
      </c>
      <c r="AY60" s="22">
        <f t="shared" ref="AY60" si="103">SUM(AY53:AY59)</f>
        <v>-1154.289363250602</v>
      </c>
    </row>
    <row r="61" spans="2:51" x14ac:dyDescent="0.25">
      <c r="C61" s="5"/>
    </row>
    <row r="62" spans="2:51" x14ac:dyDescent="0.25">
      <c r="B62" s="279" t="s">
        <v>165</v>
      </c>
      <c r="C62" s="279" t="s">
        <v>165</v>
      </c>
      <c r="D62" s="22">
        <f>+D33+D50+D60</f>
        <v>110529.99999999997</v>
      </c>
      <c r="E62" s="22">
        <f t="shared" ref="E62:AE62" si="104">+E33+E50+E60</f>
        <v>86682.972941214233</v>
      </c>
      <c r="F62" s="22">
        <f t="shared" si="104"/>
        <v>44632.972941214262</v>
      </c>
      <c r="G62" s="22">
        <f t="shared" si="104"/>
        <v>-19017.027058785727</v>
      </c>
      <c r="H62" s="22">
        <f t="shared" si="104"/>
        <v>-17267.027058785839</v>
      </c>
      <c r="I62" s="22">
        <f t="shared" si="104"/>
        <v>-19350.360392119026</v>
      </c>
      <c r="J62" s="22">
        <f t="shared" si="104"/>
        <v>-13767.027058785829</v>
      </c>
      <c r="K62" s="22">
        <f t="shared" si="104"/>
        <v>-12017.027058785716</v>
      </c>
      <c r="L62" s="22">
        <f t="shared" si="104"/>
        <v>-10267.02705878577</v>
      </c>
      <c r="M62" s="22">
        <f t="shared" si="104"/>
        <v>-8517.0270587857667</v>
      </c>
      <c r="N62" s="22">
        <f t="shared" si="104"/>
        <v>16482.972941214288</v>
      </c>
      <c r="O62" s="22">
        <f t="shared" si="104"/>
        <v>11882.972941214219</v>
      </c>
      <c r="P62" s="22">
        <f t="shared" si="104"/>
        <v>8453.6542537764326</v>
      </c>
      <c r="Q62" s="22">
        <f t="shared" si="104"/>
        <v>16482.972941214241</v>
      </c>
      <c r="R62" s="22">
        <f t="shared" si="104"/>
        <v>16482.972941214251</v>
      </c>
      <c r="S62" s="22">
        <f t="shared" si="104"/>
        <v>16482.97294121427</v>
      </c>
      <c r="T62" s="22">
        <f t="shared" si="104"/>
        <v>16482.972941214204</v>
      </c>
      <c r="U62" s="22">
        <f t="shared" si="104"/>
        <v>1328.7929412142503</v>
      </c>
      <c r="V62" s="22">
        <f t="shared" si="104"/>
        <v>16482.97294121427</v>
      </c>
      <c r="W62" s="22">
        <f t="shared" si="104"/>
        <v>16482.972941214226</v>
      </c>
      <c r="X62" s="22">
        <f t="shared" si="104"/>
        <v>16482.972941214273</v>
      </c>
      <c r="Y62" s="22">
        <f t="shared" si="104"/>
        <v>16482.972941214201</v>
      </c>
      <c r="Z62" s="22">
        <f t="shared" si="104"/>
        <v>11959.752941214287</v>
      </c>
      <c r="AA62" s="22">
        <f t="shared" si="104"/>
        <v>11882.972941214251</v>
      </c>
      <c r="AB62" s="22">
        <f t="shared" si="104"/>
        <v>-54502.265289173723</v>
      </c>
      <c r="AC62" s="22">
        <f t="shared" si="104"/>
        <v>16482.972941214248</v>
      </c>
      <c r="AD62" s="22">
        <f t="shared" si="104"/>
        <v>16482.972941214226</v>
      </c>
      <c r="AE62" s="22">
        <f t="shared" si="104"/>
        <v>16482.972941214273</v>
      </c>
      <c r="AF62" s="22">
        <f>+AF33+AF50+AF60</f>
        <v>16482.972941214288</v>
      </c>
      <c r="AG62" s="22">
        <f t="shared" ref="AG62:AY62" si="105">+AG33+AG50+AG60</f>
        <v>8867.4929412142264</v>
      </c>
      <c r="AH62" s="22">
        <f t="shared" si="105"/>
        <v>16482.972941214288</v>
      </c>
      <c r="AI62" s="22">
        <f t="shared" si="105"/>
        <v>16482.972941214237</v>
      </c>
      <c r="AJ62" s="22">
        <f t="shared" si="105"/>
        <v>16482.972941214251</v>
      </c>
      <c r="AK62" s="22">
        <f t="shared" si="105"/>
        <v>16482.972941214251</v>
      </c>
      <c r="AL62" s="22">
        <f t="shared" si="105"/>
        <v>11959.752941214265</v>
      </c>
      <c r="AM62" s="22">
        <f t="shared" si="105"/>
        <v>11882.972941214255</v>
      </c>
      <c r="AN62" s="22">
        <f t="shared" si="105"/>
        <v>-131574.08476885757</v>
      </c>
      <c r="AO62" s="22">
        <f t="shared" si="105"/>
        <v>16482.972941214255</v>
      </c>
      <c r="AP62" s="22">
        <f t="shared" si="105"/>
        <v>16482.97294121427</v>
      </c>
      <c r="AQ62" s="22">
        <f t="shared" si="105"/>
        <v>16482.972941214266</v>
      </c>
      <c r="AR62" s="22">
        <f t="shared" si="105"/>
        <v>16482.972941214259</v>
      </c>
      <c r="AS62" s="22">
        <f t="shared" si="105"/>
        <v>3434.792941214213</v>
      </c>
      <c r="AT62" s="22">
        <f t="shared" si="105"/>
        <v>16482.972941214266</v>
      </c>
      <c r="AU62" s="22">
        <f t="shared" si="105"/>
        <v>16482.972941214244</v>
      </c>
      <c r="AV62" s="22">
        <f t="shared" si="105"/>
        <v>16482.972941214266</v>
      </c>
      <c r="AW62" s="22">
        <f t="shared" si="105"/>
        <v>16482.972941214281</v>
      </c>
      <c r="AX62" s="22">
        <f t="shared" si="105"/>
        <v>9631.4529412142765</v>
      </c>
      <c r="AY62" s="22">
        <f t="shared" si="105"/>
        <v>11882.972941214266</v>
      </c>
    </row>
    <row r="63" spans="2:51" x14ac:dyDescent="0.25">
      <c r="C63" s="3" t="s">
        <v>166</v>
      </c>
      <c r="D63" s="22">
        <f>+SP!C4-SP!C57</f>
        <v>-150000</v>
      </c>
      <c r="E63" s="22">
        <f>+SP!D4-SP!D57</f>
        <v>-42470</v>
      </c>
      <c r="F63" s="22">
        <f>+SP!E4-SP!E57</f>
        <v>44212.972941214262</v>
      </c>
      <c r="G63" s="22">
        <f>+SP!F4-SP!F57</f>
        <v>88845.945882428525</v>
      </c>
      <c r="H63" s="22">
        <f>+SP!G4-SP!G57</f>
        <v>69828.918823642787</v>
      </c>
      <c r="I63" s="22">
        <f>+SP!H4-SP!H57</f>
        <v>52561.89176485705</v>
      </c>
      <c r="J63" s="22">
        <f>+SP!I4-SP!I57</f>
        <v>33211.531372737976</v>
      </c>
      <c r="K63" s="22">
        <f>+SP!J4-SP!J57</f>
        <v>19444.504313952235</v>
      </c>
      <c r="L63" s="22">
        <f>+SP!K4-SP!K57</f>
        <v>7427.4772551664937</v>
      </c>
      <c r="M63" s="22">
        <f>+SP!L4-SP!L57</f>
        <v>-2839.5498036192475</v>
      </c>
      <c r="N63" s="22">
        <f>+SP!M4-SP!M57</f>
        <v>-11356.576862404989</v>
      </c>
      <c r="O63" s="22">
        <f>+SP!N4-SP!N57</f>
        <v>5126.39607880927</v>
      </c>
      <c r="P63" s="22">
        <f>+SP!O4-SP!O57</f>
        <v>17009.369020023532</v>
      </c>
      <c r="Q63" s="22">
        <f>+SP!P4-SP!P57</f>
        <v>25463.023273799954</v>
      </c>
      <c r="R63" s="22">
        <f>+SP!Q4-SP!Q57</f>
        <v>41945.996215014209</v>
      </c>
      <c r="S63" s="22">
        <f>+SP!R4-SP!R57</f>
        <v>58428.969156228472</v>
      </c>
      <c r="T63" s="22">
        <f>+SP!S4-SP!S57</f>
        <v>74911.942097442734</v>
      </c>
      <c r="U63" s="22">
        <f>+SP!T4-SP!T57</f>
        <v>91394.915038656996</v>
      </c>
      <c r="V63" s="22">
        <f>+SP!U4-SP!U57</f>
        <v>92723.707979871266</v>
      </c>
      <c r="W63" s="22">
        <f>+SP!V4-SP!V57</f>
        <v>109206.68092108553</v>
      </c>
      <c r="X63" s="22">
        <f>+SP!W4-SP!W57</f>
        <v>125689.65386229979</v>
      </c>
      <c r="Y63" s="22">
        <f>+SP!X4-SP!X57</f>
        <v>142172.62680351405</v>
      </c>
      <c r="Z63" s="22">
        <f>+SP!Y4-SP!Y57</f>
        <v>158655.5997447283</v>
      </c>
      <c r="AA63" s="22">
        <f>+SP!Z4-SP!Z57</f>
        <v>170615.35268594255</v>
      </c>
      <c r="AB63" s="22">
        <f>+SP!AA4-SP!AA57</f>
        <v>182498.32562715682</v>
      </c>
      <c r="AC63" s="22">
        <f>+SP!AB4-SP!AB57</f>
        <v>127996.0603379831</v>
      </c>
      <c r="AD63" s="22">
        <f>+SP!AC4-SP!AC57</f>
        <v>144479.03327919735</v>
      </c>
      <c r="AE63" s="22">
        <f>+SP!AD4-SP!AD57</f>
        <v>160962.0062204116</v>
      </c>
      <c r="AF63" s="22">
        <f>+SP!AE4-SP!AE57</f>
        <v>177444.97916162584</v>
      </c>
      <c r="AG63" s="22">
        <f>+SP!AF4-SP!AF57</f>
        <v>193927.95210284009</v>
      </c>
      <c r="AH63" s="22">
        <f>+SP!AG4-SP!AG57</f>
        <v>202795.44504405436</v>
      </c>
      <c r="AI63" s="22">
        <f>+SP!AH4-SP!AH57</f>
        <v>219278.41798526861</v>
      </c>
      <c r="AJ63" s="22">
        <f>+SP!AI4-SP!AI57</f>
        <v>235761.39092648285</v>
      </c>
      <c r="AK63" s="22">
        <f>+SP!AJ4-SP!AJ57</f>
        <v>252244.3638676971</v>
      </c>
      <c r="AL63" s="22">
        <f>+SP!AK4-SP!AK57</f>
        <v>268727.33680891135</v>
      </c>
      <c r="AM63" s="22">
        <f>+SP!AL4-SP!AL57</f>
        <v>280687.0897501256</v>
      </c>
      <c r="AN63" s="22">
        <f>+SP!AM4-SP!AM57</f>
        <v>292570.06269133987</v>
      </c>
      <c r="AO63" s="22">
        <f>+SP!AN4-SP!AN57</f>
        <v>160995.9779224823</v>
      </c>
      <c r="AP63" s="22">
        <f>+SP!AO4-SP!AO57</f>
        <v>177478.95086369655</v>
      </c>
      <c r="AQ63" s="22">
        <f>+SP!AP4-SP!AP57</f>
        <v>193961.9238049108</v>
      </c>
      <c r="AR63" s="22">
        <f>+SP!AQ4-SP!AQ57</f>
        <v>210444.89674612504</v>
      </c>
      <c r="AS63" s="22">
        <f>+SP!AR4-SP!AR57</f>
        <v>226927.86968733929</v>
      </c>
      <c r="AT63" s="22">
        <f>+SP!AS4-SP!AS57</f>
        <v>230362.66262855355</v>
      </c>
      <c r="AU63" s="22">
        <f>+SP!AT4-SP!AT57</f>
        <v>246845.63556976779</v>
      </c>
      <c r="AV63" s="22">
        <f>+SP!AU4-SP!AU57</f>
        <v>263328.60851098207</v>
      </c>
      <c r="AW63" s="22">
        <f>+SP!AV4-SP!AV57</f>
        <v>279811.58145219635</v>
      </c>
      <c r="AX63" s="22">
        <f>+SP!AW4-SP!AW57</f>
        <v>296294.55439341062</v>
      </c>
      <c r="AY63" s="22">
        <f>+SP!AX4-SP!AX57</f>
        <v>305926.00733462488</v>
      </c>
    </row>
    <row r="64" spans="2:51" x14ac:dyDescent="0.25">
      <c r="C64" s="3" t="s">
        <v>177</v>
      </c>
      <c r="D64" s="22">
        <f>+D62+D63</f>
        <v>-39470.000000000029</v>
      </c>
      <c r="E64" s="22">
        <f t="shared" ref="E64:AE64" si="106">+E62+E63</f>
        <v>44212.972941214233</v>
      </c>
      <c r="F64" s="22">
        <f t="shared" si="106"/>
        <v>88845.945882428525</v>
      </c>
      <c r="G64" s="22">
        <f t="shared" si="106"/>
        <v>69828.918823642802</v>
      </c>
      <c r="H64" s="22">
        <f t="shared" si="106"/>
        <v>52561.891764856948</v>
      </c>
      <c r="I64" s="22">
        <f t="shared" si="106"/>
        <v>33211.531372738027</v>
      </c>
      <c r="J64" s="22">
        <f t="shared" si="106"/>
        <v>19444.504313952148</v>
      </c>
      <c r="K64" s="22">
        <f t="shared" si="106"/>
        <v>7427.4772551665192</v>
      </c>
      <c r="L64" s="22">
        <f t="shared" si="106"/>
        <v>-2839.5498036192766</v>
      </c>
      <c r="M64" s="22">
        <f t="shared" si="106"/>
        <v>-11356.576862405014</v>
      </c>
      <c r="N64" s="22">
        <f t="shared" si="106"/>
        <v>5126.3960788092991</v>
      </c>
      <c r="O64" s="22">
        <f t="shared" si="106"/>
        <v>17009.369020023489</v>
      </c>
      <c r="P64" s="22">
        <f t="shared" si="106"/>
        <v>25463.023273799965</v>
      </c>
      <c r="Q64" s="22">
        <f t="shared" si="106"/>
        <v>41945.996215014195</v>
      </c>
      <c r="R64" s="22">
        <f t="shared" si="106"/>
        <v>58428.969156228457</v>
      </c>
      <c r="S64" s="22">
        <f t="shared" si="106"/>
        <v>74911.942097442748</v>
      </c>
      <c r="T64" s="22">
        <f t="shared" si="106"/>
        <v>91394.915038656938</v>
      </c>
      <c r="U64" s="22">
        <f t="shared" si="106"/>
        <v>92723.707979871251</v>
      </c>
      <c r="V64" s="22">
        <f t="shared" si="106"/>
        <v>109206.68092108553</v>
      </c>
      <c r="W64" s="22">
        <f t="shared" si="106"/>
        <v>125689.65386229975</v>
      </c>
      <c r="X64" s="22">
        <f t="shared" si="106"/>
        <v>142172.62680351405</v>
      </c>
      <c r="Y64" s="22">
        <f t="shared" si="106"/>
        <v>158655.59974472824</v>
      </c>
      <c r="Z64" s="22">
        <f t="shared" si="106"/>
        <v>170615.35268594258</v>
      </c>
      <c r="AA64" s="22">
        <f t="shared" si="106"/>
        <v>182498.3256271568</v>
      </c>
      <c r="AB64" s="22">
        <f t="shared" si="106"/>
        <v>127996.0603379831</v>
      </c>
      <c r="AC64" s="22">
        <f t="shared" si="106"/>
        <v>144479.03327919735</v>
      </c>
      <c r="AD64" s="22">
        <f t="shared" si="106"/>
        <v>160962.00622041157</v>
      </c>
      <c r="AE64" s="22">
        <f t="shared" si="106"/>
        <v>177444.97916162587</v>
      </c>
      <c r="AF64" s="22">
        <f>+AF62+AF63</f>
        <v>193927.95210284012</v>
      </c>
      <c r="AG64" s="22">
        <f t="shared" ref="AG64" si="107">+AG62+AG63</f>
        <v>202795.44504405433</v>
      </c>
      <c r="AH64" s="22">
        <f t="shared" ref="AH64" si="108">+AH62+AH63</f>
        <v>219278.41798526864</v>
      </c>
      <c r="AI64" s="22">
        <f t="shared" ref="AI64" si="109">+AI62+AI63</f>
        <v>235761.39092648285</v>
      </c>
      <c r="AJ64" s="22">
        <f t="shared" ref="AJ64" si="110">+AJ62+AJ63</f>
        <v>252244.3638676971</v>
      </c>
      <c r="AK64" s="22">
        <f t="shared" ref="AK64" si="111">+AK62+AK63</f>
        <v>268727.33680891135</v>
      </c>
      <c r="AL64" s="22">
        <f t="shared" ref="AL64" si="112">+AL62+AL63</f>
        <v>280687.0897501256</v>
      </c>
      <c r="AM64" s="22">
        <f t="shared" ref="AM64" si="113">+AM62+AM63</f>
        <v>292570.06269133987</v>
      </c>
      <c r="AN64" s="22">
        <f t="shared" ref="AN64" si="114">+AN62+AN63</f>
        <v>160995.9779224823</v>
      </c>
      <c r="AO64" s="22">
        <f t="shared" ref="AO64" si="115">+AO62+AO63</f>
        <v>177478.95086369655</v>
      </c>
      <c r="AP64" s="22">
        <f t="shared" ref="AP64" si="116">+AP62+AP63</f>
        <v>193961.92380491082</v>
      </c>
      <c r="AQ64" s="22">
        <f t="shared" ref="AQ64" si="117">+AQ62+AQ63</f>
        <v>210444.89674612507</v>
      </c>
      <c r="AR64" s="22">
        <f t="shared" ref="AR64" si="118">+AR62+AR63</f>
        <v>226927.86968733929</v>
      </c>
      <c r="AS64" s="22">
        <f t="shared" ref="AS64" si="119">+AS62+AS63</f>
        <v>230362.66262855352</v>
      </c>
      <c r="AT64" s="22">
        <f t="shared" ref="AT64" si="120">+AT62+AT63</f>
        <v>246845.63556976782</v>
      </c>
      <c r="AU64" s="22">
        <f t="shared" ref="AU64" si="121">+AU62+AU63</f>
        <v>263328.60851098201</v>
      </c>
      <c r="AV64" s="22">
        <f t="shared" ref="AV64" si="122">+AV62+AV63</f>
        <v>279811.58145219635</v>
      </c>
      <c r="AW64" s="22">
        <f t="shared" ref="AW64" si="123">+AW62+AW63</f>
        <v>296294.55439341062</v>
      </c>
      <c r="AX64" s="22">
        <f t="shared" ref="AX64" si="124">+AX62+AX63</f>
        <v>305926.00733462488</v>
      </c>
      <c r="AY64" s="22">
        <f t="shared" ref="AY64" si="125">+AY62+AY63</f>
        <v>317808.98027583916</v>
      </c>
    </row>
    <row r="67" spans="4:4" x14ac:dyDescent="0.25">
      <c r="D67" s="14"/>
    </row>
  </sheetData>
  <mergeCells count="8">
    <mergeCell ref="B58:C58"/>
    <mergeCell ref="B62:C62"/>
    <mergeCell ref="B2:C2"/>
    <mergeCell ref="B11:C11"/>
    <mergeCell ref="B17:C17"/>
    <mergeCell ref="B35:C35"/>
    <mergeCell ref="B52:C52"/>
    <mergeCell ref="B54:C54"/>
  </mergeCells>
  <hyperlinks>
    <hyperlink ref="A1" location="Indice!A1" display="INDIC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>
      <selection activeCell="C24" sqref="C24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204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5" x14ac:dyDescent="0.25"/>
  <cols>
    <col min="1" max="1" width="29" bestFit="1" customWidth="1"/>
    <col min="2" max="2" width="22.28515625" bestFit="1" customWidth="1"/>
    <col min="3" max="11" width="11.85546875" bestFit="1" customWidth="1"/>
    <col min="12" max="12" width="11.5703125" bestFit="1" customWidth="1"/>
  </cols>
  <sheetData>
    <row r="1" spans="1:50" x14ac:dyDescent="0.25">
      <c r="A1" s="54" t="str">
        <f>+IF(Indice!$F$1="INGLESE","INDEX","INDICE")</f>
        <v>INDICE</v>
      </c>
      <c r="B1" s="19" t="str">
        <f>+IF(Indice!$F$1="INGLESE","Input Cells","celle input")</f>
        <v>celle input</v>
      </c>
      <c r="C1" s="247" t="str">
        <f>+IF(Indice!$F$1="INGLESE","Calculation Cells","celle Calcolo")</f>
        <v>celle Calcolo</v>
      </c>
    </row>
    <row r="3" spans="1:50" x14ac:dyDescent="0.25">
      <c r="A3" s="26" t="str">
        <f>+IF(Indice!$F$1="INGLESE","Sales Price","Prezzo vendita")</f>
        <v>Prezzo vendita</v>
      </c>
      <c r="B3" s="26"/>
      <c r="C3" s="37">
        <f>+CE!B1</f>
        <v>42370</v>
      </c>
      <c r="D3" s="37">
        <f>+CE!C1</f>
        <v>42429</v>
      </c>
      <c r="E3" s="37">
        <f>+CE!D1</f>
        <v>42460</v>
      </c>
      <c r="F3" s="37">
        <f>+CE!E1</f>
        <v>42490</v>
      </c>
      <c r="G3" s="37">
        <f>+CE!F1</f>
        <v>42521</v>
      </c>
      <c r="H3" s="37">
        <f>+CE!G1</f>
        <v>42551</v>
      </c>
      <c r="I3" s="37">
        <f>+CE!H1</f>
        <v>42582</v>
      </c>
      <c r="J3" s="37">
        <f>+CE!I1</f>
        <v>42613</v>
      </c>
      <c r="K3" s="37">
        <f>+CE!J1</f>
        <v>42643</v>
      </c>
      <c r="L3" s="37">
        <f>+CE!K1</f>
        <v>42674</v>
      </c>
      <c r="M3" s="37">
        <f>+CE!L1</f>
        <v>42704</v>
      </c>
      <c r="N3" s="37">
        <f>+CE!M1</f>
        <v>42735</v>
      </c>
      <c r="O3" s="37">
        <f>+CE!N1</f>
        <v>42766</v>
      </c>
      <c r="P3" s="37">
        <f>+CE!O1</f>
        <v>42794</v>
      </c>
      <c r="Q3" s="37">
        <f>+CE!P1</f>
        <v>42825</v>
      </c>
      <c r="R3" s="37">
        <f>+CE!Q1</f>
        <v>42855</v>
      </c>
      <c r="S3" s="37">
        <f>+CE!R1</f>
        <v>42886</v>
      </c>
      <c r="T3" s="37">
        <f>+CE!S1</f>
        <v>42916</v>
      </c>
      <c r="U3" s="37">
        <f>+CE!T1</f>
        <v>42947</v>
      </c>
      <c r="V3" s="37">
        <f>+CE!U1</f>
        <v>42978</v>
      </c>
      <c r="W3" s="37">
        <f>+CE!V1</f>
        <v>43008</v>
      </c>
      <c r="X3" s="37">
        <f>+CE!W1</f>
        <v>43039</v>
      </c>
      <c r="Y3" s="37">
        <f>+CE!X1</f>
        <v>43069</v>
      </c>
      <c r="Z3" s="37">
        <f>+CE!Y1</f>
        <v>43100</v>
      </c>
      <c r="AA3" s="37">
        <f>+CE!Z1</f>
        <v>43131</v>
      </c>
      <c r="AB3" s="37">
        <f>+CE!AA1</f>
        <v>43159</v>
      </c>
      <c r="AC3" s="37">
        <f>+CE!AB1</f>
        <v>43190</v>
      </c>
      <c r="AD3" s="37">
        <f>+CE!AC1</f>
        <v>43220</v>
      </c>
      <c r="AE3" s="37">
        <f>+CE!AD1</f>
        <v>43251</v>
      </c>
      <c r="AF3" s="37">
        <f>+CE!AE1</f>
        <v>43281</v>
      </c>
      <c r="AG3" s="37">
        <f>+CE!AF1</f>
        <v>43312</v>
      </c>
      <c r="AH3" s="37">
        <f>+CE!AG1</f>
        <v>43343</v>
      </c>
      <c r="AI3" s="37">
        <f>+CE!AH1</f>
        <v>43373</v>
      </c>
      <c r="AJ3" s="37">
        <f>+CE!AI1</f>
        <v>43404</v>
      </c>
      <c r="AK3" s="37">
        <f>+CE!AJ1</f>
        <v>43434</v>
      </c>
      <c r="AL3" s="37">
        <f>+CE!AK1</f>
        <v>43465</v>
      </c>
      <c r="AM3" s="37">
        <f>+CE!AL1</f>
        <v>43496</v>
      </c>
      <c r="AN3" s="37">
        <f>+CE!AM1</f>
        <v>43524</v>
      </c>
      <c r="AO3" s="37">
        <f>+CE!AN1</f>
        <v>43555</v>
      </c>
      <c r="AP3" s="37">
        <f>+CE!AO1</f>
        <v>43585</v>
      </c>
      <c r="AQ3" s="37">
        <f>+CE!AP1</f>
        <v>43616</v>
      </c>
      <c r="AR3" s="37">
        <f>+CE!AQ1</f>
        <v>43646</v>
      </c>
      <c r="AS3" s="37">
        <f>+CE!AR1</f>
        <v>43677</v>
      </c>
      <c r="AT3" s="37">
        <f>+CE!AS1</f>
        <v>43708</v>
      </c>
      <c r="AU3" s="37">
        <f>+CE!AT1</f>
        <v>43738</v>
      </c>
      <c r="AV3" s="37">
        <f>+CE!AU1</f>
        <v>43769</v>
      </c>
      <c r="AW3" s="37">
        <f>+CE!AV1</f>
        <v>43799</v>
      </c>
      <c r="AX3" s="37">
        <f>+CE!AW1</f>
        <v>43830</v>
      </c>
    </row>
    <row r="4" spans="1:50" x14ac:dyDescent="0.25">
      <c r="A4" s="19" t="s">
        <v>208</v>
      </c>
      <c r="C4" s="19">
        <v>100</v>
      </c>
      <c r="D4" s="19">
        <v>100</v>
      </c>
      <c r="E4" s="19">
        <v>100</v>
      </c>
      <c r="F4" s="19">
        <v>100</v>
      </c>
      <c r="G4" s="19">
        <v>100</v>
      </c>
      <c r="H4" s="19">
        <v>100</v>
      </c>
      <c r="I4" s="19">
        <v>100</v>
      </c>
      <c r="J4" s="19">
        <v>100</v>
      </c>
      <c r="K4" s="19">
        <v>100</v>
      </c>
      <c r="L4" s="19">
        <v>100</v>
      </c>
      <c r="M4" s="19">
        <v>100</v>
      </c>
      <c r="N4" s="19">
        <v>100</v>
      </c>
      <c r="O4" s="19">
        <v>100</v>
      </c>
      <c r="P4" s="19">
        <v>100</v>
      </c>
      <c r="Q4" s="19">
        <v>100</v>
      </c>
      <c r="R4" s="19">
        <v>100</v>
      </c>
      <c r="S4" s="19">
        <v>100</v>
      </c>
      <c r="T4" s="19">
        <v>100</v>
      </c>
      <c r="U4" s="19">
        <v>100</v>
      </c>
      <c r="V4" s="19">
        <v>100</v>
      </c>
      <c r="W4" s="19">
        <v>100</v>
      </c>
      <c r="X4" s="19">
        <v>100</v>
      </c>
      <c r="Y4" s="19">
        <v>100</v>
      </c>
      <c r="Z4" s="19">
        <v>100</v>
      </c>
      <c r="AA4" s="19">
        <v>100</v>
      </c>
      <c r="AB4" s="19">
        <v>100</v>
      </c>
      <c r="AC4" s="19">
        <v>100</v>
      </c>
      <c r="AD4" s="19">
        <v>100</v>
      </c>
      <c r="AE4" s="19">
        <v>100</v>
      </c>
      <c r="AF4" s="19">
        <v>100</v>
      </c>
      <c r="AG4" s="19">
        <v>100</v>
      </c>
      <c r="AH4" s="19">
        <v>100</v>
      </c>
      <c r="AI4" s="19">
        <v>100</v>
      </c>
      <c r="AJ4" s="19">
        <v>100</v>
      </c>
      <c r="AK4" s="19">
        <v>100</v>
      </c>
      <c r="AL4" s="19">
        <v>100</v>
      </c>
      <c r="AM4" s="19">
        <v>100</v>
      </c>
      <c r="AN4" s="19">
        <v>100</v>
      </c>
      <c r="AO4" s="19">
        <v>100</v>
      </c>
      <c r="AP4" s="19">
        <v>100</v>
      </c>
      <c r="AQ4" s="19">
        <v>100</v>
      </c>
      <c r="AR4" s="19">
        <v>100</v>
      </c>
      <c r="AS4" s="19">
        <v>100</v>
      </c>
      <c r="AT4" s="19">
        <v>100</v>
      </c>
      <c r="AU4" s="19">
        <v>100</v>
      </c>
      <c r="AV4" s="19">
        <v>100</v>
      </c>
      <c r="AW4" s="19">
        <v>100</v>
      </c>
      <c r="AX4" s="19">
        <v>100</v>
      </c>
    </row>
    <row r="5" spans="1:50" x14ac:dyDescent="0.25">
      <c r="A5" s="19" t="s">
        <v>209</v>
      </c>
      <c r="C5" s="19">
        <v>100</v>
      </c>
      <c r="D5" s="19">
        <v>100</v>
      </c>
      <c r="E5" s="19">
        <v>100</v>
      </c>
      <c r="F5" s="19">
        <v>100</v>
      </c>
      <c r="G5" s="19">
        <v>100</v>
      </c>
      <c r="H5" s="19">
        <v>100</v>
      </c>
      <c r="I5" s="19">
        <v>100</v>
      </c>
      <c r="J5" s="19">
        <v>100</v>
      </c>
      <c r="K5" s="19">
        <v>100</v>
      </c>
      <c r="L5" s="19">
        <v>100</v>
      </c>
      <c r="M5" s="19">
        <v>100</v>
      </c>
      <c r="N5" s="19">
        <v>100</v>
      </c>
      <c r="O5" s="19">
        <v>100</v>
      </c>
      <c r="P5" s="19">
        <v>100</v>
      </c>
      <c r="Q5" s="19">
        <v>100</v>
      </c>
      <c r="R5" s="19">
        <v>100</v>
      </c>
      <c r="S5" s="19">
        <v>100</v>
      </c>
      <c r="T5" s="19">
        <v>100</v>
      </c>
      <c r="U5" s="19">
        <v>100</v>
      </c>
      <c r="V5" s="19">
        <v>100</v>
      </c>
      <c r="W5" s="19">
        <v>100</v>
      </c>
      <c r="X5" s="19">
        <v>100</v>
      </c>
      <c r="Y5" s="19">
        <v>100</v>
      </c>
      <c r="Z5" s="19">
        <v>100</v>
      </c>
      <c r="AA5" s="19">
        <v>100</v>
      </c>
      <c r="AB5" s="19">
        <v>100</v>
      </c>
      <c r="AC5" s="19">
        <v>100</v>
      </c>
      <c r="AD5" s="19">
        <v>100</v>
      </c>
      <c r="AE5" s="19">
        <v>100</v>
      </c>
      <c r="AF5" s="19">
        <v>100</v>
      </c>
      <c r="AG5" s="19">
        <v>100</v>
      </c>
      <c r="AH5" s="19">
        <v>100</v>
      </c>
      <c r="AI5" s="19">
        <v>100</v>
      </c>
      <c r="AJ5" s="19">
        <v>100</v>
      </c>
      <c r="AK5" s="19">
        <v>100</v>
      </c>
      <c r="AL5" s="19">
        <v>100</v>
      </c>
      <c r="AM5" s="19">
        <v>100</v>
      </c>
      <c r="AN5" s="19">
        <v>100</v>
      </c>
      <c r="AO5" s="19">
        <v>100</v>
      </c>
      <c r="AP5" s="19">
        <v>100</v>
      </c>
      <c r="AQ5" s="19">
        <v>100</v>
      </c>
      <c r="AR5" s="19">
        <v>100</v>
      </c>
      <c r="AS5" s="19">
        <v>100</v>
      </c>
      <c r="AT5" s="19">
        <v>100</v>
      </c>
      <c r="AU5" s="19">
        <v>100</v>
      </c>
      <c r="AV5" s="19">
        <v>100</v>
      </c>
      <c r="AW5" s="19">
        <v>100</v>
      </c>
      <c r="AX5" s="19">
        <v>100</v>
      </c>
    </row>
    <row r="6" spans="1:50" x14ac:dyDescent="0.25">
      <c r="A6" s="19" t="s">
        <v>210</v>
      </c>
      <c r="C6" s="19">
        <v>100</v>
      </c>
      <c r="D6" s="19">
        <v>100</v>
      </c>
      <c r="E6" s="19">
        <v>100</v>
      </c>
      <c r="F6" s="19">
        <v>100</v>
      </c>
      <c r="G6" s="19">
        <v>100</v>
      </c>
      <c r="H6" s="19">
        <v>100</v>
      </c>
      <c r="I6" s="19">
        <v>100</v>
      </c>
      <c r="J6" s="19">
        <v>100</v>
      </c>
      <c r="K6" s="19">
        <v>100</v>
      </c>
      <c r="L6" s="19">
        <v>100</v>
      </c>
      <c r="M6" s="19">
        <v>100</v>
      </c>
      <c r="N6" s="19">
        <v>100</v>
      </c>
      <c r="O6" s="19">
        <v>100</v>
      </c>
      <c r="P6" s="19">
        <v>100</v>
      </c>
      <c r="Q6" s="19">
        <v>100</v>
      </c>
      <c r="R6" s="19">
        <v>100</v>
      </c>
      <c r="S6" s="19">
        <v>100</v>
      </c>
      <c r="T6" s="19">
        <v>100</v>
      </c>
      <c r="U6" s="19">
        <v>100</v>
      </c>
      <c r="V6" s="19">
        <v>100</v>
      </c>
      <c r="W6" s="19">
        <v>100</v>
      </c>
      <c r="X6" s="19">
        <v>100</v>
      </c>
      <c r="Y6" s="19">
        <v>100</v>
      </c>
      <c r="Z6" s="19">
        <v>100</v>
      </c>
      <c r="AA6" s="19">
        <v>100</v>
      </c>
      <c r="AB6" s="19">
        <v>100</v>
      </c>
      <c r="AC6" s="19">
        <v>100</v>
      </c>
      <c r="AD6" s="19">
        <v>100</v>
      </c>
      <c r="AE6" s="19">
        <v>100</v>
      </c>
      <c r="AF6" s="19">
        <v>100</v>
      </c>
      <c r="AG6" s="19">
        <v>100</v>
      </c>
      <c r="AH6" s="19">
        <v>100</v>
      </c>
      <c r="AI6" s="19">
        <v>100</v>
      </c>
      <c r="AJ6" s="19">
        <v>100</v>
      </c>
      <c r="AK6" s="19">
        <v>100</v>
      </c>
      <c r="AL6" s="19">
        <v>100</v>
      </c>
      <c r="AM6" s="19">
        <v>100</v>
      </c>
      <c r="AN6" s="19">
        <v>100</v>
      </c>
      <c r="AO6" s="19">
        <v>100</v>
      </c>
      <c r="AP6" s="19">
        <v>100</v>
      </c>
      <c r="AQ6" s="19">
        <v>100</v>
      </c>
      <c r="AR6" s="19">
        <v>100</v>
      </c>
      <c r="AS6" s="19">
        <v>100</v>
      </c>
      <c r="AT6" s="19">
        <v>100</v>
      </c>
      <c r="AU6" s="19">
        <v>100</v>
      </c>
      <c r="AV6" s="19">
        <v>100</v>
      </c>
      <c r="AW6" s="19">
        <v>100</v>
      </c>
      <c r="AX6" s="19">
        <v>100</v>
      </c>
    </row>
    <row r="7" spans="1:50" x14ac:dyDescent="0.25">
      <c r="A7" s="19" t="s">
        <v>211</v>
      </c>
      <c r="C7" s="19">
        <v>100</v>
      </c>
      <c r="D7" s="19">
        <v>100</v>
      </c>
      <c r="E7" s="19">
        <v>100</v>
      </c>
      <c r="F7" s="19">
        <v>100</v>
      </c>
      <c r="G7" s="19">
        <v>100</v>
      </c>
      <c r="H7" s="19">
        <v>100</v>
      </c>
      <c r="I7" s="19">
        <v>100</v>
      </c>
      <c r="J7" s="19">
        <v>100</v>
      </c>
      <c r="K7" s="19">
        <v>100</v>
      </c>
      <c r="L7" s="19">
        <v>100</v>
      </c>
      <c r="M7" s="19">
        <v>100</v>
      </c>
      <c r="N7" s="19">
        <v>100</v>
      </c>
      <c r="O7" s="19">
        <v>100</v>
      </c>
      <c r="P7" s="19">
        <v>100</v>
      </c>
      <c r="Q7" s="19">
        <v>100</v>
      </c>
      <c r="R7" s="19">
        <v>100</v>
      </c>
      <c r="S7" s="19">
        <v>100</v>
      </c>
      <c r="T7" s="19">
        <v>100</v>
      </c>
      <c r="U7" s="19">
        <v>100</v>
      </c>
      <c r="V7" s="19">
        <v>100</v>
      </c>
      <c r="W7" s="19">
        <v>100</v>
      </c>
      <c r="X7" s="19">
        <v>100</v>
      </c>
      <c r="Y7" s="19">
        <v>100</v>
      </c>
      <c r="Z7" s="19">
        <v>100</v>
      </c>
      <c r="AA7" s="19">
        <v>100</v>
      </c>
      <c r="AB7" s="19">
        <v>100</v>
      </c>
      <c r="AC7" s="19">
        <v>100</v>
      </c>
      <c r="AD7" s="19">
        <v>100</v>
      </c>
      <c r="AE7" s="19">
        <v>100</v>
      </c>
      <c r="AF7" s="19">
        <v>100</v>
      </c>
      <c r="AG7" s="19">
        <v>100</v>
      </c>
      <c r="AH7" s="19">
        <v>100</v>
      </c>
      <c r="AI7" s="19">
        <v>100</v>
      </c>
      <c r="AJ7" s="19">
        <v>100</v>
      </c>
      <c r="AK7" s="19">
        <v>100</v>
      </c>
      <c r="AL7" s="19">
        <v>100</v>
      </c>
      <c r="AM7" s="19">
        <v>100</v>
      </c>
      <c r="AN7" s="19">
        <v>100</v>
      </c>
      <c r="AO7" s="19">
        <v>100</v>
      </c>
      <c r="AP7" s="19">
        <v>100</v>
      </c>
      <c r="AQ7" s="19">
        <v>100</v>
      </c>
      <c r="AR7" s="19">
        <v>100</v>
      </c>
      <c r="AS7" s="19">
        <v>100</v>
      </c>
      <c r="AT7" s="19">
        <v>100</v>
      </c>
      <c r="AU7" s="19">
        <v>100</v>
      </c>
      <c r="AV7" s="19">
        <v>100</v>
      </c>
      <c r="AW7" s="19">
        <v>100</v>
      </c>
      <c r="AX7" s="19">
        <v>100</v>
      </c>
    </row>
    <row r="8" spans="1:50" x14ac:dyDescent="0.25">
      <c r="A8" s="19" t="s">
        <v>212</v>
      </c>
      <c r="C8" s="19">
        <v>100</v>
      </c>
      <c r="D8" s="19">
        <v>100</v>
      </c>
      <c r="E8" s="19">
        <v>100</v>
      </c>
      <c r="F8" s="19">
        <v>100</v>
      </c>
      <c r="G8" s="19">
        <v>100</v>
      </c>
      <c r="H8" s="19">
        <v>100</v>
      </c>
      <c r="I8" s="19">
        <v>100</v>
      </c>
      <c r="J8" s="19">
        <v>100</v>
      </c>
      <c r="K8" s="19">
        <v>100</v>
      </c>
      <c r="L8" s="19">
        <v>100</v>
      </c>
      <c r="M8" s="19">
        <v>100</v>
      </c>
      <c r="N8" s="19">
        <v>100</v>
      </c>
      <c r="O8" s="19">
        <v>100</v>
      </c>
      <c r="P8" s="19">
        <v>100</v>
      </c>
      <c r="Q8" s="19">
        <v>100</v>
      </c>
      <c r="R8" s="19">
        <v>100</v>
      </c>
      <c r="S8" s="19">
        <v>100</v>
      </c>
      <c r="T8" s="19">
        <v>100</v>
      </c>
      <c r="U8" s="19">
        <v>100</v>
      </c>
      <c r="V8" s="19">
        <v>100</v>
      </c>
      <c r="W8" s="19">
        <v>100</v>
      </c>
      <c r="X8" s="19">
        <v>100</v>
      </c>
      <c r="Y8" s="19">
        <v>100</v>
      </c>
      <c r="Z8" s="19">
        <v>100</v>
      </c>
      <c r="AA8" s="19">
        <v>100</v>
      </c>
      <c r="AB8" s="19">
        <v>100</v>
      </c>
      <c r="AC8" s="19">
        <v>100</v>
      </c>
      <c r="AD8" s="19">
        <v>100</v>
      </c>
      <c r="AE8" s="19">
        <v>100</v>
      </c>
      <c r="AF8" s="19">
        <v>100</v>
      </c>
      <c r="AG8" s="19">
        <v>100</v>
      </c>
      <c r="AH8" s="19">
        <v>100</v>
      </c>
      <c r="AI8" s="19">
        <v>100</v>
      </c>
      <c r="AJ8" s="19">
        <v>100</v>
      </c>
      <c r="AK8" s="19">
        <v>100</v>
      </c>
      <c r="AL8" s="19">
        <v>100</v>
      </c>
      <c r="AM8" s="19">
        <v>100</v>
      </c>
      <c r="AN8" s="19">
        <v>100</v>
      </c>
      <c r="AO8" s="19">
        <v>100</v>
      </c>
      <c r="AP8" s="19">
        <v>100</v>
      </c>
      <c r="AQ8" s="19">
        <v>100</v>
      </c>
      <c r="AR8" s="19">
        <v>100</v>
      </c>
      <c r="AS8" s="19">
        <v>100</v>
      </c>
      <c r="AT8" s="19">
        <v>100</v>
      </c>
      <c r="AU8" s="19">
        <v>100</v>
      </c>
      <c r="AV8" s="19">
        <v>100</v>
      </c>
      <c r="AW8" s="19">
        <v>100</v>
      </c>
      <c r="AX8" s="19">
        <v>100</v>
      </c>
    </row>
    <row r="9" spans="1:50" x14ac:dyDescent="0.25">
      <c r="A9" s="19" t="s">
        <v>213</v>
      </c>
      <c r="C9" s="19">
        <v>100</v>
      </c>
      <c r="D9" s="19">
        <v>100</v>
      </c>
      <c r="E9" s="19">
        <v>100</v>
      </c>
      <c r="F9" s="19">
        <v>100</v>
      </c>
      <c r="G9" s="19">
        <v>100</v>
      </c>
      <c r="H9" s="19">
        <v>100</v>
      </c>
      <c r="I9" s="19">
        <v>100</v>
      </c>
      <c r="J9" s="19">
        <v>100</v>
      </c>
      <c r="K9" s="19">
        <v>100</v>
      </c>
      <c r="L9" s="19">
        <v>100</v>
      </c>
      <c r="M9" s="19">
        <v>100</v>
      </c>
      <c r="N9" s="19">
        <v>100</v>
      </c>
      <c r="O9" s="19">
        <v>100</v>
      </c>
      <c r="P9" s="19">
        <v>100</v>
      </c>
      <c r="Q9" s="19">
        <v>100</v>
      </c>
      <c r="R9" s="19">
        <v>100</v>
      </c>
      <c r="S9" s="19">
        <v>100</v>
      </c>
      <c r="T9" s="19">
        <v>100</v>
      </c>
      <c r="U9" s="19">
        <v>100</v>
      </c>
      <c r="V9" s="19">
        <v>100</v>
      </c>
      <c r="W9" s="19">
        <v>100</v>
      </c>
      <c r="X9" s="19">
        <v>100</v>
      </c>
      <c r="Y9" s="19">
        <v>100</v>
      </c>
      <c r="Z9" s="19">
        <v>100</v>
      </c>
      <c r="AA9" s="19">
        <v>100</v>
      </c>
      <c r="AB9" s="19">
        <v>100</v>
      </c>
      <c r="AC9" s="19">
        <v>100</v>
      </c>
      <c r="AD9" s="19">
        <v>100</v>
      </c>
      <c r="AE9" s="19">
        <v>100</v>
      </c>
      <c r="AF9" s="19">
        <v>100</v>
      </c>
      <c r="AG9" s="19">
        <v>100</v>
      </c>
      <c r="AH9" s="19">
        <v>100</v>
      </c>
      <c r="AI9" s="19">
        <v>100</v>
      </c>
      <c r="AJ9" s="19">
        <v>100</v>
      </c>
      <c r="AK9" s="19">
        <v>100</v>
      </c>
      <c r="AL9" s="19">
        <v>100</v>
      </c>
      <c r="AM9" s="19">
        <v>100</v>
      </c>
      <c r="AN9" s="19">
        <v>100</v>
      </c>
      <c r="AO9" s="19">
        <v>100</v>
      </c>
      <c r="AP9" s="19">
        <v>100</v>
      </c>
      <c r="AQ9" s="19">
        <v>100</v>
      </c>
      <c r="AR9" s="19">
        <v>100</v>
      </c>
      <c r="AS9" s="19">
        <v>100</v>
      </c>
      <c r="AT9" s="19">
        <v>100</v>
      </c>
      <c r="AU9" s="19">
        <v>100</v>
      </c>
      <c r="AV9" s="19">
        <v>100</v>
      </c>
      <c r="AW9" s="19">
        <v>100</v>
      </c>
      <c r="AX9" s="19">
        <v>100</v>
      </c>
    </row>
    <row r="10" spans="1:50" x14ac:dyDescent="0.25">
      <c r="A10" s="19" t="s">
        <v>214</v>
      </c>
      <c r="C10" s="19">
        <v>100</v>
      </c>
      <c r="D10" s="19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19">
        <v>100</v>
      </c>
      <c r="L10" s="19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  <c r="S10" s="19">
        <v>100</v>
      </c>
      <c r="T10" s="19">
        <v>100</v>
      </c>
      <c r="U10" s="19">
        <v>100</v>
      </c>
      <c r="V10" s="19">
        <v>100</v>
      </c>
      <c r="W10" s="19">
        <v>100</v>
      </c>
      <c r="X10" s="19">
        <v>100</v>
      </c>
      <c r="Y10" s="19">
        <v>100</v>
      </c>
      <c r="Z10" s="19">
        <v>100</v>
      </c>
      <c r="AA10" s="19">
        <v>100</v>
      </c>
      <c r="AB10" s="19">
        <v>100</v>
      </c>
      <c r="AC10" s="19">
        <v>100</v>
      </c>
      <c r="AD10" s="19">
        <v>100</v>
      </c>
      <c r="AE10" s="19">
        <v>100</v>
      </c>
      <c r="AF10" s="19">
        <v>100</v>
      </c>
      <c r="AG10" s="19">
        <v>100</v>
      </c>
      <c r="AH10" s="19">
        <v>100</v>
      </c>
      <c r="AI10" s="19">
        <v>100</v>
      </c>
      <c r="AJ10" s="19">
        <v>100</v>
      </c>
      <c r="AK10" s="19">
        <v>100</v>
      </c>
      <c r="AL10" s="19">
        <v>100</v>
      </c>
      <c r="AM10" s="19">
        <v>100</v>
      </c>
      <c r="AN10" s="19">
        <v>100</v>
      </c>
      <c r="AO10" s="19">
        <v>100</v>
      </c>
      <c r="AP10" s="19">
        <v>100</v>
      </c>
      <c r="AQ10" s="19">
        <v>100</v>
      </c>
      <c r="AR10" s="19">
        <v>100</v>
      </c>
      <c r="AS10" s="19">
        <v>100</v>
      </c>
      <c r="AT10" s="19">
        <v>100</v>
      </c>
      <c r="AU10" s="19">
        <v>100</v>
      </c>
      <c r="AV10" s="19">
        <v>100</v>
      </c>
      <c r="AW10" s="19">
        <v>100</v>
      </c>
      <c r="AX10" s="19">
        <v>100</v>
      </c>
    </row>
    <row r="11" spans="1:50" x14ac:dyDescent="0.25">
      <c r="A11" s="19" t="s">
        <v>215</v>
      </c>
      <c r="C11" s="19">
        <v>100</v>
      </c>
      <c r="D11" s="19">
        <v>100</v>
      </c>
      <c r="E11" s="19">
        <v>100</v>
      </c>
      <c r="F11" s="19">
        <v>100</v>
      </c>
      <c r="G11" s="19">
        <v>100</v>
      </c>
      <c r="H11" s="19">
        <v>100</v>
      </c>
      <c r="I11" s="19">
        <v>100</v>
      </c>
      <c r="J11" s="19">
        <v>100</v>
      </c>
      <c r="K11" s="19">
        <v>100</v>
      </c>
      <c r="L11" s="19">
        <v>100</v>
      </c>
      <c r="M11" s="19">
        <v>100</v>
      </c>
      <c r="N11" s="19">
        <v>100</v>
      </c>
      <c r="O11" s="19">
        <v>100</v>
      </c>
      <c r="P11" s="19">
        <v>100</v>
      </c>
      <c r="Q11" s="19">
        <v>100</v>
      </c>
      <c r="R11" s="19">
        <v>100</v>
      </c>
      <c r="S11" s="19">
        <v>100</v>
      </c>
      <c r="T11" s="19">
        <v>100</v>
      </c>
      <c r="U11" s="19">
        <v>100</v>
      </c>
      <c r="V11" s="19">
        <v>100</v>
      </c>
      <c r="W11" s="19">
        <v>100</v>
      </c>
      <c r="X11" s="19">
        <v>100</v>
      </c>
      <c r="Y11" s="19">
        <v>100</v>
      </c>
      <c r="Z11" s="19">
        <v>100</v>
      </c>
      <c r="AA11" s="19">
        <v>100</v>
      </c>
      <c r="AB11" s="19">
        <v>100</v>
      </c>
      <c r="AC11" s="19">
        <v>100</v>
      </c>
      <c r="AD11" s="19">
        <v>100</v>
      </c>
      <c r="AE11" s="19">
        <v>100</v>
      </c>
      <c r="AF11" s="19">
        <v>100</v>
      </c>
      <c r="AG11" s="19">
        <v>100</v>
      </c>
      <c r="AH11" s="19">
        <v>100</v>
      </c>
      <c r="AI11" s="19">
        <v>100</v>
      </c>
      <c r="AJ11" s="19">
        <v>100</v>
      </c>
      <c r="AK11" s="19">
        <v>100</v>
      </c>
      <c r="AL11" s="19">
        <v>100</v>
      </c>
      <c r="AM11" s="19">
        <v>100</v>
      </c>
      <c r="AN11" s="19">
        <v>100</v>
      </c>
      <c r="AO11" s="19">
        <v>100</v>
      </c>
      <c r="AP11" s="19">
        <v>100</v>
      </c>
      <c r="AQ11" s="19">
        <v>100</v>
      </c>
      <c r="AR11" s="19">
        <v>100</v>
      </c>
      <c r="AS11" s="19">
        <v>100</v>
      </c>
      <c r="AT11" s="19">
        <v>100</v>
      </c>
      <c r="AU11" s="19">
        <v>100</v>
      </c>
      <c r="AV11" s="19">
        <v>100</v>
      </c>
      <c r="AW11" s="19">
        <v>100</v>
      </c>
      <c r="AX11" s="19">
        <v>100</v>
      </c>
    </row>
    <row r="12" spans="1:50" x14ac:dyDescent="0.25">
      <c r="A12" s="19" t="s">
        <v>216</v>
      </c>
      <c r="C12" s="19">
        <v>100</v>
      </c>
      <c r="D12" s="19">
        <v>100</v>
      </c>
      <c r="E12" s="19">
        <v>100</v>
      </c>
      <c r="F12" s="19">
        <v>100</v>
      </c>
      <c r="G12" s="19">
        <v>100</v>
      </c>
      <c r="H12" s="19">
        <v>100</v>
      </c>
      <c r="I12" s="19">
        <v>100</v>
      </c>
      <c r="J12" s="19">
        <v>100</v>
      </c>
      <c r="K12" s="19">
        <v>100</v>
      </c>
      <c r="L12" s="19">
        <v>100</v>
      </c>
      <c r="M12" s="19">
        <v>100</v>
      </c>
      <c r="N12" s="19">
        <v>100</v>
      </c>
      <c r="O12" s="19">
        <v>100</v>
      </c>
      <c r="P12" s="19">
        <v>100</v>
      </c>
      <c r="Q12" s="19">
        <v>100</v>
      </c>
      <c r="R12" s="19">
        <v>100</v>
      </c>
      <c r="S12" s="19">
        <v>100</v>
      </c>
      <c r="T12" s="19">
        <v>100</v>
      </c>
      <c r="U12" s="19">
        <v>100</v>
      </c>
      <c r="V12" s="19">
        <v>100</v>
      </c>
      <c r="W12" s="19">
        <v>100</v>
      </c>
      <c r="X12" s="19">
        <v>100</v>
      </c>
      <c r="Y12" s="19">
        <v>100</v>
      </c>
      <c r="Z12" s="19">
        <v>100</v>
      </c>
      <c r="AA12" s="19">
        <v>100</v>
      </c>
      <c r="AB12" s="19">
        <v>100</v>
      </c>
      <c r="AC12" s="19">
        <v>100</v>
      </c>
      <c r="AD12" s="19">
        <v>100</v>
      </c>
      <c r="AE12" s="19">
        <v>100</v>
      </c>
      <c r="AF12" s="19">
        <v>100</v>
      </c>
      <c r="AG12" s="19">
        <v>100</v>
      </c>
      <c r="AH12" s="19">
        <v>100</v>
      </c>
      <c r="AI12" s="19">
        <v>100</v>
      </c>
      <c r="AJ12" s="19">
        <v>100</v>
      </c>
      <c r="AK12" s="19">
        <v>100</v>
      </c>
      <c r="AL12" s="19">
        <v>100</v>
      </c>
      <c r="AM12" s="19">
        <v>100</v>
      </c>
      <c r="AN12" s="19">
        <v>100</v>
      </c>
      <c r="AO12" s="19">
        <v>100</v>
      </c>
      <c r="AP12" s="19">
        <v>100</v>
      </c>
      <c r="AQ12" s="19">
        <v>100</v>
      </c>
      <c r="AR12" s="19">
        <v>100</v>
      </c>
      <c r="AS12" s="19">
        <v>100</v>
      </c>
      <c r="AT12" s="19">
        <v>100</v>
      </c>
      <c r="AU12" s="19">
        <v>100</v>
      </c>
      <c r="AV12" s="19">
        <v>100</v>
      </c>
      <c r="AW12" s="19">
        <v>100</v>
      </c>
      <c r="AX12" s="19">
        <v>100</v>
      </c>
    </row>
    <row r="13" spans="1:50" x14ac:dyDescent="0.25">
      <c r="A13" s="19" t="s">
        <v>217</v>
      </c>
      <c r="C13" s="19">
        <v>100</v>
      </c>
      <c r="D13" s="19">
        <v>100</v>
      </c>
      <c r="E13" s="19">
        <v>100</v>
      </c>
      <c r="F13" s="19">
        <v>100</v>
      </c>
      <c r="G13" s="19">
        <v>100</v>
      </c>
      <c r="H13" s="19">
        <v>100</v>
      </c>
      <c r="I13" s="19">
        <v>100</v>
      </c>
      <c r="J13" s="19">
        <v>100</v>
      </c>
      <c r="K13" s="19">
        <v>100</v>
      </c>
      <c r="L13" s="19">
        <v>100</v>
      </c>
      <c r="M13" s="19">
        <v>100</v>
      </c>
      <c r="N13" s="19">
        <v>100</v>
      </c>
      <c r="O13" s="19">
        <v>100</v>
      </c>
      <c r="P13" s="19">
        <v>100</v>
      </c>
      <c r="Q13" s="19">
        <v>100</v>
      </c>
      <c r="R13" s="19">
        <v>100</v>
      </c>
      <c r="S13" s="19">
        <v>100</v>
      </c>
      <c r="T13" s="19">
        <v>100</v>
      </c>
      <c r="U13" s="19">
        <v>100</v>
      </c>
      <c r="V13" s="19">
        <v>100</v>
      </c>
      <c r="W13" s="19">
        <v>100</v>
      </c>
      <c r="X13" s="19">
        <v>100</v>
      </c>
      <c r="Y13" s="19">
        <v>100</v>
      </c>
      <c r="Z13" s="19">
        <v>100</v>
      </c>
      <c r="AA13" s="19">
        <v>100</v>
      </c>
      <c r="AB13" s="19">
        <v>100</v>
      </c>
      <c r="AC13" s="19">
        <v>100</v>
      </c>
      <c r="AD13" s="19">
        <v>100</v>
      </c>
      <c r="AE13" s="19">
        <v>100</v>
      </c>
      <c r="AF13" s="19">
        <v>100</v>
      </c>
      <c r="AG13" s="19">
        <v>100</v>
      </c>
      <c r="AH13" s="19">
        <v>100</v>
      </c>
      <c r="AI13" s="19">
        <v>100</v>
      </c>
      <c r="AJ13" s="19">
        <v>100</v>
      </c>
      <c r="AK13" s="19">
        <v>100</v>
      </c>
      <c r="AL13" s="19">
        <v>100</v>
      </c>
      <c r="AM13" s="19">
        <v>100</v>
      </c>
      <c r="AN13" s="19">
        <v>100</v>
      </c>
      <c r="AO13" s="19">
        <v>100</v>
      </c>
      <c r="AP13" s="19">
        <v>100</v>
      </c>
      <c r="AQ13" s="19">
        <v>100</v>
      </c>
      <c r="AR13" s="19">
        <v>100</v>
      </c>
      <c r="AS13" s="19">
        <v>100</v>
      </c>
      <c r="AT13" s="19">
        <v>100</v>
      </c>
      <c r="AU13" s="19">
        <v>100</v>
      </c>
      <c r="AV13" s="19">
        <v>100</v>
      </c>
      <c r="AW13" s="19">
        <v>100</v>
      </c>
      <c r="AX13" s="19">
        <v>100</v>
      </c>
    </row>
    <row r="14" spans="1:50" x14ac:dyDescent="0.25">
      <c r="A14" s="19" t="s">
        <v>218</v>
      </c>
      <c r="C14" s="19">
        <v>100</v>
      </c>
      <c r="D14" s="19">
        <v>100</v>
      </c>
      <c r="E14" s="19">
        <v>100</v>
      </c>
      <c r="F14" s="19">
        <v>100</v>
      </c>
      <c r="G14" s="19">
        <v>100</v>
      </c>
      <c r="H14" s="19">
        <v>100</v>
      </c>
      <c r="I14" s="19">
        <v>100</v>
      </c>
      <c r="J14" s="19">
        <v>100</v>
      </c>
      <c r="K14" s="19">
        <v>100</v>
      </c>
      <c r="L14" s="19">
        <v>100</v>
      </c>
      <c r="M14" s="19">
        <v>100</v>
      </c>
      <c r="N14" s="19">
        <v>100</v>
      </c>
      <c r="O14" s="19">
        <v>100</v>
      </c>
      <c r="P14" s="19">
        <v>100</v>
      </c>
      <c r="Q14" s="19">
        <v>100</v>
      </c>
      <c r="R14" s="19">
        <v>100</v>
      </c>
      <c r="S14" s="19">
        <v>100</v>
      </c>
      <c r="T14" s="19">
        <v>100</v>
      </c>
      <c r="U14" s="19">
        <v>100</v>
      </c>
      <c r="V14" s="19">
        <v>100</v>
      </c>
      <c r="W14" s="19">
        <v>100</v>
      </c>
      <c r="X14" s="19">
        <v>100</v>
      </c>
      <c r="Y14" s="19">
        <v>100</v>
      </c>
      <c r="Z14" s="19">
        <v>100</v>
      </c>
      <c r="AA14" s="19">
        <v>100</v>
      </c>
      <c r="AB14" s="19">
        <v>100</v>
      </c>
      <c r="AC14" s="19">
        <v>100</v>
      </c>
      <c r="AD14" s="19">
        <v>100</v>
      </c>
      <c r="AE14" s="19">
        <v>100</v>
      </c>
      <c r="AF14" s="19">
        <v>100</v>
      </c>
      <c r="AG14" s="19">
        <v>100</v>
      </c>
      <c r="AH14" s="19">
        <v>100</v>
      </c>
      <c r="AI14" s="19">
        <v>100</v>
      </c>
      <c r="AJ14" s="19">
        <v>100</v>
      </c>
      <c r="AK14" s="19">
        <v>100</v>
      </c>
      <c r="AL14" s="19">
        <v>100</v>
      </c>
      <c r="AM14" s="19">
        <v>100</v>
      </c>
      <c r="AN14" s="19">
        <v>100</v>
      </c>
      <c r="AO14" s="19">
        <v>100</v>
      </c>
      <c r="AP14" s="19">
        <v>100</v>
      </c>
      <c r="AQ14" s="19">
        <v>100</v>
      </c>
      <c r="AR14" s="19">
        <v>100</v>
      </c>
      <c r="AS14" s="19">
        <v>100</v>
      </c>
      <c r="AT14" s="19">
        <v>100</v>
      </c>
      <c r="AU14" s="19">
        <v>100</v>
      </c>
      <c r="AV14" s="19">
        <v>100</v>
      </c>
      <c r="AW14" s="19">
        <v>100</v>
      </c>
      <c r="AX14" s="19">
        <v>100</v>
      </c>
    </row>
    <row r="15" spans="1:50" x14ac:dyDescent="0.25">
      <c r="A15" s="19" t="s">
        <v>219</v>
      </c>
      <c r="C15" s="19">
        <v>100</v>
      </c>
      <c r="D15" s="19">
        <v>100</v>
      </c>
      <c r="E15" s="19">
        <v>100</v>
      </c>
      <c r="F15" s="19">
        <v>100</v>
      </c>
      <c r="G15" s="19">
        <v>100</v>
      </c>
      <c r="H15" s="19">
        <v>100</v>
      </c>
      <c r="I15" s="19">
        <v>100</v>
      </c>
      <c r="J15" s="19">
        <v>100</v>
      </c>
      <c r="K15" s="19">
        <v>100</v>
      </c>
      <c r="L15" s="19">
        <v>100</v>
      </c>
      <c r="M15" s="19">
        <v>100</v>
      </c>
      <c r="N15" s="19">
        <v>100</v>
      </c>
      <c r="O15" s="19">
        <v>100</v>
      </c>
      <c r="P15" s="19">
        <v>100</v>
      </c>
      <c r="Q15" s="19">
        <v>100</v>
      </c>
      <c r="R15" s="19">
        <v>100</v>
      </c>
      <c r="S15" s="19">
        <v>100</v>
      </c>
      <c r="T15" s="19">
        <v>100</v>
      </c>
      <c r="U15" s="19">
        <v>100</v>
      </c>
      <c r="V15" s="19">
        <v>100</v>
      </c>
      <c r="W15" s="19">
        <v>100</v>
      </c>
      <c r="X15" s="19">
        <v>100</v>
      </c>
      <c r="Y15" s="19">
        <v>100</v>
      </c>
      <c r="Z15" s="19">
        <v>100</v>
      </c>
      <c r="AA15" s="19">
        <v>100</v>
      </c>
      <c r="AB15" s="19">
        <v>100</v>
      </c>
      <c r="AC15" s="19">
        <v>100</v>
      </c>
      <c r="AD15" s="19">
        <v>100</v>
      </c>
      <c r="AE15" s="19">
        <v>100</v>
      </c>
      <c r="AF15" s="19">
        <v>100</v>
      </c>
      <c r="AG15" s="19">
        <v>100</v>
      </c>
      <c r="AH15" s="19">
        <v>100</v>
      </c>
      <c r="AI15" s="19">
        <v>100</v>
      </c>
      <c r="AJ15" s="19">
        <v>100</v>
      </c>
      <c r="AK15" s="19">
        <v>100</v>
      </c>
      <c r="AL15" s="19">
        <v>100</v>
      </c>
      <c r="AM15" s="19">
        <v>100</v>
      </c>
      <c r="AN15" s="19">
        <v>100</v>
      </c>
      <c r="AO15" s="19">
        <v>100</v>
      </c>
      <c r="AP15" s="19">
        <v>100</v>
      </c>
      <c r="AQ15" s="19">
        <v>100</v>
      </c>
      <c r="AR15" s="19">
        <v>100</v>
      </c>
      <c r="AS15" s="19">
        <v>100</v>
      </c>
      <c r="AT15" s="19">
        <v>100</v>
      </c>
      <c r="AU15" s="19">
        <v>100</v>
      </c>
      <c r="AV15" s="19">
        <v>100</v>
      </c>
      <c r="AW15" s="19">
        <v>100</v>
      </c>
      <c r="AX15" s="19">
        <v>100</v>
      </c>
    </row>
    <row r="16" spans="1:50" x14ac:dyDescent="0.25">
      <c r="A16" s="19" t="s">
        <v>220</v>
      </c>
      <c r="C16" s="19">
        <v>100</v>
      </c>
      <c r="D16" s="19">
        <v>100</v>
      </c>
      <c r="E16" s="19">
        <v>100</v>
      </c>
      <c r="F16" s="19">
        <v>100</v>
      </c>
      <c r="G16" s="19">
        <v>100</v>
      </c>
      <c r="H16" s="19">
        <v>100</v>
      </c>
      <c r="I16" s="19">
        <v>100</v>
      </c>
      <c r="J16" s="19">
        <v>100</v>
      </c>
      <c r="K16" s="19">
        <v>100</v>
      </c>
      <c r="L16" s="19">
        <v>100</v>
      </c>
      <c r="M16" s="19">
        <v>100</v>
      </c>
      <c r="N16" s="19">
        <v>100</v>
      </c>
      <c r="O16" s="19">
        <v>100</v>
      </c>
      <c r="P16" s="19">
        <v>100</v>
      </c>
      <c r="Q16" s="19">
        <v>100</v>
      </c>
      <c r="R16" s="19">
        <v>100</v>
      </c>
      <c r="S16" s="19">
        <v>100</v>
      </c>
      <c r="T16" s="19">
        <v>100</v>
      </c>
      <c r="U16" s="19">
        <v>100</v>
      </c>
      <c r="V16" s="19">
        <v>100</v>
      </c>
      <c r="W16" s="19">
        <v>100</v>
      </c>
      <c r="X16" s="19">
        <v>100</v>
      </c>
      <c r="Y16" s="19">
        <v>100</v>
      </c>
      <c r="Z16" s="19">
        <v>100</v>
      </c>
      <c r="AA16" s="19">
        <v>100</v>
      </c>
      <c r="AB16" s="19">
        <v>100</v>
      </c>
      <c r="AC16" s="19">
        <v>100</v>
      </c>
      <c r="AD16" s="19">
        <v>100</v>
      </c>
      <c r="AE16" s="19">
        <v>100</v>
      </c>
      <c r="AF16" s="19">
        <v>100</v>
      </c>
      <c r="AG16" s="19">
        <v>100</v>
      </c>
      <c r="AH16" s="19">
        <v>100</v>
      </c>
      <c r="AI16" s="19">
        <v>100</v>
      </c>
      <c r="AJ16" s="19">
        <v>100</v>
      </c>
      <c r="AK16" s="19">
        <v>100</v>
      </c>
      <c r="AL16" s="19">
        <v>100</v>
      </c>
      <c r="AM16" s="19">
        <v>100</v>
      </c>
      <c r="AN16" s="19">
        <v>100</v>
      </c>
      <c r="AO16" s="19">
        <v>100</v>
      </c>
      <c r="AP16" s="19">
        <v>100</v>
      </c>
      <c r="AQ16" s="19">
        <v>100</v>
      </c>
      <c r="AR16" s="19">
        <v>100</v>
      </c>
      <c r="AS16" s="19">
        <v>100</v>
      </c>
      <c r="AT16" s="19">
        <v>100</v>
      </c>
      <c r="AU16" s="19">
        <v>100</v>
      </c>
      <c r="AV16" s="19">
        <v>100</v>
      </c>
      <c r="AW16" s="19">
        <v>100</v>
      </c>
      <c r="AX16" s="19">
        <v>100</v>
      </c>
    </row>
    <row r="17" spans="1:50" x14ac:dyDescent="0.25">
      <c r="A17" s="19" t="s">
        <v>221</v>
      </c>
      <c r="C17" s="19">
        <v>100</v>
      </c>
      <c r="D17" s="19">
        <v>100</v>
      </c>
      <c r="E17" s="19">
        <v>100</v>
      </c>
      <c r="F17" s="19">
        <v>100</v>
      </c>
      <c r="G17" s="19">
        <v>100</v>
      </c>
      <c r="H17" s="19">
        <v>100</v>
      </c>
      <c r="I17" s="19">
        <v>100</v>
      </c>
      <c r="J17" s="19">
        <v>100</v>
      </c>
      <c r="K17" s="19">
        <v>100</v>
      </c>
      <c r="L17" s="19">
        <v>100</v>
      </c>
      <c r="M17" s="19">
        <v>100</v>
      </c>
      <c r="N17" s="19">
        <v>100</v>
      </c>
      <c r="O17" s="19">
        <v>100</v>
      </c>
      <c r="P17" s="19">
        <v>100</v>
      </c>
      <c r="Q17" s="19">
        <v>100</v>
      </c>
      <c r="R17" s="19">
        <v>100</v>
      </c>
      <c r="S17" s="19">
        <v>100</v>
      </c>
      <c r="T17" s="19">
        <v>100</v>
      </c>
      <c r="U17" s="19">
        <v>100</v>
      </c>
      <c r="V17" s="19">
        <v>100</v>
      </c>
      <c r="W17" s="19">
        <v>100</v>
      </c>
      <c r="X17" s="19">
        <v>100</v>
      </c>
      <c r="Y17" s="19">
        <v>100</v>
      </c>
      <c r="Z17" s="19">
        <v>100</v>
      </c>
      <c r="AA17" s="19">
        <v>100</v>
      </c>
      <c r="AB17" s="19">
        <v>100</v>
      </c>
      <c r="AC17" s="19">
        <v>100</v>
      </c>
      <c r="AD17" s="19">
        <v>100</v>
      </c>
      <c r="AE17" s="19">
        <v>100</v>
      </c>
      <c r="AF17" s="19">
        <v>100</v>
      </c>
      <c r="AG17" s="19">
        <v>100</v>
      </c>
      <c r="AH17" s="19">
        <v>100</v>
      </c>
      <c r="AI17" s="19">
        <v>100</v>
      </c>
      <c r="AJ17" s="19">
        <v>100</v>
      </c>
      <c r="AK17" s="19">
        <v>100</v>
      </c>
      <c r="AL17" s="19">
        <v>100</v>
      </c>
      <c r="AM17" s="19">
        <v>100</v>
      </c>
      <c r="AN17" s="19">
        <v>100</v>
      </c>
      <c r="AO17" s="19">
        <v>100</v>
      </c>
      <c r="AP17" s="19">
        <v>100</v>
      </c>
      <c r="AQ17" s="19">
        <v>100</v>
      </c>
      <c r="AR17" s="19">
        <v>100</v>
      </c>
      <c r="AS17" s="19">
        <v>100</v>
      </c>
      <c r="AT17" s="19">
        <v>100</v>
      </c>
      <c r="AU17" s="19">
        <v>100</v>
      </c>
      <c r="AV17" s="19">
        <v>100</v>
      </c>
      <c r="AW17" s="19">
        <v>100</v>
      </c>
      <c r="AX17" s="19">
        <v>100</v>
      </c>
    </row>
    <row r="18" spans="1:50" x14ac:dyDescent="0.25">
      <c r="A18" s="19" t="s">
        <v>222</v>
      </c>
      <c r="C18" s="19">
        <v>100</v>
      </c>
      <c r="D18" s="19">
        <v>100</v>
      </c>
      <c r="E18" s="19">
        <v>100</v>
      </c>
      <c r="F18" s="19">
        <v>100</v>
      </c>
      <c r="G18" s="19">
        <v>100</v>
      </c>
      <c r="H18" s="19">
        <v>100</v>
      </c>
      <c r="I18" s="19">
        <v>100</v>
      </c>
      <c r="J18" s="19">
        <v>100</v>
      </c>
      <c r="K18" s="19">
        <v>100</v>
      </c>
      <c r="L18" s="19">
        <v>100</v>
      </c>
      <c r="M18" s="19">
        <v>100</v>
      </c>
      <c r="N18" s="19">
        <v>100</v>
      </c>
      <c r="O18" s="19">
        <v>100</v>
      </c>
      <c r="P18" s="19">
        <v>100</v>
      </c>
      <c r="Q18" s="19">
        <v>100</v>
      </c>
      <c r="R18" s="19">
        <v>100</v>
      </c>
      <c r="S18" s="19">
        <v>100</v>
      </c>
      <c r="T18" s="19">
        <v>100</v>
      </c>
      <c r="U18" s="19">
        <v>100</v>
      </c>
      <c r="V18" s="19">
        <v>100</v>
      </c>
      <c r="W18" s="19">
        <v>100</v>
      </c>
      <c r="X18" s="19">
        <v>100</v>
      </c>
      <c r="Y18" s="19">
        <v>100</v>
      </c>
      <c r="Z18" s="19">
        <v>100</v>
      </c>
      <c r="AA18" s="19">
        <v>100</v>
      </c>
      <c r="AB18" s="19">
        <v>100</v>
      </c>
      <c r="AC18" s="19">
        <v>100</v>
      </c>
      <c r="AD18" s="19">
        <v>100</v>
      </c>
      <c r="AE18" s="19">
        <v>100</v>
      </c>
      <c r="AF18" s="19">
        <v>100</v>
      </c>
      <c r="AG18" s="19">
        <v>100</v>
      </c>
      <c r="AH18" s="19">
        <v>100</v>
      </c>
      <c r="AI18" s="19">
        <v>100</v>
      </c>
      <c r="AJ18" s="19">
        <v>100</v>
      </c>
      <c r="AK18" s="19">
        <v>100</v>
      </c>
      <c r="AL18" s="19">
        <v>100</v>
      </c>
      <c r="AM18" s="19">
        <v>100</v>
      </c>
      <c r="AN18" s="19">
        <v>100</v>
      </c>
      <c r="AO18" s="19">
        <v>100</v>
      </c>
      <c r="AP18" s="19">
        <v>100</v>
      </c>
      <c r="AQ18" s="19">
        <v>100</v>
      </c>
      <c r="AR18" s="19">
        <v>100</v>
      </c>
      <c r="AS18" s="19">
        <v>100</v>
      </c>
      <c r="AT18" s="19">
        <v>100</v>
      </c>
      <c r="AU18" s="19">
        <v>100</v>
      </c>
      <c r="AV18" s="19">
        <v>100</v>
      </c>
      <c r="AW18" s="19">
        <v>100</v>
      </c>
      <c r="AX18" s="19">
        <v>100</v>
      </c>
    </row>
    <row r="19" spans="1:50" x14ac:dyDescent="0.25">
      <c r="A19" s="19" t="s">
        <v>223</v>
      </c>
      <c r="C19" s="19">
        <v>100</v>
      </c>
      <c r="D19" s="19">
        <v>100</v>
      </c>
      <c r="E19" s="19">
        <v>100</v>
      </c>
      <c r="F19" s="19">
        <v>100</v>
      </c>
      <c r="G19" s="19">
        <v>100</v>
      </c>
      <c r="H19" s="19">
        <v>100</v>
      </c>
      <c r="I19" s="19">
        <v>100</v>
      </c>
      <c r="J19" s="19">
        <v>100</v>
      </c>
      <c r="K19" s="19">
        <v>100</v>
      </c>
      <c r="L19" s="19">
        <v>100</v>
      </c>
      <c r="M19" s="19">
        <v>100</v>
      </c>
      <c r="N19" s="19">
        <v>100</v>
      </c>
      <c r="O19" s="19">
        <v>100</v>
      </c>
      <c r="P19" s="19">
        <v>100</v>
      </c>
      <c r="Q19" s="19">
        <v>100</v>
      </c>
      <c r="R19" s="19">
        <v>100</v>
      </c>
      <c r="S19" s="19">
        <v>100</v>
      </c>
      <c r="T19" s="19">
        <v>100</v>
      </c>
      <c r="U19" s="19">
        <v>100</v>
      </c>
      <c r="V19" s="19">
        <v>100</v>
      </c>
      <c r="W19" s="19">
        <v>100</v>
      </c>
      <c r="X19" s="19">
        <v>100</v>
      </c>
      <c r="Y19" s="19">
        <v>100</v>
      </c>
      <c r="Z19" s="19">
        <v>100</v>
      </c>
      <c r="AA19" s="19">
        <v>100</v>
      </c>
      <c r="AB19" s="19">
        <v>100</v>
      </c>
      <c r="AC19" s="19">
        <v>100</v>
      </c>
      <c r="AD19" s="19">
        <v>100</v>
      </c>
      <c r="AE19" s="19">
        <v>100</v>
      </c>
      <c r="AF19" s="19">
        <v>100</v>
      </c>
      <c r="AG19" s="19">
        <v>100</v>
      </c>
      <c r="AH19" s="19">
        <v>100</v>
      </c>
      <c r="AI19" s="19">
        <v>100</v>
      </c>
      <c r="AJ19" s="19">
        <v>100</v>
      </c>
      <c r="AK19" s="19">
        <v>100</v>
      </c>
      <c r="AL19" s="19">
        <v>100</v>
      </c>
      <c r="AM19" s="19">
        <v>100</v>
      </c>
      <c r="AN19" s="19">
        <v>100</v>
      </c>
      <c r="AO19" s="19">
        <v>100</v>
      </c>
      <c r="AP19" s="19">
        <v>100</v>
      </c>
      <c r="AQ19" s="19">
        <v>100</v>
      </c>
      <c r="AR19" s="19">
        <v>100</v>
      </c>
      <c r="AS19" s="19">
        <v>100</v>
      </c>
      <c r="AT19" s="19">
        <v>100</v>
      </c>
      <c r="AU19" s="19">
        <v>100</v>
      </c>
      <c r="AV19" s="19">
        <v>100</v>
      </c>
      <c r="AW19" s="19">
        <v>100</v>
      </c>
      <c r="AX19" s="19">
        <v>100</v>
      </c>
    </row>
    <row r="20" spans="1:50" x14ac:dyDescent="0.25">
      <c r="A20" s="19" t="s">
        <v>224</v>
      </c>
      <c r="C20" s="19">
        <v>100</v>
      </c>
      <c r="D20" s="19">
        <v>100</v>
      </c>
      <c r="E20" s="19">
        <v>100</v>
      </c>
      <c r="F20" s="19">
        <v>100</v>
      </c>
      <c r="G20" s="19">
        <v>100</v>
      </c>
      <c r="H20" s="19">
        <v>100</v>
      </c>
      <c r="I20" s="19">
        <v>100</v>
      </c>
      <c r="J20" s="19">
        <v>100</v>
      </c>
      <c r="K20" s="19">
        <v>100</v>
      </c>
      <c r="L20" s="19">
        <v>100</v>
      </c>
      <c r="M20" s="19">
        <v>100</v>
      </c>
      <c r="N20" s="19">
        <v>100</v>
      </c>
      <c r="O20" s="19">
        <v>100</v>
      </c>
      <c r="P20" s="19">
        <v>100</v>
      </c>
      <c r="Q20" s="19">
        <v>100</v>
      </c>
      <c r="R20" s="19">
        <v>100</v>
      </c>
      <c r="S20" s="19">
        <v>100</v>
      </c>
      <c r="T20" s="19">
        <v>100</v>
      </c>
      <c r="U20" s="19">
        <v>100</v>
      </c>
      <c r="V20" s="19">
        <v>100</v>
      </c>
      <c r="W20" s="19">
        <v>100</v>
      </c>
      <c r="X20" s="19">
        <v>100</v>
      </c>
      <c r="Y20" s="19">
        <v>100</v>
      </c>
      <c r="Z20" s="19">
        <v>100</v>
      </c>
      <c r="AA20" s="19">
        <v>100</v>
      </c>
      <c r="AB20" s="19">
        <v>100</v>
      </c>
      <c r="AC20" s="19">
        <v>100</v>
      </c>
      <c r="AD20" s="19">
        <v>100</v>
      </c>
      <c r="AE20" s="19">
        <v>100</v>
      </c>
      <c r="AF20" s="19">
        <v>100</v>
      </c>
      <c r="AG20" s="19">
        <v>100</v>
      </c>
      <c r="AH20" s="19">
        <v>100</v>
      </c>
      <c r="AI20" s="19">
        <v>100</v>
      </c>
      <c r="AJ20" s="19">
        <v>100</v>
      </c>
      <c r="AK20" s="19">
        <v>100</v>
      </c>
      <c r="AL20" s="19">
        <v>100</v>
      </c>
      <c r="AM20" s="19">
        <v>100</v>
      </c>
      <c r="AN20" s="19">
        <v>100</v>
      </c>
      <c r="AO20" s="19">
        <v>100</v>
      </c>
      <c r="AP20" s="19">
        <v>100</v>
      </c>
      <c r="AQ20" s="19">
        <v>100</v>
      </c>
      <c r="AR20" s="19">
        <v>100</v>
      </c>
      <c r="AS20" s="19">
        <v>100</v>
      </c>
      <c r="AT20" s="19">
        <v>100</v>
      </c>
      <c r="AU20" s="19">
        <v>100</v>
      </c>
      <c r="AV20" s="19">
        <v>100</v>
      </c>
      <c r="AW20" s="19">
        <v>100</v>
      </c>
      <c r="AX20" s="19">
        <v>100</v>
      </c>
    </row>
    <row r="21" spans="1:50" x14ac:dyDescent="0.25">
      <c r="A21" s="19" t="s">
        <v>225</v>
      </c>
      <c r="C21" s="19">
        <v>100</v>
      </c>
      <c r="D21" s="19">
        <v>100</v>
      </c>
      <c r="E21" s="19">
        <v>100</v>
      </c>
      <c r="F21" s="19">
        <v>100</v>
      </c>
      <c r="G21" s="19">
        <v>100</v>
      </c>
      <c r="H21" s="19">
        <v>100</v>
      </c>
      <c r="I21" s="19">
        <v>100</v>
      </c>
      <c r="J21" s="19">
        <v>100</v>
      </c>
      <c r="K21" s="19">
        <v>100</v>
      </c>
      <c r="L21" s="19">
        <v>100</v>
      </c>
      <c r="M21" s="19">
        <v>100</v>
      </c>
      <c r="N21" s="19">
        <v>100</v>
      </c>
      <c r="O21" s="19">
        <v>100</v>
      </c>
      <c r="P21" s="19">
        <v>100</v>
      </c>
      <c r="Q21" s="19">
        <v>100</v>
      </c>
      <c r="R21" s="19">
        <v>100</v>
      </c>
      <c r="S21" s="19">
        <v>100</v>
      </c>
      <c r="T21" s="19">
        <v>100</v>
      </c>
      <c r="U21" s="19">
        <v>100</v>
      </c>
      <c r="V21" s="19">
        <v>100</v>
      </c>
      <c r="W21" s="19">
        <v>100</v>
      </c>
      <c r="X21" s="19">
        <v>100</v>
      </c>
      <c r="Y21" s="19">
        <v>100</v>
      </c>
      <c r="Z21" s="19">
        <v>100</v>
      </c>
      <c r="AA21" s="19">
        <v>100</v>
      </c>
      <c r="AB21" s="19">
        <v>100</v>
      </c>
      <c r="AC21" s="19">
        <v>100</v>
      </c>
      <c r="AD21" s="19">
        <v>100</v>
      </c>
      <c r="AE21" s="19">
        <v>100</v>
      </c>
      <c r="AF21" s="19">
        <v>100</v>
      </c>
      <c r="AG21" s="19">
        <v>100</v>
      </c>
      <c r="AH21" s="19">
        <v>100</v>
      </c>
      <c r="AI21" s="19">
        <v>100</v>
      </c>
      <c r="AJ21" s="19">
        <v>100</v>
      </c>
      <c r="AK21" s="19">
        <v>100</v>
      </c>
      <c r="AL21" s="19">
        <v>100</v>
      </c>
      <c r="AM21" s="19">
        <v>100</v>
      </c>
      <c r="AN21" s="19">
        <v>100</v>
      </c>
      <c r="AO21" s="19">
        <v>100</v>
      </c>
      <c r="AP21" s="19">
        <v>100</v>
      </c>
      <c r="AQ21" s="19">
        <v>100</v>
      </c>
      <c r="AR21" s="19">
        <v>100</v>
      </c>
      <c r="AS21" s="19">
        <v>100</v>
      </c>
      <c r="AT21" s="19">
        <v>100</v>
      </c>
      <c r="AU21" s="19">
        <v>100</v>
      </c>
      <c r="AV21" s="19">
        <v>100</v>
      </c>
      <c r="AW21" s="19">
        <v>100</v>
      </c>
      <c r="AX21" s="19">
        <v>100</v>
      </c>
    </row>
    <row r="22" spans="1:50" x14ac:dyDescent="0.25">
      <c r="A22" s="19" t="s">
        <v>226</v>
      </c>
      <c r="C22" s="19">
        <v>100</v>
      </c>
      <c r="D22" s="19">
        <v>100</v>
      </c>
      <c r="E22" s="19">
        <v>100</v>
      </c>
      <c r="F22" s="19">
        <v>100</v>
      </c>
      <c r="G22" s="19">
        <v>100</v>
      </c>
      <c r="H22" s="19">
        <v>100</v>
      </c>
      <c r="I22" s="19">
        <v>100</v>
      </c>
      <c r="J22" s="19">
        <v>100</v>
      </c>
      <c r="K22" s="19">
        <v>100</v>
      </c>
      <c r="L22" s="19">
        <v>100</v>
      </c>
      <c r="M22" s="19">
        <v>100</v>
      </c>
      <c r="N22" s="19">
        <v>100</v>
      </c>
      <c r="O22" s="19">
        <v>100</v>
      </c>
      <c r="P22" s="19">
        <v>100</v>
      </c>
      <c r="Q22" s="19">
        <v>100</v>
      </c>
      <c r="R22" s="19">
        <v>100</v>
      </c>
      <c r="S22" s="19">
        <v>100</v>
      </c>
      <c r="T22" s="19">
        <v>100</v>
      </c>
      <c r="U22" s="19">
        <v>100</v>
      </c>
      <c r="V22" s="19">
        <v>100</v>
      </c>
      <c r="W22" s="19">
        <v>100</v>
      </c>
      <c r="X22" s="19">
        <v>100</v>
      </c>
      <c r="Y22" s="19">
        <v>100</v>
      </c>
      <c r="Z22" s="19">
        <v>100</v>
      </c>
      <c r="AA22" s="19">
        <v>100</v>
      </c>
      <c r="AB22" s="19">
        <v>100</v>
      </c>
      <c r="AC22" s="19">
        <v>100</v>
      </c>
      <c r="AD22" s="19">
        <v>100</v>
      </c>
      <c r="AE22" s="19">
        <v>100</v>
      </c>
      <c r="AF22" s="19">
        <v>100</v>
      </c>
      <c r="AG22" s="19">
        <v>100</v>
      </c>
      <c r="AH22" s="19">
        <v>100</v>
      </c>
      <c r="AI22" s="19">
        <v>100</v>
      </c>
      <c r="AJ22" s="19">
        <v>100</v>
      </c>
      <c r="AK22" s="19">
        <v>100</v>
      </c>
      <c r="AL22" s="19">
        <v>100</v>
      </c>
      <c r="AM22" s="19">
        <v>100</v>
      </c>
      <c r="AN22" s="19">
        <v>100</v>
      </c>
      <c r="AO22" s="19">
        <v>100</v>
      </c>
      <c r="AP22" s="19">
        <v>100</v>
      </c>
      <c r="AQ22" s="19">
        <v>100</v>
      </c>
      <c r="AR22" s="19">
        <v>100</v>
      </c>
      <c r="AS22" s="19">
        <v>100</v>
      </c>
      <c r="AT22" s="19">
        <v>100</v>
      </c>
      <c r="AU22" s="19">
        <v>100</v>
      </c>
      <c r="AV22" s="19">
        <v>100</v>
      </c>
      <c r="AW22" s="19">
        <v>100</v>
      </c>
      <c r="AX22" s="19">
        <v>100</v>
      </c>
    </row>
    <row r="23" spans="1:50" x14ac:dyDescent="0.25">
      <c r="A23" s="19" t="s">
        <v>227</v>
      </c>
      <c r="C23" s="19">
        <v>100</v>
      </c>
      <c r="D23" s="19">
        <v>100</v>
      </c>
      <c r="E23" s="19">
        <v>100</v>
      </c>
      <c r="F23" s="19">
        <v>100</v>
      </c>
      <c r="G23" s="19">
        <v>100</v>
      </c>
      <c r="H23" s="19">
        <v>100</v>
      </c>
      <c r="I23" s="19">
        <v>100</v>
      </c>
      <c r="J23" s="19">
        <v>100</v>
      </c>
      <c r="K23" s="19">
        <v>100</v>
      </c>
      <c r="L23" s="19">
        <v>100</v>
      </c>
      <c r="M23" s="19">
        <v>100</v>
      </c>
      <c r="N23" s="19">
        <v>100</v>
      </c>
      <c r="O23" s="19">
        <v>100</v>
      </c>
      <c r="P23" s="19">
        <v>100</v>
      </c>
      <c r="Q23" s="19">
        <v>100</v>
      </c>
      <c r="R23" s="19">
        <v>100</v>
      </c>
      <c r="S23" s="19">
        <v>100</v>
      </c>
      <c r="T23" s="19">
        <v>100</v>
      </c>
      <c r="U23" s="19">
        <v>100</v>
      </c>
      <c r="V23" s="19">
        <v>100</v>
      </c>
      <c r="W23" s="19">
        <v>100</v>
      </c>
      <c r="X23" s="19">
        <v>100</v>
      </c>
      <c r="Y23" s="19">
        <v>100</v>
      </c>
      <c r="Z23" s="19">
        <v>100</v>
      </c>
      <c r="AA23" s="19">
        <v>100</v>
      </c>
      <c r="AB23" s="19">
        <v>100</v>
      </c>
      <c r="AC23" s="19">
        <v>100</v>
      </c>
      <c r="AD23" s="19">
        <v>100</v>
      </c>
      <c r="AE23" s="19">
        <v>100</v>
      </c>
      <c r="AF23" s="19">
        <v>100</v>
      </c>
      <c r="AG23" s="19">
        <v>100</v>
      </c>
      <c r="AH23" s="19">
        <v>100</v>
      </c>
      <c r="AI23" s="19">
        <v>100</v>
      </c>
      <c r="AJ23" s="19">
        <v>100</v>
      </c>
      <c r="AK23" s="19">
        <v>100</v>
      </c>
      <c r="AL23" s="19">
        <v>100</v>
      </c>
      <c r="AM23" s="19">
        <v>100</v>
      </c>
      <c r="AN23" s="19">
        <v>100</v>
      </c>
      <c r="AO23" s="19">
        <v>100</v>
      </c>
      <c r="AP23" s="19">
        <v>100</v>
      </c>
      <c r="AQ23" s="19">
        <v>100</v>
      </c>
      <c r="AR23" s="19">
        <v>100</v>
      </c>
      <c r="AS23" s="19">
        <v>100</v>
      </c>
      <c r="AT23" s="19">
        <v>100</v>
      </c>
      <c r="AU23" s="19">
        <v>100</v>
      </c>
      <c r="AV23" s="19">
        <v>100</v>
      </c>
      <c r="AW23" s="19">
        <v>100</v>
      </c>
      <c r="AX23" s="19">
        <v>100</v>
      </c>
    </row>
    <row r="25" spans="1:50" x14ac:dyDescent="0.25">
      <c r="A25" s="26" t="str">
        <f>IF(Indice!$F$1="INGLESE","Sales Quantity", "Quantità Vendute")</f>
        <v>Quantità Vendute</v>
      </c>
      <c r="B25" s="26"/>
      <c r="C25" s="37">
        <f>+C3</f>
        <v>42370</v>
      </c>
      <c r="D25" s="37">
        <f t="shared" ref="D25:E25" si="0">+D3</f>
        <v>42429</v>
      </c>
      <c r="E25" s="37">
        <f t="shared" si="0"/>
        <v>42460</v>
      </c>
      <c r="F25" s="37">
        <f t="shared" ref="F25:AF25" si="1">+F3</f>
        <v>42490</v>
      </c>
      <c r="G25" s="37">
        <f t="shared" si="1"/>
        <v>42521</v>
      </c>
      <c r="H25" s="37">
        <f t="shared" si="1"/>
        <v>42551</v>
      </c>
      <c r="I25" s="37">
        <f t="shared" si="1"/>
        <v>42582</v>
      </c>
      <c r="J25" s="37">
        <f t="shared" si="1"/>
        <v>42613</v>
      </c>
      <c r="K25" s="37">
        <f t="shared" si="1"/>
        <v>42643</v>
      </c>
      <c r="L25" s="37">
        <f t="shared" si="1"/>
        <v>42674</v>
      </c>
      <c r="M25" s="37">
        <f t="shared" si="1"/>
        <v>42704</v>
      </c>
      <c r="N25" s="37">
        <f t="shared" si="1"/>
        <v>42735</v>
      </c>
      <c r="O25" s="37">
        <f t="shared" si="1"/>
        <v>42766</v>
      </c>
      <c r="P25" s="37">
        <f t="shared" si="1"/>
        <v>42794</v>
      </c>
      <c r="Q25" s="37">
        <f t="shared" si="1"/>
        <v>42825</v>
      </c>
      <c r="R25" s="37">
        <f t="shared" si="1"/>
        <v>42855</v>
      </c>
      <c r="S25" s="37">
        <f t="shared" si="1"/>
        <v>42886</v>
      </c>
      <c r="T25" s="37">
        <f t="shared" si="1"/>
        <v>42916</v>
      </c>
      <c r="U25" s="37">
        <f t="shared" si="1"/>
        <v>42947</v>
      </c>
      <c r="V25" s="37">
        <f t="shared" si="1"/>
        <v>42978</v>
      </c>
      <c r="W25" s="37">
        <f t="shared" si="1"/>
        <v>43008</v>
      </c>
      <c r="X25" s="37">
        <f t="shared" si="1"/>
        <v>43039</v>
      </c>
      <c r="Y25" s="37">
        <f t="shared" si="1"/>
        <v>43069</v>
      </c>
      <c r="Z25" s="37">
        <f t="shared" si="1"/>
        <v>43100</v>
      </c>
      <c r="AA25" s="37">
        <f t="shared" si="1"/>
        <v>43131</v>
      </c>
      <c r="AB25" s="37">
        <f t="shared" si="1"/>
        <v>43159</v>
      </c>
      <c r="AC25" s="37">
        <f t="shared" si="1"/>
        <v>43190</v>
      </c>
      <c r="AD25" s="37">
        <f t="shared" si="1"/>
        <v>43220</v>
      </c>
      <c r="AE25" s="37">
        <f t="shared" si="1"/>
        <v>43251</v>
      </c>
      <c r="AF25" s="37">
        <f t="shared" si="1"/>
        <v>43281</v>
      </c>
      <c r="AG25" s="37">
        <f t="shared" ref="AG25:AX25" si="2">+AG3</f>
        <v>43312</v>
      </c>
      <c r="AH25" s="37">
        <f t="shared" si="2"/>
        <v>43343</v>
      </c>
      <c r="AI25" s="37">
        <f t="shared" si="2"/>
        <v>43373</v>
      </c>
      <c r="AJ25" s="37">
        <f t="shared" si="2"/>
        <v>43404</v>
      </c>
      <c r="AK25" s="37">
        <f t="shared" si="2"/>
        <v>43434</v>
      </c>
      <c r="AL25" s="37">
        <f t="shared" si="2"/>
        <v>43465</v>
      </c>
      <c r="AM25" s="37">
        <f t="shared" si="2"/>
        <v>43496</v>
      </c>
      <c r="AN25" s="37">
        <f t="shared" si="2"/>
        <v>43524</v>
      </c>
      <c r="AO25" s="37">
        <f t="shared" si="2"/>
        <v>43555</v>
      </c>
      <c r="AP25" s="37">
        <f t="shared" si="2"/>
        <v>43585</v>
      </c>
      <c r="AQ25" s="37">
        <f t="shared" si="2"/>
        <v>43616</v>
      </c>
      <c r="AR25" s="37">
        <f t="shared" si="2"/>
        <v>43646</v>
      </c>
      <c r="AS25" s="37">
        <f t="shared" si="2"/>
        <v>43677</v>
      </c>
      <c r="AT25" s="37">
        <f t="shared" si="2"/>
        <v>43708</v>
      </c>
      <c r="AU25" s="37">
        <f t="shared" si="2"/>
        <v>43738</v>
      </c>
      <c r="AV25" s="37">
        <f t="shared" si="2"/>
        <v>43769</v>
      </c>
      <c r="AW25" s="37">
        <f t="shared" si="2"/>
        <v>43799</v>
      </c>
      <c r="AX25" s="37">
        <f t="shared" si="2"/>
        <v>43830</v>
      </c>
    </row>
    <row r="26" spans="1:50" x14ac:dyDescent="0.25">
      <c r="A26" s="40" t="str">
        <f>+A4</f>
        <v>Prodotto 1</v>
      </c>
      <c r="C26" s="41">
        <v>100</v>
      </c>
      <c r="D26" s="41">
        <v>100</v>
      </c>
      <c r="E26" s="41">
        <v>100</v>
      </c>
      <c r="F26" s="41">
        <v>100</v>
      </c>
      <c r="G26" s="41">
        <v>100</v>
      </c>
      <c r="H26" s="41">
        <v>100</v>
      </c>
      <c r="I26" s="41">
        <v>100</v>
      </c>
      <c r="J26" s="41">
        <v>100</v>
      </c>
      <c r="K26" s="41">
        <v>100</v>
      </c>
      <c r="L26" s="41">
        <v>100</v>
      </c>
      <c r="M26" s="41">
        <v>100</v>
      </c>
      <c r="N26" s="41">
        <v>100</v>
      </c>
      <c r="O26" s="41">
        <v>100</v>
      </c>
      <c r="P26" s="41">
        <v>100</v>
      </c>
      <c r="Q26" s="41">
        <v>100</v>
      </c>
      <c r="R26" s="41">
        <v>100</v>
      </c>
      <c r="S26" s="41">
        <v>100</v>
      </c>
      <c r="T26" s="41">
        <v>100</v>
      </c>
      <c r="U26" s="41">
        <v>100</v>
      </c>
      <c r="V26" s="41">
        <v>100</v>
      </c>
      <c r="W26" s="41">
        <v>100</v>
      </c>
      <c r="X26" s="41">
        <v>100</v>
      </c>
      <c r="Y26" s="41">
        <v>100</v>
      </c>
      <c r="Z26" s="41">
        <v>100</v>
      </c>
      <c r="AA26" s="41">
        <v>100</v>
      </c>
      <c r="AB26" s="41">
        <v>100</v>
      </c>
      <c r="AC26" s="41">
        <v>100</v>
      </c>
      <c r="AD26" s="41">
        <v>100</v>
      </c>
      <c r="AE26" s="41">
        <v>100</v>
      </c>
      <c r="AF26" s="41">
        <v>100</v>
      </c>
      <c r="AG26" s="41">
        <v>100</v>
      </c>
      <c r="AH26" s="41">
        <v>100</v>
      </c>
      <c r="AI26" s="41">
        <v>100</v>
      </c>
      <c r="AJ26" s="41">
        <v>100</v>
      </c>
      <c r="AK26" s="41">
        <v>100</v>
      </c>
      <c r="AL26" s="41">
        <v>100</v>
      </c>
      <c r="AM26" s="41">
        <v>100</v>
      </c>
      <c r="AN26" s="41">
        <v>100</v>
      </c>
      <c r="AO26" s="41">
        <v>100</v>
      </c>
      <c r="AP26" s="41">
        <v>100</v>
      </c>
      <c r="AQ26" s="41">
        <v>100</v>
      </c>
      <c r="AR26" s="41">
        <v>100</v>
      </c>
      <c r="AS26" s="41">
        <v>100</v>
      </c>
      <c r="AT26" s="41">
        <v>100</v>
      </c>
      <c r="AU26" s="41">
        <v>100</v>
      </c>
      <c r="AV26" s="41">
        <v>100</v>
      </c>
      <c r="AW26" s="41">
        <v>100</v>
      </c>
      <c r="AX26" s="41">
        <v>100</v>
      </c>
    </row>
    <row r="27" spans="1:50" x14ac:dyDescent="0.25">
      <c r="A27" s="40" t="str">
        <f t="shared" ref="A27:A45" si="3">+A5</f>
        <v>Prodotto 2</v>
      </c>
      <c r="C27" s="41">
        <v>100</v>
      </c>
      <c r="D27" s="41">
        <v>100</v>
      </c>
      <c r="E27" s="41">
        <v>100</v>
      </c>
      <c r="F27" s="41">
        <v>100</v>
      </c>
      <c r="G27" s="41">
        <v>100</v>
      </c>
      <c r="H27" s="41">
        <v>100</v>
      </c>
      <c r="I27" s="41">
        <v>100</v>
      </c>
      <c r="J27" s="41">
        <v>100</v>
      </c>
      <c r="K27" s="41">
        <v>100</v>
      </c>
      <c r="L27" s="41">
        <v>100</v>
      </c>
      <c r="M27" s="41">
        <v>100</v>
      </c>
      <c r="N27" s="41">
        <v>100</v>
      </c>
      <c r="O27" s="41">
        <v>100</v>
      </c>
      <c r="P27" s="41">
        <v>100</v>
      </c>
      <c r="Q27" s="41">
        <v>100</v>
      </c>
      <c r="R27" s="41">
        <v>100</v>
      </c>
      <c r="S27" s="41">
        <v>100</v>
      </c>
      <c r="T27" s="41">
        <v>100</v>
      </c>
      <c r="U27" s="41">
        <v>100</v>
      </c>
      <c r="V27" s="41">
        <v>100</v>
      </c>
      <c r="W27" s="41">
        <v>100</v>
      </c>
      <c r="X27" s="41">
        <v>100</v>
      </c>
      <c r="Y27" s="41">
        <v>100</v>
      </c>
      <c r="Z27" s="41">
        <v>100</v>
      </c>
      <c r="AA27" s="41">
        <v>100</v>
      </c>
      <c r="AB27" s="41">
        <v>100</v>
      </c>
      <c r="AC27" s="41">
        <v>100</v>
      </c>
      <c r="AD27" s="41">
        <v>100</v>
      </c>
      <c r="AE27" s="41">
        <v>100</v>
      </c>
      <c r="AF27" s="41">
        <v>100</v>
      </c>
      <c r="AG27" s="41">
        <v>100</v>
      </c>
      <c r="AH27" s="41">
        <v>100</v>
      </c>
      <c r="AI27" s="41">
        <v>100</v>
      </c>
      <c r="AJ27" s="41">
        <v>100</v>
      </c>
      <c r="AK27" s="41">
        <v>100</v>
      </c>
      <c r="AL27" s="41">
        <v>100</v>
      </c>
      <c r="AM27" s="41">
        <v>100</v>
      </c>
      <c r="AN27" s="41">
        <v>100</v>
      </c>
      <c r="AO27" s="41">
        <v>100</v>
      </c>
      <c r="AP27" s="41">
        <v>100</v>
      </c>
      <c r="AQ27" s="41">
        <v>100</v>
      </c>
      <c r="AR27" s="41">
        <v>100</v>
      </c>
      <c r="AS27" s="41">
        <v>100</v>
      </c>
      <c r="AT27" s="41">
        <v>100</v>
      </c>
      <c r="AU27" s="41">
        <v>100</v>
      </c>
      <c r="AV27" s="41">
        <v>100</v>
      </c>
      <c r="AW27" s="41">
        <v>100</v>
      </c>
      <c r="AX27" s="41">
        <v>100</v>
      </c>
    </row>
    <row r="28" spans="1:50" x14ac:dyDescent="0.25">
      <c r="A28" s="40" t="str">
        <f t="shared" si="3"/>
        <v>Prodotto 3</v>
      </c>
      <c r="C28" s="41">
        <v>100</v>
      </c>
      <c r="D28" s="41">
        <v>100</v>
      </c>
      <c r="E28" s="41">
        <v>100</v>
      </c>
      <c r="F28" s="41">
        <v>100</v>
      </c>
      <c r="G28" s="41">
        <v>100</v>
      </c>
      <c r="H28" s="41">
        <v>100</v>
      </c>
      <c r="I28" s="41">
        <v>100</v>
      </c>
      <c r="J28" s="41">
        <v>100</v>
      </c>
      <c r="K28" s="41">
        <v>100</v>
      </c>
      <c r="L28" s="41">
        <v>100</v>
      </c>
      <c r="M28" s="41">
        <v>100</v>
      </c>
      <c r="N28" s="41">
        <v>100</v>
      </c>
      <c r="O28" s="41">
        <v>100</v>
      </c>
      <c r="P28" s="41">
        <v>100</v>
      </c>
      <c r="Q28" s="41">
        <v>100</v>
      </c>
      <c r="R28" s="41">
        <v>100</v>
      </c>
      <c r="S28" s="41">
        <v>100</v>
      </c>
      <c r="T28" s="41">
        <v>100</v>
      </c>
      <c r="U28" s="41">
        <v>100</v>
      </c>
      <c r="V28" s="41">
        <v>100</v>
      </c>
      <c r="W28" s="41">
        <v>100</v>
      </c>
      <c r="X28" s="41">
        <v>100</v>
      </c>
      <c r="Y28" s="41">
        <v>100</v>
      </c>
      <c r="Z28" s="41">
        <v>100</v>
      </c>
      <c r="AA28" s="41">
        <v>100</v>
      </c>
      <c r="AB28" s="41">
        <v>100</v>
      </c>
      <c r="AC28" s="41">
        <v>100</v>
      </c>
      <c r="AD28" s="41">
        <v>100</v>
      </c>
      <c r="AE28" s="41">
        <v>100</v>
      </c>
      <c r="AF28" s="41">
        <v>100</v>
      </c>
      <c r="AG28" s="41">
        <v>100</v>
      </c>
      <c r="AH28" s="41">
        <v>100</v>
      </c>
      <c r="AI28" s="41">
        <v>100</v>
      </c>
      <c r="AJ28" s="41">
        <v>100</v>
      </c>
      <c r="AK28" s="41">
        <v>100</v>
      </c>
      <c r="AL28" s="41">
        <v>100</v>
      </c>
      <c r="AM28" s="41">
        <v>100</v>
      </c>
      <c r="AN28" s="41">
        <v>100</v>
      </c>
      <c r="AO28" s="41">
        <v>100</v>
      </c>
      <c r="AP28" s="41">
        <v>100</v>
      </c>
      <c r="AQ28" s="41">
        <v>100</v>
      </c>
      <c r="AR28" s="41">
        <v>100</v>
      </c>
      <c r="AS28" s="41">
        <v>100</v>
      </c>
      <c r="AT28" s="41">
        <v>100</v>
      </c>
      <c r="AU28" s="41">
        <v>100</v>
      </c>
      <c r="AV28" s="41">
        <v>100</v>
      </c>
      <c r="AW28" s="41">
        <v>100</v>
      </c>
      <c r="AX28" s="41">
        <v>100</v>
      </c>
    </row>
    <row r="29" spans="1:50" x14ac:dyDescent="0.25">
      <c r="A29" s="40" t="str">
        <f t="shared" si="3"/>
        <v>Prodotto 4</v>
      </c>
      <c r="C29" s="41">
        <v>100</v>
      </c>
      <c r="D29" s="41">
        <v>100</v>
      </c>
      <c r="E29" s="41">
        <v>100</v>
      </c>
      <c r="F29" s="41">
        <v>100</v>
      </c>
      <c r="G29" s="41">
        <v>100</v>
      </c>
      <c r="H29" s="41">
        <v>100</v>
      </c>
      <c r="I29" s="41">
        <v>100</v>
      </c>
      <c r="J29" s="41">
        <v>100</v>
      </c>
      <c r="K29" s="41">
        <v>100</v>
      </c>
      <c r="L29" s="41">
        <v>100</v>
      </c>
      <c r="M29" s="41">
        <v>100</v>
      </c>
      <c r="N29" s="41">
        <v>100</v>
      </c>
      <c r="O29" s="41">
        <v>100</v>
      </c>
      <c r="P29" s="41">
        <v>100</v>
      </c>
      <c r="Q29" s="41">
        <v>100</v>
      </c>
      <c r="R29" s="41">
        <v>100</v>
      </c>
      <c r="S29" s="41">
        <v>100</v>
      </c>
      <c r="T29" s="41">
        <v>100</v>
      </c>
      <c r="U29" s="41">
        <v>100</v>
      </c>
      <c r="V29" s="41">
        <v>100</v>
      </c>
      <c r="W29" s="41">
        <v>100</v>
      </c>
      <c r="X29" s="41">
        <v>100</v>
      </c>
      <c r="Y29" s="41">
        <v>100</v>
      </c>
      <c r="Z29" s="41">
        <v>100</v>
      </c>
      <c r="AA29" s="41">
        <v>100</v>
      </c>
      <c r="AB29" s="41">
        <v>100</v>
      </c>
      <c r="AC29" s="41">
        <v>100</v>
      </c>
      <c r="AD29" s="41">
        <v>100</v>
      </c>
      <c r="AE29" s="41">
        <v>100</v>
      </c>
      <c r="AF29" s="41">
        <v>100</v>
      </c>
      <c r="AG29" s="41">
        <v>100</v>
      </c>
      <c r="AH29" s="41">
        <v>100</v>
      </c>
      <c r="AI29" s="41">
        <v>100</v>
      </c>
      <c r="AJ29" s="41">
        <v>100</v>
      </c>
      <c r="AK29" s="41">
        <v>100</v>
      </c>
      <c r="AL29" s="41">
        <v>100</v>
      </c>
      <c r="AM29" s="41">
        <v>100</v>
      </c>
      <c r="AN29" s="41">
        <v>100</v>
      </c>
      <c r="AO29" s="41">
        <v>100</v>
      </c>
      <c r="AP29" s="41">
        <v>100</v>
      </c>
      <c r="AQ29" s="41">
        <v>100</v>
      </c>
      <c r="AR29" s="41">
        <v>100</v>
      </c>
      <c r="AS29" s="41">
        <v>100</v>
      </c>
      <c r="AT29" s="41">
        <v>100</v>
      </c>
      <c r="AU29" s="41">
        <v>100</v>
      </c>
      <c r="AV29" s="41">
        <v>100</v>
      </c>
      <c r="AW29" s="41">
        <v>100</v>
      </c>
      <c r="AX29" s="41">
        <v>100</v>
      </c>
    </row>
    <row r="30" spans="1:50" x14ac:dyDescent="0.25">
      <c r="A30" s="40" t="str">
        <f t="shared" si="3"/>
        <v>Prodotto 5</v>
      </c>
      <c r="C30" s="41">
        <v>100</v>
      </c>
      <c r="D30" s="41">
        <v>100</v>
      </c>
      <c r="E30" s="41">
        <v>100</v>
      </c>
      <c r="F30" s="41">
        <v>100</v>
      </c>
      <c r="G30" s="41">
        <v>100</v>
      </c>
      <c r="H30" s="41">
        <v>100</v>
      </c>
      <c r="I30" s="41">
        <v>100</v>
      </c>
      <c r="J30" s="41">
        <v>100</v>
      </c>
      <c r="K30" s="41">
        <v>100</v>
      </c>
      <c r="L30" s="41">
        <v>100</v>
      </c>
      <c r="M30" s="41">
        <v>100</v>
      </c>
      <c r="N30" s="41">
        <v>100</v>
      </c>
      <c r="O30" s="41">
        <v>100</v>
      </c>
      <c r="P30" s="41">
        <v>100</v>
      </c>
      <c r="Q30" s="41">
        <v>100</v>
      </c>
      <c r="R30" s="41">
        <v>100</v>
      </c>
      <c r="S30" s="41">
        <v>100</v>
      </c>
      <c r="T30" s="41">
        <v>100</v>
      </c>
      <c r="U30" s="41">
        <v>100</v>
      </c>
      <c r="V30" s="41">
        <v>100</v>
      </c>
      <c r="W30" s="41">
        <v>100</v>
      </c>
      <c r="X30" s="41">
        <v>100</v>
      </c>
      <c r="Y30" s="41">
        <v>100</v>
      </c>
      <c r="Z30" s="41">
        <v>100</v>
      </c>
      <c r="AA30" s="41">
        <v>100</v>
      </c>
      <c r="AB30" s="41">
        <v>100</v>
      </c>
      <c r="AC30" s="41">
        <v>100</v>
      </c>
      <c r="AD30" s="41">
        <v>100</v>
      </c>
      <c r="AE30" s="41">
        <v>100</v>
      </c>
      <c r="AF30" s="41">
        <v>100</v>
      </c>
      <c r="AG30" s="41">
        <v>100</v>
      </c>
      <c r="AH30" s="41">
        <v>100</v>
      </c>
      <c r="AI30" s="41">
        <v>100</v>
      </c>
      <c r="AJ30" s="41">
        <v>100</v>
      </c>
      <c r="AK30" s="41">
        <v>100</v>
      </c>
      <c r="AL30" s="41">
        <v>100</v>
      </c>
      <c r="AM30" s="41">
        <v>100</v>
      </c>
      <c r="AN30" s="41">
        <v>100</v>
      </c>
      <c r="AO30" s="41">
        <v>100</v>
      </c>
      <c r="AP30" s="41">
        <v>100</v>
      </c>
      <c r="AQ30" s="41">
        <v>100</v>
      </c>
      <c r="AR30" s="41">
        <v>100</v>
      </c>
      <c r="AS30" s="41">
        <v>100</v>
      </c>
      <c r="AT30" s="41">
        <v>100</v>
      </c>
      <c r="AU30" s="41">
        <v>100</v>
      </c>
      <c r="AV30" s="41">
        <v>100</v>
      </c>
      <c r="AW30" s="41">
        <v>100</v>
      </c>
      <c r="AX30" s="41">
        <v>100</v>
      </c>
    </row>
    <row r="31" spans="1:50" x14ac:dyDescent="0.25">
      <c r="A31" s="40" t="str">
        <f t="shared" si="3"/>
        <v>Prodotto 6</v>
      </c>
      <c r="C31" s="41">
        <v>100</v>
      </c>
      <c r="D31" s="41">
        <v>100</v>
      </c>
      <c r="E31" s="41">
        <v>100</v>
      </c>
      <c r="F31" s="41">
        <v>100</v>
      </c>
      <c r="G31" s="41">
        <v>100</v>
      </c>
      <c r="H31" s="41">
        <v>100</v>
      </c>
      <c r="I31" s="41">
        <v>100</v>
      </c>
      <c r="J31" s="41">
        <v>100</v>
      </c>
      <c r="K31" s="41">
        <v>100</v>
      </c>
      <c r="L31" s="41">
        <v>100</v>
      </c>
      <c r="M31" s="41">
        <v>100</v>
      </c>
      <c r="N31" s="41">
        <v>100</v>
      </c>
      <c r="O31" s="41">
        <v>100</v>
      </c>
      <c r="P31" s="41">
        <v>100</v>
      </c>
      <c r="Q31" s="41">
        <v>100</v>
      </c>
      <c r="R31" s="41">
        <v>100</v>
      </c>
      <c r="S31" s="41">
        <v>100</v>
      </c>
      <c r="T31" s="41">
        <v>100</v>
      </c>
      <c r="U31" s="41">
        <v>100</v>
      </c>
      <c r="V31" s="41">
        <v>100</v>
      </c>
      <c r="W31" s="41">
        <v>100</v>
      </c>
      <c r="X31" s="41">
        <v>100</v>
      </c>
      <c r="Y31" s="41">
        <v>100</v>
      </c>
      <c r="Z31" s="41">
        <v>100</v>
      </c>
      <c r="AA31" s="41">
        <v>100</v>
      </c>
      <c r="AB31" s="41">
        <v>100</v>
      </c>
      <c r="AC31" s="41">
        <v>100</v>
      </c>
      <c r="AD31" s="41">
        <v>100</v>
      </c>
      <c r="AE31" s="41">
        <v>100</v>
      </c>
      <c r="AF31" s="41">
        <v>100</v>
      </c>
      <c r="AG31" s="41">
        <v>100</v>
      </c>
      <c r="AH31" s="41">
        <v>100</v>
      </c>
      <c r="AI31" s="41">
        <v>100</v>
      </c>
      <c r="AJ31" s="41">
        <v>100</v>
      </c>
      <c r="AK31" s="41">
        <v>100</v>
      </c>
      <c r="AL31" s="41">
        <v>100</v>
      </c>
      <c r="AM31" s="41">
        <v>100</v>
      </c>
      <c r="AN31" s="41">
        <v>100</v>
      </c>
      <c r="AO31" s="41">
        <v>100</v>
      </c>
      <c r="AP31" s="41">
        <v>100</v>
      </c>
      <c r="AQ31" s="41">
        <v>100</v>
      </c>
      <c r="AR31" s="41">
        <v>100</v>
      </c>
      <c r="AS31" s="41">
        <v>100</v>
      </c>
      <c r="AT31" s="41">
        <v>100</v>
      </c>
      <c r="AU31" s="41">
        <v>100</v>
      </c>
      <c r="AV31" s="41">
        <v>100</v>
      </c>
      <c r="AW31" s="41">
        <v>100</v>
      </c>
      <c r="AX31" s="41">
        <v>100</v>
      </c>
    </row>
    <row r="32" spans="1:50" x14ac:dyDescent="0.25">
      <c r="A32" s="40" t="str">
        <f t="shared" si="3"/>
        <v>Prodotto 7</v>
      </c>
      <c r="C32" s="41">
        <v>100</v>
      </c>
      <c r="D32" s="41">
        <v>100</v>
      </c>
      <c r="E32" s="41">
        <v>100</v>
      </c>
      <c r="F32" s="41">
        <v>100</v>
      </c>
      <c r="G32" s="41">
        <v>100</v>
      </c>
      <c r="H32" s="41">
        <v>100</v>
      </c>
      <c r="I32" s="41">
        <v>100</v>
      </c>
      <c r="J32" s="41">
        <v>100</v>
      </c>
      <c r="K32" s="41">
        <v>100</v>
      </c>
      <c r="L32" s="41">
        <v>100</v>
      </c>
      <c r="M32" s="41">
        <v>100</v>
      </c>
      <c r="N32" s="41">
        <v>100</v>
      </c>
      <c r="O32" s="41">
        <v>100</v>
      </c>
      <c r="P32" s="41">
        <v>100</v>
      </c>
      <c r="Q32" s="41">
        <v>100</v>
      </c>
      <c r="R32" s="41">
        <v>100</v>
      </c>
      <c r="S32" s="41">
        <v>100</v>
      </c>
      <c r="T32" s="41">
        <v>100</v>
      </c>
      <c r="U32" s="41">
        <v>100</v>
      </c>
      <c r="V32" s="41">
        <v>100</v>
      </c>
      <c r="W32" s="41">
        <v>100</v>
      </c>
      <c r="X32" s="41">
        <v>100</v>
      </c>
      <c r="Y32" s="41">
        <v>100</v>
      </c>
      <c r="Z32" s="41">
        <v>100</v>
      </c>
      <c r="AA32" s="41">
        <v>100</v>
      </c>
      <c r="AB32" s="41">
        <v>100</v>
      </c>
      <c r="AC32" s="41">
        <v>100</v>
      </c>
      <c r="AD32" s="41">
        <v>100</v>
      </c>
      <c r="AE32" s="41">
        <v>100</v>
      </c>
      <c r="AF32" s="41">
        <v>100</v>
      </c>
      <c r="AG32" s="41">
        <v>100</v>
      </c>
      <c r="AH32" s="41">
        <v>100</v>
      </c>
      <c r="AI32" s="41">
        <v>100</v>
      </c>
      <c r="AJ32" s="41">
        <v>100</v>
      </c>
      <c r="AK32" s="41">
        <v>100</v>
      </c>
      <c r="AL32" s="41">
        <v>100</v>
      </c>
      <c r="AM32" s="41">
        <v>100</v>
      </c>
      <c r="AN32" s="41">
        <v>100</v>
      </c>
      <c r="AO32" s="41">
        <v>100</v>
      </c>
      <c r="AP32" s="41">
        <v>100</v>
      </c>
      <c r="AQ32" s="41">
        <v>100</v>
      </c>
      <c r="AR32" s="41">
        <v>100</v>
      </c>
      <c r="AS32" s="41">
        <v>100</v>
      </c>
      <c r="AT32" s="41">
        <v>100</v>
      </c>
      <c r="AU32" s="41">
        <v>100</v>
      </c>
      <c r="AV32" s="41">
        <v>100</v>
      </c>
      <c r="AW32" s="41">
        <v>100</v>
      </c>
      <c r="AX32" s="41">
        <v>100</v>
      </c>
    </row>
    <row r="33" spans="1:50" x14ac:dyDescent="0.25">
      <c r="A33" s="40" t="str">
        <f t="shared" si="3"/>
        <v>Prodotto 8</v>
      </c>
      <c r="C33" s="41">
        <v>100</v>
      </c>
      <c r="D33" s="41">
        <v>100</v>
      </c>
      <c r="E33" s="41">
        <v>100</v>
      </c>
      <c r="F33" s="41">
        <v>100</v>
      </c>
      <c r="G33" s="41">
        <v>100</v>
      </c>
      <c r="H33" s="41">
        <v>100</v>
      </c>
      <c r="I33" s="41">
        <v>100</v>
      </c>
      <c r="J33" s="41">
        <v>100</v>
      </c>
      <c r="K33" s="41">
        <v>100</v>
      </c>
      <c r="L33" s="41">
        <v>100</v>
      </c>
      <c r="M33" s="41">
        <v>100</v>
      </c>
      <c r="N33" s="41">
        <v>100</v>
      </c>
      <c r="O33" s="41">
        <v>100</v>
      </c>
      <c r="P33" s="41">
        <v>100</v>
      </c>
      <c r="Q33" s="41">
        <v>100</v>
      </c>
      <c r="R33" s="41">
        <v>100</v>
      </c>
      <c r="S33" s="41">
        <v>100</v>
      </c>
      <c r="T33" s="41">
        <v>100</v>
      </c>
      <c r="U33" s="41">
        <v>100</v>
      </c>
      <c r="V33" s="41">
        <v>100</v>
      </c>
      <c r="W33" s="41">
        <v>100</v>
      </c>
      <c r="X33" s="41">
        <v>100</v>
      </c>
      <c r="Y33" s="41">
        <v>100</v>
      </c>
      <c r="Z33" s="41">
        <v>100</v>
      </c>
      <c r="AA33" s="41">
        <v>100</v>
      </c>
      <c r="AB33" s="41">
        <v>100</v>
      </c>
      <c r="AC33" s="41">
        <v>100</v>
      </c>
      <c r="AD33" s="41">
        <v>100</v>
      </c>
      <c r="AE33" s="41">
        <v>100</v>
      </c>
      <c r="AF33" s="41">
        <v>100</v>
      </c>
      <c r="AG33" s="41">
        <v>100</v>
      </c>
      <c r="AH33" s="41">
        <v>100</v>
      </c>
      <c r="AI33" s="41">
        <v>100</v>
      </c>
      <c r="AJ33" s="41">
        <v>100</v>
      </c>
      <c r="AK33" s="41">
        <v>100</v>
      </c>
      <c r="AL33" s="41">
        <v>100</v>
      </c>
      <c r="AM33" s="41">
        <v>100</v>
      </c>
      <c r="AN33" s="41">
        <v>100</v>
      </c>
      <c r="AO33" s="41">
        <v>100</v>
      </c>
      <c r="AP33" s="41">
        <v>100</v>
      </c>
      <c r="AQ33" s="41">
        <v>100</v>
      </c>
      <c r="AR33" s="41">
        <v>100</v>
      </c>
      <c r="AS33" s="41">
        <v>100</v>
      </c>
      <c r="AT33" s="41">
        <v>100</v>
      </c>
      <c r="AU33" s="41">
        <v>100</v>
      </c>
      <c r="AV33" s="41">
        <v>100</v>
      </c>
      <c r="AW33" s="41">
        <v>100</v>
      </c>
      <c r="AX33" s="41">
        <v>100</v>
      </c>
    </row>
    <row r="34" spans="1:50" x14ac:dyDescent="0.25">
      <c r="A34" s="40" t="str">
        <f t="shared" si="3"/>
        <v>Prodotto 9</v>
      </c>
      <c r="C34" s="41">
        <v>100</v>
      </c>
      <c r="D34" s="41">
        <v>100</v>
      </c>
      <c r="E34" s="41">
        <v>100</v>
      </c>
      <c r="F34" s="41">
        <v>100</v>
      </c>
      <c r="G34" s="41">
        <v>100</v>
      </c>
      <c r="H34" s="41">
        <v>100</v>
      </c>
      <c r="I34" s="41">
        <v>100</v>
      </c>
      <c r="J34" s="41">
        <v>100</v>
      </c>
      <c r="K34" s="41">
        <v>100</v>
      </c>
      <c r="L34" s="41">
        <v>100</v>
      </c>
      <c r="M34" s="41">
        <v>100</v>
      </c>
      <c r="N34" s="41">
        <v>100</v>
      </c>
      <c r="O34" s="41">
        <v>100</v>
      </c>
      <c r="P34" s="41">
        <v>100</v>
      </c>
      <c r="Q34" s="41">
        <v>100</v>
      </c>
      <c r="R34" s="41">
        <v>100</v>
      </c>
      <c r="S34" s="41">
        <v>100</v>
      </c>
      <c r="T34" s="41">
        <v>100</v>
      </c>
      <c r="U34" s="41">
        <v>100</v>
      </c>
      <c r="V34" s="41">
        <v>100</v>
      </c>
      <c r="W34" s="41">
        <v>100</v>
      </c>
      <c r="X34" s="41">
        <v>100</v>
      </c>
      <c r="Y34" s="41">
        <v>100</v>
      </c>
      <c r="Z34" s="41">
        <v>100</v>
      </c>
      <c r="AA34" s="41">
        <v>100</v>
      </c>
      <c r="AB34" s="41">
        <v>100</v>
      </c>
      <c r="AC34" s="41">
        <v>100</v>
      </c>
      <c r="AD34" s="41">
        <v>100</v>
      </c>
      <c r="AE34" s="41">
        <v>100</v>
      </c>
      <c r="AF34" s="41">
        <v>100</v>
      </c>
      <c r="AG34" s="41">
        <v>100</v>
      </c>
      <c r="AH34" s="41">
        <v>100</v>
      </c>
      <c r="AI34" s="41">
        <v>100</v>
      </c>
      <c r="AJ34" s="41">
        <v>100</v>
      </c>
      <c r="AK34" s="41">
        <v>100</v>
      </c>
      <c r="AL34" s="41">
        <v>100</v>
      </c>
      <c r="AM34" s="41">
        <v>100</v>
      </c>
      <c r="AN34" s="41">
        <v>100</v>
      </c>
      <c r="AO34" s="41">
        <v>100</v>
      </c>
      <c r="AP34" s="41">
        <v>100</v>
      </c>
      <c r="AQ34" s="41">
        <v>100</v>
      </c>
      <c r="AR34" s="41">
        <v>100</v>
      </c>
      <c r="AS34" s="41">
        <v>100</v>
      </c>
      <c r="AT34" s="41">
        <v>100</v>
      </c>
      <c r="AU34" s="41">
        <v>100</v>
      </c>
      <c r="AV34" s="41">
        <v>100</v>
      </c>
      <c r="AW34" s="41">
        <v>100</v>
      </c>
      <c r="AX34" s="41">
        <v>100</v>
      </c>
    </row>
    <row r="35" spans="1:50" x14ac:dyDescent="0.25">
      <c r="A35" s="40" t="str">
        <f t="shared" si="3"/>
        <v>Prodotto 10</v>
      </c>
      <c r="C35" s="41">
        <v>100</v>
      </c>
      <c r="D35" s="41">
        <v>100</v>
      </c>
      <c r="E35" s="41">
        <v>100</v>
      </c>
      <c r="F35" s="41">
        <v>100</v>
      </c>
      <c r="G35" s="41">
        <v>100</v>
      </c>
      <c r="H35" s="41">
        <v>100</v>
      </c>
      <c r="I35" s="41">
        <v>100</v>
      </c>
      <c r="J35" s="41">
        <v>100</v>
      </c>
      <c r="K35" s="41">
        <v>100</v>
      </c>
      <c r="L35" s="41">
        <v>100</v>
      </c>
      <c r="M35" s="41">
        <v>100</v>
      </c>
      <c r="N35" s="41">
        <v>100</v>
      </c>
      <c r="O35" s="41">
        <v>100</v>
      </c>
      <c r="P35" s="41">
        <v>100</v>
      </c>
      <c r="Q35" s="41">
        <v>100</v>
      </c>
      <c r="R35" s="41">
        <v>100</v>
      </c>
      <c r="S35" s="41">
        <v>100</v>
      </c>
      <c r="T35" s="41">
        <v>100</v>
      </c>
      <c r="U35" s="41">
        <v>100</v>
      </c>
      <c r="V35" s="41">
        <v>100</v>
      </c>
      <c r="W35" s="41">
        <v>100</v>
      </c>
      <c r="X35" s="41">
        <v>100</v>
      </c>
      <c r="Y35" s="41">
        <v>100</v>
      </c>
      <c r="Z35" s="41">
        <v>100</v>
      </c>
      <c r="AA35" s="41">
        <v>100</v>
      </c>
      <c r="AB35" s="41">
        <v>100</v>
      </c>
      <c r="AC35" s="41">
        <v>100</v>
      </c>
      <c r="AD35" s="41">
        <v>100</v>
      </c>
      <c r="AE35" s="41">
        <v>100</v>
      </c>
      <c r="AF35" s="41">
        <v>100</v>
      </c>
      <c r="AG35" s="41">
        <v>100</v>
      </c>
      <c r="AH35" s="41">
        <v>100</v>
      </c>
      <c r="AI35" s="41">
        <v>100</v>
      </c>
      <c r="AJ35" s="41">
        <v>100</v>
      </c>
      <c r="AK35" s="41">
        <v>100</v>
      </c>
      <c r="AL35" s="41">
        <v>100</v>
      </c>
      <c r="AM35" s="41">
        <v>100</v>
      </c>
      <c r="AN35" s="41">
        <v>100</v>
      </c>
      <c r="AO35" s="41">
        <v>100</v>
      </c>
      <c r="AP35" s="41">
        <v>100</v>
      </c>
      <c r="AQ35" s="41">
        <v>100</v>
      </c>
      <c r="AR35" s="41">
        <v>100</v>
      </c>
      <c r="AS35" s="41">
        <v>100</v>
      </c>
      <c r="AT35" s="41">
        <v>100</v>
      </c>
      <c r="AU35" s="41">
        <v>100</v>
      </c>
      <c r="AV35" s="41">
        <v>100</v>
      </c>
      <c r="AW35" s="41">
        <v>100</v>
      </c>
      <c r="AX35" s="41">
        <v>100</v>
      </c>
    </row>
    <row r="36" spans="1:50" x14ac:dyDescent="0.25">
      <c r="A36" s="40" t="str">
        <f t="shared" si="3"/>
        <v>Prodotto 11</v>
      </c>
      <c r="C36" s="41">
        <v>100</v>
      </c>
      <c r="D36" s="41">
        <v>100</v>
      </c>
      <c r="E36" s="41">
        <v>100</v>
      </c>
      <c r="F36" s="41">
        <v>100</v>
      </c>
      <c r="G36" s="41">
        <v>100</v>
      </c>
      <c r="H36" s="41">
        <v>100</v>
      </c>
      <c r="I36" s="41">
        <v>100</v>
      </c>
      <c r="J36" s="41">
        <v>100</v>
      </c>
      <c r="K36" s="41">
        <v>100</v>
      </c>
      <c r="L36" s="41">
        <v>100</v>
      </c>
      <c r="M36" s="41">
        <v>100</v>
      </c>
      <c r="N36" s="41">
        <v>100</v>
      </c>
      <c r="O36" s="41">
        <v>100</v>
      </c>
      <c r="P36" s="41">
        <v>100</v>
      </c>
      <c r="Q36" s="41">
        <v>100</v>
      </c>
      <c r="R36" s="41">
        <v>100</v>
      </c>
      <c r="S36" s="41">
        <v>100</v>
      </c>
      <c r="T36" s="41">
        <v>100</v>
      </c>
      <c r="U36" s="41">
        <v>100</v>
      </c>
      <c r="V36" s="41">
        <v>100</v>
      </c>
      <c r="W36" s="41">
        <v>100</v>
      </c>
      <c r="X36" s="41">
        <v>100</v>
      </c>
      <c r="Y36" s="41">
        <v>100</v>
      </c>
      <c r="Z36" s="41">
        <v>100</v>
      </c>
      <c r="AA36" s="41">
        <v>100</v>
      </c>
      <c r="AB36" s="41">
        <v>100</v>
      </c>
      <c r="AC36" s="41">
        <v>100</v>
      </c>
      <c r="AD36" s="41">
        <v>100</v>
      </c>
      <c r="AE36" s="41">
        <v>100</v>
      </c>
      <c r="AF36" s="41">
        <v>100</v>
      </c>
      <c r="AG36" s="41">
        <v>100</v>
      </c>
      <c r="AH36" s="41">
        <v>100</v>
      </c>
      <c r="AI36" s="41">
        <v>100</v>
      </c>
      <c r="AJ36" s="41">
        <v>100</v>
      </c>
      <c r="AK36" s="41">
        <v>100</v>
      </c>
      <c r="AL36" s="41">
        <v>100</v>
      </c>
      <c r="AM36" s="41">
        <v>100</v>
      </c>
      <c r="AN36" s="41">
        <v>100</v>
      </c>
      <c r="AO36" s="41">
        <v>100</v>
      </c>
      <c r="AP36" s="41">
        <v>100</v>
      </c>
      <c r="AQ36" s="41">
        <v>100</v>
      </c>
      <c r="AR36" s="41">
        <v>100</v>
      </c>
      <c r="AS36" s="41">
        <v>100</v>
      </c>
      <c r="AT36" s="41">
        <v>100</v>
      </c>
      <c r="AU36" s="41">
        <v>100</v>
      </c>
      <c r="AV36" s="41">
        <v>100</v>
      </c>
      <c r="AW36" s="41">
        <v>100</v>
      </c>
      <c r="AX36" s="41">
        <v>100</v>
      </c>
    </row>
    <row r="37" spans="1:50" x14ac:dyDescent="0.25">
      <c r="A37" s="40" t="str">
        <f t="shared" si="3"/>
        <v>Prodotto 12</v>
      </c>
      <c r="C37" s="41">
        <v>100</v>
      </c>
      <c r="D37" s="41">
        <v>100</v>
      </c>
      <c r="E37" s="41">
        <v>100</v>
      </c>
      <c r="F37" s="41">
        <v>100</v>
      </c>
      <c r="G37" s="41">
        <v>100</v>
      </c>
      <c r="H37" s="41">
        <v>100</v>
      </c>
      <c r="I37" s="41">
        <v>100</v>
      </c>
      <c r="J37" s="41">
        <v>100</v>
      </c>
      <c r="K37" s="41">
        <v>100</v>
      </c>
      <c r="L37" s="41">
        <v>100</v>
      </c>
      <c r="M37" s="41">
        <v>100</v>
      </c>
      <c r="N37" s="41">
        <v>100</v>
      </c>
      <c r="O37" s="41">
        <v>100</v>
      </c>
      <c r="P37" s="41">
        <v>100</v>
      </c>
      <c r="Q37" s="41">
        <v>100</v>
      </c>
      <c r="R37" s="41">
        <v>100</v>
      </c>
      <c r="S37" s="41">
        <v>100</v>
      </c>
      <c r="T37" s="41">
        <v>100</v>
      </c>
      <c r="U37" s="41">
        <v>100</v>
      </c>
      <c r="V37" s="41">
        <v>100</v>
      </c>
      <c r="W37" s="41">
        <v>100</v>
      </c>
      <c r="X37" s="41">
        <v>100</v>
      </c>
      <c r="Y37" s="41">
        <v>100</v>
      </c>
      <c r="Z37" s="41">
        <v>100</v>
      </c>
      <c r="AA37" s="41">
        <v>100</v>
      </c>
      <c r="AB37" s="41">
        <v>100</v>
      </c>
      <c r="AC37" s="41">
        <v>100</v>
      </c>
      <c r="AD37" s="41">
        <v>100</v>
      </c>
      <c r="AE37" s="41">
        <v>100</v>
      </c>
      <c r="AF37" s="41">
        <v>100</v>
      </c>
      <c r="AG37" s="41">
        <v>100</v>
      </c>
      <c r="AH37" s="41">
        <v>100</v>
      </c>
      <c r="AI37" s="41">
        <v>100</v>
      </c>
      <c r="AJ37" s="41">
        <v>100</v>
      </c>
      <c r="AK37" s="41">
        <v>100</v>
      </c>
      <c r="AL37" s="41">
        <v>100</v>
      </c>
      <c r="AM37" s="41">
        <v>100</v>
      </c>
      <c r="AN37" s="41">
        <v>100</v>
      </c>
      <c r="AO37" s="41">
        <v>100</v>
      </c>
      <c r="AP37" s="41">
        <v>100</v>
      </c>
      <c r="AQ37" s="41">
        <v>100</v>
      </c>
      <c r="AR37" s="41">
        <v>100</v>
      </c>
      <c r="AS37" s="41">
        <v>100</v>
      </c>
      <c r="AT37" s="41">
        <v>100</v>
      </c>
      <c r="AU37" s="41">
        <v>100</v>
      </c>
      <c r="AV37" s="41">
        <v>100</v>
      </c>
      <c r="AW37" s="41">
        <v>100</v>
      </c>
      <c r="AX37" s="41">
        <v>100</v>
      </c>
    </row>
    <row r="38" spans="1:50" x14ac:dyDescent="0.25">
      <c r="A38" s="40" t="str">
        <f t="shared" si="3"/>
        <v>Prodotto 13</v>
      </c>
      <c r="C38" s="41">
        <v>100</v>
      </c>
      <c r="D38" s="41">
        <v>100</v>
      </c>
      <c r="E38" s="41">
        <v>100</v>
      </c>
      <c r="F38" s="41">
        <v>100</v>
      </c>
      <c r="G38" s="41">
        <v>100</v>
      </c>
      <c r="H38" s="41">
        <v>100</v>
      </c>
      <c r="I38" s="41">
        <v>100</v>
      </c>
      <c r="J38" s="41">
        <v>100</v>
      </c>
      <c r="K38" s="41">
        <v>100</v>
      </c>
      <c r="L38" s="41">
        <v>100</v>
      </c>
      <c r="M38" s="41">
        <v>100</v>
      </c>
      <c r="N38" s="41">
        <v>100</v>
      </c>
      <c r="O38" s="41">
        <v>100</v>
      </c>
      <c r="P38" s="41">
        <v>100</v>
      </c>
      <c r="Q38" s="41">
        <v>100</v>
      </c>
      <c r="R38" s="41">
        <v>100</v>
      </c>
      <c r="S38" s="41">
        <v>100</v>
      </c>
      <c r="T38" s="41">
        <v>100</v>
      </c>
      <c r="U38" s="41">
        <v>100</v>
      </c>
      <c r="V38" s="41">
        <v>100</v>
      </c>
      <c r="W38" s="41">
        <v>100</v>
      </c>
      <c r="X38" s="41">
        <v>100</v>
      </c>
      <c r="Y38" s="41">
        <v>100</v>
      </c>
      <c r="Z38" s="41">
        <v>100</v>
      </c>
      <c r="AA38" s="41">
        <v>100</v>
      </c>
      <c r="AB38" s="41">
        <v>100</v>
      </c>
      <c r="AC38" s="41">
        <v>100</v>
      </c>
      <c r="AD38" s="41">
        <v>100</v>
      </c>
      <c r="AE38" s="41">
        <v>100</v>
      </c>
      <c r="AF38" s="41">
        <v>100</v>
      </c>
      <c r="AG38" s="41">
        <v>100</v>
      </c>
      <c r="AH38" s="41">
        <v>100</v>
      </c>
      <c r="AI38" s="41">
        <v>100</v>
      </c>
      <c r="AJ38" s="41">
        <v>100</v>
      </c>
      <c r="AK38" s="41">
        <v>100</v>
      </c>
      <c r="AL38" s="41">
        <v>100</v>
      </c>
      <c r="AM38" s="41">
        <v>100</v>
      </c>
      <c r="AN38" s="41">
        <v>100</v>
      </c>
      <c r="AO38" s="41">
        <v>100</v>
      </c>
      <c r="AP38" s="41">
        <v>100</v>
      </c>
      <c r="AQ38" s="41">
        <v>100</v>
      </c>
      <c r="AR38" s="41">
        <v>100</v>
      </c>
      <c r="AS38" s="41">
        <v>100</v>
      </c>
      <c r="AT38" s="41">
        <v>100</v>
      </c>
      <c r="AU38" s="41">
        <v>100</v>
      </c>
      <c r="AV38" s="41">
        <v>100</v>
      </c>
      <c r="AW38" s="41">
        <v>100</v>
      </c>
      <c r="AX38" s="41">
        <v>100</v>
      </c>
    </row>
    <row r="39" spans="1:50" x14ac:dyDescent="0.25">
      <c r="A39" s="40" t="str">
        <f t="shared" si="3"/>
        <v>Prodotto 14</v>
      </c>
      <c r="C39" s="41">
        <v>100</v>
      </c>
      <c r="D39" s="41">
        <v>100</v>
      </c>
      <c r="E39" s="41">
        <v>100</v>
      </c>
      <c r="F39" s="41">
        <v>100</v>
      </c>
      <c r="G39" s="41">
        <v>100</v>
      </c>
      <c r="H39" s="41">
        <v>100</v>
      </c>
      <c r="I39" s="41">
        <v>100</v>
      </c>
      <c r="J39" s="41">
        <v>100</v>
      </c>
      <c r="K39" s="41">
        <v>100</v>
      </c>
      <c r="L39" s="41">
        <v>100</v>
      </c>
      <c r="M39" s="41">
        <v>100</v>
      </c>
      <c r="N39" s="41">
        <v>100</v>
      </c>
      <c r="O39" s="41">
        <v>100</v>
      </c>
      <c r="P39" s="41">
        <v>100</v>
      </c>
      <c r="Q39" s="41">
        <v>100</v>
      </c>
      <c r="R39" s="41">
        <v>100</v>
      </c>
      <c r="S39" s="41">
        <v>100</v>
      </c>
      <c r="T39" s="41">
        <v>100</v>
      </c>
      <c r="U39" s="41">
        <v>100</v>
      </c>
      <c r="V39" s="41">
        <v>100</v>
      </c>
      <c r="W39" s="41">
        <v>100</v>
      </c>
      <c r="X39" s="41">
        <v>100</v>
      </c>
      <c r="Y39" s="41">
        <v>100</v>
      </c>
      <c r="Z39" s="41">
        <v>100</v>
      </c>
      <c r="AA39" s="41">
        <v>100</v>
      </c>
      <c r="AB39" s="41">
        <v>100</v>
      </c>
      <c r="AC39" s="41">
        <v>100</v>
      </c>
      <c r="AD39" s="41">
        <v>100</v>
      </c>
      <c r="AE39" s="41">
        <v>100</v>
      </c>
      <c r="AF39" s="41">
        <v>100</v>
      </c>
      <c r="AG39" s="41">
        <v>100</v>
      </c>
      <c r="AH39" s="41">
        <v>100</v>
      </c>
      <c r="AI39" s="41">
        <v>100</v>
      </c>
      <c r="AJ39" s="41">
        <v>100</v>
      </c>
      <c r="AK39" s="41">
        <v>100</v>
      </c>
      <c r="AL39" s="41">
        <v>100</v>
      </c>
      <c r="AM39" s="41">
        <v>100</v>
      </c>
      <c r="AN39" s="41">
        <v>100</v>
      </c>
      <c r="AO39" s="41">
        <v>100</v>
      </c>
      <c r="AP39" s="41">
        <v>100</v>
      </c>
      <c r="AQ39" s="41">
        <v>100</v>
      </c>
      <c r="AR39" s="41">
        <v>100</v>
      </c>
      <c r="AS39" s="41">
        <v>100</v>
      </c>
      <c r="AT39" s="41">
        <v>100</v>
      </c>
      <c r="AU39" s="41">
        <v>100</v>
      </c>
      <c r="AV39" s="41">
        <v>100</v>
      </c>
      <c r="AW39" s="41">
        <v>100</v>
      </c>
      <c r="AX39" s="41">
        <v>100</v>
      </c>
    </row>
    <row r="40" spans="1:50" x14ac:dyDescent="0.25">
      <c r="A40" s="40" t="str">
        <f t="shared" si="3"/>
        <v>Prodotto 15</v>
      </c>
      <c r="C40" s="41">
        <v>100</v>
      </c>
      <c r="D40" s="41">
        <v>100</v>
      </c>
      <c r="E40" s="41">
        <v>100</v>
      </c>
      <c r="F40" s="41">
        <v>100</v>
      </c>
      <c r="G40" s="41">
        <v>100</v>
      </c>
      <c r="H40" s="41">
        <v>100</v>
      </c>
      <c r="I40" s="41">
        <v>100</v>
      </c>
      <c r="J40" s="41">
        <v>100</v>
      </c>
      <c r="K40" s="41">
        <v>100</v>
      </c>
      <c r="L40" s="41">
        <v>100</v>
      </c>
      <c r="M40" s="41">
        <v>100</v>
      </c>
      <c r="N40" s="41">
        <v>100</v>
      </c>
      <c r="O40" s="41">
        <v>100</v>
      </c>
      <c r="P40" s="41">
        <v>100</v>
      </c>
      <c r="Q40" s="41">
        <v>100</v>
      </c>
      <c r="R40" s="41">
        <v>100</v>
      </c>
      <c r="S40" s="41">
        <v>100</v>
      </c>
      <c r="T40" s="41">
        <v>100</v>
      </c>
      <c r="U40" s="41">
        <v>100</v>
      </c>
      <c r="V40" s="41">
        <v>100</v>
      </c>
      <c r="W40" s="41">
        <v>100</v>
      </c>
      <c r="X40" s="41">
        <v>100</v>
      </c>
      <c r="Y40" s="41">
        <v>100</v>
      </c>
      <c r="Z40" s="41">
        <v>100</v>
      </c>
      <c r="AA40" s="41">
        <v>100</v>
      </c>
      <c r="AB40" s="41">
        <v>100</v>
      </c>
      <c r="AC40" s="41">
        <v>100</v>
      </c>
      <c r="AD40" s="41">
        <v>100</v>
      </c>
      <c r="AE40" s="41">
        <v>100</v>
      </c>
      <c r="AF40" s="41">
        <v>100</v>
      </c>
      <c r="AG40" s="41">
        <v>100</v>
      </c>
      <c r="AH40" s="41">
        <v>100</v>
      </c>
      <c r="AI40" s="41">
        <v>100</v>
      </c>
      <c r="AJ40" s="41">
        <v>100</v>
      </c>
      <c r="AK40" s="41">
        <v>100</v>
      </c>
      <c r="AL40" s="41">
        <v>100</v>
      </c>
      <c r="AM40" s="41">
        <v>100</v>
      </c>
      <c r="AN40" s="41">
        <v>100</v>
      </c>
      <c r="AO40" s="41">
        <v>100</v>
      </c>
      <c r="AP40" s="41">
        <v>100</v>
      </c>
      <c r="AQ40" s="41">
        <v>100</v>
      </c>
      <c r="AR40" s="41">
        <v>100</v>
      </c>
      <c r="AS40" s="41">
        <v>100</v>
      </c>
      <c r="AT40" s="41">
        <v>100</v>
      </c>
      <c r="AU40" s="41">
        <v>100</v>
      </c>
      <c r="AV40" s="41">
        <v>100</v>
      </c>
      <c r="AW40" s="41">
        <v>100</v>
      </c>
      <c r="AX40" s="41">
        <v>100</v>
      </c>
    </row>
    <row r="41" spans="1:50" x14ac:dyDescent="0.25">
      <c r="A41" s="40" t="str">
        <f t="shared" si="3"/>
        <v>Prodotto 16</v>
      </c>
      <c r="C41" s="41">
        <v>100</v>
      </c>
      <c r="D41" s="41">
        <v>100</v>
      </c>
      <c r="E41" s="41">
        <v>100</v>
      </c>
      <c r="F41" s="41">
        <v>100</v>
      </c>
      <c r="G41" s="41">
        <v>100</v>
      </c>
      <c r="H41" s="41">
        <v>100</v>
      </c>
      <c r="I41" s="41">
        <v>100</v>
      </c>
      <c r="J41" s="41">
        <v>100</v>
      </c>
      <c r="K41" s="41">
        <v>100</v>
      </c>
      <c r="L41" s="41">
        <v>100</v>
      </c>
      <c r="M41" s="41">
        <v>100</v>
      </c>
      <c r="N41" s="41">
        <v>100</v>
      </c>
      <c r="O41" s="41">
        <v>100</v>
      </c>
      <c r="P41" s="41">
        <v>100</v>
      </c>
      <c r="Q41" s="41">
        <v>100</v>
      </c>
      <c r="R41" s="41">
        <v>100</v>
      </c>
      <c r="S41" s="41">
        <v>100</v>
      </c>
      <c r="T41" s="41">
        <v>100</v>
      </c>
      <c r="U41" s="41">
        <v>100</v>
      </c>
      <c r="V41" s="41">
        <v>100</v>
      </c>
      <c r="W41" s="41">
        <v>100</v>
      </c>
      <c r="X41" s="41">
        <v>100</v>
      </c>
      <c r="Y41" s="41">
        <v>100</v>
      </c>
      <c r="Z41" s="41">
        <v>100</v>
      </c>
      <c r="AA41" s="41">
        <v>100</v>
      </c>
      <c r="AB41" s="41">
        <v>100</v>
      </c>
      <c r="AC41" s="41">
        <v>100</v>
      </c>
      <c r="AD41" s="41">
        <v>100</v>
      </c>
      <c r="AE41" s="41">
        <v>100</v>
      </c>
      <c r="AF41" s="41">
        <v>100</v>
      </c>
      <c r="AG41" s="41">
        <v>100</v>
      </c>
      <c r="AH41" s="41">
        <v>100</v>
      </c>
      <c r="AI41" s="41">
        <v>100</v>
      </c>
      <c r="AJ41" s="41">
        <v>100</v>
      </c>
      <c r="AK41" s="41">
        <v>100</v>
      </c>
      <c r="AL41" s="41">
        <v>100</v>
      </c>
      <c r="AM41" s="41">
        <v>100</v>
      </c>
      <c r="AN41" s="41">
        <v>100</v>
      </c>
      <c r="AO41" s="41">
        <v>100</v>
      </c>
      <c r="AP41" s="41">
        <v>100</v>
      </c>
      <c r="AQ41" s="41">
        <v>100</v>
      </c>
      <c r="AR41" s="41">
        <v>100</v>
      </c>
      <c r="AS41" s="41">
        <v>100</v>
      </c>
      <c r="AT41" s="41">
        <v>100</v>
      </c>
      <c r="AU41" s="41">
        <v>100</v>
      </c>
      <c r="AV41" s="41">
        <v>100</v>
      </c>
      <c r="AW41" s="41">
        <v>100</v>
      </c>
      <c r="AX41" s="41">
        <v>100</v>
      </c>
    </row>
    <row r="42" spans="1:50" x14ac:dyDescent="0.25">
      <c r="A42" s="40" t="str">
        <f t="shared" si="3"/>
        <v>Prodotto 17</v>
      </c>
      <c r="C42" s="41">
        <v>100</v>
      </c>
      <c r="D42" s="41">
        <v>100</v>
      </c>
      <c r="E42" s="41">
        <v>100</v>
      </c>
      <c r="F42" s="41">
        <v>100</v>
      </c>
      <c r="G42" s="41">
        <v>100</v>
      </c>
      <c r="H42" s="41">
        <v>100</v>
      </c>
      <c r="I42" s="41">
        <v>100</v>
      </c>
      <c r="J42" s="41">
        <v>100</v>
      </c>
      <c r="K42" s="41">
        <v>100</v>
      </c>
      <c r="L42" s="41">
        <v>100</v>
      </c>
      <c r="M42" s="41">
        <v>100</v>
      </c>
      <c r="N42" s="41">
        <v>100</v>
      </c>
      <c r="O42" s="41">
        <v>100</v>
      </c>
      <c r="P42" s="41">
        <v>100</v>
      </c>
      <c r="Q42" s="41">
        <v>100</v>
      </c>
      <c r="R42" s="41">
        <v>100</v>
      </c>
      <c r="S42" s="41">
        <v>100</v>
      </c>
      <c r="T42" s="41">
        <v>100</v>
      </c>
      <c r="U42" s="41">
        <v>100</v>
      </c>
      <c r="V42" s="41">
        <v>100</v>
      </c>
      <c r="W42" s="41">
        <v>100</v>
      </c>
      <c r="X42" s="41">
        <v>100</v>
      </c>
      <c r="Y42" s="41">
        <v>100</v>
      </c>
      <c r="Z42" s="41">
        <v>100</v>
      </c>
      <c r="AA42" s="41">
        <v>100</v>
      </c>
      <c r="AB42" s="41">
        <v>100</v>
      </c>
      <c r="AC42" s="41">
        <v>100</v>
      </c>
      <c r="AD42" s="41">
        <v>100</v>
      </c>
      <c r="AE42" s="41">
        <v>100</v>
      </c>
      <c r="AF42" s="41">
        <v>100</v>
      </c>
      <c r="AG42" s="41">
        <v>100</v>
      </c>
      <c r="AH42" s="41">
        <v>100</v>
      </c>
      <c r="AI42" s="41">
        <v>100</v>
      </c>
      <c r="AJ42" s="41">
        <v>100</v>
      </c>
      <c r="AK42" s="41">
        <v>100</v>
      </c>
      <c r="AL42" s="41">
        <v>100</v>
      </c>
      <c r="AM42" s="41">
        <v>100</v>
      </c>
      <c r="AN42" s="41">
        <v>100</v>
      </c>
      <c r="AO42" s="41">
        <v>100</v>
      </c>
      <c r="AP42" s="41">
        <v>100</v>
      </c>
      <c r="AQ42" s="41">
        <v>100</v>
      </c>
      <c r="AR42" s="41">
        <v>100</v>
      </c>
      <c r="AS42" s="41">
        <v>100</v>
      </c>
      <c r="AT42" s="41">
        <v>100</v>
      </c>
      <c r="AU42" s="41">
        <v>100</v>
      </c>
      <c r="AV42" s="41">
        <v>100</v>
      </c>
      <c r="AW42" s="41">
        <v>100</v>
      </c>
      <c r="AX42" s="41">
        <v>100</v>
      </c>
    </row>
    <row r="43" spans="1:50" x14ac:dyDescent="0.25">
      <c r="A43" s="40" t="str">
        <f t="shared" si="3"/>
        <v>Prodotto 18</v>
      </c>
      <c r="C43" s="41">
        <v>100</v>
      </c>
      <c r="D43" s="41">
        <v>100</v>
      </c>
      <c r="E43" s="41">
        <v>100</v>
      </c>
      <c r="F43" s="41">
        <v>100</v>
      </c>
      <c r="G43" s="41">
        <v>100</v>
      </c>
      <c r="H43" s="41">
        <v>100</v>
      </c>
      <c r="I43" s="41">
        <v>100</v>
      </c>
      <c r="J43" s="41">
        <v>100</v>
      </c>
      <c r="K43" s="41">
        <v>100</v>
      </c>
      <c r="L43" s="41">
        <v>100</v>
      </c>
      <c r="M43" s="41">
        <v>100</v>
      </c>
      <c r="N43" s="41">
        <v>100</v>
      </c>
      <c r="O43" s="41">
        <v>100</v>
      </c>
      <c r="P43" s="41">
        <v>100</v>
      </c>
      <c r="Q43" s="41">
        <v>100</v>
      </c>
      <c r="R43" s="41">
        <v>100</v>
      </c>
      <c r="S43" s="41">
        <v>100</v>
      </c>
      <c r="T43" s="41">
        <v>100</v>
      </c>
      <c r="U43" s="41">
        <v>100</v>
      </c>
      <c r="V43" s="41">
        <v>100</v>
      </c>
      <c r="W43" s="41">
        <v>100</v>
      </c>
      <c r="X43" s="41">
        <v>100</v>
      </c>
      <c r="Y43" s="41">
        <v>100</v>
      </c>
      <c r="Z43" s="41">
        <v>100</v>
      </c>
      <c r="AA43" s="41">
        <v>100</v>
      </c>
      <c r="AB43" s="41">
        <v>100</v>
      </c>
      <c r="AC43" s="41">
        <v>100</v>
      </c>
      <c r="AD43" s="41">
        <v>100</v>
      </c>
      <c r="AE43" s="41">
        <v>100</v>
      </c>
      <c r="AF43" s="41">
        <v>100</v>
      </c>
      <c r="AG43" s="41">
        <v>100</v>
      </c>
      <c r="AH43" s="41">
        <v>100</v>
      </c>
      <c r="AI43" s="41">
        <v>100</v>
      </c>
      <c r="AJ43" s="41">
        <v>100</v>
      </c>
      <c r="AK43" s="41">
        <v>100</v>
      </c>
      <c r="AL43" s="41">
        <v>100</v>
      </c>
      <c r="AM43" s="41">
        <v>100</v>
      </c>
      <c r="AN43" s="41">
        <v>100</v>
      </c>
      <c r="AO43" s="41">
        <v>100</v>
      </c>
      <c r="AP43" s="41">
        <v>100</v>
      </c>
      <c r="AQ43" s="41">
        <v>100</v>
      </c>
      <c r="AR43" s="41">
        <v>100</v>
      </c>
      <c r="AS43" s="41">
        <v>100</v>
      </c>
      <c r="AT43" s="41">
        <v>100</v>
      </c>
      <c r="AU43" s="41">
        <v>100</v>
      </c>
      <c r="AV43" s="41">
        <v>100</v>
      </c>
      <c r="AW43" s="41">
        <v>100</v>
      </c>
      <c r="AX43" s="41">
        <v>100</v>
      </c>
    </row>
    <row r="44" spans="1:50" x14ac:dyDescent="0.25">
      <c r="A44" s="40" t="str">
        <f t="shared" si="3"/>
        <v>Prodotto 19</v>
      </c>
      <c r="C44" s="41">
        <v>100</v>
      </c>
      <c r="D44" s="41">
        <v>100</v>
      </c>
      <c r="E44" s="41">
        <v>100</v>
      </c>
      <c r="F44" s="41">
        <v>100</v>
      </c>
      <c r="G44" s="41">
        <v>100</v>
      </c>
      <c r="H44" s="41">
        <v>100</v>
      </c>
      <c r="I44" s="41">
        <v>100</v>
      </c>
      <c r="J44" s="41">
        <v>100</v>
      </c>
      <c r="K44" s="41">
        <v>100</v>
      </c>
      <c r="L44" s="41">
        <v>100</v>
      </c>
      <c r="M44" s="41">
        <v>100</v>
      </c>
      <c r="N44" s="41">
        <v>100</v>
      </c>
      <c r="O44" s="41">
        <v>100</v>
      </c>
      <c r="P44" s="41">
        <v>100</v>
      </c>
      <c r="Q44" s="41">
        <v>100</v>
      </c>
      <c r="R44" s="41">
        <v>100</v>
      </c>
      <c r="S44" s="41">
        <v>100</v>
      </c>
      <c r="T44" s="41">
        <v>100</v>
      </c>
      <c r="U44" s="41">
        <v>100</v>
      </c>
      <c r="V44" s="41">
        <v>100</v>
      </c>
      <c r="W44" s="41">
        <v>100</v>
      </c>
      <c r="X44" s="41">
        <v>100</v>
      </c>
      <c r="Y44" s="41">
        <v>100</v>
      </c>
      <c r="Z44" s="41">
        <v>100</v>
      </c>
      <c r="AA44" s="41">
        <v>100</v>
      </c>
      <c r="AB44" s="41">
        <v>100</v>
      </c>
      <c r="AC44" s="41">
        <v>100</v>
      </c>
      <c r="AD44" s="41">
        <v>100</v>
      </c>
      <c r="AE44" s="41">
        <v>100</v>
      </c>
      <c r="AF44" s="41">
        <v>100</v>
      </c>
      <c r="AG44" s="41">
        <v>100</v>
      </c>
      <c r="AH44" s="41">
        <v>100</v>
      </c>
      <c r="AI44" s="41">
        <v>100</v>
      </c>
      <c r="AJ44" s="41">
        <v>100</v>
      </c>
      <c r="AK44" s="41">
        <v>100</v>
      </c>
      <c r="AL44" s="41">
        <v>100</v>
      </c>
      <c r="AM44" s="41">
        <v>100</v>
      </c>
      <c r="AN44" s="41">
        <v>100</v>
      </c>
      <c r="AO44" s="41">
        <v>100</v>
      </c>
      <c r="AP44" s="41">
        <v>100</v>
      </c>
      <c r="AQ44" s="41">
        <v>100</v>
      </c>
      <c r="AR44" s="41">
        <v>100</v>
      </c>
      <c r="AS44" s="41">
        <v>100</v>
      </c>
      <c r="AT44" s="41">
        <v>100</v>
      </c>
      <c r="AU44" s="41">
        <v>100</v>
      </c>
      <c r="AV44" s="41">
        <v>100</v>
      </c>
      <c r="AW44" s="41">
        <v>100</v>
      </c>
      <c r="AX44" s="41">
        <v>100</v>
      </c>
    </row>
    <row r="45" spans="1:50" x14ac:dyDescent="0.25">
      <c r="A45" s="40" t="str">
        <f t="shared" si="3"/>
        <v>Prodotto 20</v>
      </c>
      <c r="C45" s="41">
        <v>100</v>
      </c>
      <c r="D45" s="41">
        <v>100</v>
      </c>
      <c r="E45" s="41">
        <v>100</v>
      </c>
      <c r="F45" s="41">
        <v>100</v>
      </c>
      <c r="G45" s="41">
        <v>100</v>
      </c>
      <c r="H45" s="41">
        <v>100</v>
      </c>
      <c r="I45" s="41">
        <v>100</v>
      </c>
      <c r="J45" s="41">
        <v>100</v>
      </c>
      <c r="K45" s="41">
        <v>100</v>
      </c>
      <c r="L45" s="41">
        <v>100</v>
      </c>
      <c r="M45" s="41">
        <v>100</v>
      </c>
      <c r="N45" s="41">
        <v>100</v>
      </c>
      <c r="O45" s="41">
        <v>100</v>
      </c>
      <c r="P45" s="41">
        <v>100</v>
      </c>
      <c r="Q45" s="41">
        <v>100</v>
      </c>
      <c r="R45" s="41">
        <v>100</v>
      </c>
      <c r="S45" s="41">
        <v>100</v>
      </c>
      <c r="T45" s="41">
        <v>100</v>
      </c>
      <c r="U45" s="41">
        <v>100</v>
      </c>
      <c r="V45" s="41">
        <v>100</v>
      </c>
      <c r="W45" s="41">
        <v>100</v>
      </c>
      <c r="X45" s="41">
        <v>100</v>
      </c>
      <c r="Y45" s="41">
        <v>100</v>
      </c>
      <c r="Z45" s="41">
        <v>100</v>
      </c>
      <c r="AA45" s="41">
        <v>100</v>
      </c>
      <c r="AB45" s="41">
        <v>100</v>
      </c>
      <c r="AC45" s="41">
        <v>100</v>
      </c>
      <c r="AD45" s="41">
        <v>100</v>
      </c>
      <c r="AE45" s="41">
        <v>100</v>
      </c>
      <c r="AF45" s="41">
        <v>100</v>
      </c>
      <c r="AG45" s="41">
        <v>100</v>
      </c>
      <c r="AH45" s="41">
        <v>100</v>
      </c>
      <c r="AI45" s="41">
        <v>100</v>
      </c>
      <c r="AJ45" s="41">
        <v>100</v>
      </c>
      <c r="AK45" s="41">
        <v>100</v>
      </c>
      <c r="AL45" s="41">
        <v>100</v>
      </c>
      <c r="AM45" s="41">
        <v>100</v>
      </c>
      <c r="AN45" s="41">
        <v>100</v>
      </c>
      <c r="AO45" s="41">
        <v>100</v>
      </c>
      <c r="AP45" s="41">
        <v>100</v>
      </c>
      <c r="AQ45" s="41">
        <v>100</v>
      </c>
      <c r="AR45" s="41">
        <v>100</v>
      </c>
      <c r="AS45" s="41">
        <v>100</v>
      </c>
      <c r="AT45" s="41">
        <v>100</v>
      </c>
      <c r="AU45" s="41">
        <v>100</v>
      </c>
      <c r="AV45" s="41">
        <v>100</v>
      </c>
      <c r="AW45" s="41">
        <v>100</v>
      </c>
      <c r="AX45" s="41">
        <v>100</v>
      </c>
    </row>
    <row r="47" spans="1:50" x14ac:dyDescent="0.25">
      <c r="A47" s="26" t="str">
        <f>+IF(Indice!$F$1="INGLESE","Inventory Quantities","Quantità Rimanenze")</f>
        <v>Quantità Rimanenze</v>
      </c>
      <c r="B47" s="26" t="str">
        <f>+IF(Indice!$F$1="INGLESE","Days Average stok","GG giacenza media")</f>
        <v>GG giacenza media</v>
      </c>
      <c r="C47" s="37">
        <f>+C3</f>
        <v>42370</v>
      </c>
      <c r="D47" s="37">
        <f t="shared" ref="D47:AX47" si="4">+D3</f>
        <v>42429</v>
      </c>
      <c r="E47" s="37">
        <f t="shared" si="4"/>
        <v>42460</v>
      </c>
      <c r="F47" s="37">
        <f t="shared" si="4"/>
        <v>42490</v>
      </c>
      <c r="G47" s="37">
        <f t="shared" si="4"/>
        <v>42521</v>
      </c>
      <c r="H47" s="37">
        <f t="shared" si="4"/>
        <v>42551</v>
      </c>
      <c r="I47" s="37">
        <f t="shared" si="4"/>
        <v>42582</v>
      </c>
      <c r="J47" s="37">
        <f t="shared" si="4"/>
        <v>42613</v>
      </c>
      <c r="K47" s="37">
        <f t="shared" si="4"/>
        <v>42643</v>
      </c>
      <c r="L47" s="37">
        <f t="shared" si="4"/>
        <v>42674</v>
      </c>
      <c r="M47" s="37">
        <f t="shared" si="4"/>
        <v>42704</v>
      </c>
      <c r="N47" s="37">
        <f t="shared" si="4"/>
        <v>42735</v>
      </c>
      <c r="O47" s="37">
        <f t="shared" si="4"/>
        <v>42766</v>
      </c>
      <c r="P47" s="37">
        <f t="shared" si="4"/>
        <v>42794</v>
      </c>
      <c r="Q47" s="37">
        <f t="shared" si="4"/>
        <v>42825</v>
      </c>
      <c r="R47" s="37">
        <f t="shared" si="4"/>
        <v>42855</v>
      </c>
      <c r="S47" s="37">
        <f t="shared" si="4"/>
        <v>42886</v>
      </c>
      <c r="T47" s="37">
        <f t="shared" si="4"/>
        <v>42916</v>
      </c>
      <c r="U47" s="37">
        <f t="shared" si="4"/>
        <v>42947</v>
      </c>
      <c r="V47" s="37">
        <f t="shared" si="4"/>
        <v>42978</v>
      </c>
      <c r="W47" s="37">
        <f t="shared" si="4"/>
        <v>43008</v>
      </c>
      <c r="X47" s="37">
        <f t="shared" si="4"/>
        <v>43039</v>
      </c>
      <c r="Y47" s="37">
        <f t="shared" si="4"/>
        <v>43069</v>
      </c>
      <c r="Z47" s="37">
        <f t="shared" si="4"/>
        <v>43100</v>
      </c>
      <c r="AA47" s="37">
        <f t="shared" si="4"/>
        <v>43131</v>
      </c>
      <c r="AB47" s="37">
        <f t="shared" si="4"/>
        <v>43159</v>
      </c>
      <c r="AC47" s="37">
        <f t="shared" si="4"/>
        <v>43190</v>
      </c>
      <c r="AD47" s="37">
        <f t="shared" si="4"/>
        <v>43220</v>
      </c>
      <c r="AE47" s="37">
        <f t="shared" si="4"/>
        <v>43251</v>
      </c>
      <c r="AF47" s="37">
        <f t="shared" si="4"/>
        <v>43281</v>
      </c>
      <c r="AG47" s="37">
        <f t="shared" si="4"/>
        <v>43312</v>
      </c>
      <c r="AH47" s="37">
        <f t="shared" si="4"/>
        <v>43343</v>
      </c>
      <c r="AI47" s="37">
        <f t="shared" si="4"/>
        <v>43373</v>
      </c>
      <c r="AJ47" s="37">
        <f t="shared" si="4"/>
        <v>43404</v>
      </c>
      <c r="AK47" s="37">
        <f t="shared" si="4"/>
        <v>43434</v>
      </c>
      <c r="AL47" s="37">
        <f t="shared" si="4"/>
        <v>43465</v>
      </c>
      <c r="AM47" s="37">
        <f t="shared" si="4"/>
        <v>43496</v>
      </c>
      <c r="AN47" s="37">
        <f t="shared" si="4"/>
        <v>43524</v>
      </c>
      <c r="AO47" s="37">
        <f t="shared" si="4"/>
        <v>43555</v>
      </c>
      <c r="AP47" s="37">
        <f t="shared" si="4"/>
        <v>43585</v>
      </c>
      <c r="AQ47" s="37">
        <f t="shared" si="4"/>
        <v>43616</v>
      </c>
      <c r="AR47" s="37">
        <f t="shared" si="4"/>
        <v>43646</v>
      </c>
      <c r="AS47" s="37">
        <f t="shared" si="4"/>
        <v>43677</v>
      </c>
      <c r="AT47" s="37">
        <f t="shared" si="4"/>
        <v>43708</v>
      </c>
      <c r="AU47" s="37">
        <f t="shared" si="4"/>
        <v>43738</v>
      </c>
      <c r="AV47" s="37">
        <f t="shared" si="4"/>
        <v>43769</v>
      </c>
      <c r="AW47" s="37">
        <f t="shared" si="4"/>
        <v>43799</v>
      </c>
      <c r="AX47" s="37">
        <f t="shared" si="4"/>
        <v>43830</v>
      </c>
    </row>
    <row r="48" spans="1:50" x14ac:dyDescent="0.25">
      <c r="A48" s="39" t="str">
        <f>+A26</f>
        <v>Prodotto 1</v>
      </c>
      <c r="B48" s="38">
        <v>0</v>
      </c>
      <c r="C48" s="42">
        <f>+($B48/30)*C26</f>
        <v>0</v>
      </c>
      <c r="D48" s="42">
        <f t="shared" ref="D48:F48" si="5">+($B48/30)*D26</f>
        <v>0</v>
      </c>
      <c r="E48" s="42">
        <f t="shared" si="5"/>
        <v>0</v>
      </c>
      <c r="F48" s="42">
        <f t="shared" si="5"/>
        <v>0</v>
      </c>
      <c r="G48" s="42">
        <f t="shared" ref="G48:AX48" si="6">+($B48/30)*G26</f>
        <v>0</v>
      </c>
      <c r="H48" s="42">
        <f t="shared" si="6"/>
        <v>0</v>
      </c>
      <c r="I48" s="42">
        <f t="shared" si="6"/>
        <v>0</v>
      </c>
      <c r="J48" s="42">
        <f t="shared" si="6"/>
        <v>0</v>
      </c>
      <c r="K48" s="42">
        <f t="shared" si="6"/>
        <v>0</v>
      </c>
      <c r="L48" s="42">
        <f t="shared" si="6"/>
        <v>0</v>
      </c>
      <c r="M48" s="42">
        <f t="shared" si="6"/>
        <v>0</v>
      </c>
      <c r="N48" s="42">
        <f t="shared" si="6"/>
        <v>0</v>
      </c>
      <c r="O48" s="42">
        <f t="shared" si="6"/>
        <v>0</v>
      </c>
      <c r="P48" s="42">
        <f t="shared" si="6"/>
        <v>0</v>
      </c>
      <c r="Q48" s="42">
        <f t="shared" si="6"/>
        <v>0</v>
      </c>
      <c r="R48" s="42">
        <f t="shared" si="6"/>
        <v>0</v>
      </c>
      <c r="S48" s="42">
        <f t="shared" si="6"/>
        <v>0</v>
      </c>
      <c r="T48" s="42">
        <f t="shared" si="6"/>
        <v>0</v>
      </c>
      <c r="U48" s="42">
        <f t="shared" si="6"/>
        <v>0</v>
      </c>
      <c r="V48" s="42">
        <f t="shared" si="6"/>
        <v>0</v>
      </c>
      <c r="W48" s="42">
        <f t="shared" si="6"/>
        <v>0</v>
      </c>
      <c r="X48" s="42">
        <f t="shared" si="6"/>
        <v>0</v>
      </c>
      <c r="Y48" s="42">
        <f t="shared" si="6"/>
        <v>0</v>
      </c>
      <c r="Z48" s="42">
        <f t="shared" si="6"/>
        <v>0</v>
      </c>
      <c r="AA48" s="42">
        <f t="shared" si="6"/>
        <v>0</v>
      </c>
      <c r="AB48" s="42">
        <f t="shared" si="6"/>
        <v>0</v>
      </c>
      <c r="AC48" s="42">
        <f t="shared" si="6"/>
        <v>0</v>
      </c>
      <c r="AD48" s="42">
        <f t="shared" si="6"/>
        <v>0</v>
      </c>
      <c r="AE48" s="42">
        <f t="shared" si="6"/>
        <v>0</v>
      </c>
      <c r="AF48" s="42">
        <f t="shared" si="6"/>
        <v>0</v>
      </c>
      <c r="AG48" s="42">
        <f t="shared" si="6"/>
        <v>0</v>
      </c>
      <c r="AH48" s="42">
        <f t="shared" si="6"/>
        <v>0</v>
      </c>
      <c r="AI48" s="42">
        <f t="shared" si="6"/>
        <v>0</v>
      </c>
      <c r="AJ48" s="42">
        <f t="shared" si="6"/>
        <v>0</v>
      </c>
      <c r="AK48" s="42">
        <f t="shared" si="6"/>
        <v>0</v>
      </c>
      <c r="AL48" s="42">
        <f t="shared" si="6"/>
        <v>0</v>
      </c>
      <c r="AM48" s="42">
        <f t="shared" si="6"/>
        <v>0</v>
      </c>
      <c r="AN48" s="42">
        <f t="shared" si="6"/>
        <v>0</v>
      </c>
      <c r="AO48" s="42">
        <f t="shared" si="6"/>
        <v>0</v>
      </c>
      <c r="AP48" s="42">
        <f t="shared" si="6"/>
        <v>0</v>
      </c>
      <c r="AQ48" s="42">
        <f t="shared" si="6"/>
        <v>0</v>
      </c>
      <c r="AR48" s="42">
        <f t="shared" si="6"/>
        <v>0</v>
      </c>
      <c r="AS48" s="42">
        <f t="shared" si="6"/>
        <v>0</v>
      </c>
      <c r="AT48" s="42">
        <f t="shared" si="6"/>
        <v>0</v>
      </c>
      <c r="AU48" s="42">
        <f t="shared" si="6"/>
        <v>0</v>
      </c>
      <c r="AV48" s="42">
        <f t="shared" si="6"/>
        <v>0</v>
      </c>
      <c r="AW48" s="42">
        <f t="shared" si="6"/>
        <v>0</v>
      </c>
      <c r="AX48" s="42">
        <f t="shared" si="6"/>
        <v>0</v>
      </c>
    </row>
    <row r="49" spans="1:50" x14ac:dyDescent="0.25">
      <c r="A49" s="39" t="str">
        <f t="shared" ref="A49:A67" si="7">+A27</f>
        <v>Prodotto 2</v>
      </c>
      <c r="B49" s="38">
        <v>0</v>
      </c>
      <c r="C49" s="42">
        <f>+($B49/30)*C27</f>
        <v>0</v>
      </c>
      <c r="D49" s="42">
        <f t="shared" ref="C49:E67" si="8">+($B49/30)*D27</f>
        <v>0</v>
      </c>
      <c r="E49" s="42">
        <f t="shared" si="8"/>
        <v>0</v>
      </c>
      <c r="F49" s="42">
        <f t="shared" ref="F49:AX49" si="9">+($B49/30)*F27</f>
        <v>0</v>
      </c>
      <c r="G49" s="42">
        <f t="shared" si="9"/>
        <v>0</v>
      </c>
      <c r="H49" s="42">
        <f t="shared" si="9"/>
        <v>0</v>
      </c>
      <c r="I49" s="42">
        <f t="shared" si="9"/>
        <v>0</v>
      </c>
      <c r="J49" s="42">
        <f t="shared" si="9"/>
        <v>0</v>
      </c>
      <c r="K49" s="42">
        <f t="shared" si="9"/>
        <v>0</v>
      </c>
      <c r="L49" s="42">
        <f t="shared" si="9"/>
        <v>0</v>
      </c>
      <c r="M49" s="42">
        <f t="shared" si="9"/>
        <v>0</v>
      </c>
      <c r="N49" s="42">
        <f t="shared" si="9"/>
        <v>0</v>
      </c>
      <c r="O49" s="42">
        <f t="shared" si="9"/>
        <v>0</v>
      </c>
      <c r="P49" s="42">
        <f t="shared" si="9"/>
        <v>0</v>
      </c>
      <c r="Q49" s="42">
        <f t="shared" si="9"/>
        <v>0</v>
      </c>
      <c r="R49" s="42">
        <f t="shared" si="9"/>
        <v>0</v>
      </c>
      <c r="S49" s="42">
        <f t="shared" si="9"/>
        <v>0</v>
      </c>
      <c r="T49" s="42">
        <f t="shared" si="9"/>
        <v>0</v>
      </c>
      <c r="U49" s="42">
        <f t="shared" si="9"/>
        <v>0</v>
      </c>
      <c r="V49" s="42">
        <f t="shared" si="9"/>
        <v>0</v>
      </c>
      <c r="W49" s="42">
        <f t="shared" si="9"/>
        <v>0</v>
      </c>
      <c r="X49" s="42">
        <f t="shared" si="9"/>
        <v>0</v>
      </c>
      <c r="Y49" s="42">
        <f t="shared" si="9"/>
        <v>0</v>
      </c>
      <c r="Z49" s="42">
        <f t="shared" si="9"/>
        <v>0</v>
      </c>
      <c r="AA49" s="42">
        <f t="shared" si="9"/>
        <v>0</v>
      </c>
      <c r="AB49" s="42">
        <f t="shared" si="9"/>
        <v>0</v>
      </c>
      <c r="AC49" s="42">
        <f t="shared" si="9"/>
        <v>0</v>
      </c>
      <c r="AD49" s="42">
        <f t="shared" si="9"/>
        <v>0</v>
      </c>
      <c r="AE49" s="42">
        <f t="shared" si="9"/>
        <v>0</v>
      </c>
      <c r="AF49" s="42">
        <f t="shared" si="9"/>
        <v>0</v>
      </c>
      <c r="AG49" s="42">
        <f t="shared" si="9"/>
        <v>0</v>
      </c>
      <c r="AH49" s="42">
        <f t="shared" si="9"/>
        <v>0</v>
      </c>
      <c r="AI49" s="42">
        <f t="shared" si="9"/>
        <v>0</v>
      </c>
      <c r="AJ49" s="42">
        <f t="shared" si="9"/>
        <v>0</v>
      </c>
      <c r="AK49" s="42">
        <f t="shared" si="9"/>
        <v>0</v>
      </c>
      <c r="AL49" s="42">
        <f t="shared" si="9"/>
        <v>0</v>
      </c>
      <c r="AM49" s="42">
        <f t="shared" si="9"/>
        <v>0</v>
      </c>
      <c r="AN49" s="42">
        <f t="shared" si="9"/>
        <v>0</v>
      </c>
      <c r="AO49" s="42">
        <f t="shared" si="9"/>
        <v>0</v>
      </c>
      <c r="AP49" s="42">
        <f t="shared" si="9"/>
        <v>0</v>
      </c>
      <c r="AQ49" s="42">
        <f t="shared" si="9"/>
        <v>0</v>
      </c>
      <c r="AR49" s="42">
        <f t="shared" si="9"/>
        <v>0</v>
      </c>
      <c r="AS49" s="42">
        <f t="shared" si="9"/>
        <v>0</v>
      </c>
      <c r="AT49" s="42">
        <f t="shared" si="9"/>
        <v>0</v>
      </c>
      <c r="AU49" s="42">
        <f t="shared" si="9"/>
        <v>0</v>
      </c>
      <c r="AV49" s="42">
        <f t="shared" si="9"/>
        <v>0</v>
      </c>
      <c r="AW49" s="42">
        <f t="shared" si="9"/>
        <v>0</v>
      </c>
      <c r="AX49" s="42">
        <f t="shared" si="9"/>
        <v>0</v>
      </c>
    </row>
    <row r="50" spans="1:50" x14ac:dyDescent="0.25">
      <c r="A50" s="39" t="str">
        <f t="shared" si="7"/>
        <v>Prodotto 3</v>
      </c>
      <c r="B50" s="38">
        <v>0</v>
      </c>
      <c r="C50" s="42">
        <f t="shared" si="8"/>
        <v>0</v>
      </c>
      <c r="D50" s="42">
        <f t="shared" si="8"/>
        <v>0</v>
      </c>
      <c r="E50" s="42">
        <f t="shared" si="8"/>
        <v>0</v>
      </c>
      <c r="F50" s="42">
        <f t="shared" ref="F50:AX50" si="10">+($B50/30)*F28</f>
        <v>0</v>
      </c>
      <c r="G50" s="42">
        <f t="shared" si="10"/>
        <v>0</v>
      </c>
      <c r="H50" s="42">
        <f t="shared" si="10"/>
        <v>0</v>
      </c>
      <c r="I50" s="42">
        <f t="shared" si="10"/>
        <v>0</v>
      </c>
      <c r="J50" s="42">
        <f t="shared" si="10"/>
        <v>0</v>
      </c>
      <c r="K50" s="42">
        <f t="shared" si="10"/>
        <v>0</v>
      </c>
      <c r="L50" s="42">
        <f t="shared" si="10"/>
        <v>0</v>
      </c>
      <c r="M50" s="42">
        <f t="shared" si="10"/>
        <v>0</v>
      </c>
      <c r="N50" s="42">
        <f t="shared" si="10"/>
        <v>0</v>
      </c>
      <c r="O50" s="42">
        <f t="shared" si="10"/>
        <v>0</v>
      </c>
      <c r="P50" s="42">
        <f t="shared" si="10"/>
        <v>0</v>
      </c>
      <c r="Q50" s="42">
        <f t="shared" si="10"/>
        <v>0</v>
      </c>
      <c r="R50" s="42">
        <f t="shared" si="10"/>
        <v>0</v>
      </c>
      <c r="S50" s="42">
        <f t="shared" si="10"/>
        <v>0</v>
      </c>
      <c r="T50" s="42">
        <f t="shared" si="10"/>
        <v>0</v>
      </c>
      <c r="U50" s="42">
        <f t="shared" si="10"/>
        <v>0</v>
      </c>
      <c r="V50" s="42">
        <f t="shared" si="10"/>
        <v>0</v>
      </c>
      <c r="W50" s="42">
        <f t="shared" si="10"/>
        <v>0</v>
      </c>
      <c r="X50" s="42">
        <f t="shared" si="10"/>
        <v>0</v>
      </c>
      <c r="Y50" s="42">
        <f t="shared" si="10"/>
        <v>0</v>
      </c>
      <c r="Z50" s="42">
        <f t="shared" si="10"/>
        <v>0</v>
      </c>
      <c r="AA50" s="42">
        <f t="shared" si="10"/>
        <v>0</v>
      </c>
      <c r="AB50" s="42">
        <f t="shared" si="10"/>
        <v>0</v>
      </c>
      <c r="AC50" s="42">
        <f t="shared" si="10"/>
        <v>0</v>
      </c>
      <c r="AD50" s="42">
        <f t="shared" si="10"/>
        <v>0</v>
      </c>
      <c r="AE50" s="42">
        <f t="shared" si="10"/>
        <v>0</v>
      </c>
      <c r="AF50" s="42">
        <f t="shared" si="10"/>
        <v>0</v>
      </c>
      <c r="AG50" s="42">
        <f t="shared" si="10"/>
        <v>0</v>
      </c>
      <c r="AH50" s="42">
        <f t="shared" si="10"/>
        <v>0</v>
      </c>
      <c r="AI50" s="42">
        <f t="shared" si="10"/>
        <v>0</v>
      </c>
      <c r="AJ50" s="42">
        <f t="shared" si="10"/>
        <v>0</v>
      </c>
      <c r="AK50" s="42">
        <f t="shared" si="10"/>
        <v>0</v>
      </c>
      <c r="AL50" s="42">
        <f t="shared" si="10"/>
        <v>0</v>
      </c>
      <c r="AM50" s="42">
        <f t="shared" si="10"/>
        <v>0</v>
      </c>
      <c r="AN50" s="42">
        <f t="shared" si="10"/>
        <v>0</v>
      </c>
      <c r="AO50" s="42">
        <f t="shared" si="10"/>
        <v>0</v>
      </c>
      <c r="AP50" s="42">
        <f t="shared" si="10"/>
        <v>0</v>
      </c>
      <c r="AQ50" s="42">
        <f t="shared" si="10"/>
        <v>0</v>
      </c>
      <c r="AR50" s="42">
        <f t="shared" si="10"/>
        <v>0</v>
      </c>
      <c r="AS50" s="42">
        <f t="shared" si="10"/>
        <v>0</v>
      </c>
      <c r="AT50" s="42">
        <f t="shared" si="10"/>
        <v>0</v>
      </c>
      <c r="AU50" s="42">
        <f t="shared" si="10"/>
        <v>0</v>
      </c>
      <c r="AV50" s="42">
        <f t="shared" si="10"/>
        <v>0</v>
      </c>
      <c r="AW50" s="42">
        <f t="shared" si="10"/>
        <v>0</v>
      </c>
      <c r="AX50" s="42">
        <f t="shared" si="10"/>
        <v>0</v>
      </c>
    </row>
    <row r="51" spans="1:50" x14ac:dyDescent="0.25">
      <c r="A51" s="39" t="str">
        <f t="shared" si="7"/>
        <v>Prodotto 4</v>
      </c>
      <c r="B51" s="38">
        <v>0</v>
      </c>
      <c r="C51" s="42">
        <f t="shared" si="8"/>
        <v>0</v>
      </c>
      <c r="D51" s="42">
        <f t="shared" si="8"/>
        <v>0</v>
      </c>
      <c r="E51" s="42">
        <f t="shared" si="8"/>
        <v>0</v>
      </c>
      <c r="F51" s="42">
        <f t="shared" ref="F51:AX51" si="11">+($B51/30)*F29</f>
        <v>0</v>
      </c>
      <c r="G51" s="42">
        <f t="shared" si="11"/>
        <v>0</v>
      </c>
      <c r="H51" s="42">
        <f t="shared" si="11"/>
        <v>0</v>
      </c>
      <c r="I51" s="42">
        <f t="shared" si="11"/>
        <v>0</v>
      </c>
      <c r="J51" s="42">
        <f t="shared" si="11"/>
        <v>0</v>
      </c>
      <c r="K51" s="42">
        <f t="shared" si="11"/>
        <v>0</v>
      </c>
      <c r="L51" s="42">
        <f t="shared" si="11"/>
        <v>0</v>
      </c>
      <c r="M51" s="42">
        <f t="shared" si="11"/>
        <v>0</v>
      </c>
      <c r="N51" s="42">
        <f t="shared" si="11"/>
        <v>0</v>
      </c>
      <c r="O51" s="42">
        <f t="shared" si="11"/>
        <v>0</v>
      </c>
      <c r="P51" s="42">
        <f t="shared" si="11"/>
        <v>0</v>
      </c>
      <c r="Q51" s="42">
        <f t="shared" si="11"/>
        <v>0</v>
      </c>
      <c r="R51" s="42">
        <f t="shared" si="11"/>
        <v>0</v>
      </c>
      <c r="S51" s="42">
        <f t="shared" si="11"/>
        <v>0</v>
      </c>
      <c r="T51" s="42">
        <f t="shared" si="11"/>
        <v>0</v>
      </c>
      <c r="U51" s="42">
        <f t="shared" si="11"/>
        <v>0</v>
      </c>
      <c r="V51" s="42">
        <f t="shared" si="11"/>
        <v>0</v>
      </c>
      <c r="W51" s="42">
        <f t="shared" si="11"/>
        <v>0</v>
      </c>
      <c r="X51" s="42">
        <f t="shared" si="11"/>
        <v>0</v>
      </c>
      <c r="Y51" s="42">
        <f t="shared" si="11"/>
        <v>0</v>
      </c>
      <c r="Z51" s="42">
        <f t="shared" si="11"/>
        <v>0</v>
      </c>
      <c r="AA51" s="42">
        <f t="shared" si="11"/>
        <v>0</v>
      </c>
      <c r="AB51" s="42">
        <f t="shared" si="11"/>
        <v>0</v>
      </c>
      <c r="AC51" s="42">
        <f t="shared" si="11"/>
        <v>0</v>
      </c>
      <c r="AD51" s="42">
        <f t="shared" si="11"/>
        <v>0</v>
      </c>
      <c r="AE51" s="42">
        <f t="shared" si="11"/>
        <v>0</v>
      </c>
      <c r="AF51" s="42">
        <f t="shared" si="11"/>
        <v>0</v>
      </c>
      <c r="AG51" s="42">
        <f t="shared" si="11"/>
        <v>0</v>
      </c>
      <c r="AH51" s="42">
        <f t="shared" si="11"/>
        <v>0</v>
      </c>
      <c r="AI51" s="42">
        <f t="shared" si="11"/>
        <v>0</v>
      </c>
      <c r="AJ51" s="42">
        <f t="shared" si="11"/>
        <v>0</v>
      </c>
      <c r="AK51" s="42">
        <f t="shared" si="11"/>
        <v>0</v>
      </c>
      <c r="AL51" s="42">
        <f t="shared" si="11"/>
        <v>0</v>
      </c>
      <c r="AM51" s="42">
        <f t="shared" si="11"/>
        <v>0</v>
      </c>
      <c r="AN51" s="42">
        <f t="shared" si="11"/>
        <v>0</v>
      </c>
      <c r="AO51" s="42">
        <f t="shared" si="11"/>
        <v>0</v>
      </c>
      <c r="AP51" s="42">
        <f t="shared" si="11"/>
        <v>0</v>
      </c>
      <c r="AQ51" s="42">
        <f t="shared" si="11"/>
        <v>0</v>
      </c>
      <c r="AR51" s="42">
        <f t="shared" si="11"/>
        <v>0</v>
      </c>
      <c r="AS51" s="42">
        <f t="shared" si="11"/>
        <v>0</v>
      </c>
      <c r="AT51" s="42">
        <f t="shared" si="11"/>
        <v>0</v>
      </c>
      <c r="AU51" s="42">
        <f t="shared" si="11"/>
        <v>0</v>
      </c>
      <c r="AV51" s="42">
        <f t="shared" si="11"/>
        <v>0</v>
      </c>
      <c r="AW51" s="42">
        <f t="shared" si="11"/>
        <v>0</v>
      </c>
      <c r="AX51" s="42">
        <f t="shared" si="11"/>
        <v>0</v>
      </c>
    </row>
    <row r="52" spans="1:50" x14ac:dyDescent="0.25">
      <c r="A52" s="39" t="str">
        <f t="shared" si="7"/>
        <v>Prodotto 5</v>
      </c>
      <c r="B52" s="38">
        <v>0</v>
      </c>
      <c r="C52" s="42">
        <f t="shared" si="8"/>
        <v>0</v>
      </c>
      <c r="D52" s="42">
        <f t="shared" si="8"/>
        <v>0</v>
      </c>
      <c r="E52" s="42">
        <f t="shared" si="8"/>
        <v>0</v>
      </c>
      <c r="F52" s="42">
        <f t="shared" ref="F52:AX52" si="12">+($B52/30)*F30</f>
        <v>0</v>
      </c>
      <c r="G52" s="42">
        <f t="shared" si="12"/>
        <v>0</v>
      </c>
      <c r="H52" s="42">
        <f t="shared" si="12"/>
        <v>0</v>
      </c>
      <c r="I52" s="42">
        <f t="shared" si="12"/>
        <v>0</v>
      </c>
      <c r="J52" s="42">
        <f t="shared" si="12"/>
        <v>0</v>
      </c>
      <c r="K52" s="42">
        <f t="shared" si="12"/>
        <v>0</v>
      </c>
      <c r="L52" s="42">
        <f t="shared" si="12"/>
        <v>0</v>
      </c>
      <c r="M52" s="42">
        <f t="shared" si="12"/>
        <v>0</v>
      </c>
      <c r="N52" s="42">
        <f t="shared" si="12"/>
        <v>0</v>
      </c>
      <c r="O52" s="42">
        <f t="shared" si="12"/>
        <v>0</v>
      </c>
      <c r="P52" s="42">
        <f t="shared" si="12"/>
        <v>0</v>
      </c>
      <c r="Q52" s="42">
        <f t="shared" si="12"/>
        <v>0</v>
      </c>
      <c r="R52" s="42">
        <f t="shared" si="12"/>
        <v>0</v>
      </c>
      <c r="S52" s="42">
        <f t="shared" si="12"/>
        <v>0</v>
      </c>
      <c r="T52" s="42">
        <f t="shared" si="12"/>
        <v>0</v>
      </c>
      <c r="U52" s="42">
        <f t="shared" si="12"/>
        <v>0</v>
      </c>
      <c r="V52" s="42">
        <f t="shared" si="12"/>
        <v>0</v>
      </c>
      <c r="W52" s="42">
        <f t="shared" si="12"/>
        <v>0</v>
      </c>
      <c r="X52" s="42">
        <f t="shared" si="12"/>
        <v>0</v>
      </c>
      <c r="Y52" s="42">
        <f t="shared" si="12"/>
        <v>0</v>
      </c>
      <c r="Z52" s="42">
        <f t="shared" si="12"/>
        <v>0</v>
      </c>
      <c r="AA52" s="42">
        <f t="shared" si="12"/>
        <v>0</v>
      </c>
      <c r="AB52" s="42">
        <f t="shared" si="12"/>
        <v>0</v>
      </c>
      <c r="AC52" s="42">
        <f t="shared" si="12"/>
        <v>0</v>
      </c>
      <c r="AD52" s="42">
        <f t="shared" si="12"/>
        <v>0</v>
      </c>
      <c r="AE52" s="42">
        <f t="shared" si="12"/>
        <v>0</v>
      </c>
      <c r="AF52" s="42">
        <f t="shared" si="12"/>
        <v>0</v>
      </c>
      <c r="AG52" s="42">
        <f t="shared" si="12"/>
        <v>0</v>
      </c>
      <c r="AH52" s="42">
        <f t="shared" si="12"/>
        <v>0</v>
      </c>
      <c r="AI52" s="42">
        <f t="shared" si="12"/>
        <v>0</v>
      </c>
      <c r="AJ52" s="42">
        <f t="shared" si="12"/>
        <v>0</v>
      </c>
      <c r="AK52" s="42">
        <f t="shared" si="12"/>
        <v>0</v>
      </c>
      <c r="AL52" s="42">
        <f t="shared" si="12"/>
        <v>0</v>
      </c>
      <c r="AM52" s="42">
        <f t="shared" si="12"/>
        <v>0</v>
      </c>
      <c r="AN52" s="42">
        <f t="shared" si="12"/>
        <v>0</v>
      </c>
      <c r="AO52" s="42">
        <f t="shared" si="12"/>
        <v>0</v>
      </c>
      <c r="AP52" s="42">
        <f t="shared" si="12"/>
        <v>0</v>
      </c>
      <c r="AQ52" s="42">
        <f t="shared" si="12"/>
        <v>0</v>
      </c>
      <c r="AR52" s="42">
        <f t="shared" si="12"/>
        <v>0</v>
      </c>
      <c r="AS52" s="42">
        <f t="shared" si="12"/>
        <v>0</v>
      </c>
      <c r="AT52" s="42">
        <f t="shared" si="12"/>
        <v>0</v>
      </c>
      <c r="AU52" s="42">
        <f t="shared" si="12"/>
        <v>0</v>
      </c>
      <c r="AV52" s="42">
        <f t="shared" si="12"/>
        <v>0</v>
      </c>
      <c r="AW52" s="42">
        <f t="shared" si="12"/>
        <v>0</v>
      </c>
      <c r="AX52" s="42">
        <f t="shared" si="12"/>
        <v>0</v>
      </c>
    </row>
    <row r="53" spans="1:50" x14ac:dyDescent="0.25">
      <c r="A53" s="39" t="str">
        <f t="shared" si="7"/>
        <v>Prodotto 6</v>
      </c>
      <c r="B53" s="38">
        <v>0</v>
      </c>
      <c r="C53" s="42">
        <f t="shared" si="8"/>
        <v>0</v>
      </c>
      <c r="D53" s="42">
        <f t="shared" si="8"/>
        <v>0</v>
      </c>
      <c r="E53" s="42">
        <f t="shared" si="8"/>
        <v>0</v>
      </c>
      <c r="F53" s="42">
        <f t="shared" ref="F53:AX53" si="13">+($B53/30)*F31</f>
        <v>0</v>
      </c>
      <c r="G53" s="42">
        <f t="shared" si="13"/>
        <v>0</v>
      </c>
      <c r="H53" s="42">
        <f t="shared" si="13"/>
        <v>0</v>
      </c>
      <c r="I53" s="42">
        <f t="shared" si="13"/>
        <v>0</v>
      </c>
      <c r="J53" s="42">
        <f t="shared" si="13"/>
        <v>0</v>
      </c>
      <c r="K53" s="42">
        <f t="shared" si="13"/>
        <v>0</v>
      </c>
      <c r="L53" s="42">
        <f t="shared" si="13"/>
        <v>0</v>
      </c>
      <c r="M53" s="42">
        <f t="shared" si="13"/>
        <v>0</v>
      </c>
      <c r="N53" s="42">
        <f t="shared" si="13"/>
        <v>0</v>
      </c>
      <c r="O53" s="42">
        <f t="shared" si="13"/>
        <v>0</v>
      </c>
      <c r="P53" s="42">
        <f t="shared" si="13"/>
        <v>0</v>
      </c>
      <c r="Q53" s="42">
        <f t="shared" si="13"/>
        <v>0</v>
      </c>
      <c r="R53" s="42">
        <f t="shared" si="13"/>
        <v>0</v>
      </c>
      <c r="S53" s="42">
        <f t="shared" si="13"/>
        <v>0</v>
      </c>
      <c r="T53" s="42">
        <f t="shared" si="13"/>
        <v>0</v>
      </c>
      <c r="U53" s="42">
        <f t="shared" si="13"/>
        <v>0</v>
      </c>
      <c r="V53" s="42">
        <f t="shared" si="13"/>
        <v>0</v>
      </c>
      <c r="W53" s="42">
        <f t="shared" si="13"/>
        <v>0</v>
      </c>
      <c r="X53" s="42">
        <f t="shared" si="13"/>
        <v>0</v>
      </c>
      <c r="Y53" s="42">
        <f t="shared" si="13"/>
        <v>0</v>
      </c>
      <c r="Z53" s="42">
        <f t="shared" si="13"/>
        <v>0</v>
      </c>
      <c r="AA53" s="42">
        <f t="shared" si="13"/>
        <v>0</v>
      </c>
      <c r="AB53" s="42">
        <f t="shared" si="13"/>
        <v>0</v>
      </c>
      <c r="AC53" s="42">
        <f t="shared" si="13"/>
        <v>0</v>
      </c>
      <c r="AD53" s="42">
        <f t="shared" si="13"/>
        <v>0</v>
      </c>
      <c r="AE53" s="42">
        <f t="shared" si="13"/>
        <v>0</v>
      </c>
      <c r="AF53" s="42">
        <f t="shared" si="13"/>
        <v>0</v>
      </c>
      <c r="AG53" s="42">
        <f t="shared" si="13"/>
        <v>0</v>
      </c>
      <c r="AH53" s="42">
        <f t="shared" si="13"/>
        <v>0</v>
      </c>
      <c r="AI53" s="42">
        <f t="shared" si="13"/>
        <v>0</v>
      </c>
      <c r="AJ53" s="42">
        <f t="shared" si="13"/>
        <v>0</v>
      </c>
      <c r="AK53" s="42">
        <f t="shared" si="13"/>
        <v>0</v>
      </c>
      <c r="AL53" s="42">
        <f t="shared" si="13"/>
        <v>0</v>
      </c>
      <c r="AM53" s="42">
        <f t="shared" si="13"/>
        <v>0</v>
      </c>
      <c r="AN53" s="42">
        <f t="shared" si="13"/>
        <v>0</v>
      </c>
      <c r="AO53" s="42">
        <f t="shared" si="13"/>
        <v>0</v>
      </c>
      <c r="AP53" s="42">
        <f t="shared" si="13"/>
        <v>0</v>
      </c>
      <c r="AQ53" s="42">
        <f t="shared" si="13"/>
        <v>0</v>
      </c>
      <c r="AR53" s="42">
        <f t="shared" si="13"/>
        <v>0</v>
      </c>
      <c r="AS53" s="42">
        <f t="shared" si="13"/>
        <v>0</v>
      </c>
      <c r="AT53" s="42">
        <f t="shared" si="13"/>
        <v>0</v>
      </c>
      <c r="AU53" s="42">
        <f t="shared" si="13"/>
        <v>0</v>
      </c>
      <c r="AV53" s="42">
        <f t="shared" si="13"/>
        <v>0</v>
      </c>
      <c r="AW53" s="42">
        <f t="shared" si="13"/>
        <v>0</v>
      </c>
      <c r="AX53" s="42">
        <f t="shared" si="13"/>
        <v>0</v>
      </c>
    </row>
    <row r="54" spans="1:50" x14ac:dyDescent="0.25">
      <c r="A54" s="39" t="str">
        <f t="shared" si="7"/>
        <v>Prodotto 7</v>
      </c>
      <c r="B54" s="38">
        <v>0</v>
      </c>
      <c r="C54" s="42">
        <f t="shared" si="8"/>
        <v>0</v>
      </c>
      <c r="D54" s="42">
        <f t="shared" si="8"/>
        <v>0</v>
      </c>
      <c r="E54" s="42">
        <f t="shared" si="8"/>
        <v>0</v>
      </c>
      <c r="F54" s="42">
        <f t="shared" ref="F54:AX54" si="14">+($B54/30)*F32</f>
        <v>0</v>
      </c>
      <c r="G54" s="42">
        <f t="shared" si="14"/>
        <v>0</v>
      </c>
      <c r="H54" s="42">
        <f t="shared" si="14"/>
        <v>0</v>
      </c>
      <c r="I54" s="42">
        <f t="shared" si="14"/>
        <v>0</v>
      </c>
      <c r="J54" s="42">
        <f t="shared" si="14"/>
        <v>0</v>
      </c>
      <c r="K54" s="42">
        <f t="shared" si="14"/>
        <v>0</v>
      </c>
      <c r="L54" s="42">
        <f t="shared" si="14"/>
        <v>0</v>
      </c>
      <c r="M54" s="42">
        <f t="shared" si="14"/>
        <v>0</v>
      </c>
      <c r="N54" s="42">
        <f t="shared" si="14"/>
        <v>0</v>
      </c>
      <c r="O54" s="42">
        <f t="shared" si="14"/>
        <v>0</v>
      </c>
      <c r="P54" s="42">
        <f t="shared" si="14"/>
        <v>0</v>
      </c>
      <c r="Q54" s="42">
        <f t="shared" si="14"/>
        <v>0</v>
      </c>
      <c r="R54" s="42">
        <f t="shared" si="14"/>
        <v>0</v>
      </c>
      <c r="S54" s="42">
        <f t="shared" si="14"/>
        <v>0</v>
      </c>
      <c r="T54" s="42">
        <f t="shared" si="14"/>
        <v>0</v>
      </c>
      <c r="U54" s="42">
        <f t="shared" si="14"/>
        <v>0</v>
      </c>
      <c r="V54" s="42">
        <f t="shared" si="14"/>
        <v>0</v>
      </c>
      <c r="W54" s="42">
        <f t="shared" si="14"/>
        <v>0</v>
      </c>
      <c r="X54" s="42">
        <f t="shared" si="14"/>
        <v>0</v>
      </c>
      <c r="Y54" s="42">
        <f t="shared" si="14"/>
        <v>0</v>
      </c>
      <c r="Z54" s="42">
        <f t="shared" si="14"/>
        <v>0</v>
      </c>
      <c r="AA54" s="42">
        <f t="shared" si="14"/>
        <v>0</v>
      </c>
      <c r="AB54" s="42">
        <f t="shared" si="14"/>
        <v>0</v>
      </c>
      <c r="AC54" s="42">
        <f t="shared" si="14"/>
        <v>0</v>
      </c>
      <c r="AD54" s="42">
        <f t="shared" si="14"/>
        <v>0</v>
      </c>
      <c r="AE54" s="42">
        <f t="shared" si="14"/>
        <v>0</v>
      </c>
      <c r="AF54" s="42">
        <f t="shared" si="14"/>
        <v>0</v>
      </c>
      <c r="AG54" s="42">
        <f t="shared" si="14"/>
        <v>0</v>
      </c>
      <c r="AH54" s="42">
        <f t="shared" si="14"/>
        <v>0</v>
      </c>
      <c r="AI54" s="42">
        <f t="shared" si="14"/>
        <v>0</v>
      </c>
      <c r="AJ54" s="42">
        <f t="shared" si="14"/>
        <v>0</v>
      </c>
      <c r="AK54" s="42">
        <f t="shared" si="14"/>
        <v>0</v>
      </c>
      <c r="AL54" s="42">
        <f t="shared" si="14"/>
        <v>0</v>
      </c>
      <c r="AM54" s="42">
        <f t="shared" si="14"/>
        <v>0</v>
      </c>
      <c r="AN54" s="42">
        <f t="shared" si="14"/>
        <v>0</v>
      </c>
      <c r="AO54" s="42">
        <f t="shared" si="14"/>
        <v>0</v>
      </c>
      <c r="AP54" s="42">
        <f t="shared" si="14"/>
        <v>0</v>
      </c>
      <c r="AQ54" s="42">
        <f t="shared" si="14"/>
        <v>0</v>
      </c>
      <c r="AR54" s="42">
        <f t="shared" si="14"/>
        <v>0</v>
      </c>
      <c r="AS54" s="42">
        <f t="shared" si="14"/>
        <v>0</v>
      </c>
      <c r="AT54" s="42">
        <f t="shared" si="14"/>
        <v>0</v>
      </c>
      <c r="AU54" s="42">
        <f t="shared" si="14"/>
        <v>0</v>
      </c>
      <c r="AV54" s="42">
        <f t="shared" si="14"/>
        <v>0</v>
      </c>
      <c r="AW54" s="42">
        <f t="shared" si="14"/>
        <v>0</v>
      </c>
      <c r="AX54" s="42">
        <f t="shared" si="14"/>
        <v>0</v>
      </c>
    </row>
    <row r="55" spans="1:50" x14ac:dyDescent="0.25">
      <c r="A55" s="39" t="str">
        <f t="shared" si="7"/>
        <v>Prodotto 8</v>
      </c>
      <c r="B55" s="38">
        <v>0</v>
      </c>
      <c r="C55" s="42">
        <f t="shared" si="8"/>
        <v>0</v>
      </c>
      <c r="D55" s="42">
        <f t="shared" si="8"/>
        <v>0</v>
      </c>
      <c r="E55" s="42">
        <f t="shared" si="8"/>
        <v>0</v>
      </c>
      <c r="F55" s="42">
        <f t="shared" ref="F55:AX55" si="15">+($B55/30)*F33</f>
        <v>0</v>
      </c>
      <c r="G55" s="42">
        <f t="shared" si="15"/>
        <v>0</v>
      </c>
      <c r="H55" s="42">
        <f t="shared" si="15"/>
        <v>0</v>
      </c>
      <c r="I55" s="42">
        <f t="shared" si="15"/>
        <v>0</v>
      </c>
      <c r="J55" s="42">
        <f t="shared" si="15"/>
        <v>0</v>
      </c>
      <c r="K55" s="42">
        <f t="shared" si="15"/>
        <v>0</v>
      </c>
      <c r="L55" s="42">
        <f t="shared" si="15"/>
        <v>0</v>
      </c>
      <c r="M55" s="42">
        <f t="shared" si="15"/>
        <v>0</v>
      </c>
      <c r="N55" s="42">
        <f t="shared" si="15"/>
        <v>0</v>
      </c>
      <c r="O55" s="42">
        <f t="shared" si="15"/>
        <v>0</v>
      </c>
      <c r="P55" s="42">
        <f t="shared" si="15"/>
        <v>0</v>
      </c>
      <c r="Q55" s="42">
        <f t="shared" si="15"/>
        <v>0</v>
      </c>
      <c r="R55" s="42">
        <f t="shared" si="15"/>
        <v>0</v>
      </c>
      <c r="S55" s="42">
        <f t="shared" si="15"/>
        <v>0</v>
      </c>
      <c r="T55" s="42">
        <f t="shared" si="15"/>
        <v>0</v>
      </c>
      <c r="U55" s="42">
        <f t="shared" si="15"/>
        <v>0</v>
      </c>
      <c r="V55" s="42">
        <f t="shared" si="15"/>
        <v>0</v>
      </c>
      <c r="W55" s="42">
        <f t="shared" si="15"/>
        <v>0</v>
      </c>
      <c r="X55" s="42">
        <f t="shared" si="15"/>
        <v>0</v>
      </c>
      <c r="Y55" s="42">
        <f t="shared" si="15"/>
        <v>0</v>
      </c>
      <c r="Z55" s="42">
        <f t="shared" si="15"/>
        <v>0</v>
      </c>
      <c r="AA55" s="42">
        <f t="shared" si="15"/>
        <v>0</v>
      </c>
      <c r="AB55" s="42">
        <f t="shared" si="15"/>
        <v>0</v>
      </c>
      <c r="AC55" s="42">
        <f t="shared" si="15"/>
        <v>0</v>
      </c>
      <c r="AD55" s="42">
        <f t="shared" si="15"/>
        <v>0</v>
      </c>
      <c r="AE55" s="42">
        <f t="shared" si="15"/>
        <v>0</v>
      </c>
      <c r="AF55" s="42">
        <f t="shared" si="15"/>
        <v>0</v>
      </c>
      <c r="AG55" s="42">
        <f t="shared" si="15"/>
        <v>0</v>
      </c>
      <c r="AH55" s="42">
        <f t="shared" si="15"/>
        <v>0</v>
      </c>
      <c r="AI55" s="42">
        <f t="shared" si="15"/>
        <v>0</v>
      </c>
      <c r="AJ55" s="42">
        <f t="shared" si="15"/>
        <v>0</v>
      </c>
      <c r="AK55" s="42">
        <f t="shared" si="15"/>
        <v>0</v>
      </c>
      <c r="AL55" s="42">
        <f t="shared" si="15"/>
        <v>0</v>
      </c>
      <c r="AM55" s="42">
        <f t="shared" si="15"/>
        <v>0</v>
      </c>
      <c r="AN55" s="42">
        <f t="shared" si="15"/>
        <v>0</v>
      </c>
      <c r="AO55" s="42">
        <f t="shared" si="15"/>
        <v>0</v>
      </c>
      <c r="AP55" s="42">
        <f t="shared" si="15"/>
        <v>0</v>
      </c>
      <c r="AQ55" s="42">
        <f t="shared" si="15"/>
        <v>0</v>
      </c>
      <c r="AR55" s="42">
        <f t="shared" si="15"/>
        <v>0</v>
      </c>
      <c r="AS55" s="42">
        <f t="shared" si="15"/>
        <v>0</v>
      </c>
      <c r="AT55" s="42">
        <f t="shared" si="15"/>
        <v>0</v>
      </c>
      <c r="AU55" s="42">
        <f t="shared" si="15"/>
        <v>0</v>
      </c>
      <c r="AV55" s="42">
        <f t="shared" si="15"/>
        <v>0</v>
      </c>
      <c r="AW55" s="42">
        <f t="shared" si="15"/>
        <v>0</v>
      </c>
      <c r="AX55" s="42">
        <f t="shared" si="15"/>
        <v>0</v>
      </c>
    </row>
    <row r="56" spans="1:50" x14ac:dyDescent="0.25">
      <c r="A56" s="39" t="str">
        <f t="shared" si="7"/>
        <v>Prodotto 9</v>
      </c>
      <c r="B56" s="38">
        <v>0</v>
      </c>
      <c r="C56" s="42">
        <f t="shared" si="8"/>
        <v>0</v>
      </c>
      <c r="D56" s="42">
        <f t="shared" si="8"/>
        <v>0</v>
      </c>
      <c r="E56" s="42">
        <f t="shared" si="8"/>
        <v>0</v>
      </c>
      <c r="F56" s="42">
        <f t="shared" ref="F56:AX56" si="16">+($B56/30)*F34</f>
        <v>0</v>
      </c>
      <c r="G56" s="42">
        <f t="shared" si="16"/>
        <v>0</v>
      </c>
      <c r="H56" s="42">
        <f t="shared" si="16"/>
        <v>0</v>
      </c>
      <c r="I56" s="42">
        <f t="shared" si="16"/>
        <v>0</v>
      </c>
      <c r="J56" s="42">
        <f t="shared" si="16"/>
        <v>0</v>
      </c>
      <c r="K56" s="42">
        <f t="shared" si="16"/>
        <v>0</v>
      </c>
      <c r="L56" s="42">
        <f t="shared" si="16"/>
        <v>0</v>
      </c>
      <c r="M56" s="42">
        <f t="shared" si="16"/>
        <v>0</v>
      </c>
      <c r="N56" s="42">
        <f t="shared" si="16"/>
        <v>0</v>
      </c>
      <c r="O56" s="42">
        <f t="shared" si="16"/>
        <v>0</v>
      </c>
      <c r="P56" s="42">
        <f t="shared" si="16"/>
        <v>0</v>
      </c>
      <c r="Q56" s="42">
        <f t="shared" si="16"/>
        <v>0</v>
      </c>
      <c r="R56" s="42">
        <f t="shared" si="16"/>
        <v>0</v>
      </c>
      <c r="S56" s="42">
        <f t="shared" si="16"/>
        <v>0</v>
      </c>
      <c r="T56" s="42">
        <f t="shared" si="16"/>
        <v>0</v>
      </c>
      <c r="U56" s="42">
        <f t="shared" si="16"/>
        <v>0</v>
      </c>
      <c r="V56" s="42">
        <f t="shared" si="16"/>
        <v>0</v>
      </c>
      <c r="W56" s="42">
        <f t="shared" si="16"/>
        <v>0</v>
      </c>
      <c r="X56" s="42">
        <f t="shared" si="16"/>
        <v>0</v>
      </c>
      <c r="Y56" s="42">
        <f t="shared" si="16"/>
        <v>0</v>
      </c>
      <c r="Z56" s="42">
        <f t="shared" si="16"/>
        <v>0</v>
      </c>
      <c r="AA56" s="42">
        <f t="shared" si="16"/>
        <v>0</v>
      </c>
      <c r="AB56" s="42">
        <f t="shared" si="16"/>
        <v>0</v>
      </c>
      <c r="AC56" s="42">
        <f t="shared" si="16"/>
        <v>0</v>
      </c>
      <c r="AD56" s="42">
        <f t="shared" si="16"/>
        <v>0</v>
      </c>
      <c r="AE56" s="42">
        <f t="shared" si="16"/>
        <v>0</v>
      </c>
      <c r="AF56" s="42">
        <f t="shared" si="16"/>
        <v>0</v>
      </c>
      <c r="AG56" s="42">
        <f t="shared" si="16"/>
        <v>0</v>
      </c>
      <c r="AH56" s="42">
        <f t="shared" si="16"/>
        <v>0</v>
      </c>
      <c r="AI56" s="42">
        <f t="shared" si="16"/>
        <v>0</v>
      </c>
      <c r="AJ56" s="42">
        <f t="shared" si="16"/>
        <v>0</v>
      </c>
      <c r="AK56" s="42">
        <f t="shared" si="16"/>
        <v>0</v>
      </c>
      <c r="AL56" s="42">
        <f t="shared" si="16"/>
        <v>0</v>
      </c>
      <c r="AM56" s="42">
        <f t="shared" si="16"/>
        <v>0</v>
      </c>
      <c r="AN56" s="42">
        <f t="shared" si="16"/>
        <v>0</v>
      </c>
      <c r="AO56" s="42">
        <f t="shared" si="16"/>
        <v>0</v>
      </c>
      <c r="AP56" s="42">
        <f t="shared" si="16"/>
        <v>0</v>
      </c>
      <c r="AQ56" s="42">
        <f t="shared" si="16"/>
        <v>0</v>
      </c>
      <c r="AR56" s="42">
        <f t="shared" si="16"/>
        <v>0</v>
      </c>
      <c r="AS56" s="42">
        <f t="shared" si="16"/>
        <v>0</v>
      </c>
      <c r="AT56" s="42">
        <f t="shared" si="16"/>
        <v>0</v>
      </c>
      <c r="AU56" s="42">
        <f t="shared" si="16"/>
        <v>0</v>
      </c>
      <c r="AV56" s="42">
        <f t="shared" si="16"/>
        <v>0</v>
      </c>
      <c r="AW56" s="42">
        <f t="shared" si="16"/>
        <v>0</v>
      </c>
      <c r="AX56" s="42">
        <f t="shared" si="16"/>
        <v>0</v>
      </c>
    </row>
    <row r="57" spans="1:50" x14ac:dyDescent="0.25">
      <c r="A57" s="39" t="str">
        <f t="shared" si="7"/>
        <v>Prodotto 10</v>
      </c>
      <c r="B57" s="38">
        <v>0</v>
      </c>
      <c r="C57" s="42">
        <f t="shared" si="8"/>
        <v>0</v>
      </c>
      <c r="D57" s="42">
        <f t="shared" si="8"/>
        <v>0</v>
      </c>
      <c r="E57" s="42">
        <f t="shared" si="8"/>
        <v>0</v>
      </c>
      <c r="F57" s="42">
        <f t="shared" ref="F57:AX57" si="17">+($B57/30)*F35</f>
        <v>0</v>
      </c>
      <c r="G57" s="42">
        <f t="shared" si="17"/>
        <v>0</v>
      </c>
      <c r="H57" s="42">
        <f t="shared" si="17"/>
        <v>0</v>
      </c>
      <c r="I57" s="42">
        <f t="shared" si="17"/>
        <v>0</v>
      </c>
      <c r="J57" s="42">
        <f t="shared" si="17"/>
        <v>0</v>
      </c>
      <c r="K57" s="42">
        <f t="shared" si="17"/>
        <v>0</v>
      </c>
      <c r="L57" s="42">
        <f t="shared" si="17"/>
        <v>0</v>
      </c>
      <c r="M57" s="42">
        <f t="shared" si="17"/>
        <v>0</v>
      </c>
      <c r="N57" s="42">
        <f t="shared" si="17"/>
        <v>0</v>
      </c>
      <c r="O57" s="42">
        <f t="shared" si="17"/>
        <v>0</v>
      </c>
      <c r="P57" s="42">
        <f t="shared" si="17"/>
        <v>0</v>
      </c>
      <c r="Q57" s="42">
        <f t="shared" si="17"/>
        <v>0</v>
      </c>
      <c r="R57" s="42">
        <f t="shared" si="17"/>
        <v>0</v>
      </c>
      <c r="S57" s="42">
        <f t="shared" si="17"/>
        <v>0</v>
      </c>
      <c r="T57" s="42">
        <f t="shared" si="17"/>
        <v>0</v>
      </c>
      <c r="U57" s="42">
        <f t="shared" si="17"/>
        <v>0</v>
      </c>
      <c r="V57" s="42">
        <f t="shared" si="17"/>
        <v>0</v>
      </c>
      <c r="W57" s="42">
        <f t="shared" si="17"/>
        <v>0</v>
      </c>
      <c r="X57" s="42">
        <f t="shared" si="17"/>
        <v>0</v>
      </c>
      <c r="Y57" s="42">
        <f t="shared" si="17"/>
        <v>0</v>
      </c>
      <c r="Z57" s="42">
        <f t="shared" si="17"/>
        <v>0</v>
      </c>
      <c r="AA57" s="42">
        <f t="shared" si="17"/>
        <v>0</v>
      </c>
      <c r="AB57" s="42">
        <f t="shared" si="17"/>
        <v>0</v>
      </c>
      <c r="AC57" s="42">
        <f t="shared" si="17"/>
        <v>0</v>
      </c>
      <c r="AD57" s="42">
        <f t="shared" si="17"/>
        <v>0</v>
      </c>
      <c r="AE57" s="42">
        <f t="shared" si="17"/>
        <v>0</v>
      </c>
      <c r="AF57" s="42">
        <f t="shared" si="17"/>
        <v>0</v>
      </c>
      <c r="AG57" s="42">
        <f t="shared" si="17"/>
        <v>0</v>
      </c>
      <c r="AH57" s="42">
        <f t="shared" si="17"/>
        <v>0</v>
      </c>
      <c r="AI57" s="42">
        <f t="shared" si="17"/>
        <v>0</v>
      </c>
      <c r="AJ57" s="42">
        <f t="shared" si="17"/>
        <v>0</v>
      </c>
      <c r="AK57" s="42">
        <f t="shared" si="17"/>
        <v>0</v>
      </c>
      <c r="AL57" s="42">
        <f t="shared" si="17"/>
        <v>0</v>
      </c>
      <c r="AM57" s="42">
        <f t="shared" si="17"/>
        <v>0</v>
      </c>
      <c r="AN57" s="42">
        <f t="shared" si="17"/>
        <v>0</v>
      </c>
      <c r="AO57" s="42">
        <f t="shared" si="17"/>
        <v>0</v>
      </c>
      <c r="AP57" s="42">
        <f t="shared" si="17"/>
        <v>0</v>
      </c>
      <c r="AQ57" s="42">
        <f t="shared" si="17"/>
        <v>0</v>
      </c>
      <c r="AR57" s="42">
        <f t="shared" si="17"/>
        <v>0</v>
      </c>
      <c r="AS57" s="42">
        <f t="shared" si="17"/>
        <v>0</v>
      </c>
      <c r="AT57" s="42">
        <f t="shared" si="17"/>
        <v>0</v>
      </c>
      <c r="AU57" s="42">
        <f t="shared" si="17"/>
        <v>0</v>
      </c>
      <c r="AV57" s="42">
        <f t="shared" si="17"/>
        <v>0</v>
      </c>
      <c r="AW57" s="42">
        <f t="shared" si="17"/>
        <v>0</v>
      </c>
      <c r="AX57" s="42">
        <f t="shared" si="17"/>
        <v>0</v>
      </c>
    </row>
    <row r="58" spans="1:50" x14ac:dyDescent="0.25">
      <c r="A58" s="39" t="str">
        <f t="shared" si="7"/>
        <v>Prodotto 11</v>
      </c>
      <c r="B58" s="38">
        <v>0</v>
      </c>
      <c r="C58" s="42">
        <f t="shared" si="8"/>
        <v>0</v>
      </c>
      <c r="D58" s="42">
        <f t="shared" si="8"/>
        <v>0</v>
      </c>
      <c r="E58" s="42">
        <f t="shared" si="8"/>
        <v>0</v>
      </c>
      <c r="F58" s="42">
        <f t="shared" ref="F58:AX58" si="18">+($B58/30)*F36</f>
        <v>0</v>
      </c>
      <c r="G58" s="42">
        <f t="shared" si="18"/>
        <v>0</v>
      </c>
      <c r="H58" s="42">
        <f t="shared" si="18"/>
        <v>0</v>
      </c>
      <c r="I58" s="42">
        <f t="shared" si="18"/>
        <v>0</v>
      </c>
      <c r="J58" s="42">
        <f t="shared" si="18"/>
        <v>0</v>
      </c>
      <c r="K58" s="42">
        <f t="shared" si="18"/>
        <v>0</v>
      </c>
      <c r="L58" s="42">
        <f t="shared" si="18"/>
        <v>0</v>
      </c>
      <c r="M58" s="42">
        <f t="shared" si="18"/>
        <v>0</v>
      </c>
      <c r="N58" s="42">
        <f t="shared" si="18"/>
        <v>0</v>
      </c>
      <c r="O58" s="42">
        <f t="shared" si="18"/>
        <v>0</v>
      </c>
      <c r="P58" s="42">
        <f t="shared" si="18"/>
        <v>0</v>
      </c>
      <c r="Q58" s="42">
        <f t="shared" si="18"/>
        <v>0</v>
      </c>
      <c r="R58" s="42">
        <f t="shared" si="18"/>
        <v>0</v>
      </c>
      <c r="S58" s="42">
        <f t="shared" si="18"/>
        <v>0</v>
      </c>
      <c r="T58" s="42">
        <f t="shared" si="18"/>
        <v>0</v>
      </c>
      <c r="U58" s="42">
        <f t="shared" si="18"/>
        <v>0</v>
      </c>
      <c r="V58" s="42">
        <f t="shared" si="18"/>
        <v>0</v>
      </c>
      <c r="W58" s="42">
        <f t="shared" si="18"/>
        <v>0</v>
      </c>
      <c r="X58" s="42">
        <f t="shared" si="18"/>
        <v>0</v>
      </c>
      <c r="Y58" s="42">
        <f t="shared" si="18"/>
        <v>0</v>
      </c>
      <c r="Z58" s="42">
        <f t="shared" si="18"/>
        <v>0</v>
      </c>
      <c r="AA58" s="42">
        <f t="shared" si="18"/>
        <v>0</v>
      </c>
      <c r="AB58" s="42">
        <f t="shared" si="18"/>
        <v>0</v>
      </c>
      <c r="AC58" s="42">
        <f t="shared" si="18"/>
        <v>0</v>
      </c>
      <c r="AD58" s="42">
        <f t="shared" si="18"/>
        <v>0</v>
      </c>
      <c r="AE58" s="42">
        <f t="shared" si="18"/>
        <v>0</v>
      </c>
      <c r="AF58" s="42">
        <f t="shared" si="18"/>
        <v>0</v>
      </c>
      <c r="AG58" s="42">
        <f t="shared" si="18"/>
        <v>0</v>
      </c>
      <c r="AH58" s="42">
        <f t="shared" si="18"/>
        <v>0</v>
      </c>
      <c r="AI58" s="42">
        <f t="shared" si="18"/>
        <v>0</v>
      </c>
      <c r="AJ58" s="42">
        <f t="shared" si="18"/>
        <v>0</v>
      </c>
      <c r="AK58" s="42">
        <f t="shared" si="18"/>
        <v>0</v>
      </c>
      <c r="AL58" s="42">
        <f t="shared" si="18"/>
        <v>0</v>
      </c>
      <c r="AM58" s="42">
        <f t="shared" si="18"/>
        <v>0</v>
      </c>
      <c r="AN58" s="42">
        <f t="shared" si="18"/>
        <v>0</v>
      </c>
      <c r="AO58" s="42">
        <f t="shared" si="18"/>
        <v>0</v>
      </c>
      <c r="AP58" s="42">
        <f t="shared" si="18"/>
        <v>0</v>
      </c>
      <c r="AQ58" s="42">
        <f t="shared" si="18"/>
        <v>0</v>
      </c>
      <c r="AR58" s="42">
        <f t="shared" si="18"/>
        <v>0</v>
      </c>
      <c r="AS58" s="42">
        <f t="shared" si="18"/>
        <v>0</v>
      </c>
      <c r="AT58" s="42">
        <f t="shared" si="18"/>
        <v>0</v>
      </c>
      <c r="AU58" s="42">
        <f t="shared" si="18"/>
        <v>0</v>
      </c>
      <c r="AV58" s="42">
        <f t="shared" si="18"/>
        <v>0</v>
      </c>
      <c r="AW58" s="42">
        <f t="shared" si="18"/>
        <v>0</v>
      </c>
      <c r="AX58" s="42">
        <f t="shared" si="18"/>
        <v>0</v>
      </c>
    </row>
    <row r="59" spans="1:50" x14ac:dyDescent="0.25">
      <c r="A59" s="39" t="str">
        <f t="shared" si="7"/>
        <v>Prodotto 12</v>
      </c>
      <c r="B59" s="38">
        <v>0</v>
      </c>
      <c r="C59" s="42">
        <f t="shared" si="8"/>
        <v>0</v>
      </c>
      <c r="D59" s="42">
        <f t="shared" si="8"/>
        <v>0</v>
      </c>
      <c r="E59" s="42">
        <f t="shared" si="8"/>
        <v>0</v>
      </c>
      <c r="F59" s="42">
        <f t="shared" ref="F59:AX59" si="19">+($B59/30)*F37</f>
        <v>0</v>
      </c>
      <c r="G59" s="42">
        <f t="shared" si="19"/>
        <v>0</v>
      </c>
      <c r="H59" s="42">
        <f t="shared" si="19"/>
        <v>0</v>
      </c>
      <c r="I59" s="42">
        <f t="shared" si="19"/>
        <v>0</v>
      </c>
      <c r="J59" s="42">
        <f t="shared" si="19"/>
        <v>0</v>
      </c>
      <c r="K59" s="42">
        <f t="shared" si="19"/>
        <v>0</v>
      </c>
      <c r="L59" s="42">
        <f t="shared" si="19"/>
        <v>0</v>
      </c>
      <c r="M59" s="42">
        <f t="shared" si="19"/>
        <v>0</v>
      </c>
      <c r="N59" s="42">
        <f t="shared" si="19"/>
        <v>0</v>
      </c>
      <c r="O59" s="42">
        <f t="shared" si="19"/>
        <v>0</v>
      </c>
      <c r="P59" s="42">
        <f t="shared" si="19"/>
        <v>0</v>
      </c>
      <c r="Q59" s="42">
        <f t="shared" si="19"/>
        <v>0</v>
      </c>
      <c r="R59" s="42">
        <f t="shared" si="19"/>
        <v>0</v>
      </c>
      <c r="S59" s="42">
        <f t="shared" si="19"/>
        <v>0</v>
      </c>
      <c r="T59" s="42">
        <f t="shared" si="19"/>
        <v>0</v>
      </c>
      <c r="U59" s="42">
        <f t="shared" si="19"/>
        <v>0</v>
      </c>
      <c r="V59" s="42">
        <f t="shared" si="19"/>
        <v>0</v>
      </c>
      <c r="W59" s="42">
        <f t="shared" si="19"/>
        <v>0</v>
      </c>
      <c r="X59" s="42">
        <f t="shared" si="19"/>
        <v>0</v>
      </c>
      <c r="Y59" s="42">
        <f t="shared" si="19"/>
        <v>0</v>
      </c>
      <c r="Z59" s="42">
        <f t="shared" si="19"/>
        <v>0</v>
      </c>
      <c r="AA59" s="42">
        <f t="shared" si="19"/>
        <v>0</v>
      </c>
      <c r="AB59" s="42">
        <f t="shared" si="19"/>
        <v>0</v>
      </c>
      <c r="AC59" s="42">
        <f t="shared" si="19"/>
        <v>0</v>
      </c>
      <c r="AD59" s="42">
        <f t="shared" si="19"/>
        <v>0</v>
      </c>
      <c r="AE59" s="42">
        <f t="shared" si="19"/>
        <v>0</v>
      </c>
      <c r="AF59" s="42">
        <f t="shared" si="19"/>
        <v>0</v>
      </c>
      <c r="AG59" s="42">
        <f t="shared" si="19"/>
        <v>0</v>
      </c>
      <c r="AH59" s="42">
        <f t="shared" si="19"/>
        <v>0</v>
      </c>
      <c r="AI59" s="42">
        <f t="shared" si="19"/>
        <v>0</v>
      </c>
      <c r="AJ59" s="42">
        <f t="shared" si="19"/>
        <v>0</v>
      </c>
      <c r="AK59" s="42">
        <f t="shared" si="19"/>
        <v>0</v>
      </c>
      <c r="AL59" s="42">
        <f t="shared" si="19"/>
        <v>0</v>
      </c>
      <c r="AM59" s="42">
        <f t="shared" si="19"/>
        <v>0</v>
      </c>
      <c r="AN59" s="42">
        <f t="shared" si="19"/>
        <v>0</v>
      </c>
      <c r="AO59" s="42">
        <f t="shared" si="19"/>
        <v>0</v>
      </c>
      <c r="AP59" s="42">
        <f t="shared" si="19"/>
        <v>0</v>
      </c>
      <c r="AQ59" s="42">
        <f t="shared" si="19"/>
        <v>0</v>
      </c>
      <c r="AR59" s="42">
        <f t="shared" si="19"/>
        <v>0</v>
      </c>
      <c r="AS59" s="42">
        <f t="shared" si="19"/>
        <v>0</v>
      </c>
      <c r="AT59" s="42">
        <f t="shared" si="19"/>
        <v>0</v>
      </c>
      <c r="AU59" s="42">
        <f t="shared" si="19"/>
        <v>0</v>
      </c>
      <c r="AV59" s="42">
        <f t="shared" si="19"/>
        <v>0</v>
      </c>
      <c r="AW59" s="42">
        <f t="shared" si="19"/>
        <v>0</v>
      </c>
      <c r="AX59" s="42">
        <f t="shared" si="19"/>
        <v>0</v>
      </c>
    </row>
    <row r="60" spans="1:50" x14ac:dyDescent="0.25">
      <c r="A60" s="39" t="str">
        <f t="shared" si="7"/>
        <v>Prodotto 13</v>
      </c>
      <c r="B60" s="38">
        <v>0</v>
      </c>
      <c r="C60" s="42">
        <f t="shared" si="8"/>
        <v>0</v>
      </c>
      <c r="D60" s="42">
        <f t="shared" si="8"/>
        <v>0</v>
      </c>
      <c r="E60" s="42">
        <f t="shared" si="8"/>
        <v>0</v>
      </c>
      <c r="F60" s="42">
        <f t="shared" ref="F60:AX60" si="20">+($B60/30)*F38</f>
        <v>0</v>
      </c>
      <c r="G60" s="42">
        <f t="shared" si="20"/>
        <v>0</v>
      </c>
      <c r="H60" s="42">
        <f t="shared" si="20"/>
        <v>0</v>
      </c>
      <c r="I60" s="42">
        <f t="shared" si="20"/>
        <v>0</v>
      </c>
      <c r="J60" s="42">
        <f t="shared" si="20"/>
        <v>0</v>
      </c>
      <c r="K60" s="42">
        <f t="shared" si="20"/>
        <v>0</v>
      </c>
      <c r="L60" s="42">
        <f t="shared" si="20"/>
        <v>0</v>
      </c>
      <c r="M60" s="42">
        <f t="shared" si="20"/>
        <v>0</v>
      </c>
      <c r="N60" s="42">
        <f t="shared" si="20"/>
        <v>0</v>
      </c>
      <c r="O60" s="42">
        <f t="shared" si="20"/>
        <v>0</v>
      </c>
      <c r="P60" s="42">
        <f t="shared" si="20"/>
        <v>0</v>
      </c>
      <c r="Q60" s="42">
        <f t="shared" si="20"/>
        <v>0</v>
      </c>
      <c r="R60" s="42">
        <f t="shared" si="20"/>
        <v>0</v>
      </c>
      <c r="S60" s="42">
        <f t="shared" si="20"/>
        <v>0</v>
      </c>
      <c r="T60" s="42">
        <f t="shared" si="20"/>
        <v>0</v>
      </c>
      <c r="U60" s="42">
        <f t="shared" si="20"/>
        <v>0</v>
      </c>
      <c r="V60" s="42">
        <f t="shared" si="20"/>
        <v>0</v>
      </c>
      <c r="W60" s="42">
        <f t="shared" si="20"/>
        <v>0</v>
      </c>
      <c r="X60" s="42">
        <f t="shared" si="20"/>
        <v>0</v>
      </c>
      <c r="Y60" s="42">
        <f t="shared" si="20"/>
        <v>0</v>
      </c>
      <c r="Z60" s="42">
        <f t="shared" si="20"/>
        <v>0</v>
      </c>
      <c r="AA60" s="42">
        <f t="shared" si="20"/>
        <v>0</v>
      </c>
      <c r="AB60" s="42">
        <f t="shared" si="20"/>
        <v>0</v>
      </c>
      <c r="AC60" s="42">
        <f t="shared" si="20"/>
        <v>0</v>
      </c>
      <c r="AD60" s="42">
        <f t="shared" si="20"/>
        <v>0</v>
      </c>
      <c r="AE60" s="42">
        <f t="shared" si="20"/>
        <v>0</v>
      </c>
      <c r="AF60" s="42">
        <f t="shared" si="20"/>
        <v>0</v>
      </c>
      <c r="AG60" s="42">
        <f t="shared" si="20"/>
        <v>0</v>
      </c>
      <c r="AH60" s="42">
        <f t="shared" si="20"/>
        <v>0</v>
      </c>
      <c r="AI60" s="42">
        <f t="shared" si="20"/>
        <v>0</v>
      </c>
      <c r="AJ60" s="42">
        <f t="shared" si="20"/>
        <v>0</v>
      </c>
      <c r="AK60" s="42">
        <f t="shared" si="20"/>
        <v>0</v>
      </c>
      <c r="AL60" s="42">
        <f t="shared" si="20"/>
        <v>0</v>
      </c>
      <c r="AM60" s="42">
        <f t="shared" si="20"/>
        <v>0</v>
      </c>
      <c r="AN60" s="42">
        <f t="shared" si="20"/>
        <v>0</v>
      </c>
      <c r="AO60" s="42">
        <f t="shared" si="20"/>
        <v>0</v>
      </c>
      <c r="AP60" s="42">
        <f t="shared" si="20"/>
        <v>0</v>
      </c>
      <c r="AQ60" s="42">
        <f t="shared" si="20"/>
        <v>0</v>
      </c>
      <c r="AR60" s="42">
        <f t="shared" si="20"/>
        <v>0</v>
      </c>
      <c r="AS60" s="42">
        <f t="shared" si="20"/>
        <v>0</v>
      </c>
      <c r="AT60" s="42">
        <f t="shared" si="20"/>
        <v>0</v>
      </c>
      <c r="AU60" s="42">
        <f t="shared" si="20"/>
        <v>0</v>
      </c>
      <c r="AV60" s="42">
        <f t="shared" si="20"/>
        <v>0</v>
      </c>
      <c r="AW60" s="42">
        <f t="shared" si="20"/>
        <v>0</v>
      </c>
      <c r="AX60" s="42">
        <f t="shared" si="20"/>
        <v>0</v>
      </c>
    </row>
    <row r="61" spans="1:50" x14ac:dyDescent="0.25">
      <c r="A61" s="39" t="str">
        <f t="shared" si="7"/>
        <v>Prodotto 14</v>
      </c>
      <c r="B61" s="38">
        <v>0</v>
      </c>
      <c r="C61" s="42">
        <f t="shared" si="8"/>
        <v>0</v>
      </c>
      <c r="D61" s="42">
        <f t="shared" si="8"/>
        <v>0</v>
      </c>
      <c r="E61" s="42">
        <f t="shared" si="8"/>
        <v>0</v>
      </c>
      <c r="F61" s="42">
        <f t="shared" ref="F61:AX61" si="21">+($B61/30)*F39</f>
        <v>0</v>
      </c>
      <c r="G61" s="42">
        <f t="shared" si="21"/>
        <v>0</v>
      </c>
      <c r="H61" s="42">
        <f t="shared" si="21"/>
        <v>0</v>
      </c>
      <c r="I61" s="42">
        <f t="shared" si="21"/>
        <v>0</v>
      </c>
      <c r="J61" s="42">
        <f t="shared" si="21"/>
        <v>0</v>
      </c>
      <c r="K61" s="42">
        <f t="shared" si="21"/>
        <v>0</v>
      </c>
      <c r="L61" s="42">
        <f t="shared" si="21"/>
        <v>0</v>
      </c>
      <c r="M61" s="42">
        <f t="shared" si="21"/>
        <v>0</v>
      </c>
      <c r="N61" s="42">
        <f t="shared" si="21"/>
        <v>0</v>
      </c>
      <c r="O61" s="42">
        <f t="shared" si="21"/>
        <v>0</v>
      </c>
      <c r="P61" s="42">
        <f t="shared" si="21"/>
        <v>0</v>
      </c>
      <c r="Q61" s="42">
        <f t="shared" si="21"/>
        <v>0</v>
      </c>
      <c r="R61" s="42">
        <f t="shared" si="21"/>
        <v>0</v>
      </c>
      <c r="S61" s="42">
        <f t="shared" si="21"/>
        <v>0</v>
      </c>
      <c r="T61" s="42">
        <f t="shared" si="21"/>
        <v>0</v>
      </c>
      <c r="U61" s="42">
        <f t="shared" si="21"/>
        <v>0</v>
      </c>
      <c r="V61" s="42">
        <f t="shared" si="21"/>
        <v>0</v>
      </c>
      <c r="W61" s="42">
        <f t="shared" si="21"/>
        <v>0</v>
      </c>
      <c r="X61" s="42">
        <f t="shared" si="21"/>
        <v>0</v>
      </c>
      <c r="Y61" s="42">
        <f t="shared" si="21"/>
        <v>0</v>
      </c>
      <c r="Z61" s="42">
        <f t="shared" si="21"/>
        <v>0</v>
      </c>
      <c r="AA61" s="42">
        <f t="shared" si="21"/>
        <v>0</v>
      </c>
      <c r="AB61" s="42">
        <f t="shared" si="21"/>
        <v>0</v>
      </c>
      <c r="AC61" s="42">
        <f t="shared" si="21"/>
        <v>0</v>
      </c>
      <c r="AD61" s="42">
        <f t="shared" si="21"/>
        <v>0</v>
      </c>
      <c r="AE61" s="42">
        <f t="shared" si="21"/>
        <v>0</v>
      </c>
      <c r="AF61" s="42">
        <f t="shared" si="21"/>
        <v>0</v>
      </c>
      <c r="AG61" s="42">
        <f t="shared" si="21"/>
        <v>0</v>
      </c>
      <c r="AH61" s="42">
        <f t="shared" si="21"/>
        <v>0</v>
      </c>
      <c r="AI61" s="42">
        <f t="shared" si="21"/>
        <v>0</v>
      </c>
      <c r="AJ61" s="42">
        <f t="shared" si="21"/>
        <v>0</v>
      </c>
      <c r="AK61" s="42">
        <f t="shared" si="21"/>
        <v>0</v>
      </c>
      <c r="AL61" s="42">
        <f t="shared" si="21"/>
        <v>0</v>
      </c>
      <c r="AM61" s="42">
        <f t="shared" si="21"/>
        <v>0</v>
      </c>
      <c r="AN61" s="42">
        <f t="shared" si="21"/>
        <v>0</v>
      </c>
      <c r="AO61" s="42">
        <f t="shared" si="21"/>
        <v>0</v>
      </c>
      <c r="AP61" s="42">
        <f t="shared" si="21"/>
        <v>0</v>
      </c>
      <c r="AQ61" s="42">
        <f t="shared" si="21"/>
        <v>0</v>
      </c>
      <c r="AR61" s="42">
        <f t="shared" si="21"/>
        <v>0</v>
      </c>
      <c r="AS61" s="42">
        <f t="shared" si="21"/>
        <v>0</v>
      </c>
      <c r="AT61" s="42">
        <f t="shared" si="21"/>
        <v>0</v>
      </c>
      <c r="AU61" s="42">
        <f t="shared" si="21"/>
        <v>0</v>
      </c>
      <c r="AV61" s="42">
        <f t="shared" si="21"/>
        <v>0</v>
      </c>
      <c r="AW61" s="42">
        <f t="shared" si="21"/>
        <v>0</v>
      </c>
      <c r="AX61" s="42">
        <f t="shared" si="21"/>
        <v>0</v>
      </c>
    </row>
    <row r="62" spans="1:50" x14ac:dyDescent="0.25">
      <c r="A62" s="39" t="str">
        <f t="shared" si="7"/>
        <v>Prodotto 15</v>
      </c>
      <c r="B62" s="38">
        <v>0</v>
      </c>
      <c r="C62" s="42">
        <f t="shared" si="8"/>
        <v>0</v>
      </c>
      <c r="D62" s="42">
        <f t="shared" si="8"/>
        <v>0</v>
      </c>
      <c r="E62" s="42">
        <f t="shared" si="8"/>
        <v>0</v>
      </c>
      <c r="F62" s="42">
        <f t="shared" ref="F62:AX62" si="22">+($B62/30)*F40</f>
        <v>0</v>
      </c>
      <c r="G62" s="42">
        <f t="shared" si="22"/>
        <v>0</v>
      </c>
      <c r="H62" s="42">
        <f t="shared" si="22"/>
        <v>0</v>
      </c>
      <c r="I62" s="42">
        <f t="shared" si="22"/>
        <v>0</v>
      </c>
      <c r="J62" s="42">
        <f t="shared" si="22"/>
        <v>0</v>
      </c>
      <c r="K62" s="42">
        <f t="shared" si="22"/>
        <v>0</v>
      </c>
      <c r="L62" s="42">
        <f t="shared" si="22"/>
        <v>0</v>
      </c>
      <c r="M62" s="42">
        <f t="shared" si="22"/>
        <v>0</v>
      </c>
      <c r="N62" s="42">
        <f t="shared" si="22"/>
        <v>0</v>
      </c>
      <c r="O62" s="42">
        <f t="shared" si="22"/>
        <v>0</v>
      </c>
      <c r="P62" s="42">
        <f t="shared" si="22"/>
        <v>0</v>
      </c>
      <c r="Q62" s="42">
        <f t="shared" si="22"/>
        <v>0</v>
      </c>
      <c r="R62" s="42">
        <f t="shared" si="22"/>
        <v>0</v>
      </c>
      <c r="S62" s="42">
        <f t="shared" si="22"/>
        <v>0</v>
      </c>
      <c r="T62" s="42">
        <f t="shared" si="22"/>
        <v>0</v>
      </c>
      <c r="U62" s="42">
        <f t="shared" si="22"/>
        <v>0</v>
      </c>
      <c r="V62" s="42">
        <f t="shared" si="22"/>
        <v>0</v>
      </c>
      <c r="W62" s="42">
        <f t="shared" si="22"/>
        <v>0</v>
      </c>
      <c r="X62" s="42">
        <f t="shared" si="22"/>
        <v>0</v>
      </c>
      <c r="Y62" s="42">
        <f t="shared" si="22"/>
        <v>0</v>
      </c>
      <c r="Z62" s="42">
        <f t="shared" si="22"/>
        <v>0</v>
      </c>
      <c r="AA62" s="42">
        <f t="shared" si="22"/>
        <v>0</v>
      </c>
      <c r="AB62" s="42">
        <f t="shared" si="22"/>
        <v>0</v>
      </c>
      <c r="AC62" s="42">
        <f t="shared" si="22"/>
        <v>0</v>
      </c>
      <c r="AD62" s="42">
        <f t="shared" si="22"/>
        <v>0</v>
      </c>
      <c r="AE62" s="42">
        <f t="shared" si="22"/>
        <v>0</v>
      </c>
      <c r="AF62" s="42">
        <f t="shared" si="22"/>
        <v>0</v>
      </c>
      <c r="AG62" s="42">
        <f t="shared" si="22"/>
        <v>0</v>
      </c>
      <c r="AH62" s="42">
        <f t="shared" si="22"/>
        <v>0</v>
      </c>
      <c r="AI62" s="42">
        <f t="shared" si="22"/>
        <v>0</v>
      </c>
      <c r="AJ62" s="42">
        <f t="shared" si="22"/>
        <v>0</v>
      </c>
      <c r="AK62" s="42">
        <f t="shared" si="22"/>
        <v>0</v>
      </c>
      <c r="AL62" s="42">
        <f t="shared" si="22"/>
        <v>0</v>
      </c>
      <c r="AM62" s="42">
        <f t="shared" si="22"/>
        <v>0</v>
      </c>
      <c r="AN62" s="42">
        <f t="shared" si="22"/>
        <v>0</v>
      </c>
      <c r="AO62" s="42">
        <f t="shared" si="22"/>
        <v>0</v>
      </c>
      <c r="AP62" s="42">
        <f t="shared" si="22"/>
        <v>0</v>
      </c>
      <c r="AQ62" s="42">
        <f t="shared" si="22"/>
        <v>0</v>
      </c>
      <c r="AR62" s="42">
        <f t="shared" si="22"/>
        <v>0</v>
      </c>
      <c r="AS62" s="42">
        <f t="shared" si="22"/>
        <v>0</v>
      </c>
      <c r="AT62" s="42">
        <f t="shared" si="22"/>
        <v>0</v>
      </c>
      <c r="AU62" s="42">
        <f t="shared" si="22"/>
        <v>0</v>
      </c>
      <c r="AV62" s="42">
        <f t="shared" si="22"/>
        <v>0</v>
      </c>
      <c r="AW62" s="42">
        <f t="shared" si="22"/>
        <v>0</v>
      </c>
      <c r="AX62" s="42">
        <f t="shared" si="22"/>
        <v>0</v>
      </c>
    </row>
    <row r="63" spans="1:50" x14ac:dyDescent="0.25">
      <c r="A63" s="39" t="str">
        <f t="shared" si="7"/>
        <v>Prodotto 16</v>
      </c>
      <c r="B63" s="38">
        <v>0</v>
      </c>
      <c r="C63" s="42">
        <f t="shared" si="8"/>
        <v>0</v>
      </c>
      <c r="D63" s="42">
        <f t="shared" si="8"/>
        <v>0</v>
      </c>
      <c r="E63" s="42">
        <f t="shared" si="8"/>
        <v>0</v>
      </c>
      <c r="F63" s="42">
        <f t="shared" ref="F63:AX63" si="23">+($B63/30)*F41</f>
        <v>0</v>
      </c>
      <c r="G63" s="42">
        <f t="shared" si="23"/>
        <v>0</v>
      </c>
      <c r="H63" s="42">
        <f t="shared" si="23"/>
        <v>0</v>
      </c>
      <c r="I63" s="42">
        <f t="shared" si="23"/>
        <v>0</v>
      </c>
      <c r="J63" s="42">
        <f t="shared" si="23"/>
        <v>0</v>
      </c>
      <c r="K63" s="42">
        <f t="shared" si="23"/>
        <v>0</v>
      </c>
      <c r="L63" s="42">
        <f t="shared" si="23"/>
        <v>0</v>
      </c>
      <c r="M63" s="42">
        <f t="shared" si="23"/>
        <v>0</v>
      </c>
      <c r="N63" s="42">
        <f t="shared" si="23"/>
        <v>0</v>
      </c>
      <c r="O63" s="42">
        <f t="shared" si="23"/>
        <v>0</v>
      </c>
      <c r="P63" s="42">
        <f t="shared" si="23"/>
        <v>0</v>
      </c>
      <c r="Q63" s="42">
        <f t="shared" si="23"/>
        <v>0</v>
      </c>
      <c r="R63" s="42">
        <f t="shared" si="23"/>
        <v>0</v>
      </c>
      <c r="S63" s="42">
        <f t="shared" si="23"/>
        <v>0</v>
      </c>
      <c r="T63" s="42">
        <f t="shared" si="23"/>
        <v>0</v>
      </c>
      <c r="U63" s="42">
        <f t="shared" si="23"/>
        <v>0</v>
      </c>
      <c r="V63" s="42">
        <f t="shared" si="23"/>
        <v>0</v>
      </c>
      <c r="W63" s="42">
        <f t="shared" si="23"/>
        <v>0</v>
      </c>
      <c r="X63" s="42">
        <f t="shared" si="23"/>
        <v>0</v>
      </c>
      <c r="Y63" s="42">
        <f t="shared" si="23"/>
        <v>0</v>
      </c>
      <c r="Z63" s="42">
        <f t="shared" si="23"/>
        <v>0</v>
      </c>
      <c r="AA63" s="42">
        <f t="shared" si="23"/>
        <v>0</v>
      </c>
      <c r="AB63" s="42">
        <f t="shared" si="23"/>
        <v>0</v>
      </c>
      <c r="AC63" s="42">
        <f t="shared" si="23"/>
        <v>0</v>
      </c>
      <c r="AD63" s="42">
        <f t="shared" si="23"/>
        <v>0</v>
      </c>
      <c r="AE63" s="42">
        <f t="shared" si="23"/>
        <v>0</v>
      </c>
      <c r="AF63" s="42">
        <f t="shared" si="23"/>
        <v>0</v>
      </c>
      <c r="AG63" s="42">
        <f t="shared" si="23"/>
        <v>0</v>
      </c>
      <c r="AH63" s="42">
        <f t="shared" si="23"/>
        <v>0</v>
      </c>
      <c r="AI63" s="42">
        <f t="shared" si="23"/>
        <v>0</v>
      </c>
      <c r="AJ63" s="42">
        <f t="shared" si="23"/>
        <v>0</v>
      </c>
      <c r="AK63" s="42">
        <f t="shared" si="23"/>
        <v>0</v>
      </c>
      <c r="AL63" s="42">
        <f t="shared" si="23"/>
        <v>0</v>
      </c>
      <c r="AM63" s="42">
        <f t="shared" si="23"/>
        <v>0</v>
      </c>
      <c r="AN63" s="42">
        <f t="shared" si="23"/>
        <v>0</v>
      </c>
      <c r="AO63" s="42">
        <f t="shared" si="23"/>
        <v>0</v>
      </c>
      <c r="AP63" s="42">
        <f t="shared" si="23"/>
        <v>0</v>
      </c>
      <c r="AQ63" s="42">
        <f t="shared" si="23"/>
        <v>0</v>
      </c>
      <c r="AR63" s="42">
        <f t="shared" si="23"/>
        <v>0</v>
      </c>
      <c r="AS63" s="42">
        <f t="shared" si="23"/>
        <v>0</v>
      </c>
      <c r="AT63" s="42">
        <f t="shared" si="23"/>
        <v>0</v>
      </c>
      <c r="AU63" s="42">
        <f t="shared" si="23"/>
        <v>0</v>
      </c>
      <c r="AV63" s="42">
        <f t="shared" si="23"/>
        <v>0</v>
      </c>
      <c r="AW63" s="42">
        <f t="shared" si="23"/>
        <v>0</v>
      </c>
      <c r="AX63" s="42">
        <f t="shared" si="23"/>
        <v>0</v>
      </c>
    </row>
    <row r="64" spans="1:50" x14ac:dyDescent="0.25">
      <c r="A64" s="39" t="str">
        <f t="shared" si="7"/>
        <v>Prodotto 17</v>
      </c>
      <c r="B64" s="38">
        <v>0</v>
      </c>
      <c r="C64" s="42">
        <f t="shared" si="8"/>
        <v>0</v>
      </c>
      <c r="D64" s="42">
        <f t="shared" si="8"/>
        <v>0</v>
      </c>
      <c r="E64" s="42">
        <f t="shared" si="8"/>
        <v>0</v>
      </c>
      <c r="F64" s="42">
        <f t="shared" ref="F64:AX64" si="24">+($B64/30)*F42</f>
        <v>0</v>
      </c>
      <c r="G64" s="42">
        <f t="shared" si="24"/>
        <v>0</v>
      </c>
      <c r="H64" s="42">
        <f t="shared" si="24"/>
        <v>0</v>
      </c>
      <c r="I64" s="42">
        <f t="shared" si="24"/>
        <v>0</v>
      </c>
      <c r="J64" s="42">
        <f t="shared" si="24"/>
        <v>0</v>
      </c>
      <c r="K64" s="42">
        <f t="shared" si="24"/>
        <v>0</v>
      </c>
      <c r="L64" s="42">
        <f t="shared" si="24"/>
        <v>0</v>
      </c>
      <c r="M64" s="42">
        <f t="shared" si="24"/>
        <v>0</v>
      </c>
      <c r="N64" s="42">
        <f t="shared" si="24"/>
        <v>0</v>
      </c>
      <c r="O64" s="42">
        <f t="shared" si="24"/>
        <v>0</v>
      </c>
      <c r="P64" s="42">
        <f t="shared" si="24"/>
        <v>0</v>
      </c>
      <c r="Q64" s="42">
        <f t="shared" si="24"/>
        <v>0</v>
      </c>
      <c r="R64" s="42">
        <f t="shared" si="24"/>
        <v>0</v>
      </c>
      <c r="S64" s="42">
        <f t="shared" si="24"/>
        <v>0</v>
      </c>
      <c r="T64" s="42">
        <f t="shared" si="24"/>
        <v>0</v>
      </c>
      <c r="U64" s="42">
        <f t="shared" si="24"/>
        <v>0</v>
      </c>
      <c r="V64" s="42">
        <f t="shared" si="24"/>
        <v>0</v>
      </c>
      <c r="W64" s="42">
        <f t="shared" si="24"/>
        <v>0</v>
      </c>
      <c r="X64" s="42">
        <f t="shared" si="24"/>
        <v>0</v>
      </c>
      <c r="Y64" s="42">
        <f t="shared" si="24"/>
        <v>0</v>
      </c>
      <c r="Z64" s="42">
        <f t="shared" si="24"/>
        <v>0</v>
      </c>
      <c r="AA64" s="42">
        <f t="shared" si="24"/>
        <v>0</v>
      </c>
      <c r="AB64" s="42">
        <f t="shared" si="24"/>
        <v>0</v>
      </c>
      <c r="AC64" s="42">
        <f t="shared" si="24"/>
        <v>0</v>
      </c>
      <c r="AD64" s="42">
        <f t="shared" si="24"/>
        <v>0</v>
      </c>
      <c r="AE64" s="42">
        <f t="shared" si="24"/>
        <v>0</v>
      </c>
      <c r="AF64" s="42">
        <f t="shared" si="24"/>
        <v>0</v>
      </c>
      <c r="AG64" s="42">
        <f t="shared" si="24"/>
        <v>0</v>
      </c>
      <c r="AH64" s="42">
        <f t="shared" si="24"/>
        <v>0</v>
      </c>
      <c r="AI64" s="42">
        <f t="shared" si="24"/>
        <v>0</v>
      </c>
      <c r="AJ64" s="42">
        <f t="shared" si="24"/>
        <v>0</v>
      </c>
      <c r="AK64" s="42">
        <f t="shared" si="24"/>
        <v>0</v>
      </c>
      <c r="AL64" s="42">
        <f t="shared" si="24"/>
        <v>0</v>
      </c>
      <c r="AM64" s="42">
        <f t="shared" si="24"/>
        <v>0</v>
      </c>
      <c r="AN64" s="42">
        <f t="shared" si="24"/>
        <v>0</v>
      </c>
      <c r="AO64" s="42">
        <f t="shared" si="24"/>
        <v>0</v>
      </c>
      <c r="AP64" s="42">
        <f t="shared" si="24"/>
        <v>0</v>
      </c>
      <c r="AQ64" s="42">
        <f t="shared" si="24"/>
        <v>0</v>
      </c>
      <c r="AR64" s="42">
        <f t="shared" si="24"/>
        <v>0</v>
      </c>
      <c r="AS64" s="42">
        <f t="shared" si="24"/>
        <v>0</v>
      </c>
      <c r="AT64" s="42">
        <f t="shared" si="24"/>
        <v>0</v>
      </c>
      <c r="AU64" s="42">
        <f t="shared" si="24"/>
        <v>0</v>
      </c>
      <c r="AV64" s="42">
        <f t="shared" si="24"/>
        <v>0</v>
      </c>
      <c r="AW64" s="42">
        <f t="shared" si="24"/>
        <v>0</v>
      </c>
      <c r="AX64" s="42">
        <f t="shared" si="24"/>
        <v>0</v>
      </c>
    </row>
    <row r="65" spans="1:50" x14ac:dyDescent="0.25">
      <c r="A65" s="39" t="str">
        <f t="shared" si="7"/>
        <v>Prodotto 18</v>
      </c>
      <c r="B65" s="38">
        <v>0</v>
      </c>
      <c r="C65" s="42">
        <f t="shared" si="8"/>
        <v>0</v>
      </c>
      <c r="D65" s="42">
        <f t="shared" si="8"/>
        <v>0</v>
      </c>
      <c r="E65" s="42">
        <f t="shared" si="8"/>
        <v>0</v>
      </c>
      <c r="F65" s="42">
        <f t="shared" ref="F65:AX65" si="25">+($B65/30)*F43</f>
        <v>0</v>
      </c>
      <c r="G65" s="42">
        <f t="shared" si="25"/>
        <v>0</v>
      </c>
      <c r="H65" s="42">
        <f t="shared" si="25"/>
        <v>0</v>
      </c>
      <c r="I65" s="42">
        <f t="shared" si="25"/>
        <v>0</v>
      </c>
      <c r="J65" s="42">
        <f t="shared" si="25"/>
        <v>0</v>
      </c>
      <c r="K65" s="42">
        <f t="shared" si="25"/>
        <v>0</v>
      </c>
      <c r="L65" s="42">
        <f t="shared" si="25"/>
        <v>0</v>
      </c>
      <c r="M65" s="42">
        <f t="shared" si="25"/>
        <v>0</v>
      </c>
      <c r="N65" s="42">
        <f t="shared" si="25"/>
        <v>0</v>
      </c>
      <c r="O65" s="42">
        <f t="shared" si="25"/>
        <v>0</v>
      </c>
      <c r="P65" s="42">
        <f t="shared" si="25"/>
        <v>0</v>
      </c>
      <c r="Q65" s="42">
        <f t="shared" si="25"/>
        <v>0</v>
      </c>
      <c r="R65" s="42">
        <f t="shared" si="25"/>
        <v>0</v>
      </c>
      <c r="S65" s="42">
        <f t="shared" si="25"/>
        <v>0</v>
      </c>
      <c r="T65" s="42">
        <f t="shared" si="25"/>
        <v>0</v>
      </c>
      <c r="U65" s="42">
        <f t="shared" si="25"/>
        <v>0</v>
      </c>
      <c r="V65" s="42">
        <f t="shared" si="25"/>
        <v>0</v>
      </c>
      <c r="W65" s="42">
        <f t="shared" si="25"/>
        <v>0</v>
      </c>
      <c r="X65" s="42">
        <f t="shared" si="25"/>
        <v>0</v>
      </c>
      <c r="Y65" s="42">
        <f t="shared" si="25"/>
        <v>0</v>
      </c>
      <c r="Z65" s="42">
        <f t="shared" si="25"/>
        <v>0</v>
      </c>
      <c r="AA65" s="42">
        <f t="shared" si="25"/>
        <v>0</v>
      </c>
      <c r="AB65" s="42">
        <f t="shared" si="25"/>
        <v>0</v>
      </c>
      <c r="AC65" s="42">
        <f t="shared" si="25"/>
        <v>0</v>
      </c>
      <c r="AD65" s="42">
        <f t="shared" si="25"/>
        <v>0</v>
      </c>
      <c r="AE65" s="42">
        <f t="shared" si="25"/>
        <v>0</v>
      </c>
      <c r="AF65" s="42">
        <f t="shared" si="25"/>
        <v>0</v>
      </c>
      <c r="AG65" s="42">
        <f t="shared" si="25"/>
        <v>0</v>
      </c>
      <c r="AH65" s="42">
        <f t="shared" si="25"/>
        <v>0</v>
      </c>
      <c r="AI65" s="42">
        <f t="shared" si="25"/>
        <v>0</v>
      </c>
      <c r="AJ65" s="42">
        <f t="shared" si="25"/>
        <v>0</v>
      </c>
      <c r="AK65" s="42">
        <f t="shared" si="25"/>
        <v>0</v>
      </c>
      <c r="AL65" s="42">
        <f t="shared" si="25"/>
        <v>0</v>
      </c>
      <c r="AM65" s="42">
        <f t="shared" si="25"/>
        <v>0</v>
      </c>
      <c r="AN65" s="42">
        <f t="shared" si="25"/>
        <v>0</v>
      </c>
      <c r="AO65" s="42">
        <f t="shared" si="25"/>
        <v>0</v>
      </c>
      <c r="AP65" s="42">
        <f t="shared" si="25"/>
        <v>0</v>
      </c>
      <c r="AQ65" s="42">
        <f t="shared" si="25"/>
        <v>0</v>
      </c>
      <c r="AR65" s="42">
        <f t="shared" si="25"/>
        <v>0</v>
      </c>
      <c r="AS65" s="42">
        <f t="shared" si="25"/>
        <v>0</v>
      </c>
      <c r="AT65" s="42">
        <f t="shared" si="25"/>
        <v>0</v>
      </c>
      <c r="AU65" s="42">
        <f t="shared" si="25"/>
        <v>0</v>
      </c>
      <c r="AV65" s="42">
        <f t="shared" si="25"/>
        <v>0</v>
      </c>
      <c r="AW65" s="42">
        <f t="shared" si="25"/>
        <v>0</v>
      </c>
      <c r="AX65" s="42">
        <f t="shared" si="25"/>
        <v>0</v>
      </c>
    </row>
    <row r="66" spans="1:50" x14ac:dyDescent="0.25">
      <c r="A66" s="39" t="str">
        <f t="shared" si="7"/>
        <v>Prodotto 19</v>
      </c>
      <c r="B66" s="38">
        <v>0</v>
      </c>
      <c r="C66" s="42">
        <f t="shared" si="8"/>
        <v>0</v>
      </c>
      <c r="D66" s="42">
        <f t="shared" si="8"/>
        <v>0</v>
      </c>
      <c r="E66" s="42">
        <f t="shared" si="8"/>
        <v>0</v>
      </c>
      <c r="F66" s="42">
        <f t="shared" ref="F66:AX66" si="26">+($B66/30)*F44</f>
        <v>0</v>
      </c>
      <c r="G66" s="42">
        <f t="shared" si="26"/>
        <v>0</v>
      </c>
      <c r="H66" s="42">
        <f t="shared" si="26"/>
        <v>0</v>
      </c>
      <c r="I66" s="42">
        <f t="shared" si="26"/>
        <v>0</v>
      </c>
      <c r="J66" s="42">
        <f t="shared" si="26"/>
        <v>0</v>
      </c>
      <c r="K66" s="42">
        <f t="shared" si="26"/>
        <v>0</v>
      </c>
      <c r="L66" s="42">
        <f t="shared" si="26"/>
        <v>0</v>
      </c>
      <c r="M66" s="42">
        <f t="shared" si="26"/>
        <v>0</v>
      </c>
      <c r="N66" s="42">
        <f t="shared" si="26"/>
        <v>0</v>
      </c>
      <c r="O66" s="42">
        <f t="shared" si="26"/>
        <v>0</v>
      </c>
      <c r="P66" s="42">
        <f t="shared" si="26"/>
        <v>0</v>
      </c>
      <c r="Q66" s="42">
        <f t="shared" si="26"/>
        <v>0</v>
      </c>
      <c r="R66" s="42">
        <f t="shared" si="26"/>
        <v>0</v>
      </c>
      <c r="S66" s="42">
        <f t="shared" si="26"/>
        <v>0</v>
      </c>
      <c r="T66" s="42">
        <f t="shared" si="26"/>
        <v>0</v>
      </c>
      <c r="U66" s="42">
        <f t="shared" si="26"/>
        <v>0</v>
      </c>
      <c r="V66" s="42">
        <f t="shared" si="26"/>
        <v>0</v>
      </c>
      <c r="W66" s="42">
        <f t="shared" si="26"/>
        <v>0</v>
      </c>
      <c r="X66" s="42">
        <f t="shared" si="26"/>
        <v>0</v>
      </c>
      <c r="Y66" s="42">
        <f t="shared" si="26"/>
        <v>0</v>
      </c>
      <c r="Z66" s="42">
        <f t="shared" si="26"/>
        <v>0</v>
      </c>
      <c r="AA66" s="42">
        <f t="shared" si="26"/>
        <v>0</v>
      </c>
      <c r="AB66" s="42">
        <f t="shared" si="26"/>
        <v>0</v>
      </c>
      <c r="AC66" s="42">
        <f t="shared" si="26"/>
        <v>0</v>
      </c>
      <c r="AD66" s="42">
        <f t="shared" si="26"/>
        <v>0</v>
      </c>
      <c r="AE66" s="42">
        <f t="shared" si="26"/>
        <v>0</v>
      </c>
      <c r="AF66" s="42">
        <f t="shared" si="26"/>
        <v>0</v>
      </c>
      <c r="AG66" s="42">
        <f t="shared" si="26"/>
        <v>0</v>
      </c>
      <c r="AH66" s="42">
        <f t="shared" si="26"/>
        <v>0</v>
      </c>
      <c r="AI66" s="42">
        <f t="shared" si="26"/>
        <v>0</v>
      </c>
      <c r="AJ66" s="42">
        <f t="shared" si="26"/>
        <v>0</v>
      </c>
      <c r="AK66" s="42">
        <f t="shared" si="26"/>
        <v>0</v>
      </c>
      <c r="AL66" s="42">
        <f t="shared" si="26"/>
        <v>0</v>
      </c>
      <c r="AM66" s="42">
        <f t="shared" si="26"/>
        <v>0</v>
      </c>
      <c r="AN66" s="42">
        <f t="shared" si="26"/>
        <v>0</v>
      </c>
      <c r="AO66" s="42">
        <f t="shared" si="26"/>
        <v>0</v>
      </c>
      <c r="AP66" s="42">
        <f t="shared" si="26"/>
        <v>0</v>
      </c>
      <c r="AQ66" s="42">
        <f t="shared" si="26"/>
        <v>0</v>
      </c>
      <c r="AR66" s="42">
        <f t="shared" si="26"/>
        <v>0</v>
      </c>
      <c r="AS66" s="42">
        <f t="shared" si="26"/>
        <v>0</v>
      </c>
      <c r="AT66" s="42">
        <f t="shared" si="26"/>
        <v>0</v>
      </c>
      <c r="AU66" s="42">
        <f t="shared" si="26"/>
        <v>0</v>
      </c>
      <c r="AV66" s="42">
        <f t="shared" si="26"/>
        <v>0</v>
      </c>
      <c r="AW66" s="42">
        <f t="shared" si="26"/>
        <v>0</v>
      </c>
      <c r="AX66" s="42">
        <f t="shared" si="26"/>
        <v>0</v>
      </c>
    </row>
    <row r="67" spans="1:50" x14ac:dyDescent="0.25">
      <c r="A67" s="39" t="str">
        <f t="shared" si="7"/>
        <v>Prodotto 20</v>
      </c>
      <c r="B67" s="38">
        <v>0</v>
      </c>
      <c r="C67" s="42">
        <f t="shared" si="8"/>
        <v>0</v>
      </c>
      <c r="D67" s="42">
        <f t="shared" si="8"/>
        <v>0</v>
      </c>
      <c r="E67" s="42">
        <f t="shared" si="8"/>
        <v>0</v>
      </c>
      <c r="F67" s="42">
        <f t="shared" ref="F67:AX67" si="27">+($B67/30)*F45</f>
        <v>0</v>
      </c>
      <c r="G67" s="42">
        <f t="shared" si="27"/>
        <v>0</v>
      </c>
      <c r="H67" s="42">
        <f t="shared" si="27"/>
        <v>0</v>
      </c>
      <c r="I67" s="42">
        <f t="shared" si="27"/>
        <v>0</v>
      </c>
      <c r="J67" s="42">
        <f t="shared" si="27"/>
        <v>0</v>
      </c>
      <c r="K67" s="42">
        <f t="shared" si="27"/>
        <v>0</v>
      </c>
      <c r="L67" s="42">
        <f t="shared" si="27"/>
        <v>0</v>
      </c>
      <c r="M67" s="42">
        <f t="shared" si="27"/>
        <v>0</v>
      </c>
      <c r="N67" s="42">
        <f t="shared" si="27"/>
        <v>0</v>
      </c>
      <c r="O67" s="42">
        <f t="shared" si="27"/>
        <v>0</v>
      </c>
      <c r="P67" s="42">
        <f t="shared" si="27"/>
        <v>0</v>
      </c>
      <c r="Q67" s="42">
        <f t="shared" si="27"/>
        <v>0</v>
      </c>
      <c r="R67" s="42">
        <f t="shared" si="27"/>
        <v>0</v>
      </c>
      <c r="S67" s="42">
        <f t="shared" si="27"/>
        <v>0</v>
      </c>
      <c r="T67" s="42">
        <f t="shared" si="27"/>
        <v>0</v>
      </c>
      <c r="U67" s="42">
        <f t="shared" si="27"/>
        <v>0</v>
      </c>
      <c r="V67" s="42">
        <f t="shared" si="27"/>
        <v>0</v>
      </c>
      <c r="W67" s="42">
        <f t="shared" si="27"/>
        <v>0</v>
      </c>
      <c r="X67" s="42">
        <f t="shared" si="27"/>
        <v>0</v>
      </c>
      <c r="Y67" s="42">
        <f t="shared" si="27"/>
        <v>0</v>
      </c>
      <c r="Z67" s="42">
        <f t="shared" si="27"/>
        <v>0</v>
      </c>
      <c r="AA67" s="42">
        <f t="shared" si="27"/>
        <v>0</v>
      </c>
      <c r="AB67" s="42">
        <f t="shared" si="27"/>
        <v>0</v>
      </c>
      <c r="AC67" s="42">
        <f t="shared" si="27"/>
        <v>0</v>
      </c>
      <c r="AD67" s="42">
        <f t="shared" si="27"/>
        <v>0</v>
      </c>
      <c r="AE67" s="42">
        <f t="shared" si="27"/>
        <v>0</v>
      </c>
      <c r="AF67" s="42">
        <f t="shared" si="27"/>
        <v>0</v>
      </c>
      <c r="AG67" s="42">
        <f t="shared" si="27"/>
        <v>0</v>
      </c>
      <c r="AH67" s="42">
        <f t="shared" si="27"/>
        <v>0</v>
      </c>
      <c r="AI67" s="42">
        <f t="shared" si="27"/>
        <v>0</v>
      </c>
      <c r="AJ67" s="42">
        <f t="shared" si="27"/>
        <v>0</v>
      </c>
      <c r="AK67" s="42">
        <f t="shared" si="27"/>
        <v>0</v>
      </c>
      <c r="AL67" s="42">
        <f t="shared" si="27"/>
        <v>0</v>
      </c>
      <c r="AM67" s="42">
        <f t="shared" si="27"/>
        <v>0</v>
      </c>
      <c r="AN67" s="42">
        <f t="shared" si="27"/>
        <v>0</v>
      </c>
      <c r="AO67" s="42">
        <f t="shared" si="27"/>
        <v>0</v>
      </c>
      <c r="AP67" s="42">
        <f t="shared" si="27"/>
        <v>0</v>
      </c>
      <c r="AQ67" s="42">
        <f t="shared" si="27"/>
        <v>0</v>
      </c>
      <c r="AR67" s="42">
        <f t="shared" si="27"/>
        <v>0</v>
      </c>
      <c r="AS67" s="42">
        <f t="shared" si="27"/>
        <v>0</v>
      </c>
      <c r="AT67" s="42">
        <f t="shared" si="27"/>
        <v>0</v>
      </c>
      <c r="AU67" s="42">
        <f t="shared" si="27"/>
        <v>0</v>
      </c>
      <c r="AV67" s="42">
        <f t="shared" si="27"/>
        <v>0</v>
      </c>
      <c r="AW67" s="42">
        <f t="shared" si="27"/>
        <v>0</v>
      </c>
      <c r="AX67" s="42">
        <f t="shared" si="27"/>
        <v>0</v>
      </c>
    </row>
    <row r="69" spans="1:50" x14ac:dyDescent="0.25">
      <c r="A69" s="26" t="str">
        <f>+IF(Indice!$F$1="INGLESE","Production","Produzione")</f>
        <v>Produzione</v>
      </c>
      <c r="B69" s="26"/>
      <c r="C69" s="37">
        <f>+C3</f>
        <v>42370</v>
      </c>
      <c r="D69" s="37">
        <f t="shared" ref="D69:AX69" si="28">+D3</f>
        <v>42429</v>
      </c>
      <c r="E69" s="37">
        <f t="shared" si="28"/>
        <v>42460</v>
      </c>
      <c r="F69" s="37">
        <f t="shared" si="28"/>
        <v>42490</v>
      </c>
      <c r="G69" s="37">
        <f t="shared" si="28"/>
        <v>42521</v>
      </c>
      <c r="H69" s="37">
        <f t="shared" si="28"/>
        <v>42551</v>
      </c>
      <c r="I69" s="37">
        <f t="shared" si="28"/>
        <v>42582</v>
      </c>
      <c r="J69" s="37">
        <f t="shared" si="28"/>
        <v>42613</v>
      </c>
      <c r="K69" s="37">
        <f t="shared" si="28"/>
        <v>42643</v>
      </c>
      <c r="L69" s="37">
        <f t="shared" si="28"/>
        <v>42674</v>
      </c>
      <c r="M69" s="37">
        <f t="shared" si="28"/>
        <v>42704</v>
      </c>
      <c r="N69" s="37">
        <f t="shared" si="28"/>
        <v>42735</v>
      </c>
      <c r="O69" s="37">
        <f t="shared" si="28"/>
        <v>42766</v>
      </c>
      <c r="P69" s="37">
        <f t="shared" si="28"/>
        <v>42794</v>
      </c>
      <c r="Q69" s="37">
        <f t="shared" si="28"/>
        <v>42825</v>
      </c>
      <c r="R69" s="37">
        <f t="shared" si="28"/>
        <v>42855</v>
      </c>
      <c r="S69" s="37">
        <f t="shared" si="28"/>
        <v>42886</v>
      </c>
      <c r="T69" s="37">
        <f t="shared" si="28"/>
        <v>42916</v>
      </c>
      <c r="U69" s="37">
        <f t="shared" si="28"/>
        <v>42947</v>
      </c>
      <c r="V69" s="37">
        <f t="shared" si="28"/>
        <v>42978</v>
      </c>
      <c r="W69" s="37">
        <f t="shared" si="28"/>
        <v>43008</v>
      </c>
      <c r="X69" s="37">
        <f t="shared" si="28"/>
        <v>43039</v>
      </c>
      <c r="Y69" s="37">
        <f t="shared" si="28"/>
        <v>43069</v>
      </c>
      <c r="Z69" s="37">
        <f t="shared" si="28"/>
        <v>43100</v>
      </c>
      <c r="AA69" s="37">
        <f t="shared" si="28"/>
        <v>43131</v>
      </c>
      <c r="AB69" s="37">
        <f t="shared" si="28"/>
        <v>43159</v>
      </c>
      <c r="AC69" s="37">
        <f t="shared" si="28"/>
        <v>43190</v>
      </c>
      <c r="AD69" s="37">
        <f t="shared" si="28"/>
        <v>43220</v>
      </c>
      <c r="AE69" s="37">
        <f t="shared" si="28"/>
        <v>43251</v>
      </c>
      <c r="AF69" s="37">
        <f t="shared" si="28"/>
        <v>43281</v>
      </c>
      <c r="AG69" s="37">
        <f t="shared" si="28"/>
        <v>43312</v>
      </c>
      <c r="AH69" s="37">
        <f t="shared" si="28"/>
        <v>43343</v>
      </c>
      <c r="AI69" s="37">
        <f t="shared" si="28"/>
        <v>43373</v>
      </c>
      <c r="AJ69" s="37">
        <f t="shared" si="28"/>
        <v>43404</v>
      </c>
      <c r="AK69" s="37">
        <f t="shared" si="28"/>
        <v>43434</v>
      </c>
      <c r="AL69" s="37">
        <f t="shared" si="28"/>
        <v>43465</v>
      </c>
      <c r="AM69" s="37">
        <f t="shared" si="28"/>
        <v>43496</v>
      </c>
      <c r="AN69" s="37">
        <f t="shared" si="28"/>
        <v>43524</v>
      </c>
      <c r="AO69" s="37">
        <f t="shared" si="28"/>
        <v>43555</v>
      </c>
      <c r="AP69" s="37">
        <f t="shared" si="28"/>
        <v>43585</v>
      </c>
      <c r="AQ69" s="37">
        <f t="shared" si="28"/>
        <v>43616</v>
      </c>
      <c r="AR69" s="37">
        <f t="shared" si="28"/>
        <v>43646</v>
      </c>
      <c r="AS69" s="37">
        <f t="shared" si="28"/>
        <v>43677</v>
      </c>
      <c r="AT69" s="37">
        <f t="shared" si="28"/>
        <v>43708</v>
      </c>
      <c r="AU69" s="37">
        <f t="shared" si="28"/>
        <v>43738</v>
      </c>
      <c r="AV69" s="37">
        <f t="shared" si="28"/>
        <v>43769</v>
      </c>
      <c r="AW69" s="37">
        <f t="shared" si="28"/>
        <v>43799</v>
      </c>
      <c r="AX69" s="37">
        <f t="shared" si="28"/>
        <v>43830</v>
      </c>
    </row>
    <row r="70" spans="1:50" x14ac:dyDescent="0.25">
      <c r="A70" t="str">
        <f>+A4</f>
        <v>Prodotto 1</v>
      </c>
      <c r="C70" s="42">
        <f>+C26+C48</f>
        <v>100</v>
      </c>
      <c r="D70" s="42">
        <f>+D26+D48-C48</f>
        <v>100</v>
      </c>
      <c r="E70" s="42">
        <f t="shared" ref="E70:G70" si="29">+E26+E48-D48</f>
        <v>100</v>
      </c>
      <c r="F70" s="42">
        <f t="shared" si="29"/>
        <v>100</v>
      </c>
      <c r="G70" s="42">
        <f t="shared" si="29"/>
        <v>100</v>
      </c>
      <c r="H70" s="42">
        <f t="shared" ref="H70:AF70" si="30">+H26+H48-G48</f>
        <v>100</v>
      </c>
      <c r="I70" s="42">
        <f t="shared" si="30"/>
        <v>100</v>
      </c>
      <c r="J70" s="42">
        <f t="shared" si="30"/>
        <v>100</v>
      </c>
      <c r="K70" s="42">
        <f t="shared" si="30"/>
        <v>100</v>
      </c>
      <c r="L70" s="42">
        <f t="shared" si="30"/>
        <v>100</v>
      </c>
      <c r="M70" s="42">
        <f t="shared" si="30"/>
        <v>100</v>
      </c>
      <c r="N70" s="42">
        <f t="shared" si="30"/>
        <v>100</v>
      </c>
      <c r="O70" s="42">
        <f t="shared" si="30"/>
        <v>100</v>
      </c>
      <c r="P70" s="42">
        <f t="shared" si="30"/>
        <v>100</v>
      </c>
      <c r="Q70" s="42">
        <f t="shared" si="30"/>
        <v>100</v>
      </c>
      <c r="R70" s="42">
        <f t="shared" si="30"/>
        <v>100</v>
      </c>
      <c r="S70" s="42">
        <f t="shared" si="30"/>
        <v>100</v>
      </c>
      <c r="T70" s="42">
        <f t="shared" si="30"/>
        <v>100</v>
      </c>
      <c r="U70" s="42">
        <f t="shared" si="30"/>
        <v>100</v>
      </c>
      <c r="V70" s="42">
        <f t="shared" si="30"/>
        <v>100</v>
      </c>
      <c r="W70" s="42">
        <f t="shared" si="30"/>
        <v>100</v>
      </c>
      <c r="X70" s="42">
        <f t="shared" si="30"/>
        <v>100</v>
      </c>
      <c r="Y70" s="42">
        <f t="shared" si="30"/>
        <v>100</v>
      </c>
      <c r="Z70" s="42">
        <f t="shared" si="30"/>
        <v>100</v>
      </c>
      <c r="AA70" s="42">
        <f t="shared" si="30"/>
        <v>100</v>
      </c>
      <c r="AB70" s="42">
        <f t="shared" si="30"/>
        <v>100</v>
      </c>
      <c r="AC70" s="42">
        <f t="shared" si="30"/>
        <v>100</v>
      </c>
      <c r="AD70" s="42">
        <f t="shared" si="30"/>
        <v>100</v>
      </c>
      <c r="AE70" s="42">
        <f t="shared" si="30"/>
        <v>100</v>
      </c>
      <c r="AF70" s="42">
        <f t="shared" si="30"/>
        <v>100</v>
      </c>
      <c r="AG70" s="42">
        <f>+AG26+AG48-AF48</f>
        <v>100</v>
      </c>
      <c r="AH70" s="42">
        <f t="shared" ref="AH70:AX70" si="31">+AH26+AH48-AG48</f>
        <v>100</v>
      </c>
      <c r="AI70" s="42">
        <f t="shared" si="31"/>
        <v>100</v>
      </c>
      <c r="AJ70" s="42">
        <f t="shared" si="31"/>
        <v>100</v>
      </c>
      <c r="AK70" s="42">
        <f t="shared" si="31"/>
        <v>100</v>
      </c>
      <c r="AL70" s="42">
        <f t="shared" si="31"/>
        <v>100</v>
      </c>
      <c r="AM70" s="42">
        <f t="shared" si="31"/>
        <v>100</v>
      </c>
      <c r="AN70" s="42">
        <f t="shared" si="31"/>
        <v>100</v>
      </c>
      <c r="AO70" s="42">
        <f t="shared" si="31"/>
        <v>100</v>
      </c>
      <c r="AP70" s="42">
        <f t="shared" si="31"/>
        <v>100</v>
      </c>
      <c r="AQ70" s="42">
        <f t="shared" si="31"/>
        <v>100</v>
      </c>
      <c r="AR70" s="42">
        <f t="shared" si="31"/>
        <v>100</v>
      </c>
      <c r="AS70" s="42">
        <f t="shared" si="31"/>
        <v>100</v>
      </c>
      <c r="AT70" s="42">
        <f t="shared" si="31"/>
        <v>100</v>
      </c>
      <c r="AU70" s="42">
        <f t="shared" si="31"/>
        <v>100</v>
      </c>
      <c r="AV70" s="42">
        <f t="shared" si="31"/>
        <v>100</v>
      </c>
      <c r="AW70" s="42">
        <f t="shared" si="31"/>
        <v>100</v>
      </c>
      <c r="AX70" s="42">
        <f t="shared" si="31"/>
        <v>100</v>
      </c>
    </row>
    <row r="71" spans="1:50" x14ac:dyDescent="0.25">
      <c r="A71" t="str">
        <f t="shared" ref="A71:A89" si="32">+A5</f>
        <v>Prodotto 2</v>
      </c>
      <c r="C71" s="42">
        <f t="shared" ref="C71:C89" si="33">+C27+C49</f>
        <v>100</v>
      </c>
      <c r="D71" s="42">
        <f t="shared" ref="D71:F89" si="34">+D27+D49-C49</f>
        <v>100</v>
      </c>
      <c r="E71" s="42">
        <f t="shared" si="34"/>
        <v>100</v>
      </c>
      <c r="F71" s="42">
        <f t="shared" si="34"/>
        <v>100</v>
      </c>
      <c r="G71" s="42">
        <f t="shared" ref="G71:AI71" si="35">+G27+G49-F49</f>
        <v>100</v>
      </c>
      <c r="H71" s="42">
        <f t="shared" si="35"/>
        <v>100</v>
      </c>
      <c r="I71" s="42">
        <f t="shared" si="35"/>
        <v>100</v>
      </c>
      <c r="J71" s="42">
        <f t="shared" si="35"/>
        <v>100</v>
      </c>
      <c r="K71" s="42">
        <f t="shared" si="35"/>
        <v>100</v>
      </c>
      <c r="L71" s="42">
        <f t="shared" si="35"/>
        <v>100</v>
      </c>
      <c r="M71" s="42">
        <f t="shared" si="35"/>
        <v>100</v>
      </c>
      <c r="N71" s="42">
        <f t="shared" si="35"/>
        <v>100</v>
      </c>
      <c r="O71" s="42">
        <f t="shared" si="35"/>
        <v>100</v>
      </c>
      <c r="P71" s="42">
        <f t="shared" si="35"/>
        <v>100</v>
      </c>
      <c r="Q71" s="42">
        <f t="shared" si="35"/>
        <v>100</v>
      </c>
      <c r="R71" s="42">
        <f t="shared" si="35"/>
        <v>100</v>
      </c>
      <c r="S71" s="42">
        <f t="shared" si="35"/>
        <v>100</v>
      </c>
      <c r="T71" s="42">
        <f t="shared" si="35"/>
        <v>100</v>
      </c>
      <c r="U71" s="42">
        <f t="shared" si="35"/>
        <v>100</v>
      </c>
      <c r="V71" s="42">
        <f t="shared" si="35"/>
        <v>100</v>
      </c>
      <c r="W71" s="42">
        <f t="shared" si="35"/>
        <v>100</v>
      </c>
      <c r="X71" s="42">
        <f t="shared" si="35"/>
        <v>100</v>
      </c>
      <c r="Y71" s="42">
        <f t="shared" si="35"/>
        <v>100</v>
      </c>
      <c r="Z71" s="42">
        <f t="shared" si="35"/>
        <v>100</v>
      </c>
      <c r="AA71" s="42">
        <f t="shared" si="35"/>
        <v>100</v>
      </c>
      <c r="AB71" s="42">
        <f t="shared" si="35"/>
        <v>100</v>
      </c>
      <c r="AC71" s="42">
        <f t="shared" si="35"/>
        <v>100</v>
      </c>
      <c r="AD71" s="42">
        <f t="shared" si="35"/>
        <v>100</v>
      </c>
      <c r="AE71" s="42">
        <f t="shared" si="35"/>
        <v>100</v>
      </c>
      <c r="AF71" s="42">
        <f t="shared" si="35"/>
        <v>100</v>
      </c>
      <c r="AG71" s="42">
        <f t="shared" si="35"/>
        <v>100</v>
      </c>
      <c r="AH71" s="42">
        <f t="shared" si="35"/>
        <v>100</v>
      </c>
      <c r="AI71" s="42">
        <f t="shared" si="35"/>
        <v>100</v>
      </c>
      <c r="AJ71" s="42">
        <f t="shared" ref="AJ71:AX71" si="36">+AJ27+AJ49-AI49</f>
        <v>100</v>
      </c>
      <c r="AK71" s="42">
        <f t="shared" si="36"/>
        <v>100</v>
      </c>
      <c r="AL71" s="42">
        <f t="shared" si="36"/>
        <v>100</v>
      </c>
      <c r="AM71" s="42">
        <f t="shared" si="36"/>
        <v>100</v>
      </c>
      <c r="AN71" s="42">
        <f t="shared" si="36"/>
        <v>100</v>
      </c>
      <c r="AO71" s="42">
        <f t="shared" si="36"/>
        <v>100</v>
      </c>
      <c r="AP71" s="42">
        <f t="shared" si="36"/>
        <v>100</v>
      </c>
      <c r="AQ71" s="42">
        <f t="shared" si="36"/>
        <v>100</v>
      </c>
      <c r="AR71" s="42">
        <f t="shared" si="36"/>
        <v>100</v>
      </c>
      <c r="AS71" s="42">
        <f t="shared" si="36"/>
        <v>100</v>
      </c>
      <c r="AT71" s="42">
        <f t="shared" si="36"/>
        <v>100</v>
      </c>
      <c r="AU71" s="42">
        <f t="shared" si="36"/>
        <v>100</v>
      </c>
      <c r="AV71" s="42">
        <f t="shared" si="36"/>
        <v>100</v>
      </c>
      <c r="AW71" s="42">
        <f t="shared" si="36"/>
        <v>100</v>
      </c>
      <c r="AX71" s="42">
        <f t="shared" si="36"/>
        <v>100</v>
      </c>
    </row>
    <row r="72" spans="1:50" x14ac:dyDescent="0.25">
      <c r="A72" t="str">
        <f t="shared" si="32"/>
        <v>Prodotto 3</v>
      </c>
      <c r="C72" s="42">
        <f t="shared" si="33"/>
        <v>100</v>
      </c>
      <c r="D72" s="42">
        <f t="shared" si="34"/>
        <v>100</v>
      </c>
      <c r="E72" s="42">
        <f t="shared" si="34"/>
        <v>100</v>
      </c>
      <c r="F72" s="42">
        <f t="shared" si="34"/>
        <v>100</v>
      </c>
      <c r="G72" s="42">
        <f t="shared" ref="G72:AI72" si="37">+G28+G50-F50</f>
        <v>100</v>
      </c>
      <c r="H72" s="42">
        <f t="shared" si="37"/>
        <v>100</v>
      </c>
      <c r="I72" s="42">
        <f t="shared" si="37"/>
        <v>100</v>
      </c>
      <c r="J72" s="42">
        <f t="shared" si="37"/>
        <v>100</v>
      </c>
      <c r="K72" s="42">
        <f t="shared" si="37"/>
        <v>100</v>
      </c>
      <c r="L72" s="42">
        <f t="shared" si="37"/>
        <v>100</v>
      </c>
      <c r="M72" s="42">
        <f t="shared" si="37"/>
        <v>100</v>
      </c>
      <c r="N72" s="42">
        <f t="shared" si="37"/>
        <v>100</v>
      </c>
      <c r="O72" s="42">
        <f t="shared" si="37"/>
        <v>100</v>
      </c>
      <c r="P72" s="42">
        <f t="shared" si="37"/>
        <v>100</v>
      </c>
      <c r="Q72" s="42">
        <f t="shared" si="37"/>
        <v>100</v>
      </c>
      <c r="R72" s="42">
        <f t="shared" si="37"/>
        <v>100</v>
      </c>
      <c r="S72" s="42">
        <f t="shared" si="37"/>
        <v>100</v>
      </c>
      <c r="T72" s="42">
        <f t="shared" si="37"/>
        <v>100</v>
      </c>
      <c r="U72" s="42">
        <f t="shared" si="37"/>
        <v>100</v>
      </c>
      <c r="V72" s="42">
        <f t="shared" si="37"/>
        <v>100</v>
      </c>
      <c r="W72" s="42">
        <f t="shared" si="37"/>
        <v>100</v>
      </c>
      <c r="X72" s="42">
        <f t="shared" si="37"/>
        <v>100</v>
      </c>
      <c r="Y72" s="42">
        <f t="shared" si="37"/>
        <v>100</v>
      </c>
      <c r="Z72" s="42">
        <f t="shared" si="37"/>
        <v>100</v>
      </c>
      <c r="AA72" s="42">
        <f t="shared" si="37"/>
        <v>100</v>
      </c>
      <c r="AB72" s="42">
        <f t="shared" si="37"/>
        <v>100</v>
      </c>
      <c r="AC72" s="42">
        <f t="shared" si="37"/>
        <v>100</v>
      </c>
      <c r="AD72" s="42">
        <f t="shared" si="37"/>
        <v>100</v>
      </c>
      <c r="AE72" s="42">
        <f t="shared" si="37"/>
        <v>100</v>
      </c>
      <c r="AF72" s="42">
        <f t="shared" si="37"/>
        <v>100</v>
      </c>
      <c r="AG72" s="42">
        <f t="shared" si="37"/>
        <v>100</v>
      </c>
      <c r="AH72" s="42">
        <f t="shared" si="37"/>
        <v>100</v>
      </c>
      <c r="AI72" s="42">
        <f t="shared" si="37"/>
        <v>100</v>
      </c>
      <c r="AJ72" s="42">
        <f t="shared" ref="AJ72:AX72" si="38">+AJ28+AJ50-AI50</f>
        <v>100</v>
      </c>
      <c r="AK72" s="42">
        <f t="shared" si="38"/>
        <v>100</v>
      </c>
      <c r="AL72" s="42">
        <f t="shared" si="38"/>
        <v>100</v>
      </c>
      <c r="AM72" s="42">
        <f t="shared" si="38"/>
        <v>100</v>
      </c>
      <c r="AN72" s="42">
        <f t="shared" si="38"/>
        <v>100</v>
      </c>
      <c r="AO72" s="42">
        <f t="shared" si="38"/>
        <v>100</v>
      </c>
      <c r="AP72" s="42">
        <f t="shared" si="38"/>
        <v>100</v>
      </c>
      <c r="AQ72" s="42">
        <f t="shared" si="38"/>
        <v>100</v>
      </c>
      <c r="AR72" s="42">
        <f t="shared" si="38"/>
        <v>100</v>
      </c>
      <c r="AS72" s="42">
        <f t="shared" si="38"/>
        <v>100</v>
      </c>
      <c r="AT72" s="42">
        <f t="shared" si="38"/>
        <v>100</v>
      </c>
      <c r="AU72" s="42">
        <f t="shared" si="38"/>
        <v>100</v>
      </c>
      <c r="AV72" s="42">
        <f t="shared" si="38"/>
        <v>100</v>
      </c>
      <c r="AW72" s="42">
        <f t="shared" si="38"/>
        <v>100</v>
      </c>
      <c r="AX72" s="42">
        <f t="shared" si="38"/>
        <v>100</v>
      </c>
    </row>
    <row r="73" spans="1:50" x14ac:dyDescent="0.25">
      <c r="A73" t="str">
        <f t="shared" si="32"/>
        <v>Prodotto 4</v>
      </c>
      <c r="C73" s="42">
        <f t="shared" si="33"/>
        <v>100</v>
      </c>
      <c r="D73" s="42">
        <f t="shared" si="34"/>
        <v>100</v>
      </c>
      <c r="E73" s="42">
        <f t="shared" si="34"/>
        <v>100</v>
      </c>
      <c r="F73" s="42">
        <f t="shared" si="34"/>
        <v>100</v>
      </c>
      <c r="G73" s="42">
        <f t="shared" ref="G73:AI73" si="39">+G29+G51-F51</f>
        <v>100</v>
      </c>
      <c r="H73" s="42">
        <f t="shared" si="39"/>
        <v>100</v>
      </c>
      <c r="I73" s="42">
        <f t="shared" si="39"/>
        <v>100</v>
      </c>
      <c r="J73" s="42">
        <f t="shared" si="39"/>
        <v>100</v>
      </c>
      <c r="K73" s="42">
        <f t="shared" si="39"/>
        <v>100</v>
      </c>
      <c r="L73" s="42">
        <f t="shared" si="39"/>
        <v>100</v>
      </c>
      <c r="M73" s="42">
        <f t="shared" si="39"/>
        <v>100</v>
      </c>
      <c r="N73" s="42">
        <f t="shared" si="39"/>
        <v>100</v>
      </c>
      <c r="O73" s="42">
        <f t="shared" si="39"/>
        <v>100</v>
      </c>
      <c r="P73" s="42">
        <f t="shared" si="39"/>
        <v>100</v>
      </c>
      <c r="Q73" s="42">
        <f t="shared" si="39"/>
        <v>100</v>
      </c>
      <c r="R73" s="42">
        <f t="shared" si="39"/>
        <v>100</v>
      </c>
      <c r="S73" s="42">
        <f t="shared" si="39"/>
        <v>100</v>
      </c>
      <c r="T73" s="42">
        <f t="shared" si="39"/>
        <v>100</v>
      </c>
      <c r="U73" s="42">
        <f t="shared" si="39"/>
        <v>100</v>
      </c>
      <c r="V73" s="42">
        <f t="shared" si="39"/>
        <v>100</v>
      </c>
      <c r="W73" s="42">
        <f t="shared" si="39"/>
        <v>100</v>
      </c>
      <c r="X73" s="42">
        <f t="shared" si="39"/>
        <v>100</v>
      </c>
      <c r="Y73" s="42">
        <f t="shared" si="39"/>
        <v>100</v>
      </c>
      <c r="Z73" s="42">
        <f t="shared" si="39"/>
        <v>100</v>
      </c>
      <c r="AA73" s="42">
        <f t="shared" si="39"/>
        <v>100</v>
      </c>
      <c r="AB73" s="42">
        <f t="shared" si="39"/>
        <v>100</v>
      </c>
      <c r="AC73" s="42">
        <f t="shared" si="39"/>
        <v>100</v>
      </c>
      <c r="AD73" s="42">
        <f t="shared" si="39"/>
        <v>100</v>
      </c>
      <c r="AE73" s="42">
        <f t="shared" si="39"/>
        <v>100</v>
      </c>
      <c r="AF73" s="42">
        <f t="shared" si="39"/>
        <v>100</v>
      </c>
      <c r="AG73" s="42">
        <f t="shared" si="39"/>
        <v>100</v>
      </c>
      <c r="AH73" s="42">
        <f t="shared" si="39"/>
        <v>100</v>
      </c>
      <c r="AI73" s="42">
        <f t="shared" si="39"/>
        <v>100</v>
      </c>
      <c r="AJ73" s="42">
        <f t="shared" ref="AJ73:AX73" si="40">+AJ29+AJ51-AI51</f>
        <v>100</v>
      </c>
      <c r="AK73" s="42">
        <f t="shared" si="40"/>
        <v>100</v>
      </c>
      <c r="AL73" s="42">
        <f t="shared" si="40"/>
        <v>100</v>
      </c>
      <c r="AM73" s="42">
        <f t="shared" si="40"/>
        <v>100</v>
      </c>
      <c r="AN73" s="42">
        <f t="shared" si="40"/>
        <v>100</v>
      </c>
      <c r="AO73" s="42">
        <f t="shared" si="40"/>
        <v>100</v>
      </c>
      <c r="AP73" s="42">
        <f t="shared" si="40"/>
        <v>100</v>
      </c>
      <c r="AQ73" s="42">
        <f t="shared" si="40"/>
        <v>100</v>
      </c>
      <c r="AR73" s="42">
        <f t="shared" si="40"/>
        <v>100</v>
      </c>
      <c r="AS73" s="42">
        <f t="shared" si="40"/>
        <v>100</v>
      </c>
      <c r="AT73" s="42">
        <f t="shared" si="40"/>
        <v>100</v>
      </c>
      <c r="AU73" s="42">
        <f t="shared" si="40"/>
        <v>100</v>
      </c>
      <c r="AV73" s="42">
        <f t="shared" si="40"/>
        <v>100</v>
      </c>
      <c r="AW73" s="42">
        <f t="shared" si="40"/>
        <v>100</v>
      </c>
      <c r="AX73" s="42">
        <f t="shared" si="40"/>
        <v>100</v>
      </c>
    </row>
    <row r="74" spans="1:50" x14ac:dyDescent="0.25">
      <c r="A74" t="str">
        <f t="shared" si="32"/>
        <v>Prodotto 5</v>
      </c>
      <c r="C74" s="42">
        <f t="shared" si="33"/>
        <v>100</v>
      </c>
      <c r="D74" s="42">
        <f t="shared" si="34"/>
        <v>100</v>
      </c>
      <c r="E74" s="42">
        <f t="shared" si="34"/>
        <v>100</v>
      </c>
      <c r="F74" s="42">
        <f t="shared" si="34"/>
        <v>100</v>
      </c>
      <c r="G74" s="42">
        <f t="shared" ref="G74:AI74" si="41">+G30+G52-F52</f>
        <v>100</v>
      </c>
      <c r="H74" s="42">
        <f t="shared" si="41"/>
        <v>100</v>
      </c>
      <c r="I74" s="42">
        <f t="shared" si="41"/>
        <v>100</v>
      </c>
      <c r="J74" s="42">
        <f t="shared" si="41"/>
        <v>100</v>
      </c>
      <c r="K74" s="42">
        <f t="shared" si="41"/>
        <v>100</v>
      </c>
      <c r="L74" s="42">
        <f t="shared" si="41"/>
        <v>100</v>
      </c>
      <c r="M74" s="42">
        <f t="shared" si="41"/>
        <v>100</v>
      </c>
      <c r="N74" s="42">
        <f t="shared" si="41"/>
        <v>100</v>
      </c>
      <c r="O74" s="42">
        <f t="shared" si="41"/>
        <v>100</v>
      </c>
      <c r="P74" s="42">
        <f t="shared" si="41"/>
        <v>100</v>
      </c>
      <c r="Q74" s="42">
        <f t="shared" si="41"/>
        <v>100</v>
      </c>
      <c r="R74" s="42">
        <f t="shared" si="41"/>
        <v>100</v>
      </c>
      <c r="S74" s="42">
        <f t="shared" si="41"/>
        <v>100</v>
      </c>
      <c r="T74" s="42">
        <f t="shared" si="41"/>
        <v>100</v>
      </c>
      <c r="U74" s="42">
        <f t="shared" si="41"/>
        <v>100</v>
      </c>
      <c r="V74" s="42">
        <f t="shared" si="41"/>
        <v>100</v>
      </c>
      <c r="W74" s="42">
        <f t="shared" si="41"/>
        <v>100</v>
      </c>
      <c r="X74" s="42">
        <f t="shared" si="41"/>
        <v>100</v>
      </c>
      <c r="Y74" s="42">
        <f t="shared" si="41"/>
        <v>100</v>
      </c>
      <c r="Z74" s="42">
        <f t="shared" si="41"/>
        <v>100</v>
      </c>
      <c r="AA74" s="42">
        <f t="shared" si="41"/>
        <v>100</v>
      </c>
      <c r="AB74" s="42">
        <f t="shared" si="41"/>
        <v>100</v>
      </c>
      <c r="AC74" s="42">
        <f t="shared" si="41"/>
        <v>100</v>
      </c>
      <c r="AD74" s="42">
        <f t="shared" si="41"/>
        <v>100</v>
      </c>
      <c r="AE74" s="42">
        <f t="shared" si="41"/>
        <v>100</v>
      </c>
      <c r="AF74" s="42">
        <f t="shared" si="41"/>
        <v>100</v>
      </c>
      <c r="AG74" s="42">
        <f t="shared" si="41"/>
        <v>100</v>
      </c>
      <c r="AH74" s="42">
        <f t="shared" si="41"/>
        <v>100</v>
      </c>
      <c r="AI74" s="42">
        <f t="shared" si="41"/>
        <v>100</v>
      </c>
      <c r="AJ74" s="42">
        <f t="shared" ref="AJ74:AX74" si="42">+AJ30+AJ52-AI52</f>
        <v>100</v>
      </c>
      <c r="AK74" s="42">
        <f t="shared" si="42"/>
        <v>100</v>
      </c>
      <c r="AL74" s="42">
        <f t="shared" si="42"/>
        <v>100</v>
      </c>
      <c r="AM74" s="42">
        <f t="shared" si="42"/>
        <v>100</v>
      </c>
      <c r="AN74" s="42">
        <f t="shared" si="42"/>
        <v>100</v>
      </c>
      <c r="AO74" s="42">
        <f t="shared" si="42"/>
        <v>100</v>
      </c>
      <c r="AP74" s="42">
        <f t="shared" si="42"/>
        <v>100</v>
      </c>
      <c r="AQ74" s="42">
        <f t="shared" si="42"/>
        <v>100</v>
      </c>
      <c r="AR74" s="42">
        <f t="shared" si="42"/>
        <v>100</v>
      </c>
      <c r="AS74" s="42">
        <f t="shared" si="42"/>
        <v>100</v>
      </c>
      <c r="AT74" s="42">
        <f t="shared" si="42"/>
        <v>100</v>
      </c>
      <c r="AU74" s="42">
        <f t="shared" si="42"/>
        <v>100</v>
      </c>
      <c r="AV74" s="42">
        <f t="shared" si="42"/>
        <v>100</v>
      </c>
      <c r="AW74" s="42">
        <f t="shared" si="42"/>
        <v>100</v>
      </c>
      <c r="AX74" s="42">
        <f t="shared" si="42"/>
        <v>100</v>
      </c>
    </row>
    <row r="75" spans="1:50" x14ac:dyDescent="0.25">
      <c r="A75" t="str">
        <f t="shared" si="32"/>
        <v>Prodotto 6</v>
      </c>
      <c r="C75" s="42">
        <f t="shared" si="33"/>
        <v>100</v>
      </c>
      <c r="D75" s="42">
        <f t="shared" si="34"/>
        <v>100</v>
      </c>
      <c r="E75" s="42">
        <f t="shared" si="34"/>
        <v>100</v>
      </c>
      <c r="F75" s="42">
        <f t="shared" si="34"/>
        <v>100</v>
      </c>
      <c r="G75" s="42">
        <f t="shared" ref="G75:AI75" si="43">+G31+G53-F53</f>
        <v>100</v>
      </c>
      <c r="H75" s="42">
        <f t="shared" si="43"/>
        <v>100</v>
      </c>
      <c r="I75" s="42">
        <f t="shared" si="43"/>
        <v>100</v>
      </c>
      <c r="J75" s="42">
        <f t="shared" si="43"/>
        <v>100</v>
      </c>
      <c r="K75" s="42">
        <f t="shared" si="43"/>
        <v>100</v>
      </c>
      <c r="L75" s="42">
        <f t="shared" si="43"/>
        <v>100</v>
      </c>
      <c r="M75" s="42">
        <f t="shared" si="43"/>
        <v>100</v>
      </c>
      <c r="N75" s="42">
        <f t="shared" si="43"/>
        <v>100</v>
      </c>
      <c r="O75" s="42">
        <f t="shared" si="43"/>
        <v>100</v>
      </c>
      <c r="P75" s="42">
        <f t="shared" si="43"/>
        <v>100</v>
      </c>
      <c r="Q75" s="42">
        <f t="shared" si="43"/>
        <v>100</v>
      </c>
      <c r="R75" s="42">
        <f t="shared" si="43"/>
        <v>100</v>
      </c>
      <c r="S75" s="42">
        <f t="shared" si="43"/>
        <v>100</v>
      </c>
      <c r="T75" s="42">
        <f t="shared" si="43"/>
        <v>100</v>
      </c>
      <c r="U75" s="42">
        <f t="shared" si="43"/>
        <v>100</v>
      </c>
      <c r="V75" s="42">
        <f t="shared" si="43"/>
        <v>100</v>
      </c>
      <c r="W75" s="42">
        <f t="shared" si="43"/>
        <v>100</v>
      </c>
      <c r="X75" s="42">
        <f t="shared" si="43"/>
        <v>100</v>
      </c>
      <c r="Y75" s="42">
        <f t="shared" si="43"/>
        <v>100</v>
      </c>
      <c r="Z75" s="42">
        <f t="shared" si="43"/>
        <v>100</v>
      </c>
      <c r="AA75" s="42">
        <f t="shared" si="43"/>
        <v>100</v>
      </c>
      <c r="AB75" s="42">
        <f t="shared" si="43"/>
        <v>100</v>
      </c>
      <c r="AC75" s="42">
        <f t="shared" si="43"/>
        <v>100</v>
      </c>
      <c r="AD75" s="42">
        <f t="shared" si="43"/>
        <v>100</v>
      </c>
      <c r="AE75" s="42">
        <f t="shared" si="43"/>
        <v>100</v>
      </c>
      <c r="AF75" s="42">
        <f t="shared" si="43"/>
        <v>100</v>
      </c>
      <c r="AG75" s="42">
        <f t="shared" si="43"/>
        <v>100</v>
      </c>
      <c r="AH75" s="42">
        <f t="shared" si="43"/>
        <v>100</v>
      </c>
      <c r="AI75" s="42">
        <f t="shared" si="43"/>
        <v>100</v>
      </c>
      <c r="AJ75" s="42">
        <f t="shared" ref="AJ75:AX75" si="44">+AJ31+AJ53-AI53</f>
        <v>100</v>
      </c>
      <c r="AK75" s="42">
        <f t="shared" si="44"/>
        <v>100</v>
      </c>
      <c r="AL75" s="42">
        <f t="shared" si="44"/>
        <v>100</v>
      </c>
      <c r="AM75" s="42">
        <f t="shared" si="44"/>
        <v>100</v>
      </c>
      <c r="AN75" s="42">
        <f t="shared" si="44"/>
        <v>100</v>
      </c>
      <c r="AO75" s="42">
        <f t="shared" si="44"/>
        <v>100</v>
      </c>
      <c r="AP75" s="42">
        <f t="shared" si="44"/>
        <v>100</v>
      </c>
      <c r="AQ75" s="42">
        <f t="shared" si="44"/>
        <v>100</v>
      </c>
      <c r="AR75" s="42">
        <f t="shared" si="44"/>
        <v>100</v>
      </c>
      <c r="AS75" s="42">
        <f t="shared" si="44"/>
        <v>100</v>
      </c>
      <c r="AT75" s="42">
        <f t="shared" si="44"/>
        <v>100</v>
      </c>
      <c r="AU75" s="42">
        <f t="shared" si="44"/>
        <v>100</v>
      </c>
      <c r="AV75" s="42">
        <f t="shared" si="44"/>
        <v>100</v>
      </c>
      <c r="AW75" s="42">
        <f t="shared" si="44"/>
        <v>100</v>
      </c>
      <c r="AX75" s="42">
        <f t="shared" si="44"/>
        <v>100</v>
      </c>
    </row>
    <row r="76" spans="1:50" x14ac:dyDescent="0.25">
      <c r="A76" t="str">
        <f t="shared" si="32"/>
        <v>Prodotto 7</v>
      </c>
      <c r="C76" s="42">
        <f t="shared" si="33"/>
        <v>100</v>
      </c>
      <c r="D76" s="42">
        <f t="shared" si="34"/>
        <v>100</v>
      </c>
      <c r="E76" s="42">
        <f t="shared" si="34"/>
        <v>100</v>
      </c>
      <c r="F76" s="42">
        <f t="shared" si="34"/>
        <v>100</v>
      </c>
      <c r="G76" s="42">
        <f t="shared" ref="G76:AI76" si="45">+G32+G54-F54</f>
        <v>100</v>
      </c>
      <c r="H76" s="42">
        <f t="shared" si="45"/>
        <v>100</v>
      </c>
      <c r="I76" s="42">
        <f t="shared" si="45"/>
        <v>100</v>
      </c>
      <c r="J76" s="42">
        <f t="shared" si="45"/>
        <v>100</v>
      </c>
      <c r="K76" s="42">
        <f t="shared" si="45"/>
        <v>100</v>
      </c>
      <c r="L76" s="42">
        <f t="shared" si="45"/>
        <v>100</v>
      </c>
      <c r="M76" s="42">
        <f t="shared" si="45"/>
        <v>100</v>
      </c>
      <c r="N76" s="42">
        <f t="shared" si="45"/>
        <v>100</v>
      </c>
      <c r="O76" s="42">
        <f t="shared" si="45"/>
        <v>100</v>
      </c>
      <c r="P76" s="42">
        <f t="shared" si="45"/>
        <v>100</v>
      </c>
      <c r="Q76" s="42">
        <f t="shared" si="45"/>
        <v>100</v>
      </c>
      <c r="R76" s="42">
        <f t="shared" si="45"/>
        <v>100</v>
      </c>
      <c r="S76" s="42">
        <f t="shared" si="45"/>
        <v>100</v>
      </c>
      <c r="T76" s="42">
        <f t="shared" si="45"/>
        <v>100</v>
      </c>
      <c r="U76" s="42">
        <f t="shared" si="45"/>
        <v>100</v>
      </c>
      <c r="V76" s="42">
        <f t="shared" si="45"/>
        <v>100</v>
      </c>
      <c r="W76" s="42">
        <f t="shared" si="45"/>
        <v>100</v>
      </c>
      <c r="X76" s="42">
        <f t="shared" si="45"/>
        <v>100</v>
      </c>
      <c r="Y76" s="42">
        <f t="shared" si="45"/>
        <v>100</v>
      </c>
      <c r="Z76" s="42">
        <f t="shared" si="45"/>
        <v>100</v>
      </c>
      <c r="AA76" s="42">
        <f t="shared" si="45"/>
        <v>100</v>
      </c>
      <c r="AB76" s="42">
        <f t="shared" si="45"/>
        <v>100</v>
      </c>
      <c r="AC76" s="42">
        <f t="shared" si="45"/>
        <v>100</v>
      </c>
      <c r="AD76" s="42">
        <f t="shared" si="45"/>
        <v>100</v>
      </c>
      <c r="AE76" s="42">
        <f t="shared" si="45"/>
        <v>100</v>
      </c>
      <c r="AF76" s="42">
        <f t="shared" si="45"/>
        <v>100</v>
      </c>
      <c r="AG76" s="42">
        <f t="shared" si="45"/>
        <v>100</v>
      </c>
      <c r="AH76" s="42">
        <f t="shared" si="45"/>
        <v>100</v>
      </c>
      <c r="AI76" s="42">
        <f t="shared" si="45"/>
        <v>100</v>
      </c>
      <c r="AJ76" s="42">
        <f t="shared" ref="AJ76:AX76" si="46">+AJ32+AJ54-AI54</f>
        <v>100</v>
      </c>
      <c r="AK76" s="42">
        <f t="shared" si="46"/>
        <v>100</v>
      </c>
      <c r="AL76" s="42">
        <f t="shared" si="46"/>
        <v>100</v>
      </c>
      <c r="AM76" s="42">
        <f t="shared" si="46"/>
        <v>100</v>
      </c>
      <c r="AN76" s="42">
        <f t="shared" si="46"/>
        <v>100</v>
      </c>
      <c r="AO76" s="42">
        <f t="shared" si="46"/>
        <v>100</v>
      </c>
      <c r="AP76" s="42">
        <f t="shared" si="46"/>
        <v>100</v>
      </c>
      <c r="AQ76" s="42">
        <f t="shared" si="46"/>
        <v>100</v>
      </c>
      <c r="AR76" s="42">
        <f t="shared" si="46"/>
        <v>100</v>
      </c>
      <c r="AS76" s="42">
        <f t="shared" si="46"/>
        <v>100</v>
      </c>
      <c r="AT76" s="42">
        <f t="shared" si="46"/>
        <v>100</v>
      </c>
      <c r="AU76" s="42">
        <f t="shared" si="46"/>
        <v>100</v>
      </c>
      <c r="AV76" s="42">
        <f t="shared" si="46"/>
        <v>100</v>
      </c>
      <c r="AW76" s="42">
        <f t="shared" si="46"/>
        <v>100</v>
      </c>
      <c r="AX76" s="42">
        <f t="shared" si="46"/>
        <v>100</v>
      </c>
    </row>
    <row r="77" spans="1:50" x14ac:dyDescent="0.25">
      <c r="A77" t="str">
        <f t="shared" si="32"/>
        <v>Prodotto 8</v>
      </c>
      <c r="C77" s="42">
        <f t="shared" si="33"/>
        <v>100</v>
      </c>
      <c r="D77" s="42">
        <f t="shared" si="34"/>
        <v>100</v>
      </c>
      <c r="E77" s="42">
        <f t="shared" si="34"/>
        <v>100</v>
      </c>
      <c r="F77" s="42">
        <f t="shared" si="34"/>
        <v>100</v>
      </c>
      <c r="G77" s="42">
        <f t="shared" ref="G77:AI77" si="47">+G33+G55-F55</f>
        <v>100</v>
      </c>
      <c r="H77" s="42">
        <f t="shared" si="47"/>
        <v>100</v>
      </c>
      <c r="I77" s="42">
        <f t="shared" si="47"/>
        <v>100</v>
      </c>
      <c r="J77" s="42">
        <f t="shared" si="47"/>
        <v>100</v>
      </c>
      <c r="K77" s="42">
        <f t="shared" si="47"/>
        <v>100</v>
      </c>
      <c r="L77" s="42">
        <f t="shared" si="47"/>
        <v>100</v>
      </c>
      <c r="M77" s="42">
        <f t="shared" si="47"/>
        <v>100</v>
      </c>
      <c r="N77" s="42">
        <f t="shared" si="47"/>
        <v>100</v>
      </c>
      <c r="O77" s="42">
        <f t="shared" si="47"/>
        <v>100</v>
      </c>
      <c r="P77" s="42">
        <f t="shared" si="47"/>
        <v>100</v>
      </c>
      <c r="Q77" s="42">
        <f t="shared" si="47"/>
        <v>100</v>
      </c>
      <c r="R77" s="42">
        <f t="shared" si="47"/>
        <v>100</v>
      </c>
      <c r="S77" s="42">
        <f t="shared" si="47"/>
        <v>100</v>
      </c>
      <c r="T77" s="42">
        <f t="shared" si="47"/>
        <v>100</v>
      </c>
      <c r="U77" s="42">
        <f t="shared" si="47"/>
        <v>100</v>
      </c>
      <c r="V77" s="42">
        <f t="shared" si="47"/>
        <v>100</v>
      </c>
      <c r="W77" s="42">
        <f t="shared" si="47"/>
        <v>100</v>
      </c>
      <c r="X77" s="42">
        <f t="shared" si="47"/>
        <v>100</v>
      </c>
      <c r="Y77" s="42">
        <f t="shared" si="47"/>
        <v>100</v>
      </c>
      <c r="Z77" s="42">
        <f t="shared" si="47"/>
        <v>100</v>
      </c>
      <c r="AA77" s="42">
        <f t="shared" si="47"/>
        <v>100</v>
      </c>
      <c r="AB77" s="42">
        <f t="shared" si="47"/>
        <v>100</v>
      </c>
      <c r="AC77" s="42">
        <f t="shared" si="47"/>
        <v>100</v>
      </c>
      <c r="AD77" s="42">
        <f t="shared" si="47"/>
        <v>100</v>
      </c>
      <c r="AE77" s="42">
        <f t="shared" si="47"/>
        <v>100</v>
      </c>
      <c r="AF77" s="42">
        <f t="shared" si="47"/>
        <v>100</v>
      </c>
      <c r="AG77" s="42">
        <f t="shared" si="47"/>
        <v>100</v>
      </c>
      <c r="AH77" s="42">
        <f t="shared" si="47"/>
        <v>100</v>
      </c>
      <c r="AI77" s="42">
        <f t="shared" si="47"/>
        <v>100</v>
      </c>
      <c r="AJ77" s="42">
        <f t="shared" ref="AJ77:AX77" si="48">+AJ33+AJ55-AI55</f>
        <v>100</v>
      </c>
      <c r="AK77" s="42">
        <f t="shared" si="48"/>
        <v>100</v>
      </c>
      <c r="AL77" s="42">
        <f t="shared" si="48"/>
        <v>100</v>
      </c>
      <c r="AM77" s="42">
        <f t="shared" si="48"/>
        <v>100</v>
      </c>
      <c r="AN77" s="42">
        <f t="shared" si="48"/>
        <v>100</v>
      </c>
      <c r="AO77" s="42">
        <f t="shared" si="48"/>
        <v>100</v>
      </c>
      <c r="AP77" s="42">
        <f t="shared" si="48"/>
        <v>100</v>
      </c>
      <c r="AQ77" s="42">
        <f t="shared" si="48"/>
        <v>100</v>
      </c>
      <c r="AR77" s="42">
        <f t="shared" si="48"/>
        <v>100</v>
      </c>
      <c r="AS77" s="42">
        <f t="shared" si="48"/>
        <v>100</v>
      </c>
      <c r="AT77" s="42">
        <f t="shared" si="48"/>
        <v>100</v>
      </c>
      <c r="AU77" s="42">
        <f t="shared" si="48"/>
        <v>100</v>
      </c>
      <c r="AV77" s="42">
        <f t="shared" si="48"/>
        <v>100</v>
      </c>
      <c r="AW77" s="42">
        <f t="shared" si="48"/>
        <v>100</v>
      </c>
      <c r="AX77" s="42">
        <f t="shared" si="48"/>
        <v>100</v>
      </c>
    </row>
    <row r="78" spans="1:50" x14ac:dyDescent="0.25">
      <c r="A78" t="str">
        <f t="shared" si="32"/>
        <v>Prodotto 9</v>
      </c>
      <c r="C78" s="42">
        <f t="shared" si="33"/>
        <v>100</v>
      </c>
      <c r="D78" s="42">
        <f t="shared" si="34"/>
        <v>100</v>
      </c>
      <c r="E78" s="42">
        <f t="shared" si="34"/>
        <v>100</v>
      </c>
      <c r="F78" s="42">
        <f t="shared" si="34"/>
        <v>100</v>
      </c>
      <c r="G78" s="42">
        <f t="shared" ref="G78:AI78" si="49">+G34+G56-F56</f>
        <v>100</v>
      </c>
      <c r="H78" s="42">
        <f t="shared" si="49"/>
        <v>100</v>
      </c>
      <c r="I78" s="42">
        <f t="shared" si="49"/>
        <v>100</v>
      </c>
      <c r="J78" s="42">
        <f t="shared" si="49"/>
        <v>100</v>
      </c>
      <c r="K78" s="42">
        <f t="shared" si="49"/>
        <v>100</v>
      </c>
      <c r="L78" s="42">
        <f t="shared" si="49"/>
        <v>100</v>
      </c>
      <c r="M78" s="42">
        <f t="shared" si="49"/>
        <v>100</v>
      </c>
      <c r="N78" s="42">
        <f t="shared" si="49"/>
        <v>100</v>
      </c>
      <c r="O78" s="42">
        <f t="shared" si="49"/>
        <v>100</v>
      </c>
      <c r="P78" s="42">
        <f t="shared" si="49"/>
        <v>100</v>
      </c>
      <c r="Q78" s="42">
        <f t="shared" si="49"/>
        <v>100</v>
      </c>
      <c r="R78" s="42">
        <f t="shared" si="49"/>
        <v>100</v>
      </c>
      <c r="S78" s="42">
        <f t="shared" si="49"/>
        <v>100</v>
      </c>
      <c r="T78" s="42">
        <f t="shared" si="49"/>
        <v>100</v>
      </c>
      <c r="U78" s="42">
        <f t="shared" si="49"/>
        <v>100</v>
      </c>
      <c r="V78" s="42">
        <f t="shared" si="49"/>
        <v>100</v>
      </c>
      <c r="W78" s="42">
        <f t="shared" si="49"/>
        <v>100</v>
      </c>
      <c r="X78" s="42">
        <f t="shared" si="49"/>
        <v>100</v>
      </c>
      <c r="Y78" s="42">
        <f t="shared" si="49"/>
        <v>100</v>
      </c>
      <c r="Z78" s="42">
        <f t="shared" si="49"/>
        <v>100</v>
      </c>
      <c r="AA78" s="42">
        <f t="shared" si="49"/>
        <v>100</v>
      </c>
      <c r="AB78" s="42">
        <f t="shared" si="49"/>
        <v>100</v>
      </c>
      <c r="AC78" s="42">
        <f t="shared" si="49"/>
        <v>100</v>
      </c>
      <c r="AD78" s="42">
        <f t="shared" si="49"/>
        <v>100</v>
      </c>
      <c r="AE78" s="42">
        <f t="shared" si="49"/>
        <v>100</v>
      </c>
      <c r="AF78" s="42">
        <f t="shared" si="49"/>
        <v>100</v>
      </c>
      <c r="AG78" s="42">
        <f t="shared" si="49"/>
        <v>100</v>
      </c>
      <c r="AH78" s="42">
        <f t="shared" si="49"/>
        <v>100</v>
      </c>
      <c r="AI78" s="42">
        <f t="shared" si="49"/>
        <v>100</v>
      </c>
      <c r="AJ78" s="42">
        <f t="shared" ref="AJ78:AX78" si="50">+AJ34+AJ56-AI56</f>
        <v>100</v>
      </c>
      <c r="AK78" s="42">
        <f t="shared" si="50"/>
        <v>100</v>
      </c>
      <c r="AL78" s="42">
        <f t="shared" si="50"/>
        <v>100</v>
      </c>
      <c r="AM78" s="42">
        <f t="shared" si="50"/>
        <v>100</v>
      </c>
      <c r="AN78" s="42">
        <f t="shared" si="50"/>
        <v>100</v>
      </c>
      <c r="AO78" s="42">
        <f t="shared" si="50"/>
        <v>100</v>
      </c>
      <c r="AP78" s="42">
        <f t="shared" si="50"/>
        <v>100</v>
      </c>
      <c r="AQ78" s="42">
        <f t="shared" si="50"/>
        <v>100</v>
      </c>
      <c r="AR78" s="42">
        <f t="shared" si="50"/>
        <v>100</v>
      </c>
      <c r="AS78" s="42">
        <f t="shared" si="50"/>
        <v>100</v>
      </c>
      <c r="AT78" s="42">
        <f t="shared" si="50"/>
        <v>100</v>
      </c>
      <c r="AU78" s="42">
        <f t="shared" si="50"/>
        <v>100</v>
      </c>
      <c r="AV78" s="42">
        <f t="shared" si="50"/>
        <v>100</v>
      </c>
      <c r="AW78" s="42">
        <f t="shared" si="50"/>
        <v>100</v>
      </c>
      <c r="AX78" s="42">
        <f t="shared" si="50"/>
        <v>100</v>
      </c>
    </row>
    <row r="79" spans="1:50" x14ac:dyDescent="0.25">
      <c r="A79" t="str">
        <f t="shared" si="32"/>
        <v>Prodotto 10</v>
      </c>
      <c r="C79" s="42">
        <f t="shared" si="33"/>
        <v>100</v>
      </c>
      <c r="D79" s="42">
        <f t="shared" si="34"/>
        <v>100</v>
      </c>
      <c r="E79" s="42">
        <f t="shared" si="34"/>
        <v>100</v>
      </c>
      <c r="F79" s="42">
        <f t="shared" si="34"/>
        <v>100</v>
      </c>
      <c r="G79" s="42">
        <f t="shared" ref="G79:AI79" si="51">+G35+G57-F57</f>
        <v>100</v>
      </c>
      <c r="H79" s="42">
        <f t="shared" si="51"/>
        <v>100</v>
      </c>
      <c r="I79" s="42">
        <f t="shared" si="51"/>
        <v>100</v>
      </c>
      <c r="J79" s="42">
        <f t="shared" si="51"/>
        <v>100</v>
      </c>
      <c r="K79" s="42">
        <f t="shared" si="51"/>
        <v>100</v>
      </c>
      <c r="L79" s="42">
        <f t="shared" si="51"/>
        <v>100</v>
      </c>
      <c r="M79" s="42">
        <f t="shared" si="51"/>
        <v>100</v>
      </c>
      <c r="N79" s="42">
        <f t="shared" si="51"/>
        <v>100</v>
      </c>
      <c r="O79" s="42">
        <f t="shared" si="51"/>
        <v>100</v>
      </c>
      <c r="P79" s="42">
        <f t="shared" si="51"/>
        <v>100</v>
      </c>
      <c r="Q79" s="42">
        <f t="shared" si="51"/>
        <v>100</v>
      </c>
      <c r="R79" s="42">
        <f t="shared" si="51"/>
        <v>100</v>
      </c>
      <c r="S79" s="42">
        <f t="shared" si="51"/>
        <v>100</v>
      </c>
      <c r="T79" s="42">
        <f t="shared" si="51"/>
        <v>100</v>
      </c>
      <c r="U79" s="42">
        <f t="shared" si="51"/>
        <v>100</v>
      </c>
      <c r="V79" s="42">
        <f t="shared" si="51"/>
        <v>100</v>
      </c>
      <c r="W79" s="42">
        <f t="shared" si="51"/>
        <v>100</v>
      </c>
      <c r="X79" s="42">
        <f t="shared" si="51"/>
        <v>100</v>
      </c>
      <c r="Y79" s="42">
        <f t="shared" si="51"/>
        <v>100</v>
      </c>
      <c r="Z79" s="42">
        <f t="shared" si="51"/>
        <v>100</v>
      </c>
      <c r="AA79" s="42">
        <f t="shared" si="51"/>
        <v>100</v>
      </c>
      <c r="AB79" s="42">
        <f t="shared" si="51"/>
        <v>100</v>
      </c>
      <c r="AC79" s="42">
        <f t="shared" si="51"/>
        <v>100</v>
      </c>
      <c r="AD79" s="42">
        <f t="shared" si="51"/>
        <v>100</v>
      </c>
      <c r="AE79" s="42">
        <f t="shared" si="51"/>
        <v>100</v>
      </c>
      <c r="AF79" s="42">
        <f t="shared" si="51"/>
        <v>100</v>
      </c>
      <c r="AG79" s="42">
        <f t="shared" si="51"/>
        <v>100</v>
      </c>
      <c r="AH79" s="42">
        <f t="shared" si="51"/>
        <v>100</v>
      </c>
      <c r="AI79" s="42">
        <f t="shared" si="51"/>
        <v>100</v>
      </c>
      <c r="AJ79" s="42">
        <f t="shared" ref="AJ79:AX79" si="52">+AJ35+AJ57-AI57</f>
        <v>100</v>
      </c>
      <c r="AK79" s="42">
        <f t="shared" si="52"/>
        <v>100</v>
      </c>
      <c r="AL79" s="42">
        <f t="shared" si="52"/>
        <v>100</v>
      </c>
      <c r="AM79" s="42">
        <f t="shared" si="52"/>
        <v>100</v>
      </c>
      <c r="AN79" s="42">
        <f t="shared" si="52"/>
        <v>100</v>
      </c>
      <c r="AO79" s="42">
        <f t="shared" si="52"/>
        <v>100</v>
      </c>
      <c r="AP79" s="42">
        <f t="shared" si="52"/>
        <v>100</v>
      </c>
      <c r="AQ79" s="42">
        <f t="shared" si="52"/>
        <v>100</v>
      </c>
      <c r="AR79" s="42">
        <f t="shared" si="52"/>
        <v>100</v>
      </c>
      <c r="AS79" s="42">
        <f t="shared" si="52"/>
        <v>100</v>
      </c>
      <c r="AT79" s="42">
        <f t="shared" si="52"/>
        <v>100</v>
      </c>
      <c r="AU79" s="42">
        <f t="shared" si="52"/>
        <v>100</v>
      </c>
      <c r="AV79" s="42">
        <f t="shared" si="52"/>
        <v>100</v>
      </c>
      <c r="AW79" s="42">
        <f t="shared" si="52"/>
        <v>100</v>
      </c>
      <c r="AX79" s="42">
        <f t="shared" si="52"/>
        <v>100</v>
      </c>
    </row>
    <row r="80" spans="1:50" x14ac:dyDescent="0.25">
      <c r="A80" t="str">
        <f t="shared" si="32"/>
        <v>Prodotto 11</v>
      </c>
      <c r="C80" s="42">
        <f t="shared" si="33"/>
        <v>100</v>
      </c>
      <c r="D80" s="42">
        <f t="shared" si="34"/>
        <v>100</v>
      </c>
      <c r="E80" s="42">
        <f t="shared" si="34"/>
        <v>100</v>
      </c>
      <c r="F80" s="42">
        <f t="shared" si="34"/>
        <v>100</v>
      </c>
      <c r="G80" s="42">
        <f t="shared" ref="G80:AI80" si="53">+G36+G58-F58</f>
        <v>100</v>
      </c>
      <c r="H80" s="42">
        <f t="shared" si="53"/>
        <v>100</v>
      </c>
      <c r="I80" s="42">
        <f t="shared" si="53"/>
        <v>100</v>
      </c>
      <c r="J80" s="42">
        <f t="shared" si="53"/>
        <v>100</v>
      </c>
      <c r="K80" s="42">
        <f t="shared" si="53"/>
        <v>100</v>
      </c>
      <c r="L80" s="42">
        <f t="shared" si="53"/>
        <v>100</v>
      </c>
      <c r="M80" s="42">
        <f t="shared" si="53"/>
        <v>100</v>
      </c>
      <c r="N80" s="42">
        <f t="shared" si="53"/>
        <v>100</v>
      </c>
      <c r="O80" s="42">
        <f t="shared" si="53"/>
        <v>100</v>
      </c>
      <c r="P80" s="42">
        <f t="shared" si="53"/>
        <v>100</v>
      </c>
      <c r="Q80" s="42">
        <f t="shared" si="53"/>
        <v>100</v>
      </c>
      <c r="R80" s="42">
        <f t="shared" si="53"/>
        <v>100</v>
      </c>
      <c r="S80" s="42">
        <f t="shared" si="53"/>
        <v>100</v>
      </c>
      <c r="T80" s="42">
        <f t="shared" si="53"/>
        <v>100</v>
      </c>
      <c r="U80" s="42">
        <f t="shared" si="53"/>
        <v>100</v>
      </c>
      <c r="V80" s="42">
        <f t="shared" si="53"/>
        <v>100</v>
      </c>
      <c r="W80" s="42">
        <f t="shared" si="53"/>
        <v>100</v>
      </c>
      <c r="X80" s="42">
        <f t="shared" si="53"/>
        <v>100</v>
      </c>
      <c r="Y80" s="42">
        <f t="shared" si="53"/>
        <v>100</v>
      </c>
      <c r="Z80" s="42">
        <f t="shared" si="53"/>
        <v>100</v>
      </c>
      <c r="AA80" s="42">
        <f t="shared" si="53"/>
        <v>100</v>
      </c>
      <c r="AB80" s="42">
        <f t="shared" si="53"/>
        <v>100</v>
      </c>
      <c r="AC80" s="42">
        <f t="shared" si="53"/>
        <v>100</v>
      </c>
      <c r="AD80" s="42">
        <f t="shared" si="53"/>
        <v>100</v>
      </c>
      <c r="AE80" s="42">
        <f t="shared" si="53"/>
        <v>100</v>
      </c>
      <c r="AF80" s="42">
        <f t="shared" si="53"/>
        <v>100</v>
      </c>
      <c r="AG80" s="42">
        <f t="shared" si="53"/>
        <v>100</v>
      </c>
      <c r="AH80" s="42">
        <f t="shared" si="53"/>
        <v>100</v>
      </c>
      <c r="AI80" s="42">
        <f t="shared" si="53"/>
        <v>100</v>
      </c>
      <c r="AJ80" s="42">
        <f t="shared" ref="AJ80:AX80" si="54">+AJ36+AJ58-AI58</f>
        <v>100</v>
      </c>
      <c r="AK80" s="42">
        <f t="shared" si="54"/>
        <v>100</v>
      </c>
      <c r="AL80" s="42">
        <f t="shared" si="54"/>
        <v>100</v>
      </c>
      <c r="AM80" s="42">
        <f t="shared" si="54"/>
        <v>100</v>
      </c>
      <c r="AN80" s="42">
        <f t="shared" si="54"/>
        <v>100</v>
      </c>
      <c r="AO80" s="42">
        <f t="shared" si="54"/>
        <v>100</v>
      </c>
      <c r="AP80" s="42">
        <f t="shared" si="54"/>
        <v>100</v>
      </c>
      <c r="AQ80" s="42">
        <f t="shared" si="54"/>
        <v>100</v>
      </c>
      <c r="AR80" s="42">
        <f t="shared" si="54"/>
        <v>100</v>
      </c>
      <c r="AS80" s="42">
        <f t="shared" si="54"/>
        <v>100</v>
      </c>
      <c r="AT80" s="42">
        <f t="shared" si="54"/>
        <v>100</v>
      </c>
      <c r="AU80" s="42">
        <f t="shared" si="54"/>
        <v>100</v>
      </c>
      <c r="AV80" s="42">
        <f t="shared" si="54"/>
        <v>100</v>
      </c>
      <c r="AW80" s="42">
        <f t="shared" si="54"/>
        <v>100</v>
      </c>
      <c r="AX80" s="42">
        <f t="shared" si="54"/>
        <v>100</v>
      </c>
    </row>
    <row r="81" spans="1:50" x14ac:dyDescent="0.25">
      <c r="A81" t="str">
        <f t="shared" si="32"/>
        <v>Prodotto 12</v>
      </c>
      <c r="C81" s="42">
        <f t="shared" si="33"/>
        <v>100</v>
      </c>
      <c r="D81" s="42">
        <f t="shared" si="34"/>
        <v>100</v>
      </c>
      <c r="E81" s="42">
        <f t="shared" si="34"/>
        <v>100</v>
      </c>
      <c r="F81" s="42">
        <f t="shared" si="34"/>
        <v>100</v>
      </c>
      <c r="G81" s="42">
        <f t="shared" ref="G81:AI81" si="55">+G37+G59-F59</f>
        <v>100</v>
      </c>
      <c r="H81" s="42">
        <f t="shared" si="55"/>
        <v>100</v>
      </c>
      <c r="I81" s="42">
        <f t="shared" si="55"/>
        <v>100</v>
      </c>
      <c r="J81" s="42">
        <f t="shared" si="55"/>
        <v>100</v>
      </c>
      <c r="K81" s="42">
        <f t="shared" si="55"/>
        <v>100</v>
      </c>
      <c r="L81" s="42">
        <f t="shared" si="55"/>
        <v>100</v>
      </c>
      <c r="M81" s="42">
        <f t="shared" si="55"/>
        <v>100</v>
      </c>
      <c r="N81" s="42">
        <f t="shared" si="55"/>
        <v>100</v>
      </c>
      <c r="O81" s="42">
        <f t="shared" si="55"/>
        <v>100</v>
      </c>
      <c r="P81" s="42">
        <f t="shared" si="55"/>
        <v>100</v>
      </c>
      <c r="Q81" s="42">
        <f t="shared" si="55"/>
        <v>100</v>
      </c>
      <c r="R81" s="42">
        <f t="shared" si="55"/>
        <v>100</v>
      </c>
      <c r="S81" s="42">
        <f t="shared" si="55"/>
        <v>100</v>
      </c>
      <c r="T81" s="42">
        <f t="shared" si="55"/>
        <v>100</v>
      </c>
      <c r="U81" s="42">
        <f t="shared" si="55"/>
        <v>100</v>
      </c>
      <c r="V81" s="42">
        <f t="shared" si="55"/>
        <v>100</v>
      </c>
      <c r="W81" s="42">
        <f t="shared" si="55"/>
        <v>100</v>
      </c>
      <c r="X81" s="42">
        <f t="shared" si="55"/>
        <v>100</v>
      </c>
      <c r="Y81" s="42">
        <f t="shared" si="55"/>
        <v>100</v>
      </c>
      <c r="Z81" s="42">
        <f t="shared" si="55"/>
        <v>100</v>
      </c>
      <c r="AA81" s="42">
        <f t="shared" si="55"/>
        <v>100</v>
      </c>
      <c r="AB81" s="42">
        <f t="shared" si="55"/>
        <v>100</v>
      </c>
      <c r="AC81" s="42">
        <f t="shared" si="55"/>
        <v>100</v>
      </c>
      <c r="AD81" s="42">
        <f t="shared" si="55"/>
        <v>100</v>
      </c>
      <c r="AE81" s="42">
        <f t="shared" si="55"/>
        <v>100</v>
      </c>
      <c r="AF81" s="42">
        <f t="shared" si="55"/>
        <v>100</v>
      </c>
      <c r="AG81" s="42">
        <f t="shared" si="55"/>
        <v>100</v>
      </c>
      <c r="AH81" s="42">
        <f t="shared" si="55"/>
        <v>100</v>
      </c>
      <c r="AI81" s="42">
        <f t="shared" si="55"/>
        <v>100</v>
      </c>
      <c r="AJ81" s="42">
        <f t="shared" ref="AJ81:AX81" si="56">+AJ37+AJ59-AI59</f>
        <v>100</v>
      </c>
      <c r="AK81" s="42">
        <f t="shared" si="56"/>
        <v>100</v>
      </c>
      <c r="AL81" s="42">
        <f t="shared" si="56"/>
        <v>100</v>
      </c>
      <c r="AM81" s="42">
        <f t="shared" si="56"/>
        <v>100</v>
      </c>
      <c r="AN81" s="42">
        <f t="shared" si="56"/>
        <v>100</v>
      </c>
      <c r="AO81" s="42">
        <f t="shared" si="56"/>
        <v>100</v>
      </c>
      <c r="AP81" s="42">
        <f t="shared" si="56"/>
        <v>100</v>
      </c>
      <c r="AQ81" s="42">
        <f t="shared" si="56"/>
        <v>100</v>
      </c>
      <c r="AR81" s="42">
        <f t="shared" si="56"/>
        <v>100</v>
      </c>
      <c r="AS81" s="42">
        <f t="shared" si="56"/>
        <v>100</v>
      </c>
      <c r="AT81" s="42">
        <f t="shared" si="56"/>
        <v>100</v>
      </c>
      <c r="AU81" s="42">
        <f t="shared" si="56"/>
        <v>100</v>
      </c>
      <c r="AV81" s="42">
        <f t="shared" si="56"/>
        <v>100</v>
      </c>
      <c r="AW81" s="42">
        <f t="shared" si="56"/>
        <v>100</v>
      </c>
      <c r="AX81" s="42">
        <f t="shared" si="56"/>
        <v>100</v>
      </c>
    </row>
    <row r="82" spans="1:50" x14ac:dyDescent="0.25">
      <c r="A82" t="str">
        <f t="shared" si="32"/>
        <v>Prodotto 13</v>
      </c>
      <c r="C82" s="42">
        <f t="shared" si="33"/>
        <v>100</v>
      </c>
      <c r="D82" s="42">
        <f t="shared" si="34"/>
        <v>100</v>
      </c>
      <c r="E82" s="42">
        <f t="shared" si="34"/>
        <v>100</v>
      </c>
      <c r="F82" s="42">
        <f t="shared" si="34"/>
        <v>100</v>
      </c>
      <c r="G82" s="42">
        <f t="shared" ref="G82:AI82" si="57">+G38+G60-F60</f>
        <v>100</v>
      </c>
      <c r="H82" s="42">
        <f t="shared" si="57"/>
        <v>100</v>
      </c>
      <c r="I82" s="42">
        <f t="shared" si="57"/>
        <v>100</v>
      </c>
      <c r="J82" s="42">
        <f t="shared" si="57"/>
        <v>100</v>
      </c>
      <c r="K82" s="42">
        <f t="shared" si="57"/>
        <v>100</v>
      </c>
      <c r="L82" s="42">
        <f t="shared" si="57"/>
        <v>100</v>
      </c>
      <c r="M82" s="42">
        <f t="shared" si="57"/>
        <v>100</v>
      </c>
      <c r="N82" s="42">
        <f t="shared" si="57"/>
        <v>100</v>
      </c>
      <c r="O82" s="42">
        <f t="shared" si="57"/>
        <v>100</v>
      </c>
      <c r="P82" s="42">
        <f t="shared" si="57"/>
        <v>100</v>
      </c>
      <c r="Q82" s="42">
        <f t="shared" si="57"/>
        <v>100</v>
      </c>
      <c r="R82" s="42">
        <f t="shared" si="57"/>
        <v>100</v>
      </c>
      <c r="S82" s="42">
        <f t="shared" si="57"/>
        <v>100</v>
      </c>
      <c r="T82" s="42">
        <f t="shared" si="57"/>
        <v>100</v>
      </c>
      <c r="U82" s="42">
        <f t="shared" si="57"/>
        <v>100</v>
      </c>
      <c r="V82" s="42">
        <f t="shared" si="57"/>
        <v>100</v>
      </c>
      <c r="W82" s="42">
        <f t="shared" si="57"/>
        <v>100</v>
      </c>
      <c r="X82" s="42">
        <f t="shared" si="57"/>
        <v>100</v>
      </c>
      <c r="Y82" s="42">
        <f t="shared" si="57"/>
        <v>100</v>
      </c>
      <c r="Z82" s="42">
        <f t="shared" si="57"/>
        <v>100</v>
      </c>
      <c r="AA82" s="42">
        <f t="shared" si="57"/>
        <v>100</v>
      </c>
      <c r="AB82" s="42">
        <f t="shared" si="57"/>
        <v>100</v>
      </c>
      <c r="AC82" s="42">
        <f t="shared" si="57"/>
        <v>100</v>
      </c>
      <c r="AD82" s="42">
        <f t="shared" si="57"/>
        <v>100</v>
      </c>
      <c r="AE82" s="42">
        <f t="shared" si="57"/>
        <v>100</v>
      </c>
      <c r="AF82" s="42">
        <f t="shared" si="57"/>
        <v>100</v>
      </c>
      <c r="AG82" s="42">
        <f t="shared" si="57"/>
        <v>100</v>
      </c>
      <c r="AH82" s="42">
        <f t="shared" si="57"/>
        <v>100</v>
      </c>
      <c r="AI82" s="42">
        <f t="shared" si="57"/>
        <v>100</v>
      </c>
      <c r="AJ82" s="42">
        <f t="shared" ref="AJ82:AX82" si="58">+AJ38+AJ60-AI60</f>
        <v>100</v>
      </c>
      <c r="AK82" s="42">
        <f t="shared" si="58"/>
        <v>100</v>
      </c>
      <c r="AL82" s="42">
        <f t="shared" si="58"/>
        <v>100</v>
      </c>
      <c r="AM82" s="42">
        <f t="shared" si="58"/>
        <v>100</v>
      </c>
      <c r="AN82" s="42">
        <f t="shared" si="58"/>
        <v>100</v>
      </c>
      <c r="AO82" s="42">
        <f t="shared" si="58"/>
        <v>100</v>
      </c>
      <c r="AP82" s="42">
        <f t="shared" si="58"/>
        <v>100</v>
      </c>
      <c r="AQ82" s="42">
        <f t="shared" si="58"/>
        <v>100</v>
      </c>
      <c r="AR82" s="42">
        <f t="shared" si="58"/>
        <v>100</v>
      </c>
      <c r="AS82" s="42">
        <f t="shared" si="58"/>
        <v>100</v>
      </c>
      <c r="AT82" s="42">
        <f t="shared" si="58"/>
        <v>100</v>
      </c>
      <c r="AU82" s="42">
        <f t="shared" si="58"/>
        <v>100</v>
      </c>
      <c r="AV82" s="42">
        <f t="shared" si="58"/>
        <v>100</v>
      </c>
      <c r="AW82" s="42">
        <f t="shared" si="58"/>
        <v>100</v>
      </c>
      <c r="AX82" s="42">
        <f t="shared" si="58"/>
        <v>100</v>
      </c>
    </row>
    <row r="83" spans="1:50" x14ac:dyDescent="0.25">
      <c r="A83" t="str">
        <f t="shared" si="32"/>
        <v>Prodotto 14</v>
      </c>
      <c r="C83" s="42">
        <f t="shared" si="33"/>
        <v>100</v>
      </c>
      <c r="D83" s="42">
        <f t="shared" si="34"/>
        <v>100</v>
      </c>
      <c r="E83" s="42">
        <f t="shared" si="34"/>
        <v>100</v>
      </c>
      <c r="F83" s="42">
        <f t="shared" si="34"/>
        <v>100</v>
      </c>
      <c r="G83" s="42">
        <f t="shared" ref="G83:AI83" si="59">+G39+G61-F61</f>
        <v>100</v>
      </c>
      <c r="H83" s="42">
        <f t="shared" si="59"/>
        <v>100</v>
      </c>
      <c r="I83" s="42">
        <f t="shared" si="59"/>
        <v>100</v>
      </c>
      <c r="J83" s="42">
        <f t="shared" si="59"/>
        <v>100</v>
      </c>
      <c r="K83" s="42">
        <f t="shared" si="59"/>
        <v>100</v>
      </c>
      <c r="L83" s="42">
        <f t="shared" si="59"/>
        <v>100</v>
      </c>
      <c r="M83" s="42">
        <f t="shared" si="59"/>
        <v>100</v>
      </c>
      <c r="N83" s="42">
        <f t="shared" si="59"/>
        <v>100</v>
      </c>
      <c r="O83" s="42">
        <f t="shared" si="59"/>
        <v>100</v>
      </c>
      <c r="P83" s="42">
        <f t="shared" si="59"/>
        <v>100</v>
      </c>
      <c r="Q83" s="42">
        <f t="shared" si="59"/>
        <v>100</v>
      </c>
      <c r="R83" s="42">
        <f t="shared" si="59"/>
        <v>100</v>
      </c>
      <c r="S83" s="42">
        <f t="shared" si="59"/>
        <v>100</v>
      </c>
      <c r="T83" s="42">
        <f t="shared" si="59"/>
        <v>100</v>
      </c>
      <c r="U83" s="42">
        <f t="shared" si="59"/>
        <v>100</v>
      </c>
      <c r="V83" s="42">
        <f t="shared" si="59"/>
        <v>100</v>
      </c>
      <c r="W83" s="42">
        <f t="shared" si="59"/>
        <v>100</v>
      </c>
      <c r="X83" s="42">
        <f t="shared" si="59"/>
        <v>100</v>
      </c>
      <c r="Y83" s="42">
        <f t="shared" si="59"/>
        <v>100</v>
      </c>
      <c r="Z83" s="42">
        <f t="shared" si="59"/>
        <v>100</v>
      </c>
      <c r="AA83" s="42">
        <f t="shared" si="59"/>
        <v>100</v>
      </c>
      <c r="AB83" s="42">
        <f t="shared" si="59"/>
        <v>100</v>
      </c>
      <c r="AC83" s="42">
        <f t="shared" si="59"/>
        <v>100</v>
      </c>
      <c r="AD83" s="42">
        <f t="shared" si="59"/>
        <v>100</v>
      </c>
      <c r="AE83" s="42">
        <f t="shared" si="59"/>
        <v>100</v>
      </c>
      <c r="AF83" s="42">
        <f t="shared" si="59"/>
        <v>100</v>
      </c>
      <c r="AG83" s="42">
        <f t="shared" si="59"/>
        <v>100</v>
      </c>
      <c r="AH83" s="42">
        <f t="shared" si="59"/>
        <v>100</v>
      </c>
      <c r="AI83" s="42">
        <f t="shared" si="59"/>
        <v>100</v>
      </c>
      <c r="AJ83" s="42">
        <f t="shared" ref="AJ83:AX83" si="60">+AJ39+AJ61-AI61</f>
        <v>100</v>
      </c>
      <c r="AK83" s="42">
        <f t="shared" si="60"/>
        <v>100</v>
      </c>
      <c r="AL83" s="42">
        <f t="shared" si="60"/>
        <v>100</v>
      </c>
      <c r="AM83" s="42">
        <f t="shared" si="60"/>
        <v>100</v>
      </c>
      <c r="AN83" s="42">
        <f t="shared" si="60"/>
        <v>100</v>
      </c>
      <c r="AO83" s="42">
        <f t="shared" si="60"/>
        <v>100</v>
      </c>
      <c r="AP83" s="42">
        <f t="shared" si="60"/>
        <v>100</v>
      </c>
      <c r="AQ83" s="42">
        <f t="shared" si="60"/>
        <v>100</v>
      </c>
      <c r="AR83" s="42">
        <f t="shared" si="60"/>
        <v>100</v>
      </c>
      <c r="AS83" s="42">
        <f t="shared" si="60"/>
        <v>100</v>
      </c>
      <c r="AT83" s="42">
        <f t="shared" si="60"/>
        <v>100</v>
      </c>
      <c r="AU83" s="42">
        <f t="shared" si="60"/>
        <v>100</v>
      </c>
      <c r="AV83" s="42">
        <f t="shared" si="60"/>
        <v>100</v>
      </c>
      <c r="AW83" s="42">
        <f t="shared" si="60"/>
        <v>100</v>
      </c>
      <c r="AX83" s="42">
        <f t="shared" si="60"/>
        <v>100</v>
      </c>
    </row>
    <row r="84" spans="1:50" x14ac:dyDescent="0.25">
      <c r="A84" t="str">
        <f t="shared" si="32"/>
        <v>Prodotto 15</v>
      </c>
      <c r="C84" s="42">
        <f t="shared" si="33"/>
        <v>100</v>
      </c>
      <c r="D84" s="42">
        <f t="shared" si="34"/>
        <v>100</v>
      </c>
      <c r="E84" s="42">
        <f t="shared" si="34"/>
        <v>100</v>
      </c>
      <c r="F84" s="42">
        <f t="shared" si="34"/>
        <v>100</v>
      </c>
      <c r="G84" s="42">
        <f t="shared" ref="G84:AI84" si="61">+G40+G62-F62</f>
        <v>100</v>
      </c>
      <c r="H84" s="42">
        <f t="shared" si="61"/>
        <v>100</v>
      </c>
      <c r="I84" s="42">
        <f t="shared" si="61"/>
        <v>100</v>
      </c>
      <c r="J84" s="42">
        <f t="shared" si="61"/>
        <v>100</v>
      </c>
      <c r="K84" s="42">
        <f t="shared" si="61"/>
        <v>100</v>
      </c>
      <c r="L84" s="42">
        <f t="shared" si="61"/>
        <v>100</v>
      </c>
      <c r="M84" s="42">
        <f t="shared" si="61"/>
        <v>100</v>
      </c>
      <c r="N84" s="42">
        <f t="shared" si="61"/>
        <v>100</v>
      </c>
      <c r="O84" s="42">
        <f t="shared" si="61"/>
        <v>100</v>
      </c>
      <c r="P84" s="42">
        <f t="shared" si="61"/>
        <v>100</v>
      </c>
      <c r="Q84" s="42">
        <f t="shared" si="61"/>
        <v>100</v>
      </c>
      <c r="R84" s="42">
        <f t="shared" si="61"/>
        <v>100</v>
      </c>
      <c r="S84" s="42">
        <f t="shared" si="61"/>
        <v>100</v>
      </c>
      <c r="T84" s="42">
        <f t="shared" si="61"/>
        <v>100</v>
      </c>
      <c r="U84" s="42">
        <f t="shared" si="61"/>
        <v>100</v>
      </c>
      <c r="V84" s="42">
        <f t="shared" si="61"/>
        <v>100</v>
      </c>
      <c r="W84" s="42">
        <f t="shared" si="61"/>
        <v>100</v>
      </c>
      <c r="X84" s="42">
        <f t="shared" si="61"/>
        <v>100</v>
      </c>
      <c r="Y84" s="42">
        <f t="shared" si="61"/>
        <v>100</v>
      </c>
      <c r="Z84" s="42">
        <f t="shared" si="61"/>
        <v>100</v>
      </c>
      <c r="AA84" s="42">
        <f t="shared" si="61"/>
        <v>100</v>
      </c>
      <c r="AB84" s="42">
        <f t="shared" si="61"/>
        <v>100</v>
      </c>
      <c r="AC84" s="42">
        <f t="shared" si="61"/>
        <v>100</v>
      </c>
      <c r="AD84" s="42">
        <f t="shared" si="61"/>
        <v>100</v>
      </c>
      <c r="AE84" s="42">
        <f t="shared" si="61"/>
        <v>100</v>
      </c>
      <c r="AF84" s="42">
        <f t="shared" si="61"/>
        <v>100</v>
      </c>
      <c r="AG84" s="42">
        <f t="shared" si="61"/>
        <v>100</v>
      </c>
      <c r="AH84" s="42">
        <f t="shared" si="61"/>
        <v>100</v>
      </c>
      <c r="AI84" s="42">
        <f t="shared" si="61"/>
        <v>100</v>
      </c>
      <c r="AJ84" s="42">
        <f t="shared" ref="AJ84:AX84" si="62">+AJ40+AJ62-AI62</f>
        <v>100</v>
      </c>
      <c r="AK84" s="42">
        <f t="shared" si="62"/>
        <v>100</v>
      </c>
      <c r="AL84" s="42">
        <f t="shared" si="62"/>
        <v>100</v>
      </c>
      <c r="AM84" s="42">
        <f t="shared" si="62"/>
        <v>100</v>
      </c>
      <c r="AN84" s="42">
        <f t="shared" si="62"/>
        <v>100</v>
      </c>
      <c r="AO84" s="42">
        <f t="shared" si="62"/>
        <v>100</v>
      </c>
      <c r="AP84" s="42">
        <f t="shared" si="62"/>
        <v>100</v>
      </c>
      <c r="AQ84" s="42">
        <f t="shared" si="62"/>
        <v>100</v>
      </c>
      <c r="AR84" s="42">
        <f t="shared" si="62"/>
        <v>100</v>
      </c>
      <c r="AS84" s="42">
        <f t="shared" si="62"/>
        <v>100</v>
      </c>
      <c r="AT84" s="42">
        <f t="shared" si="62"/>
        <v>100</v>
      </c>
      <c r="AU84" s="42">
        <f t="shared" si="62"/>
        <v>100</v>
      </c>
      <c r="AV84" s="42">
        <f t="shared" si="62"/>
        <v>100</v>
      </c>
      <c r="AW84" s="42">
        <f t="shared" si="62"/>
        <v>100</v>
      </c>
      <c r="AX84" s="42">
        <f t="shared" si="62"/>
        <v>100</v>
      </c>
    </row>
    <row r="85" spans="1:50" x14ac:dyDescent="0.25">
      <c r="A85" t="str">
        <f t="shared" si="32"/>
        <v>Prodotto 16</v>
      </c>
      <c r="C85" s="42">
        <f t="shared" si="33"/>
        <v>100</v>
      </c>
      <c r="D85" s="42">
        <f t="shared" si="34"/>
        <v>100</v>
      </c>
      <c r="E85" s="42">
        <f t="shared" si="34"/>
        <v>100</v>
      </c>
      <c r="F85" s="42">
        <f t="shared" si="34"/>
        <v>100</v>
      </c>
      <c r="G85" s="42">
        <f t="shared" ref="G85:AI85" si="63">+G41+G63-F63</f>
        <v>100</v>
      </c>
      <c r="H85" s="42">
        <f t="shared" si="63"/>
        <v>100</v>
      </c>
      <c r="I85" s="42">
        <f t="shared" si="63"/>
        <v>100</v>
      </c>
      <c r="J85" s="42">
        <f t="shared" si="63"/>
        <v>100</v>
      </c>
      <c r="K85" s="42">
        <f t="shared" si="63"/>
        <v>100</v>
      </c>
      <c r="L85" s="42">
        <f t="shared" si="63"/>
        <v>100</v>
      </c>
      <c r="M85" s="42">
        <f t="shared" si="63"/>
        <v>100</v>
      </c>
      <c r="N85" s="42">
        <f t="shared" si="63"/>
        <v>100</v>
      </c>
      <c r="O85" s="42">
        <f t="shared" si="63"/>
        <v>100</v>
      </c>
      <c r="P85" s="42">
        <f t="shared" si="63"/>
        <v>100</v>
      </c>
      <c r="Q85" s="42">
        <f t="shared" si="63"/>
        <v>100</v>
      </c>
      <c r="R85" s="42">
        <f t="shared" si="63"/>
        <v>100</v>
      </c>
      <c r="S85" s="42">
        <f t="shared" si="63"/>
        <v>100</v>
      </c>
      <c r="T85" s="42">
        <f t="shared" si="63"/>
        <v>100</v>
      </c>
      <c r="U85" s="42">
        <f t="shared" si="63"/>
        <v>100</v>
      </c>
      <c r="V85" s="42">
        <f t="shared" si="63"/>
        <v>100</v>
      </c>
      <c r="W85" s="42">
        <f t="shared" si="63"/>
        <v>100</v>
      </c>
      <c r="X85" s="42">
        <f t="shared" si="63"/>
        <v>100</v>
      </c>
      <c r="Y85" s="42">
        <f t="shared" si="63"/>
        <v>100</v>
      </c>
      <c r="Z85" s="42">
        <f t="shared" si="63"/>
        <v>100</v>
      </c>
      <c r="AA85" s="42">
        <f t="shared" si="63"/>
        <v>100</v>
      </c>
      <c r="AB85" s="42">
        <f t="shared" si="63"/>
        <v>100</v>
      </c>
      <c r="AC85" s="42">
        <f t="shared" si="63"/>
        <v>100</v>
      </c>
      <c r="AD85" s="42">
        <f t="shared" si="63"/>
        <v>100</v>
      </c>
      <c r="AE85" s="42">
        <f t="shared" si="63"/>
        <v>100</v>
      </c>
      <c r="AF85" s="42">
        <f t="shared" si="63"/>
        <v>100</v>
      </c>
      <c r="AG85" s="42">
        <f t="shared" si="63"/>
        <v>100</v>
      </c>
      <c r="AH85" s="42">
        <f t="shared" si="63"/>
        <v>100</v>
      </c>
      <c r="AI85" s="42">
        <f t="shared" si="63"/>
        <v>100</v>
      </c>
      <c r="AJ85" s="42">
        <f t="shared" ref="AJ85:AX85" si="64">+AJ41+AJ63-AI63</f>
        <v>100</v>
      </c>
      <c r="AK85" s="42">
        <f t="shared" si="64"/>
        <v>100</v>
      </c>
      <c r="AL85" s="42">
        <f t="shared" si="64"/>
        <v>100</v>
      </c>
      <c r="AM85" s="42">
        <f t="shared" si="64"/>
        <v>100</v>
      </c>
      <c r="AN85" s="42">
        <f t="shared" si="64"/>
        <v>100</v>
      </c>
      <c r="AO85" s="42">
        <f t="shared" si="64"/>
        <v>100</v>
      </c>
      <c r="AP85" s="42">
        <f t="shared" si="64"/>
        <v>100</v>
      </c>
      <c r="AQ85" s="42">
        <f t="shared" si="64"/>
        <v>100</v>
      </c>
      <c r="AR85" s="42">
        <f t="shared" si="64"/>
        <v>100</v>
      </c>
      <c r="AS85" s="42">
        <f t="shared" si="64"/>
        <v>100</v>
      </c>
      <c r="AT85" s="42">
        <f t="shared" si="64"/>
        <v>100</v>
      </c>
      <c r="AU85" s="42">
        <f t="shared" si="64"/>
        <v>100</v>
      </c>
      <c r="AV85" s="42">
        <f t="shared" si="64"/>
        <v>100</v>
      </c>
      <c r="AW85" s="42">
        <f t="shared" si="64"/>
        <v>100</v>
      </c>
      <c r="AX85" s="42">
        <f t="shared" si="64"/>
        <v>100</v>
      </c>
    </row>
    <row r="86" spans="1:50" x14ac:dyDescent="0.25">
      <c r="A86" t="str">
        <f t="shared" si="32"/>
        <v>Prodotto 17</v>
      </c>
      <c r="C86" s="42">
        <f t="shared" si="33"/>
        <v>100</v>
      </c>
      <c r="D86" s="42">
        <f t="shared" si="34"/>
        <v>100</v>
      </c>
      <c r="E86" s="42">
        <f t="shared" si="34"/>
        <v>100</v>
      </c>
      <c r="F86" s="42">
        <f t="shared" si="34"/>
        <v>100</v>
      </c>
      <c r="G86" s="42">
        <f t="shared" ref="G86:AI86" si="65">+G42+G64-F64</f>
        <v>100</v>
      </c>
      <c r="H86" s="42">
        <f t="shared" si="65"/>
        <v>100</v>
      </c>
      <c r="I86" s="42">
        <f t="shared" si="65"/>
        <v>100</v>
      </c>
      <c r="J86" s="42">
        <f t="shared" si="65"/>
        <v>100</v>
      </c>
      <c r="K86" s="42">
        <f t="shared" si="65"/>
        <v>100</v>
      </c>
      <c r="L86" s="42">
        <f t="shared" si="65"/>
        <v>100</v>
      </c>
      <c r="M86" s="42">
        <f t="shared" si="65"/>
        <v>100</v>
      </c>
      <c r="N86" s="42">
        <f t="shared" si="65"/>
        <v>100</v>
      </c>
      <c r="O86" s="42">
        <f t="shared" si="65"/>
        <v>100</v>
      </c>
      <c r="P86" s="42">
        <f t="shared" si="65"/>
        <v>100</v>
      </c>
      <c r="Q86" s="42">
        <f t="shared" si="65"/>
        <v>100</v>
      </c>
      <c r="R86" s="42">
        <f t="shared" si="65"/>
        <v>100</v>
      </c>
      <c r="S86" s="42">
        <f t="shared" si="65"/>
        <v>100</v>
      </c>
      <c r="T86" s="42">
        <f t="shared" si="65"/>
        <v>100</v>
      </c>
      <c r="U86" s="42">
        <f t="shared" si="65"/>
        <v>100</v>
      </c>
      <c r="V86" s="42">
        <f t="shared" si="65"/>
        <v>100</v>
      </c>
      <c r="W86" s="42">
        <f t="shared" si="65"/>
        <v>100</v>
      </c>
      <c r="X86" s="42">
        <f t="shared" si="65"/>
        <v>100</v>
      </c>
      <c r="Y86" s="42">
        <f t="shared" si="65"/>
        <v>100</v>
      </c>
      <c r="Z86" s="42">
        <f t="shared" si="65"/>
        <v>100</v>
      </c>
      <c r="AA86" s="42">
        <f t="shared" si="65"/>
        <v>100</v>
      </c>
      <c r="AB86" s="42">
        <f t="shared" si="65"/>
        <v>100</v>
      </c>
      <c r="AC86" s="42">
        <f t="shared" si="65"/>
        <v>100</v>
      </c>
      <c r="AD86" s="42">
        <f t="shared" si="65"/>
        <v>100</v>
      </c>
      <c r="AE86" s="42">
        <f t="shared" si="65"/>
        <v>100</v>
      </c>
      <c r="AF86" s="42">
        <f t="shared" si="65"/>
        <v>100</v>
      </c>
      <c r="AG86" s="42">
        <f t="shared" si="65"/>
        <v>100</v>
      </c>
      <c r="AH86" s="42">
        <f t="shared" si="65"/>
        <v>100</v>
      </c>
      <c r="AI86" s="42">
        <f t="shared" si="65"/>
        <v>100</v>
      </c>
      <c r="AJ86" s="42">
        <f t="shared" ref="AJ86:AX86" si="66">+AJ42+AJ64-AI64</f>
        <v>100</v>
      </c>
      <c r="AK86" s="42">
        <f t="shared" si="66"/>
        <v>100</v>
      </c>
      <c r="AL86" s="42">
        <f t="shared" si="66"/>
        <v>100</v>
      </c>
      <c r="AM86" s="42">
        <f t="shared" si="66"/>
        <v>100</v>
      </c>
      <c r="AN86" s="42">
        <f t="shared" si="66"/>
        <v>100</v>
      </c>
      <c r="AO86" s="42">
        <f t="shared" si="66"/>
        <v>100</v>
      </c>
      <c r="AP86" s="42">
        <f t="shared" si="66"/>
        <v>100</v>
      </c>
      <c r="AQ86" s="42">
        <f t="shared" si="66"/>
        <v>100</v>
      </c>
      <c r="AR86" s="42">
        <f t="shared" si="66"/>
        <v>100</v>
      </c>
      <c r="AS86" s="42">
        <f t="shared" si="66"/>
        <v>100</v>
      </c>
      <c r="AT86" s="42">
        <f t="shared" si="66"/>
        <v>100</v>
      </c>
      <c r="AU86" s="42">
        <f t="shared" si="66"/>
        <v>100</v>
      </c>
      <c r="AV86" s="42">
        <f t="shared" si="66"/>
        <v>100</v>
      </c>
      <c r="AW86" s="42">
        <f t="shared" si="66"/>
        <v>100</v>
      </c>
      <c r="AX86" s="42">
        <f t="shared" si="66"/>
        <v>100</v>
      </c>
    </row>
    <row r="87" spans="1:50" x14ac:dyDescent="0.25">
      <c r="A87" t="str">
        <f t="shared" si="32"/>
        <v>Prodotto 18</v>
      </c>
      <c r="C87" s="42">
        <f t="shared" si="33"/>
        <v>100</v>
      </c>
      <c r="D87" s="42">
        <f t="shared" si="34"/>
        <v>100</v>
      </c>
      <c r="E87" s="42">
        <f t="shared" si="34"/>
        <v>100</v>
      </c>
      <c r="F87" s="42">
        <f t="shared" si="34"/>
        <v>100</v>
      </c>
      <c r="G87" s="42">
        <f t="shared" ref="G87:AI87" si="67">+G43+G65-F65</f>
        <v>100</v>
      </c>
      <c r="H87" s="42">
        <f t="shared" si="67"/>
        <v>100</v>
      </c>
      <c r="I87" s="42">
        <f t="shared" si="67"/>
        <v>100</v>
      </c>
      <c r="J87" s="42">
        <f t="shared" si="67"/>
        <v>100</v>
      </c>
      <c r="K87" s="42">
        <f t="shared" si="67"/>
        <v>100</v>
      </c>
      <c r="L87" s="42">
        <f t="shared" si="67"/>
        <v>100</v>
      </c>
      <c r="M87" s="42">
        <f t="shared" si="67"/>
        <v>100</v>
      </c>
      <c r="N87" s="42">
        <f t="shared" si="67"/>
        <v>100</v>
      </c>
      <c r="O87" s="42">
        <f t="shared" si="67"/>
        <v>100</v>
      </c>
      <c r="P87" s="42">
        <f t="shared" si="67"/>
        <v>100</v>
      </c>
      <c r="Q87" s="42">
        <f t="shared" si="67"/>
        <v>100</v>
      </c>
      <c r="R87" s="42">
        <f t="shared" si="67"/>
        <v>100</v>
      </c>
      <c r="S87" s="42">
        <f t="shared" si="67"/>
        <v>100</v>
      </c>
      <c r="T87" s="42">
        <f t="shared" si="67"/>
        <v>100</v>
      </c>
      <c r="U87" s="42">
        <f t="shared" si="67"/>
        <v>100</v>
      </c>
      <c r="V87" s="42">
        <f t="shared" si="67"/>
        <v>100</v>
      </c>
      <c r="W87" s="42">
        <f t="shared" si="67"/>
        <v>100</v>
      </c>
      <c r="X87" s="42">
        <f t="shared" si="67"/>
        <v>100</v>
      </c>
      <c r="Y87" s="42">
        <f t="shared" si="67"/>
        <v>100</v>
      </c>
      <c r="Z87" s="42">
        <f t="shared" si="67"/>
        <v>100</v>
      </c>
      <c r="AA87" s="42">
        <f t="shared" si="67"/>
        <v>100</v>
      </c>
      <c r="AB87" s="42">
        <f t="shared" si="67"/>
        <v>100</v>
      </c>
      <c r="AC87" s="42">
        <f t="shared" si="67"/>
        <v>100</v>
      </c>
      <c r="AD87" s="42">
        <f t="shared" si="67"/>
        <v>100</v>
      </c>
      <c r="AE87" s="42">
        <f t="shared" si="67"/>
        <v>100</v>
      </c>
      <c r="AF87" s="42">
        <f t="shared" si="67"/>
        <v>100</v>
      </c>
      <c r="AG87" s="42">
        <f t="shared" si="67"/>
        <v>100</v>
      </c>
      <c r="AH87" s="42">
        <f t="shared" si="67"/>
        <v>100</v>
      </c>
      <c r="AI87" s="42">
        <f t="shared" si="67"/>
        <v>100</v>
      </c>
      <c r="AJ87" s="42">
        <f t="shared" ref="AJ87:AX87" si="68">+AJ43+AJ65-AI65</f>
        <v>100</v>
      </c>
      <c r="AK87" s="42">
        <f t="shared" si="68"/>
        <v>100</v>
      </c>
      <c r="AL87" s="42">
        <f t="shared" si="68"/>
        <v>100</v>
      </c>
      <c r="AM87" s="42">
        <f t="shared" si="68"/>
        <v>100</v>
      </c>
      <c r="AN87" s="42">
        <f t="shared" si="68"/>
        <v>100</v>
      </c>
      <c r="AO87" s="42">
        <f t="shared" si="68"/>
        <v>100</v>
      </c>
      <c r="AP87" s="42">
        <f t="shared" si="68"/>
        <v>100</v>
      </c>
      <c r="AQ87" s="42">
        <f t="shared" si="68"/>
        <v>100</v>
      </c>
      <c r="AR87" s="42">
        <f t="shared" si="68"/>
        <v>100</v>
      </c>
      <c r="AS87" s="42">
        <f t="shared" si="68"/>
        <v>100</v>
      </c>
      <c r="AT87" s="42">
        <f t="shared" si="68"/>
        <v>100</v>
      </c>
      <c r="AU87" s="42">
        <f t="shared" si="68"/>
        <v>100</v>
      </c>
      <c r="AV87" s="42">
        <f t="shared" si="68"/>
        <v>100</v>
      </c>
      <c r="AW87" s="42">
        <f t="shared" si="68"/>
        <v>100</v>
      </c>
      <c r="AX87" s="42">
        <f t="shared" si="68"/>
        <v>100</v>
      </c>
    </row>
    <row r="88" spans="1:50" x14ac:dyDescent="0.25">
      <c r="A88" t="str">
        <f t="shared" si="32"/>
        <v>Prodotto 19</v>
      </c>
      <c r="C88" s="42">
        <f t="shared" si="33"/>
        <v>100</v>
      </c>
      <c r="D88" s="42">
        <f t="shared" si="34"/>
        <v>100</v>
      </c>
      <c r="E88" s="42">
        <f t="shared" si="34"/>
        <v>100</v>
      </c>
      <c r="F88" s="42">
        <f t="shared" si="34"/>
        <v>100</v>
      </c>
      <c r="G88" s="42">
        <f t="shared" ref="G88:AI88" si="69">+G44+G66-F66</f>
        <v>100</v>
      </c>
      <c r="H88" s="42">
        <f t="shared" si="69"/>
        <v>100</v>
      </c>
      <c r="I88" s="42">
        <f t="shared" si="69"/>
        <v>100</v>
      </c>
      <c r="J88" s="42">
        <f t="shared" si="69"/>
        <v>100</v>
      </c>
      <c r="K88" s="42">
        <f t="shared" si="69"/>
        <v>100</v>
      </c>
      <c r="L88" s="42">
        <f t="shared" si="69"/>
        <v>100</v>
      </c>
      <c r="M88" s="42">
        <f t="shared" si="69"/>
        <v>100</v>
      </c>
      <c r="N88" s="42">
        <f t="shared" si="69"/>
        <v>100</v>
      </c>
      <c r="O88" s="42">
        <f t="shared" si="69"/>
        <v>100</v>
      </c>
      <c r="P88" s="42">
        <f t="shared" si="69"/>
        <v>100</v>
      </c>
      <c r="Q88" s="42">
        <f t="shared" si="69"/>
        <v>100</v>
      </c>
      <c r="R88" s="42">
        <f t="shared" si="69"/>
        <v>100</v>
      </c>
      <c r="S88" s="42">
        <f t="shared" si="69"/>
        <v>100</v>
      </c>
      <c r="T88" s="42">
        <f t="shared" si="69"/>
        <v>100</v>
      </c>
      <c r="U88" s="42">
        <f t="shared" si="69"/>
        <v>100</v>
      </c>
      <c r="V88" s="42">
        <f t="shared" si="69"/>
        <v>100</v>
      </c>
      <c r="W88" s="42">
        <f t="shared" si="69"/>
        <v>100</v>
      </c>
      <c r="X88" s="42">
        <f t="shared" si="69"/>
        <v>100</v>
      </c>
      <c r="Y88" s="42">
        <f t="shared" si="69"/>
        <v>100</v>
      </c>
      <c r="Z88" s="42">
        <f t="shared" si="69"/>
        <v>100</v>
      </c>
      <c r="AA88" s="42">
        <f t="shared" si="69"/>
        <v>100</v>
      </c>
      <c r="AB88" s="42">
        <f t="shared" si="69"/>
        <v>100</v>
      </c>
      <c r="AC88" s="42">
        <f t="shared" si="69"/>
        <v>100</v>
      </c>
      <c r="AD88" s="42">
        <f t="shared" si="69"/>
        <v>100</v>
      </c>
      <c r="AE88" s="42">
        <f t="shared" si="69"/>
        <v>100</v>
      </c>
      <c r="AF88" s="42">
        <f t="shared" si="69"/>
        <v>100</v>
      </c>
      <c r="AG88" s="42">
        <f t="shared" si="69"/>
        <v>100</v>
      </c>
      <c r="AH88" s="42">
        <f t="shared" si="69"/>
        <v>100</v>
      </c>
      <c r="AI88" s="42">
        <f t="shared" si="69"/>
        <v>100</v>
      </c>
      <c r="AJ88" s="42">
        <f t="shared" ref="AJ88:AX88" si="70">+AJ44+AJ66-AI66</f>
        <v>100</v>
      </c>
      <c r="AK88" s="42">
        <f t="shared" si="70"/>
        <v>100</v>
      </c>
      <c r="AL88" s="42">
        <f t="shared" si="70"/>
        <v>100</v>
      </c>
      <c r="AM88" s="42">
        <f t="shared" si="70"/>
        <v>100</v>
      </c>
      <c r="AN88" s="42">
        <f t="shared" si="70"/>
        <v>100</v>
      </c>
      <c r="AO88" s="42">
        <f t="shared" si="70"/>
        <v>100</v>
      </c>
      <c r="AP88" s="42">
        <f t="shared" si="70"/>
        <v>100</v>
      </c>
      <c r="AQ88" s="42">
        <f t="shared" si="70"/>
        <v>100</v>
      </c>
      <c r="AR88" s="42">
        <f t="shared" si="70"/>
        <v>100</v>
      </c>
      <c r="AS88" s="42">
        <f t="shared" si="70"/>
        <v>100</v>
      </c>
      <c r="AT88" s="42">
        <f t="shared" si="70"/>
        <v>100</v>
      </c>
      <c r="AU88" s="42">
        <f t="shared" si="70"/>
        <v>100</v>
      </c>
      <c r="AV88" s="42">
        <f t="shared" si="70"/>
        <v>100</v>
      </c>
      <c r="AW88" s="42">
        <f t="shared" si="70"/>
        <v>100</v>
      </c>
      <c r="AX88" s="42">
        <f t="shared" si="70"/>
        <v>100</v>
      </c>
    </row>
    <row r="89" spans="1:50" x14ac:dyDescent="0.25">
      <c r="A89" t="str">
        <f t="shared" si="32"/>
        <v>Prodotto 20</v>
      </c>
      <c r="C89" s="42">
        <f t="shared" si="33"/>
        <v>100</v>
      </c>
      <c r="D89" s="42">
        <f t="shared" si="34"/>
        <v>100</v>
      </c>
      <c r="E89" s="42">
        <f t="shared" si="34"/>
        <v>100</v>
      </c>
      <c r="F89" s="42">
        <f t="shared" si="34"/>
        <v>100</v>
      </c>
      <c r="G89" s="42">
        <f t="shared" ref="G89:AI89" si="71">+G45+G67-F67</f>
        <v>100</v>
      </c>
      <c r="H89" s="42">
        <f t="shared" si="71"/>
        <v>100</v>
      </c>
      <c r="I89" s="42">
        <f t="shared" si="71"/>
        <v>100</v>
      </c>
      <c r="J89" s="42">
        <f t="shared" si="71"/>
        <v>100</v>
      </c>
      <c r="K89" s="42">
        <f t="shared" si="71"/>
        <v>100</v>
      </c>
      <c r="L89" s="42">
        <f t="shared" si="71"/>
        <v>100</v>
      </c>
      <c r="M89" s="42">
        <f t="shared" si="71"/>
        <v>100</v>
      </c>
      <c r="N89" s="42">
        <f t="shared" si="71"/>
        <v>100</v>
      </c>
      <c r="O89" s="42">
        <f t="shared" si="71"/>
        <v>100</v>
      </c>
      <c r="P89" s="42">
        <f t="shared" si="71"/>
        <v>100</v>
      </c>
      <c r="Q89" s="42">
        <f t="shared" si="71"/>
        <v>100</v>
      </c>
      <c r="R89" s="42">
        <f t="shared" si="71"/>
        <v>100</v>
      </c>
      <c r="S89" s="42">
        <f t="shared" si="71"/>
        <v>100</v>
      </c>
      <c r="T89" s="42">
        <f t="shared" si="71"/>
        <v>100</v>
      </c>
      <c r="U89" s="42">
        <f t="shared" si="71"/>
        <v>100</v>
      </c>
      <c r="V89" s="42">
        <f t="shared" si="71"/>
        <v>100</v>
      </c>
      <c r="W89" s="42">
        <f t="shared" si="71"/>
        <v>100</v>
      </c>
      <c r="X89" s="42">
        <f t="shared" si="71"/>
        <v>100</v>
      </c>
      <c r="Y89" s="42">
        <f t="shared" si="71"/>
        <v>100</v>
      </c>
      <c r="Z89" s="42">
        <f t="shared" si="71"/>
        <v>100</v>
      </c>
      <c r="AA89" s="42">
        <f t="shared" si="71"/>
        <v>100</v>
      </c>
      <c r="AB89" s="42">
        <f t="shared" si="71"/>
        <v>100</v>
      </c>
      <c r="AC89" s="42">
        <f t="shared" si="71"/>
        <v>100</v>
      </c>
      <c r="AD89" s="42">
        <f t="shared" si="71"/>
        <v>100</v>
      </c>
      <c r="AE89" s="42">
        <f t="shared" si="71"/>
        <v>100</v>
      </c>
      <c r="AF89" s="42">
        <f t="shared" si="71"/>
        <v>100</v>
      </c>
      <c r="AG89" s="42">
        <f t="shared" si="71"/>
        <v>100</v>
      </c>
      <c r="AH89" s="42">
        <f t="shared" si="71"/>
        <v>100</v>
      </c>
      <c r="AI89" s="42">
        <f t="shared" si="71"/>
        <v>100</v>
      </c>
      <c r="AJ89" s="42">
        <f t="shared" ref="AJ89:AX89" si="72">+AJ45+AJ67-AI67</f>
        <v>100</v>
      </c>
      <c r="AK89" s="42">
        <f t="shared" si="72"/>
        <v>100</v>
      </c>
      <c r="AL89" s="42">
        <f t="shared" si="72"/>
        <v>100</v>
      </c>
      <c r="AM89" s="42">
        <f t="shared" si="72"/>
        <v>100</v>
      </c>
      <c r="AN89" s="42">
        <f t="shared" si="72"/>
        <v>100</v>
      </c>
      <c r="AO89" s="42">
        <f t="shared" si="72"/>
        <v>100</v>
      </c>
      <c r="AP89" s="42">
        <f t="shared" si="72"/>
        <v>100</v>
      </c>
      <c r="AQ89" s="42">
        <f t="shared" si="72"/>
        <v>100</v>
      </c>
      <c r="AR89" s="42">
        <f t="shared" si="72"/>
        <v>100</v>
      </c>
      <c r="AS89" s="42">
        <f t="shared" si="72"/>
        <v>100</v>
      </c>
      <c r="AT89" s="42">
        <f t="shared" si="72"/>
        <v>100</v>
      </c>
      <c r="AU89" s="42">
        <f t="shared" si="72"/>
        <v>100</v>
      </c>
      <c r="AV89" s="42">
        <f t="shared" si="72"/>
        <v>100</v>
      </c>
      <c r="AW89" s="42">
        <f t="shared" si="72"/>
        <v>100</v>
      </c>
      <c r="AX89" s="42">
        <f t="shared" si="72"/>
        <v>100</v>
      </c>
    </row>
    <row r="91" spans="1:50" x14ac:dyDescent="0.25">
      <c r="A91" s="26" t="str">
        <f>+IF(Indice!$F$1="INGLESE","Turnover","Fatturato")</f>
        <v>Fatturato</v>
      </c>
      <c r="B91" s="26"/>
      <c r="C91" s="37">
        <f>+C3</f>
        <v>42370</v>
      </c>
      <c r="D91" s="37">
        <f t="shared" ref="D91:AX91" si="73">+D3</f>
        <v>42429</v>
      </c>
      <c r="E91" s="37">
        <f t="shared" si="73"/>
        <v>42460</v>
      </c>
      <c r="F91" s="37">
        <f t="shared" si="73"/>
        <v>42490</v>
      </c>
      <c r="G91" s="37">
        <f t="shared" si="73"/>
        <v>42521</v>
      </c>
      <c r="H91" s="37">
        <f t="shared" si="73"/>
        <v>42551</v>
      </c>
      <c r="I91" s="37">
        <f t="shared" si="73"/>
        <v>42582</v>
      </c>
      <c r="J91" s="37">
        <f t="shared" si="73"/>
        <v>42613</v>
      </c>
      <c r="K91" s="37">
        <f t="shared" si="73"/>
        <v>42643</v>
      </c>
      <c r="L91" s="37">
        <f t="shared" si="73"/>
        <v>42674</v>
      </c>
      <c r="M91" s="37">
        <f t="shared" si="73"/>
        <v>42704</v>
      </c>
      <c r="N91" s="37">
        <f t="shared" si="73"/>
        <v>42735</v>
      </c>
      <c r="O91" s="37">
        <f t="shared" si="73"/>
        <v>42766</v>
      </c>
      <c r="P91" s="37">
        <f t="shared" si="73"/>
        <v>42794</v>
      </c>
      <c r="Q91" s="37">
        <f t="shared" si="73"/>
        <v>42825</v>
      </c>
      <c r="R91" s="37">
        <f t="shared" si="73"/>
        <v>42855</v>
      </c>
      <c r="S91" s="37">
        <f t="shared" si="73"/>
        <v>42886</v>
      </c>
      <c r="T91" s="37">
        <f t="shared" si="73"/>
        <v>42916</v>
      </c>
      <c r="U91" s="37">
        <f t="shared" si="73"/>
        <v>42947</v>
      </c>
      <c r="V91" s="37">
        <f t="shared" si="73"/>
        <v>42978</v>
      </c>
      <c r="W91" s="37">
        <f t="shared" si="73"/>
        <v>43008</v>
      </c>
      <c r="X91" s="37">
        <f t="shared" si="73"/>
        <v>43039</v>
      </c>
      <c r="Y91" s="37">
        <f t="shared" si="73"/>
        <v>43069</v>
      </c>
      <c r="Z91" s="37">
        <f t="shared" si="73"/>
        <v>43100</v>
      </c>
      <c r="AA91" s="37">
        <f t="shared" si="73"/>
        <v>43131</v>
      </c>
      <c r="AB91" s="37">
        <f t="shared" si="73"/>
        <v>43159</v>
      </c>
      <c r="AC91" s="37">
        <f t="shared" si="73"/>
        <v>43190</v>
      </c>
      <c r="AD91" s="37">
        <f t="shared" si="73"/>
        <v>43220</v>
      </c>
      <c r="AE91" s="37">
        <f t="shared" si="73"/>
        <v>43251</v>
      </c>
      <c r="AF91" s="37">
        <f t="shared" si="73"/>
        <v>43281</v>
      </c>
      <c r="AG91" s="37">
        <f t="shared" si="73"/>
        <v>43312</v>
      </c>
      <c r="AH91" s="37">
        <f t="shared" si="73"/>
        <v>43343</v>
      </c>
      <c r="AI91" s="37">
        <f t="shared" si="73"/>
        <v>43373</v>
      </c>
      <c r="AJ91" s="37">
        <f t="shared" si="73"/>
        <v>43404</v>
      </c>
      <c r="AK91" s="37">
        <f t="shared" si="73"/>
        <v>43434</v>
      </c>
      <c r="AL91" s="37">
        <f t="shared" si="73"/>
        <v>43465</v>
      </c>
      <c r="AM91" s="37">
        <f t="shared" si="73"/>
        <v>43496</v>
      </c>
      <c r="AN91" s="37">
        <f t="shared" si="73"/>
        <v>43524</v>
      </c>
      <c r="AO91" s="37">
        <f t="shared" si="73"/>
        <v>43555</v>
      </c>
      <c r="AP91" s="37">
        <f t="shared" si="73"/>
        <v>43585</v>
      </c>
      <c r="AQ91" s="37">
        <f t="shared" si="73"/>
        <v>43616</v>
      </c>
      <c r="AR91" s="37">
        <f t="shared" si="73"/>
        <v>43646</v>
      </c>
      <c r="AS91" s="37">
        <f t="shared" si="73"/>
        <v>43677</v>
      </c>
      <c r="AT91" s="37">
        <f t="shared" si="73"/>
        <v>43708</v>
      </c>
      <c r="AU91" s="37">
        <f t="shared" si="73"/>
        <v>43738</v>
      </c>
      <c r="AV91" s="37">
        <f t="shared" si="73"/>
        <v>43769</v>
      </c>
      <c r="AW91" s="37">
        <f t="shared" si="73"/>
        <v>43799</v>
      </c>
      <c r="AX91" s="37">
        <f t="shared" si="73"/>
        <v>43830</v>
      </c>
    </row>
    <row r="92" spans="1:50" x14ac:dyDescent="0.25">
      <c r="A92" t="str">
        <f t="shared" ref="A92:A111" si="74">+A4</f>
        <v>Prodotto 1</v>
      </c>
      <c r="C92" s="45">
        <f>+C4*C26</f>
        <v>10000</v>
      </c>
      <c r="D92" s="45">
        <f t="shared" ref="C92:R111" si="75">+D4*D26</f>
        <v>10000</v>
      </c>
      <c r="E92" s="45">
        <f t="shared" si="75"/>
        <v>10000</v>
      </c>
      <c r="F92" s="45">
        <f t="shared" si="75"/>
        <v>10000</v>
      </c>
      <c r="G92" s="45">
        <f t="shared" si="75"/>
        <v>10000</v>
      </c>
      <c r="H92" s="45">
        <f t="shared" si="75"/>
        <v>10000</v>
      </c>
      <c r="I92" s="45">
        <f t="shared" si="75"/>
        <v>10000</v>
      </c>
      <c r="J92" s="45">
        <f t="shared" si="75"/>
        <v>10000</v>
      </c>
      <c r="K92" s="45">
        <f t="shared" si="75"/>
        <v>10000</v>
      </c>
      <c r="L92" s="45">
        <f t="shared" si="75"/>
        <v>10000</v>
      </c>
      <c r="M92" s="45">
        <f t="shared" si="75"/>
        <v>10000</v>
      </c>
      <c r="N92" s="45">
        <f t="shared" si="75"/>
        <v>10000</v>
      </c>
      <c r="O92" s="45">
        <f t="shared" si="75"/>
        <v>10000</v>
      </c>
      <c r="P92" s="45">
        <f t="shared" si="75"/>
        <v>10000</v>
      </c>
      <c r="Q92" s="45">
        <f t="shared" si="75"/>
        <v>10000</v>
      </c>
      <c r="R92" s="45">
        <f t="shared" si="75"/>
        <v>10000</v>
      </c>
      <c r="S92" s="45">
        <f t="shared" ref="D92:AX96" si="76">+S4*S26</f>
        <v>10000</v>
      </c>
      <c r="T92" s="45">
        <f t="shared" si="76"/>
        <v>10000</v>
      </c>
      <c r="U92" s="45">
        <f t="shared" si="76"/>
        <v>10000</v>
      </c>
      <c r="V92" s="45">
        <f t="shared" si="76"/>
        <v>10000</v>
      </c>
      <c r="W92" s="45">
        <f t="shared" si="76"/>
        <v>10000</v>
      </c>
      <c r="X92" s="45">
        <f t="shared" si="76"/>
        <v>10000</v>
      </c>
      <c r="Y92" s="45">
        <f t="shared" si="76"/>
        <v>10000</v>
      </c>
      <c r="Z92" s="45">
        <f t="shared" si="76"/>
        <v>10000</v>
      </c>
      <c r="AA92" s="45">
        <f t="shared" si="76"/>
        <v>10000</v>
      </c>
      <c r="AB92" s="45">
        <f t="shared" si="76"/>
        <v>10000</v>
      </c>
      <c r="AC92" s="45">
        <f t="shared" si="76"/>
        <v>10000</v>
      </c>
      <c r="AD92" s="45">
        <f t="shared" si="76"/>
        <v>10000</v>
      </c>
      <c r="AE92" s="45">
        <f t="shared" si="76"/>
        <v>10000</v>
      </c>
      <c r="AF92" s="45">
        <f t="shared" si="76"/>
        <v>10000</v>
      </c>
      <c r="AG92" s="45">
        <f t="shared" si="76"/>
        <v>10000</v>
      </c>
      <c r="AH92" s="45">
        <f t="shared" si="76"/>
        <v>10000</v>
      </c>
      <c r="AI92" s="45">
        <f t="shared" si="76"/>
        <v>10000</v>
      </c>
      <c r="AJ92" s="45">
        <f t="shared" si="76"/>
        <v>10000</v>
      </c>
      <c r="AK92" s="45">
        <f t="shared" si="76"/>
        <v>10000</v>
      </c>
      <c r="AL92" s="45">
        <f t="shared" si="76"/>
        <v>10000</v>
      </c>
      <c r="AM92" s="45">
        <f t="shared" si="76"/>
        <v>10000</v>
      </c>
      <c r="AN92" s="45">
        <f t="shared" si="76"/>
        <v>10000</v>
      </c>
      <c r="AO92" s="45">
        <f t="shared" si="76"/>
        <v>10000</v>
      </c>
      <c r="AP92" s="45">
        <f t="shared" si="76"/>
        <v>10000</v>
      </c>
      <c r="AQ92" s="45">
        <f t="shared" si="76"/>
        <v>10000</v>
      </c>
      <c r="AR92" s="45">
        <f t="shared" si="76"/>
        <v>10000</v>
      </c>
      <c r="AS92" s="45">
        <f t="shared" si="76"/>
        <v>10000</v>
      </c>
      <c r="AT92" s="45">
        <f t="shared" si="76"/>
        <v>10000</v>
      </c>
      <c r="AU92" s="45">
        <f t="shared" si="76"/>
        <v>10000</v>
      </c>
      <c r="AV92" s="45">
        <f t="shared" si="76"/>
        <v>10000</v>
      </c>
      <c r="AW92" s="45">
        <f t="shared" si="76"/>
        <v>10000</v>
      </c>
      <c r="AX92" s="45">
        <f t="shared" si="76"/>
        <v>10000</v>
      </c>
    </row>
    <row r="93" spans="1:50" x14ac:dyDescent="0.25">
      <c r="A93" t="str">
        <f t="shared" si="74"/>
        <v>Prodotto 2</v>
      </c>
      <c r="C93" s="45">
        <f t="shared" si="75"/>
        <v>10000</v>
      </c>
      <c r="D93" s="45">
        <f t="shared" si="76"/>
        <v>10000</v>
      </c>
      <c r="E93" s="45">
        <f t="shared" si="76"/>
        <v>10000</v>
      </c>
      <c r="F93" s="45">
        <f t="shared" si="76"/>
        <v>10000</v>
      </c>
      <c r="G93" s="45">
        <f t="shared" si="76"/>
        <v>10000</v>
      </c>
      <c r="H93" s="45">
        <f t="shared" si="76"/>
        <v>10000</v>
      </c>
      <c r="I93" s="45">
        <f t="shared" si="76"/>
        <v>10000</v>
      </c>
      <c r="J93" s="45">
        <f t="shared" si="76"/>
        <v>10000</v>
      </c>
      <c r="K93" s="45">
        <f t="shared" si="76"/>
        <v>10000</v>
      </c>
      <c r="L93" s="45">
        <f t="shared" si="76"/>
        <v>10000</v>
      </c>
      <c r="M93" s="45">
        <f t="shared" si="76"/>
        <v>10000</v>
      </c>
      <c r="N93" s="45">
        <f t="shared" si="76"/>
        <v>10000</v>
      </c>
      <c r="O93" s="45">
        <f t="shared" si="76"/>
        <v>10000</v>
      </c>
      <c r="P93" s="45">
        <f t="shared" si="76"/>
        <v>10000</v>
      </c>
      <c r="Q93" s="45">
        <f t="shared" si="76"/>
        <v>10000</v>
      </c>
      <c r="R93" s="45">
        <f t="shared" si="76"/>
        <v>10000</v>
      </c>
      <c r="S93" s="45">
        <f t="shared" si="76"/>
        <v>10000</v>
      </c>
      <c r="T93" s="45">
        <f t="shared" si="76"/>
        <v>10000</v>
      </c>
      <c r="U93" s="45">
        <f t="shared" si="76"/>
        <v>10000</v>
      </c>
      <c r="V93" s="45">
        <f t="shared" si="76"/>
        <v>10000</v>
      </c>
      <c r="W93" s="45">
        <f t="shared" si="76"/>
        <v>10000</v>
      </c>
      <c r="X93" s="45">
        <f t="shared" si="76"/>
        <v>10000</v>
      </c>
      <c r="Y93" s="45">
        <f t="shared" si="76"/>
        <v>10000</v>
      </c>
      <c r="Z93" s="45">
        <f t="shared" si="76"/>
        <v>10000</v>
      </c>
      <c r="AA93" s="45">
        <f t="shared" si="76"/>
        <v>10000</v>
      </c>
      <c r="AB93" s="45">
        <f t="shared" si="76"/>
        <v>10000</v>
      </c>
      <c r="AC93" s="45">
        <f t="shared" si="76"/>
        <v>10000</v>
      </c>
      <c r="AD93" s="45">
        <f t="shared" si="76"/>
        <v>10000</v>
      </c>
      <c r="AE93" s="45">
        <f t="shared" si="76"/>
        <v>10000</v>
      </c>
      <c r="AF93" s="45">
        <f t="shared" si="76"/>
        <v>10000</v>
      </c>
      <c r="AG93" s="45">
        <f t="shared" si="76"/>
        <v>10000</v>
      </c>
      <c r="AH93" s="45">
        <f t="shared" si="76"/>
        <v>10000</v>
      </c>
      <c r="AI93" s="45">
        <f t="shared" si="76"/>
        <v>10000</v>
      </c>
      <c r="AJ93" s="45">
        <f t="shared" si="76"/>
        <v>10000</v>
      </c>
      <c r="AK93" s="45">
        <f t="shared" si="76"/>
        <v>10000</v>
      </c>
      <c r="AL93" s="45">
        <f t="shared" si="76"/>
        <v>10000</v>
      </c>
      <c r="AM93" s="45">
        <f t="shared" si="76"/>
        <v>10000</v>
      </c>
      <c r="AN93" s="45">
        <f t="shared" si="76"/>
        <v>10000</v>
      </c>
      <c r="AO93" s="45">
        <f t="shared" si="76"/>
        <v>10000</v>
      </c>
      <c r="AP93" s="45">
        <f t="shared" si="76"/>
        <v>10000</v>
      </c>
      <c r="AQ93" s="45">
        <f t="shared" si="76"/>
        <v>10000</v>
      </c>
      <c r="AR93" s="45">
        <f t="shared" si="76"/>
        <v>10000</v>
      </c>
      <c r="AS93" s="45">
        <f t="shared" si="76"/>
        <v>10000</v>
      </c>
      <c r="AT93" s="45">
        <f t="shared" si="76"/>
        <v>10000</v>
      </c>
      <c r="AU93" s="45">
        <f t="shared" si="76"/>
        <v>10000</v>
      </c>
      <c r="AV93" s="45">
        <f t="shared" si="76"/>
        <v>10000</v>
      </c>
      <c r="AW93" s="45">
        <f t="shared" si="76"/>
        <v>10000</v>
      </c>
      <c r="AX93" s="45">
        <f t="shared" si="76"/>
        <v>10000</v>
      </c>
    </row>
    <row r="94" spans="1:50" x14ac:dyDescent="0.25">
      <c r="A94" t="str">
        <f t="shared" si="74"/>
        <v>Prodotto 3</v>
      </c>
      <c r="C94" s="45">
        <f t="shared" si="75"/>
        <v>10000</v>
      </c>
      <c r="D94" s="45">
        <f t="shared" si="76"/>
        <v>10000</v>
      </c>
      <c r="E94" s="45">
        <f t="shared" si="76"/>
        <v>10000</v>
      </c>
      <c r="F94" s="45">
        <f t="shared" si="76"/>
        <v>10000</v>
      </c>
      <c r="G94" s="45">
        <f t="shared" si="76"/>
        <v>10000</v>
      </c>
      <c r="H94" s="45">
        <f t="shared" si="76"/>
        <v>10000</v>
      </c>
      <c r="I94" s="45">
        <f t="shared" si="76"/>
        <v>10000</v>
      </c>
      <c r="J94" s="45">
        <f t="shared" si="76"/>
        <v>10000</v>
      </c>
      <c r="K94" s="45">
        <f t="shared" si="76"/>
        <v>10000</v>
      </c>
      <c r="L94" s="45">
        <f t="shared" si="76"/>
        <v>10000</v>
      </c>
      <c r="M94" s="45">
        <f t="shared" si="76"/>
        <v>10000</v>
      </c>
      <c r="N94" s="45">
        <f t="shared" si="76"/>
        <v>10000</v>
      </c>
      <c r="O94" s="45">
        <f t="shared" si="76"/>
        <v>10000</v>
      </c>
      <c r="P94" s="45">
        <f t="shared" si="76"/>
        <v>10000</v>
      </c>
      <c r="Q94" s="45">
        <f t="shared" si="76"/>
        <v>10000</v>
      </c>
      <c r="R94" s="45">
        <f t="shared" si="76"/>
        <v>10000</v>
      </c>
      <c r="S94" s="45">
        <f t="shared" si="76"/>
        <v>10000</v>
      </c>
      <c r="T94" s="45">
        <f t="shared" si="76"/>
        <v>10000</v>
      </c>
      <c r="U94" s="45">
        <f t="shared" si="76"/>
        <v>10000</v>
      </c>
      <c r="V94" s="45">
        <f t="shared" si="76"/>
        <v>10000</v>
      </c>
      <c r="W94" s="45">
        <f t="shared" si="76"/>
        <v>10000</v>
      </c>
      <c r="X94" s="45">
        <f t="shared" si="76"/>
        <v>10000</v>
      </c>
      <c r="Y94" s="45">
        <f t="shared" si="76"/>
        <v>10000</v>
      </c>
      <c r="Z94" s="45">
        <f t="shared" si="76"/>
        <v>10000</v>
      </c>
      <c r="AA94" s="45">
        <f t="shared" si="76"/>
        <v>10000</v>
      </c>
      <c r="AB94" s="45">
        <f t="shared" si="76"/>
        <v>10000</v>
      </c>
      <c r="AC94" s="45">
        <f t="shared" si="76"/>
        <v>10000</v>
      </c>
      <c r="AD94" s="45">
        <f t="shared" si="76"/>
        <v>10000</v>
      </c>
      <c r="AE94" s="45">
        <f t="shared" si="76"/>
        <v>10000</v>
      </c>
      <c r="AF94" s="45">
        <f t="shared" si="76"/>
        <v>10000</v>
      </c>
      <c r="AG94" s="45">
        <f t="shared" si="76"/>
        <v>10000</v>
      </c>
      <c r="AH94" s="45">
        <f t="shared" si="76"/>
        <v>10000</v>
      </c>
      <c r="AI94" s="45">
        <f t="shared" si="76"/>
        <v>10000</v>
      </c>
      <c r="AJ94" s="45">
        <f t="shared" si="76"/>
        <v>10000</v>
      </c>
      <c r="AK94" s="45">
        <f t="shared" si="76"/>
        <v>10000</v>
      </c>
      <c r="AL94" s="45">
        <f t="shared" si="76"/>
        <v>10000</v>
      </c>
      <c r="AM94" s="45">
        <f t="shared" si="76"/>
        <v>10000</v>
      </c>
      <c r="AN94" s="45">
        <f t="shared" si="76"/>
        <v>10000</v>
      </c>
      <c r="AO94" s="45">
        <f t="shared" si="76"/>
        <v>10000</v>
      </c>
      <c r="AP94" s="45">
        <f t="shared" si="76"/>
        <v>10000</v>
      </c>
      <c r="AQ94" s="45">
        <f t="shared" si="76"/>
        <v>10000</v>
      </c>
      <c r="AR94" s="45">
        <f t="shared" si="76"/>
        <v>10000</v>
      </c>
      <c r="AS94" s="45">
        <f t="shared" si="76"/>
        <v>10000</v>
      </c>
      <c r="AT94" s="45">
        <f t="shared" si="76"/>
        <v>10000</v>
      </c>
      <c r="AU94" s="45">
        <f t="shared" si="76"/>
        <v>10000</v>
      </c>
      <c r="AV94" s="45">
        <f t="shared" si="76"/>
        <v>10000</v>
      </c>
      <c r="AW94" s="45">
        <f t="shared" si="76"/>
        <v>10000</v>
      </c>
      <c r="AX94" s="45">
        <f t="shared" si="76"/>
        <v>10000</v>
      </c>
    </row>
    <row r="95" spans="1:50" x14ac:dyDescent="0.25">
      <c r="A95" t="str">
        <f t="shared" si="74"/>
        <v>Prodotto 4</v>
      </c>
      <c r="C95" s="45">
        <f t="shared" si="75"/>
        <v>10000</v>
      </c>
      <c r="D95" s="45">
        <f t="shared" si="76"/>
        <v>10000</v>
      </c>
      <c r="E95" s="45">
        <f t="shared" si="76"/>
        <v>10000</v>
      </c>
      <c r="F95" s="45">
        <f t="shared" si="76"/>
        <v>10000</v>
      </c>
      <c r="G95" s="45">
        <f t="shared" si="76"/>
        <v>10000</v>
      </c>
      <c r="H95" s="45">
        <f t="shared" si="76"/>
        <v>10000</v>
      </c>
      <c r="I95" s="45">
        <f t="shared" si="76"/>
        <v>10000</v>
      </c>
      <c r="J95" s="45">
        <f t="shared" si="76"/>
        <v>10000</v>
      </c>
      <c r="K95" s="45">
        <f t="shared" si="76"/>
        <v>10000</v>
      </c>
      <c r="L95" s="45">
        <f t="shared" si="76"/>
        <v>10000</v>
      </c>
      <c r="M95" s="45">
        <f t="shared" si="76"/>
        <v>10000</v>
      </c>
      <c r="N95" s="45">
        <f t="shared" si="76"/>
        <v>10000</v>
      </c>
      <c r="O95" s="45">
        <f t="shared" si="76"/>
        <v>10000</v>
      </c>
      <c r="P95" s="45">
        <f t="shared" si="76"/>
        <v>10000</v>
      </c>
      <c r="Q95" s="45">
        <f t="shared" si="76"/>
        <v>10000</v>
      </c>
      <c r="R95" s="45">
        <f t="shared" si="76"/>
        <v>10000</v>
      </c>
      <c r="S95" s="45">
        <f t="shared" si="76"/>
        <v>10000</v>
      </c>
      <c r="T95" s="45">
        <f t="shared" si="76"/>
        <v>10000</v>
      </c>
      <c r="U95" s="45">
        <f t="shared" si="76"/>
        <v>10000</v>
      </c>
      <c r="V95" s="45">
        <f t="shared" si="76"/>
        <v>10000</v>
      </c>
      <c r="W95" s="45">
        <f t="shared" si="76"/>
        <v>10000</v>
      </c>
      <c r="X95" s="45">
        <f t="shared" si="76"/>
        <v>10000</v>
      </c>
      <c r="Y95" s="45">
        <f t="shared" si="76"/>
        <v>10000</v>
      </c>
      <c r="Z95" s="45">
        <f t="shared" si="76"/>
        <v>10000</v>
      </c>
      <c r="AA95" s="45">
        <f t="shared" si="76"/>
        <v>10000</v>
      </c>
      <c r="AB95" s="45">
        <f t="shared" si="76"/>
        <v>10000</v>
      </c>
      <c r="AC95" s="45">
        <f t="shared" si="76"/>
        <v>10000</v>
      </c>
      <c r="AD95" s="45">
        <f t="shared" si="76"/>
        <v>10000</v>
      </c>
      <c r="AE95" s="45">
        <f t="shared" si="76"/>
        <v>10000</v>
      </c>
      <c r="AF95" s="45">
        <f t="shared" si="76"/>
        <v>10000</v>
      </c>
      <c r="AG95" s="45">
        <f t="shared" si="76"/>
        <v>10000</v>
      </c>
      <c r="AH95" s="45">
        <f t="shared" si="76"/>
        <v>10000</v>
      </c>
      <c r="AI95" s="45">
        <f t="shared" si="76"/>
        <v>10000</v>
      </c>
      <c r="AJ95" s="45">
        <f t="shared" si="76"/>
        <v>10000</v>
      </c>
      <c r="AK95" s="45">
        <f t="shared" si="76"/>
        <v>10000</v>
      </c>
      <c r="AL95" s="45">
        <f t="shared" si="76"/>
        <v>10000</v>
      </c>
      <c r="AM95" s="45">
        <f t="shared" si="76"/>
        <v>10000</v>
      </c>
      <c r="AN95" s="45">
        <f t="shared" si="76"/>
        <v>10000</v>
      </c>
      <c r="AO95" s="45">
        <f t="shared" si="76"/>
        <v>10000</v>
      </c>
      <c r="AP95" s="45">
        <f t="shared" si="76"/>
        <v>10000</v>
      </c>
      <c r="AQ95" s="45">
        <f t="shared" si="76"/>
        <v>10000</v>
      </c>
      <c r="AR95" s="45">
        <f t="shared" si="76"/>
        <v>10000</v>
      </c>
      <c r="AS95" s="45">
        <f t="shared" si="76"/>
        <v>10000</v>
      </c>
      <c r="AT95" s="45">
        <f t="shared" si="76"/>
        <v>10000</v>
      </c>
      <c r="AU95" s="45">
        <f t="shared" si="76"/>
        <v>10000</v>
      </c>
      <c r="AV95" s="45">
        <f t="shared" si="76"/>
        <v>10000</v>
      </c>
      <c r="AW95" s="45">
        <f t="shared" si="76"/>
        <v>10000</v>
      </c>
      <c r="AX95" s="45">
        <f t="shared" si="76"/>
        <v>10000</v>
      </c>
    </row>
    <row r="96" spans="1:50" x14ac:dyDescent="0.25">
      <c r="A96" t="str">
        <f t="shared" si="74"/>
        <v>Prodotto 5</v>
      </c>
      <c r="C96" s="45">
        <f t="shared" si="75"/>
        <v>10000</v>
      </c>
      <c r="D96" s="45">
        <f t="shared" si="76"/>
        <v>10000</v>
      </c>
      <c r="E96" s="45">
        <f t="shared" si="76"/>
        <v>10000</v>
      </c>
      <c r="F96" s="45">
        <f t="shared" si="76"/>
        <v>10000</v>
      </c>
      <c r="G96" s="45">
        <f t="shared" si="76"/>
        <v>10000</v>
      </c>
      <c r="H96" s="45">
        <f t="shared" si="76"/>
        <v>10000</v>
      </c>
      <c r="I96" s="45">
        <f t="shared" si="76"/>
        <v>10000</v>
      </c>
      <c r="J96" s="45">
        <f t="shared" si="76"/>
        <v>10000</v>
      </c>
      <c r="K96" s="45">
        <f t="shared" si="76"/>
        <v>10000</v>
      </c>
      <c r="L96" s="45">
        <f t="shared" si="76"/>
        <v>10000</v>
      </c>
      <c r="M96" s="45">
        <f t="shared" si="76"/>
        <v>10000</v>
      </c>
      <c r="N96" s="45">
        <f t="shared" si="76"/>
        <v>10000</v>
      </c>
      <c r="O96" s="45">
        <f t="shared" si="76"/>
        <v>10000</v>
      </c>
      <c r="P96" s="45">
        <f t="shared" si="76"/>
        <v>10000</v>
      </c>
      <c r="Q96" s="45">
        <f t="shared" si="76"/>
        <v>10000</v>
      </c>
      <c r="R96" s="45">
        <f t="shared" si="76"/>
        <v>10000</v>
      </c>
      <c r="S96" s="45">
        <f t="shared" si="76"/>
        <v>10000</v>
      </c>
      <c r="T96" s="45">
        <f t="shared" si="76"/>
        <v>10000</v>
      </c>
      <c r="U96" s="45">
        <f t="shared" si="76"/>
        <v>10000</v>
      </c>
      <c r="V96" s="45">
        <f t="shared" si="76"/>
        <v>10000</v>
      </c>
      <c r="W96" s="45">
        <f t="shared" si="76"/>
        <v>10000</v>
      </c>
      <c r="X96" s="45">
        <f t="shared" si="76"/>
        <v>10000</v>
      </c>
      <c r="Y96" s="45">
        <f t="shared" si="76"/>
        <v>10000</v>
      </c>
      <c r="Z96" s="45">
        <f t="shared" si="76"/>
        <v>10000</v>
      </c>
      <c r="AA96" s="45">
        <f t="shared" si="76"/>
        <v>10000</v>
      </c>
      <c r="AB96" s="45">
        <f t="shared" si="76"/>
        <v>10000</v>
      </c>
      <c r="AC96" s="45">
        <f t="shared" si="76"/>
        <v>10000</v>
      </c>
      <c r="AD96" s="45">
        <f t="shared" si="76"/>
        <v>10000</v>
      </c>
      <c r="AE96" s="45">
        <f t="shared" si="76"/>
        <v>10000</v>
      </c>
      <c r="AF96" s="45">
        <f t="shared" si="76"/>
        <v>10000</v>
      </c>
      <c r="AG96" s="45">
        <f t="shared" si="76"/>
        <v>10000</v>
      </c>
      <c r="AH96" s="45">
        <f t="shared" si="76"/>
        <v>10000</v>
      </c>
      <c r="AI96" s="45">
        <f t="shared" si="76"/>
        <v>10000</v>
      </c>
      <c r="AJ96" s="45">
        <f t="shared" si="76"/>
        <v>10000</v>
      </c>
      <c r="AK96" s="45">
        <f t="shared" si="76"/>
        <v>10000</v>
      </c>
      <c r="AL96" s="45">
        <f t="shared" ref="D96:AX100" si="77">+AL8*AL30</f>
        <v>10000</v>
      </c>
      <c r="AM96" s="45">
        <f t="shared" si="77"/>
        <v>10000</v>
      </c>
      <c r="AN96" s="45">
        <f t="shared" si="77"/>
        <v>10000</v>
      </c>
      <c r="AO96" s="45">
        <f t="shared" si="77"/>
        <v>10000</v>
      </c>
      <c r="AP96" s="45">
        <f t="shared" si="77"/>
        <v>10000</v>
      </c>
      <c r="AQ96" s="45">
        <f t="shared" si="77"/>
        <v>10000</v>
      </c>
      <c r="AR96" s="45">
        <f t="shared" si="77"/>
        <v>10000</v>
      </c>
      <c r="AS96" s="45">
        <f t="shared" si="77"/>
        <v>10000</v>
      </c>
      <c r="AT96" s="45">
        <f t="shared" si="77"/>
        <v>10000</v>
      </c>
      <c r="AU96" s="45">
        <f t="shared" si="77"/>
        <v>10000</v>
      </c>
      <c r="AV96" s="45">
        <f t="shared" si="77"/>
        <v>10000</v>
      </c>
      <c r="AW96" s="45">
        <f t="shared" si="77"/>
        <v>10000</v>
      </c>
      <c r="AX96" s="45">
        <f t="shared" si="77"/>
        <v>10000</v>
      </c>
    </row>
    <row r="97" spans="1:50" x14ac:dyDescent="0.25">
      <c r="A97" t="str">
        <f t="shared" si="74"/>
        <v>Prodotto 6</v>
      </c>
      <c r="C97" s="45">
        <f t="shared" si="75"/>
        <v>10000</v>
      </c>
      <c r="D97" s="45">
        <f t="shared" si="77"/>
        <v>10000</v>
      </c>
      <c r="E97" s="45">
        <f t="shared" si="77"/>
        <v>10000</v>
      </c>
      <c r="F97" s="45">
        <f t="shared" si="77"/>
        <v>10000</v>
      </c>
      <c r="G97" s="45">
        <f t="shared" si="77"/>
        <v>10000</v>
      </c>
      <c r="H97" s="45">
        <f t="shared" si="77"/>
        <v>10000</v>
      </c>
      <c r="I97" s="45">
        <f t="shared" si="77"/>
        <v>10000</v>
      </c>
      <c r="J97" s="45">
        <f t="shared" si="77"/>
        <v>10000</v>
      </c>
      <c r="K97" s="45">
        <f t="shared" si="77"/>
        <v>10000</v>
      </c>
      <c r="L97" s="45">
        <f t="shared" si="77"/>
        <v>10000</v>
      </c>
      <c r="M97" s="45">
        <f t="shared" si="77"/>
        <v>10000</v>
      </c>
      <c r="N97" s="45">
        <f t="shared" si="77"/>
        <v>10000</v>
      </c>
      <c r="O97" s="45">
        <f t="shared" si="77"/>
        <v>10000</v>
      </c>
      <c r="P97" s="45">
        <f t="shared" si="77"/>
        <v>10000</v>
      </c>
      <c r="Q97" s="45">
        <f t="shared" si="77"/>
        <v>10000</v>
      </c>
      <c r="R97" s="45">
        <f t="shared" si="77"/>
        <v>10000</v>
      </c>
      <c r="S97" s="45">
        <f t="shared" si="77"/>
        <v>10000</v>
      </c>
      <c r="T97" s="45">
        <f t="shared" si="77"/>
        <v>10000</v>
      </c>
      <c r="U97" s="45">
        <f t="shared" si="77"/>
        <v>10000</v>
      </c>
      <c r="V97" s="45">
        <f t="shared" si="77"/>
        <v>10000</v>
      </c>
      <c r="W97" s="45">
        <f t="shared" si="77"/>
        <v>10000</v>
      </c>
      <c r="X97" s="45">
        <f t="shared" si="77"/>
        <v>10000</v>
      </c>
      <c r="Y97" s="45">
        <f t="shared" si="77"/>
        <v>10000</v>
      </c>
      <c r="Z97" s="45">
        <f t="shared" si="77"/>
        <v>10000</v>
      </c>
      <c r="AA97" s="45">
        <f t="shared" si="77"/>
        <v>10000</v>
      </c>
      <c r="AB97" s="45">
        <f t="shared" si="77"/>
        <v>10000</v>
      </c>
      <c r="AC97" s="45">
        <f t="shared" si="77"/>
        <v>10000</v>
      </c>
      <c r="AD97" s="45">
        <f t="shared" si="77"/>
        <v>10000</v>
      </c>
      <c r="AE97" s="45">
        <f t="shared" si="77"/>
        <v>10000</v>
      </c>
      <c r="AF97" s="45">
        <f t="shared" si="77"/>
        <v>10000</v>
      </c>
      <c r="AG97" s="45">
        <f t="shared" si="77"/>
        <v>10000</v>
      </c>
      <c r="AH97" s="45">
        <f t="shared" si="77"/>
        <v>10000</v>
      </c>
      <c r="AI97" s="45">
        <f t="shared" si="77"/>
        <v>10000</v>
      </c>
      <c r="AJ97" s="45">
        <f t="shared" si="77"/>
        <v>10000</v>
      </c>
      <c r="AK97" s="45">
        <f t="shared" si="77"/>
        <v>10000</v>
      </c>
      <c r="AL97" s="45">
        <f t="shared" si="77"/>
        <v>10000</v>
      </c>
      <c r="AM97" s="45">
        <f t="shared" si="77"/>
        <v>10000</v>
      </c>
      <c r="AN97" s="45">
        <f t="shared" si="77"/>
        <v>10000</v>
      </c>
      <c r="AO97" s="45">
        <f t="shared" si="77"/>
        <v>10000</v>
      </c>
      <c r="AP97" s="45">
        <f t="shared" si="77"/>
        <v>10000</v>
      </c>
      <c r="AQ97" s="45">
        <f t="shared" si="77"/>
        <v>10000</v>
      </c>
      <c r="AR97" s="45">
        <f t="shared" si="77"/>
        <v>10000</v>
      </c>
      <c r="AS97" s="45">
        <f t="shared" si="77"/>
        <v>10000</v>
      </c>
      <c r="AT97" s="45">
        <f t="shared" si="77"/>
        <v>10000</v>
      </c>
      <c r="AU97" s="45">
        <f t="shared" si="77"/>
        <v>10000</v>
      </c>
      <c r="AV97" s="45">
        <f t="shared" si="77"/>
        <v>10000</v>
      </c>
      <c r="AW97" s="45">
        <f t="shared" si="77"/>
        <v>10000</v>
      </c>
      <c r="AX97" s="45">
        <f t="shared" si="77"/>
        <v>10000</v>
      </c>
    </row>
    <row r="98" spans="1:50" x14ac:dyDescent="0.25">
      <c r="A98" t="str">
        <f t="shared" si="74"/>
        <v>Prodotto 7</v>
      </c>
      <c r="C98" s="45">
        <f t="shared" si="75"/>
        <v>10000</v>
      </c>
      <c r="D98" s="45">
        <f t="shared" si="77"/>
        <v>10000</v>
      </c>
      <c r="E98" s="45">
        <f t="shared" si="77"/>
        <v>10000</v>
      </c>
      <c r="F98" s="45">
        <f t="shared" si="77"/>
        <v>10000</v>
      </c>
      <c r="G98" s="45">
        <f t="shared" si="77"/>
        <v>10000</v>
      </c>
      <c r="H98" s="45">
        <f t="shared" si="77"/>
        <v>10000</v>
      </c>
      <c r="I98" s="45">
        <f t="shared" si="77"/>
        <v>10000</v>
      </c>
      <c r="J98" s="45">
        <f t="shared" si="77"/>
        <v>10000</v>
      </c>
      <c r="K98" s="45">
        <f t="shared" si="77"/>
        <v>10000</v>
      </c>
      <c r="L98" s="45">
        <f t="shared" si="77"/>
        <v>10000</v>
      </c>
      <c r="M98" s="45">
        <f t="shared" si="77"/>
        <v>10000</v>
      </c>
      <c r="N98" s="45">
        <f t="shared" si="77"/>
        <v>10000</v>
      </c>
      <c r="O98" s="45">
        <f t="shared" si="77"/>
        <v>10000</v>
      </c>
      <c r="P98" s="45">
        <f t="shared" si="77"/>
        <v>10000</v>
      </c>
      <c r="Q98" s="45">
        <f t="shared" si="77"/>
        <v>10000</v>
      </c>
      <c r="R98" s="45">
        <f t="shared" si="77"/>
        <v>10000</v>
      </c>
      <c r="S98" s="45">
        <f t="shared" si="77"/>
        <v>10000</v>
      </c>
      <c r="T98" s="45">
        <f t="shared" si="77"/>
        <v>10000</v>
      </c>
      <c r="U98" s="45">
        <f t="shared" si="77"/>
        <v>10000</v>
      </c>
      <c r="V98" s="45">
        <f t="shared" si="77"/>
        <v>10000</v>
      </c>
      <c r="W98" s="45">
        <f t="shared" si="77"/>
        <v>10000</v>
      </c>
      <c r="X98" s="45">
        <f t="shared" si="77"/>
        <v>10000</v>
      </c>
      <c r="Y98" s="45">
        <f t="shared" si="77"/>
        <v>10000</v>
      </c>
      <c r="Z98" s="45">
        <f t="shared" si="77"/>
        <v>10000</v>
      </c>
      <c r="AA98" s="45">
        <f t="shared" si="77"/>
        <v>10000</v>
      </c>
      <c r="AB98" s="45">
        <f t="shared" si="77"/>
        <v>10000</v>
      </c>
      <c r="AC98" s="45">
        <f t="shared" si="77"/>
        <v>10000</v>
      </c>
      <c r="AD98" s="45">
        <f t="shared" si="77"/>
        <v>10000</v>
      </c>
      <c r="AE98" s="45">
        <f t="shared" si="77"/>
        <v>10000</v>
      </c>
      <c r="AF98" s="45">
        <f t="shared" si="77"/>
        <v>10000</v>
      </c>
      <c r="AG98" s="45">
        <f t="shared" si="77"/>
        <v>10000</v>
      </c>
      <c r="AH98" s="45">
        <f t="shared" si="77"/>
        <v>10000</v>
      </c>
      <c r="AI98" s="45">
        <f t="shared" si="77"/>
        <v>10000</v>
      </c>
      <c r="AJ98" s="45">
        <f t="shared" si="77"/>
        <v>10000</v>
      </c>
      <c r="AK98" s="45">
        <f t="shared" si="77"/>
        <v>10000</v>
      </c>
      <c r="AL98" s="45">
        <f t="shared" si="77"/>
        <v>10000</v>
      </c>
      <c r="AM98" s="45">
        <f t="shared" si="77"/>
        <v>10000</v>
      </c>
      <c r="AN98" s="45">
        <f t="shared" si="77"/>
        <v>10000</v>
      </c>
      <c r="AO98" s="45">
        <f t="shared" si="77"/>
        <v>10000</v>
      </c>
      <c r="AP98" s="45">
        <f t="shared" si="77"/>
        <v>10000</v>
      </c>
      <c r="AQ98" s="45">
        <f t="shared" si="77"/>
        <v>10000</v>
      </c>
      <c r="AR98" s="45">
        <f t="shared" si="77"/>
        <v>10000</v>
      </c>
      <c r="AS98" s="45">
        <f t="shared" si="77"/>
        <v>10000</v>
      </c>
      <c r="AT98" s="45">
        <f t="shared" si="77"/>
        <v>10000</v>
      </c>
      <c r="AU98" s="45">
        <f t="shared" si="77"/>
        <v>10000</v>
      </c>
      <c r="AV98" s="45">
        <f t="shared" si="77"/>
        <v>10000</v>
      </c>
      <c r="AW98" s="45">
        <f t="shared" si="77"/>
        <v>10000</v>
      </c>
      <c r="AX98" s="45">
        <f t="shared" si="77"/>
        <v>10000</v>
      </c>
    </row>
    <row r="99" spans="1:50" x14ac:dyDescent="0.25">
      <c r="A99" t="str">
        <f t="shared" si="74"/>
        <v>Prodotto 8</v>
      </c>
      <c r="C99" s="45">
        <f t="shared" si="75"/>
        <v>10000</v>
      </c>
      <c r="D99" s="45">
        <f t="shared" si="77"/>
        <v>10000</v>
      </c>
      <c r="E99" s="45">
        <f t="shared" si="77"/>
        <v>10000</v>
      </c>
      <c r="F99" s="45">
        <f t="shared" si="77"/>
        <v>10000</v>
      </c>
      <c r="G99" s="45">
        <f t="shared" si="77"/>
        <v>10000</v>
      </c>
      <c r="H99" s="45">
        <f t="shared" si="77"/>
        <v>10000</v>
      </c>
      <c r="I99" s="45">
        <f t="shared" si="77"/>
        <v>10000</v>
      </c>
      <c r="J99" s="45">
        <f t="shared" si="77"/>
        <v>10000</v>
      </c>
      <c r="K99" s="45">
        <f t="shared" si="77"/>
        <v>10000</v>
      </c>
      <c r="L99" s="45">
        <f t="shared" si="77"/>
        <v>10000</v>
      </c>
      <c r="M99" s="45">
        <f t="shared" si="77"/>
        <v>10000</v>
      </c>
      <c r="N99" s="45">
        <f t="shared" si="77"/>
        <v>10000</v>
      </c>
      <c r="O99" s="45">
        <f t="shared" si="77"/>
        <v>10000</v>
      </c>
      <c r="P99" s="45">
        <f t="shared" si="77"/>
        <v>10000</v>
      </c>
      <c r="Q99" s="45">
        <f t="shared" si="77"/>
        <v>10000</v>
      </c>
      <c r="R99" s="45">
        <f t="shared" si="77"/>
        <v>10000</v>
      </c>
      <c r="S99" s="45">
        <f t="shared" si="77"/>
        <v>10000</v>
      </c>
      <c r="T99" s="45">
        <f t="shared" si="77"/>
        <v>10000</v>
      </c>
      <c r="U99" s="45">
        <f t="shared" si="77"/>
        <v>10000</v>
      </c>
      <c r="V99" s="45">
        <f t="shared" si="77"/>
        <v>10000</v>
      </c>
      <c r="W99" s="45">
        <f t="shared" si="77"/>
        <v>10000</v>
      </c>
      <c r="X99" s="45">
        <f t="shared" si="77"/>
        <v>10000</v>
      </c>
      <c r="Y99" s="45">
        <f t="shared" si="77"/>
        <v>10000</v>
      </c>
      <c r="Z99" s="45">
        <f t="shared" si="77"/>
        <v>10000</v>
      </c>
      <c r="AA99" s="45">
        <f t="shared" si="77"/>
        <v>10000</v>
      </c>
      <c r="AB99" s="45">
        <f t="shared" si="77"/>
        <v>10000</v>
      </c>
      <c r="AC99" s="45">
        <f t="shared" si="77"/>
        <v>10000</v>
      </c>
      <c r="AD99" s="45">
        <f t="shared" si="77"/>
        <v>10000</v>
      </c>
      <c r="AE99" s="45">
        <f t="shared" si="77"/>
        <v>10000</v>
      </c>
      <c r="AF99" s="45">
        <f t="shared" si="77"/>
        <v>10000</v>
      </c>
      <c r="AG99" s="45">
        <f t="shared" si="77"/>
        <v>10000</v>
      </c>
      <c r="AH99" s="45">
        <f t="shared" si="77"/>
        <v>10000</v>
      </c>
      <c r="AI99" s="45">
        <f t="shared" si="77"/>
        <v>10000</v>
      </c>
      <c r="AJ99" s="45">
        <f t="shared" si="77"/>
        <v>10000</v>
      </c>
      <c r="AK99" s="45">
        <f t="shared" si="77"/>
        <v>10000</v>
      </c>
      <c r="AL99" s="45">
        <f t="shared" si="77"/>
        <v>10000</v>
      </c>
      <c r="AM99" s="45">
        <f t="shared" si="77"/>
        <v>10000</v>
      </c>
      <c r="AN99" s="45">
        <f t="shared" si="77"/>
        <v>10000</v>
      </c>
      <c r="AO99" s="45">
        <f t="shared" si="77"/>
        <v>10000</v>
      </c>
      <c r="AP99" s="45">
        <f t="shared" si="77"/>
        <v>10000</v>
      </c>
      <c r="AQ99" s="45">
        <f t="shared" si="77"/>
        <v>10000</v>
      </c>
      <c r="AR99" s="45">
        <f t="shared" si="77"/>
        <v>10000</v>
      </c>
      <c r="AS99" s="45">
        <f t="shared" si="77"/>
        <v>10000</v>
      </c>
      <c r="AT99" s="45">
        <f t="shared" si="77"/>
        <v>10000</v>
      </c>
      <c r="AU99" s="45">
        <f t="shared" si="77"/>
        <v>10000</v>
      </c>
      <c r="AV99" s="45">
        <f t="shared" si="77"/>
        <v>10000</v>
      </c>
      <c r="AW99" s="45">
        <f t="shared" si="77"/>
        <v>10000</v>
      </c>
      <c r="AX99" s="45">
        <f t="shared" si="77"/>
        <v>10000</v>
      </c>
    </row>
    <row r="100" spans="1:50" x14ac:dyDescent="0.25">
      <c r="A100" t="str">
        <f t="shared" si="74"/>
        <v>Prodotto 9</v>
      </c>
      <c r="C100" s="45">
        <f t="shared" si="75"/>
        <v>10000</v>
      </c>
      <c r="D100" s="45">
        <f t="shared" si="77"/>
        <v>10000</v>
      </c>
      <c r="E100" s="45">
        <f t="shared" si="77"/>
        <v>10000</v>
      </c>
      <c r="F100" s="45">
        <f t="shared" si="77"/>
        <v>10000</v>
      </c>
      <c r="G100" s="45">
        <f t="shared" si="77"/>
        <v>10000</v>
      </c>
      <c r="H100" s="45">
        <f t="shared" si="77"/>
        <v>10000</v>
      </c>
      <c r="I100" s="45">
        <f t="shared" si="77"/>
        <v>10000</v>
      </c>
      <c r="J100" s="45">
        <f t="shared" si="77"/>
        <v>10000</v>
      </c>
      <c r="K100" s="45">
        <f t="shared" si="77"/>
        <v>10000</v>
      </c>
      <c r="L100" s="45">
        <f t="shared" si="77"/>
        <v>10000</v>
      </c>
      <c r="M100" s="45">
        <f t="shared" si="77"/>
        <v>10000</v>
      </c>
      <c r="N100" s="45">
        <f t="shared" si="77"/>
        <v>10000</v>
      </c>
      <c r="O100" s="45">
        <f t="shared" si="77"/>
        <v>10000</v>
      </c>
      <c r="P100" s="45">
        <f t="shared" si="77"/>
        <v>10000</v>
      </c>
      <c r="Q100" s="45">
        <f t="shared" si="77"/>
        <v>10000</v>
      </c>
      <c r="R100" s="45">
        <f t="shared" si="77"/>
        <v>10000</v>
      </c>
      <c r="S100" s="45">
        <f t="shared" si="77"/>
        <v>10000</v>
      </c>
      <c r="T100" s="45">
        <f t="shared" si="77"/>
        <v>10000</v>
      </c>
      <c r="U100" s="45">
        <f t="shared" si="77"/>
        <v>10000</v>
      </c>
      <c r="V100" s="45">
        <f t="shared" si="77"/>
        <v>10000</v>
      </c>
      <c r="W100" s="45">
        <f t="shared" si="77"/>
        <v>10000</v>
      </c>
      <c r="X100" s="45">
        <f t="shared" si="77"/>
        <v>10000</v>
      </c>
      <c r="Y100" s="45">
        <f t="shared" si="77"/>
        <v>10000</v>
      </c>
      <c r="Z100" s="45">
        <f t="shared" si="77"/>
        <v>10000</v>
      </c>
      <c r="AA100" s="45">
        <f t="shared" si="77"/>
        <v>10000</v>
      </c>
      <c r="AB100" s="45">
        <f t="shared" si="77"/>
        <v>10000</v>
      </c>
      <c r="AC100" s="45">
        <f t="shared" si="77"/>
        <v>10000</v>
      </c>
      <c r="AD100" s="45">
        <f t="shared" si="77"/>
        <v>10000</v>
      </c>
      <c r="AE100" s="45">
        <f t="shared" si="77"/>
        <v>10000</v>
      </c>
      <c r="AF100" s="45">
        <f t="shared" si="77"/>
        <v>10000</v>
      </c>
      <c r="AG100" s="45">
        <f t="shared" si="77"/>
        <v>10000</v>
      </c>
      <c r="AH100" s="45">
        <f t="shared" si="77"/>
        <v>10000</v>
      </c>
      <c r="AI100" s="45">
        <f t="shared" si="77"/>
        <v>10000</v>
      </c>
      <c r="AJ100" s="45">
        <f t="shared" si="77"/>
        <v>10000</v>
      </c>
      <c r="AK100" s="45">
        <f t="shared" si="77"/>
        <v>10000</v>
      </c>
      <c r="AL100" s="45">
        <f t="shared" si="77"/>
        <v>10000</v>
      </c>
      <c r="AM100" s="45">
        <f t="shared" si="77"/>
        <v>10000</v>
      </c>
      <c r="AN100" s="45">
        <f t="shared" si="77"/>
        <v>10000</v>
      </c>
      <c r="AO100" s="45">
        <f t="shared" si="77"/>
        <v>10000</v>
      </c>
      <c r="AP100" s="45">
        <f t="shared" si="77"/>
        <v>10000</v>
      </c>
      <c r="AQ100" s="45">
        <f t="shared" si="77"/>
        <v>10000</v>
      </c>
      <c r="AR100" s="45">
        <f t="shared" si="77"/>
        <v>10000</v>
      </c>
      <c r="AS100" s="45">
        <f t="shared" si="77"/>
        <v>10000</v>
      </c>
      <c r="AT100" s="45">
        <f t="shared" si="77"/>
        <v>10000</v>
      </c>
      <c r="AU100" s="45">
        <f t="shared" si="77"/>
        <v>10000</v>
      </c>
      <c r="AV100" s="45">
        <f t="shared" si="77"/>
        <v>10000</v>
      </c>
      <c r="AW100" s="45">
        <f t="shared" si="77"/>
        <v>10000</v>
      </c>
      <c r="AX100" s="45">
        <f t="shared" si="77"/>
        <v>10000</v>
      </c>
    </row>
    <row r="101" spans="1:50" x14ac:dyDescent="0.25">
      <c r="A101" t="str">
        <f t="shared" si="74"/>
        <v>Prodotto 10</v>
      </c>
      <c r="C101" s="45">
        <f t="shared" si="75"/>
        <v>10000</v>
      </c>
      <c r="D101" s="45">
        <f t="shared" ref="D101:AX105" si="78">+D13*D35</f>
        <v>10000</v>
      </c>
      <c r="E101" s="45">
        <f t="shared" si="78"/>
        <v>10000</v>
      </c>
      <c r="F101" s="45">
        <f t="shared" si="78"/>
        <v>10000</v>
      </c>
      <c r="G101" s="45">
        <f t="shared" si="78"/>
        <v>10000</v>
      </c>
      <c r="H101" s="45">
        <f t="shared" si="78"/>
        <v>10000</v>
      </c>
      <c r="I101" s="45">
        <f t="shared" si="78"/>
        <v>10000</v>
      </c>
      <c r="J101" s="45">
        <f t="shared" si="78"/>
        <v>10000</v>
      </c>
      <c r="K101" s="45">
        <f t="shared" si="78"/>
        <v>10000</v>
      </c>
      <c r="L101" s="45">
        <f t="shared" si="78"/>
        <v>10000</v>
      </c>
      <c r="M101" s="45">
        <f t="shared" si="78"/>
        <v>10000</v>
      </c>
      <c r="N101" s="45">
        <f t="shared" si="78"/>
        <v>10000</v>
      </c>
      <c r="O101" s="45">
        <f t="shared" si="78"/>
        <v>10000</v>
      </c>
      <c r="P101" s="45">
        <f t="shared" si="78"/>
        <v>10000</v>
      </c>
      <c r="Q101" s="45">
        <f t="shared" si="78"/>
        <v>10000</v>
      </c>
      <c r="R101" s="45">
        <f t="shared" si="78"/>
        <v>10000</v>
      </c>
      <c r="S101" s="45">
        <f t="shared" si="78"/>
        <v>10000</v>
      </c>
      <c r="T101" s="45">
        <f t="shared" si="78"/>
        <v>10000</v>
      </c>
      <c r="U101" s="45">
        <f t="shared" si="78"/>
        <v>10000</v>
      </c>
      <c r="V101" s="45">
        <f t="shared" si="78"/>
        <v>10000</v>
      </c>
      <c r="W101" s="45">
        <f t="shared" si="78"/>
        <v>10000</v>
      </c>
      <c r="X101" s="45">
        <f t="shared" si="78"/>
        <v>10000</v>
      </c>
      <c r="Y101" s="45">
        <f t="shared" si="78"/>
        <v>10000</v>
      </c>
      <c r="Z101" s="45">
        <f t="shared" si="78"/>
        <v>10000</v>
      </c>
      <c r="AA101" s="45">
        <f t="shared" si="78"/>
        <v>10000</v>
      </c>
      <c r="AB101" s="45">
        <f t="shared" si="78"/>
        <v>10000</v>
      </c>
      <c r="AC101" s="45">
        <f t="shared" si="78"/>
        <v>10000</v>
      </c>
      <c r="AD101" s="45">
        <f t="shared" si="78"/>
        <v>10000</v>
      </c>
      <c r="AE101" s="45">
        <f t="shared" si="78"/>
        <v>10000</v>
      </c>
      <c r="AF101" s="45">
        <f t="shared" si="78"/>
        <v>10000</v>
      </c>
      <c r="AG101" s="45">
        <f t="shared" si="78"/>
        <v>10000</v>
      </c>
      <c r="AH101" s="45">
        <f t="shared" si="78"/>
        <v>10000</v>
      </c>
      <c r="AI101" s="45">
        <f t="shared" si="78"/>
        <v>10000</v>
      </c>
      <c r="AJ101" s="45">
        <f t="shared" si="78"/>
        <v>10000</v>
      </c>
      <c r="AK101" s="45">
        <f t="shared" si="78"/>
        <v>10000</v>
      </c>
      <c r="AL101" s="45">
        <f t="shared" si="78"/>
        <v>10000</v>
      </c>
      <c r="AM101" s="45">
        <f t="shared" si="78"/>
        <v>10000</v>
      </c>
      <c r="AN101" s="45">
        <f t="shared" si="78"/>
        <v>10000</v>
      </c>
      <c r="AO101" s="45">
        <f t="shared" si="78"/>
        <v>10000</v>
      </c>
      <c r="AP101" s="45">
        <f t="shared" si="78"/>
        <v>10000</v>
      </c>
      <c r="AQ101" s="45">
        <f t="shared" si="78"/>
        <v>10000</v>
      </c>
      <c r="AR101" s="45">
        <f t="shared" si="78"/>
        <v>10000</v>
      </c>
      <c r="AS101" s="45">
        <f t="shared" si="78"/>
        <v>10000</v>
      </c>
      <c r="AT101" s="45">
        <f t="shared" si="78"/>
        <v>10000</v>
      </c>
      <c r="AU101" s="45">
        <f t="shared" si="78"/>
        <v>10000</v>
      </c>
      <c r="AV101" s="45">
        <f t="shared" si="78"/>
        <v>10000</v>
      </c>
      <c r="AW101" s="45">
        <f t="shared" si="78"/>
        <v>10000</v>
      </c>
      <c r="AX101" s="45">
        <f t="shared" si="78"/>
        <v>10000</v>
      </c>
    </row>
    <row r="102" spans="1:50" x14ac:dyDescent="0.25">
      <c r="A102" t="str">
        <f t="shared" si="74"/>
        <v>Prodotto 11</v>
      </c>
      <c r="C102" s="45">
        <f t="shared" si="75"/>
        <v>10000</v>
      </c>
      <c r="D102" s="45">
        <f t="shared" si="78"/>
        <v>10000</v>
      </c>
      <c r="E102" s="45">
        <f t="shared" si="78"/>
        <v>10000</v>
      </c>
      <c r="F102" s="45">
        <f t="shared" si="78"/>
        <v>10000</v>
      </c>
      <c r="G102" s="45">
        <f t="shared" si="78"/>
        <v>10000</v>
      </c>
      <c r="H102" s="45">
        <f t="shared" si="78"/>
        <v>10000</v>
      </c>
      <c r="I102" s="45">
        <f t="shared" si="78"/>
        <v>10000</v>
      </c>
      <c r="J102" s="45">
        <f t="shared" si="78"/>
        <v>10000</v>
      </c>
      <c r="K102" s="45">
        <f t="shared" si="78"/>
        <v>10000</v>
      </c>
      <c r="L102" s="45">
        <f t="shared" si="78"/>
        <v>10000</v>
      </c>
      <c r="M102" s="45">
        <f t="shared" si="78"/>
        <v>10000</v>
      </c>
      <c r="N102" s="45">
        <f t="shared" si="78"/>
        <v>10000</v>
      </c>
      <c r="O102" s="45">
        <f t="shared" si="78"/>
        <v>10000</v>
      </c>
      <c r="P102" s="45">
        <f t="shared" si="78"/>
        <v>10000</v>
      </c>
      <c r="Q102" s="45">
        <f t="shared" si="78"/>
        <v>10000</v>
      </c>
      <c r="R102" s="45">
        <f t="shared" si="78"/>
        <v>10000</v>
      </c>
      <c r="S102" s="45">
        <f t="shared" si="78"/>
        <v>10000</v>
      </c>
      <c r="T102" s="45">
        <f t="shared" si="78"/>
        <v>10000</v>
      </c>
      <c r="U102" s="45">
        <f t="shared" si="78"/>
        <v>10000</v>
      </c>
      <c r="V102" s="45">
        <f t="shared" si="78"/>
        <v>10000</v>
      </c>
      <c r="W102" s="45">
        <f t="shared" si="78"/>
        <v>10000</v>
      </c>
      <c r="X102" s="45">
        <f t="shared" si="78"/>
        <v>10000</v>
      </c>
      <c r="Y102" s="45">
        <f t="shared" si="78"/>
        <v>10000</v>
      </c>
      <c r="Z102" s="45">
        <f t="shared" si="78"/>
        <v>10000</v>
      </c>
      <c r="AA102" s="45">
        <f t="shared" si="78"/>
        <v>10000</v>
      </c>
      <c r="AB102" s="45">
        <f t="shared" si="78"/>
        <v>10000</v>
      </c>
      <c r="AC102" s="45">
        <f t="shared" si="78"/>
        <v>10000</v>
      </c>
      <c r="AD102" s="45">
        <f t="shared" si="78"/>
        <v>10000</v>
      </c>
      <c r="AE102" s="45">
        <f t="shared" si="78"/>
        <v>10000</v>
      </c>
      <c r="AF102" s="45">
        <f t="shared" si="78"/>
        <v>10000</v>
      </c>
      <c r="AG102" s="45">
        <f t="shared" si="78"/>
        <v>10000</v>
      </c>
      <c r="AH102" s="45">
        <f t="shared" si="78"/>
        <v>10000</v>
      </c>
      <c r="AI102" s="45">
        <f t="shared" si="78"/>
        <v>10000</v>
      </c>
      <c r="AJ102" s="45">
        <f t="shared" si="78"/>
        <v>10000</v>
      </c>
      <c r="AK102" s="45">
        <f t="shared" si="78"/>
        <v>10000</v>
      </c>
      <c r="AL102" s="45">
        <f t="shared" si="78"/>
        <v>10000</v>
      </c>
      <c r="AM102" s="45">
        <f t="shared" si="78"/>
        <v>10000</v>
      </c>
      <c r="AN102" s="45">
        <f t="shared" si="78"/>
        <v>10000</v>
      </c>
      <c r="AO102" s="45">
        <f t="shared" si="78"/>
        <v>10000</v>
      </c>
      <c r="AP102" s="45">
        <f t="shared" si="78"/>
        <v>10000</v>
      </c>
      <c r="AQ102" s="45">
        <f t="shared" si="78"/>
        <v>10000</v>
      </c>
      <c r="AR102" s="45">
        <f t="shared" si="78"/>
        <v>10000</v>
      </c>
      <c r="AS102" s="45">
        <f t="shared" si="78"/>
        <v>10000</v>
      </c>
      <c r="AT102" s="45">
        <f t="shared" si="78"/>
        <v>10000</v>
      </c>
      <c r="AU102" s="45">
        <f t="shared" si="78"/>
        <v>10000</v>
      </c>
      <c r="AV102" s="45">
        <f t="shared" si="78"/>
        <v>10000</v>
      </c>
      <c r="AW102" s="45">
        <f t="shared" si="78"/>
        <v>10000</v>
      </c>
      <c r="AX102" s="45">
        <f t="shared" si="78"/>
        <v>10000</v>
      </c>
    </row>
    <row r="103" spans="1:50" x14ac:dyDescent="0.25">
      <c r="A103" t="str">
        <f t="shared" si="74"/>
        <v>Prodotto 12</v>
      </c>
      <c r="C103" s="45">
        <f t="shared" si="75"/>
        <v>10000</v>
      </c>
      <c r="D103" s="45">
        <f t="shared" si="78"/>
        <v>10000</v>
      </c>
      <c r="E103" s="45">
        <f t="shared" si="78"/>
        <v>10000</v>
      </c>
      <c r="F103" s="45">
        <f t="shared" si="78"/>
        <v>10000</v>
      </c>
      <c r="G103" s="45">
        <f t="shared" si="78"/>
        <v>10000</v>
      </c>
      <c r="H103" s="45">
        <f t="shared" si="78"/>
        <v>10000</v>
      </c>
      <c r="I103" s="45">
        <f t="shared" si="78"/>
        <v>10000</v>
      </c>
      <c r="J103" s="45">
        <f t="shared" si="78"/>
        <v>10000</v>
      </c>
      <c r="K103" s="45">
        <f t="shared" si="78"/>
        <v>10000</v>
      </c>
      <c r="L103" s="45">
        <f t="shared" si="78"/>
        <v>10000</v>
      </c>
      <c r="M103" s="45">
        <f t="shared" si="78"/>
        <v>10000</v>
      </c>
      <c r="N103" s="45">
        <f t="shared" si="78"/>
        <v>10000</v>
      </c>
      <c r="O103" s="45">
        <f t="shared" si="78"/>
        <v>10000</v>
      </c>
      <c r="P103" s="45">
        <f t="shared" si="78"/>
        <v>10000</v>
      </c>
      <c r="Q103" s="45">
        <f t="shared" si="78"/>
        <v>10000</v>
      </c>
      <c r="R103" s="45">
        <f t="shared" si="78"/>
        <v>10000</v>
      </c>
      <c r="S103" s="45">
        <f t="shared" si="78"/>
        <v>10000</v>
      </c>
      <c r="T103" s="45">
        <f t="shared" si="78"/>
        <v>10000</v>
      </c>
      <c r="U103" s="45">
        <f t="shared" si="78"/>
        <v>10000</v>
      </c>
      <c r="V103" s="45">
        <f t="shared" si="78"/>
        <v>10000</v>
      </c>
      <c r="W103" s="45">
        <f t="shared" si="78"/>
        <v>10000</v>
      </c>
      <c r="X103" s="45">
        <f t="shared" si="78"/>
        <v>10000</v>
      </c>
      <c r="Y103" s="45">
        <f t="shared" si="78"/>
        <v>10000</v>
      </c>
      <c r="Z103" s="45">
        <f t="shared" si="78"/>
        <v>10000</v>
      </c>
      <c r="AA103" s="45">
        <f t="shared" si="78"/>
        <v>10000</v>
      </c>
      <c r="AB103" s="45">
        <f t="shared" si="78"/>
        <v>10000</v>
      </c>
      <c r="AC103" s="45">
        <f t="shared" si="78"/>
        <v>10000</v>
      </c>
      <c r="AD103" s="45">
        <f t="shared" si="78"/>
        <v>10000</v>
      </c>
      <c r="AE103" s="45">
        <f t="shared" si="78"/>
        <v>10000</v>
      </c>
      <c r="AF103" s="45">
        <f t="shared" si="78"/>
        <v>10000</v>
      </c>
      <c r="AG103" s="45">
        <f t="shared" si="78"/>
        <v>10000</v>
      </c>
      <c r="AH103" s="45">
        <f t="shared" si="78"/>
        <v>10000</v>
      </c>
      <c r="AI103" s="45">
        <f t="shared" si="78"/>
        <v>10000</v>
      </c>
      <c r="AJ103" s="45">
        <f t="shared" si="78"/>
        <v>10000</v>
      </c>
      <c r="AK103" s="45">
        <f t="shared" si="78"/>
        <v>10000</v>
      </c>
      <c r="AL103" s="45">
        <f t="shared" si="78"/>
        <v>10000</v>
      </c>
      <c r="AM103" s="45">
        <f t="shared" si="78"/>
        <v>10000</v>
      </c>
      <c r="AN103" s="45">
        <f t="shared" si="78"/>
        <v>10000</v>
      </c>
      <c r="AO103" s="45">
        <f t="shared" si="78"/>
        <v>10000</v>
      </c>
      <c r="AP103" s="45">
        <f t="shared" si="78"/>
        <v>10000</v>
      </c>
      <c r="AQ103" s="45">
        <f t="shared" si="78"/>
        <v>10000</v>
      </c>
      <c r="AR103" s="45">
        <f t="shared" si="78"/>
        <v>10000</v>
      </c>
      <c r="AS103" s="45">
        <f t="shared" si="78"/>
        <v>10000</v>
      </c>
      <c r="AT103" s="45">
        <f t="shared" si="78"/>
        <v>10000</v>
      </c>
      <c r="AU103" s="45">
        <f t="shared" si="78"/>
        <v>10000</v>
      </c>
      <c r="AV103" s="45">
        <f t="shared" si="78"/>
        <v>10000</v>
      </c>
      <c r="AW103" s="45">
        <f t="shared" si="78"/>
        <v>10000</v>
      </c>
      <c r="AX103" s="45">
        <f t="shared" si="78"/>
        <v>10000</v>
      </c>
    </row>
    <row r="104" spans="1:50" x14ac:dyDescent="0.25">
      <c r="A104" t="str">
        <f t="shared" si="74"/>
        <v>Prodotto 13</v>
      </c>
      <c r="C104" s="45">
        <f t="shared" si="75"/>
        <v>10000</v>
      </c>
      <c r="D104" s="45">
        <f t="shared" si="78"/>
        <v>10000</v>
      </c>
      <c r="E104" s="45">
        <f t="shared" si="78"/>
        <v>10000</v>
      </c>
      <c r="F104" s="45">
        <f t="shared" si="78"/>
        <v>10000</v>
      </c>
      <c r="G104" s="45">
        <f t="shared" si="78"/>
        <v>10000</v>
      </c>
      <c r="H104" s="45">
        <f t="shared" si="78"/>
        <v>10000</v>
      </c>
      <c r="I104" s="45">
        <f t="shared" si="78"/>
        <v>10000</v>
      </c>
      <c r="J104" s="45">
        <f t="shared" si="78"/>
        <v>10000</v>
      </c>
      <c r="K104" s="45">
        <f t="shared" si="78"/>
        <v>10000</v>
      </c>
      <c r="L104" s="45">
        <f t="shared" si="78"/>
        <v>10000</v>
      </c>
      <c r="M104" s="45">
        <f t="shared" si="78"/>
        <v>10000</v>
      </c>
      <c r="N104" s="45">
        <f t="shared" si="78"/>
        <v>10000</v>
      </c>
      <c r="O104" s="45">
        <f t="shared" si="78"/>
        <v>10000</v>
      </c>
      <c r="P104" s="45">
        <f t="shared" si="78"/>
        <v>10000</v>
      </c>
      <c r="Q104" s="45">
        <f t="shared" si="78"/>
        <v>10000</v>
      </c>
      <c r="R104" s="45">
        <f t="shared" si="78"/>
        <v>10000</v>
      </c>
      <c r="S104" s="45">
        <f t="shared" si="78"/>
        <v>10000</v>
      </c>
      <c r="T104" s="45">
        <f t="shared" si="78"/>
        <v>10000</v>
      </c>
      <c r="U104" s="45">
        <f t="shared" si="78"/>
        <v>10000</v>
      </c>
      <c r="V104" s="45">
        <f t="shared" si="78"/>
        <v>10000</v>
      </c>
      <c r="W104" s="45">
        <f t="shared" si="78"/>
        <v>10000</v>
      </c>
      <c r="X104" s="45">
        <f t="shared" si="78"/>
        <v>10000</v>
      </c>
      <c r="Y104" s="45">
        <f t="shared" si="78"/>
        <v>10000</v>
      </c>
      <c r="Z104" s="45">
        <f t="shared" si="78"/>
        <v>10000</v>
      </c>
      <c r="AA104" s="45">
        <f t="shared" si="78"/>
        <v>10000</v>
      </c>
      <c r="AB104" s="45">
        <f t="shared" si="78"/>
        <v>10000</v>
      </c>
      <c r="AC104" s="45">
        <f t="shared" si="78"/>
        <v>10000</v>
      </c>
      <c r="AD104" s="45">
        <f t="shared" si="78"/>
        <v>10000</v>
      </c>
      <c r="AE104" s="45">
        <f t="shared" si="78"/>
        <v>10000</v>
      </c>
      <c r="AF104" s="45">
        <f t="shared" si="78"/>
        <v>10000</v>
      </c>
      <c r="AG104" s="45">
        <f t="shared" si="78"/>
        <v>10000</v>
      </c>
      <c r="AH104" s="45">
        <f t="shared" si="78"/>
        <v>10000</v>
      </c>
      <c r="AI104" s="45">
        <f t="shared" si="78"/>
        <v>10000</v>
      </c>
      <c r="AJ104" s="45">
        <f t="shared" si="78"/>
        <v>10000</v>
      </c>
      <c r="AK104" s="45">
        <f t="shared" si="78"/>
        <v>10000</v>
      </c>
      <c r="AL104" s="45">
        <f t="shared" si="78"/>
        <v>10000</v>
      </c>
      <c r="AM104" s="45">
        <f t="shared" si="78"/>
        <v>10000</v>
      </c>
      <c r="AN104" s="45">
        <f t="shared" si="78"/>
        <v>10000</v>
      </c>
      <c r="AO104" s="45">
        <f t="shared" si="78"/>
        <v>10000</v>
      </c>
      <c r="AP104" s="45">
        <f t="shared" si="78"/>
        <v>10000</v>
      </c>
      <c r="AQ104" s="45">
        <f t="shared" si="78"/>
        <v>10000</v>
      </c>
      <c r="AR104" s="45">
        <f t="shared" si="78"/>
        <v>10000</v>
      </c>
      <c r="AS104" s="45">
        <f t="shared" si="78"/>
        <v>10000</v>
      </c>
      <c r="AT104" s="45">
        <f t="shared" si="78"/>
        <v>10000</v>
      </c>
      <c r="AU104" s="45">
        <f t="shared" si="78"/>
        <v>10000</v>
      </c>
      <c r="AV104" s="45">
        <f t="shared" si="78"/>
        <v>10000</v>
      </c>
      <c r="AW104" s="45">
        <f t="shared" si="78"/>
        <v>10000</v>
      </c>
      <c r="AX104" s="45">
        <f t="shared" si="78"/>
        <v>10000</v>
      </c>
    </row>
    <row r="105" spans="1:50" x14ac:dyDescent="0.25">
      <c r="A105" t="str">
        <f t="shared" si="74"/>
        <v>Prodotto 14</v>
      </c>
      <c r="C105" s="45">
        <f t="shared" si="75"/>
        <v>10000</v>
      </c>
      <c r="D105" s="45">
        <f t="shared" si="78"/>
        <v>10000</v>
      </c>
      <c r="E105" s="45">
        <f t="shared" si="78"/>
        <v>10000</v>
      </c>
      <c r="F105" s="45">
        <f t="shared" si="78"/>
        <v>10000</v>
      </c>
      <c r="G105" s="45">
        <f t="shared" si="78"/>
        <v>10000</v>
      </c>
      <c r="H105" s="45">
        <f t="shared" si="78"/>
        <v>10000</v>
      </c>
      <c r="I105" s="45">
        <f t="shared" si="78"/>
        <v>10000</v>
      </c>
      <c r="J105" s="45">
        <f t="shared" si="78"/>
        <v>10000</v>
      </c>
      <c r="K105" s="45">
        <f t="shared" si="78"/>
        <v>10000</v>
      </c>
      <c r="L105" s="45">
        <f t="shared" si="78"/>
        <v>10000</v>
      </c>
      <c r="M105" s="45">
        <f t="shared" si="78"/>
        <v>10000</v>
      </c>
      <c r="N105" s="45">
        <f t="shared" si="78"/>
        <v>10000</v>
      </c>
      <c r="O105" s="45">
        <f t="shared" si="78"/>
        <v>10000</v>
      </c>
      <c r="P105" s="45">
        <f t="shared" si="78"/>
        <v>10000</v>
      </c>
      <c r="Q105" s="45">
        <f t="shared" ref="D105:AX109" si="79">+Q17*Q39</f>
        <v>10000</v>
      </c>
      <c r="R105" s="45">
        <f t="shared" si="79"/>
        <v>10000</v>
      </c>
      <c r="S105" s="45">
        <f t="shared" si="79"/>
        <v>10000</v>
      </c>
      <c r="T105" s="45">
        <f t="shared" si="79"/>
        <v>10000</v>
      </c>
      <c r="U105" s="45">
        <f t="shared" si="79"/>
        <v>10000</v>
      </c>
      <c r="V105" s="45">
        <f t="shared" si="79"/>
        <v>10000</v>
      </c>
      <c r="W105" s="45">
        <f t="shared" si="79"/>
        <v>10000</v>
      </c>
      <c r="X105" s="45">
        <f t="shared" si="79"/>
        <v>10000</v>
      </c>
      <c r="Y105" s="45">
        <f t="shared" si="79"/>
        <v>10000</v>
      </c>
      <c r="Z105" s="45">
        <f t="shared" si="79"/>
        <v>10000</v>
      </c>
      <c r="AA105" s="45">
        <f t="shared" si="79"/>
        <v>10000</v>
      </c>
      <c r="AB105" s="45">
        <f t="shared" si="79"/>
        <v>10000</v>
      </c>
      <c r="AC105" s="45">
        <f t="shared" si="79"/>
        <v>10000</v>
      </c>
      <c r="AD105" s="45">
        <f t="shared" si="79"/>
        <v>10000</v>
      </c>
      <c r="AE105" s="45">
        <f t="shared" si="79"/>
        <v>10000</v>
      </c>
      <c r="AF105" s="45">
        <f t="shared" si="79"/>
        <v>10000</v>
      </c>
      <c r="AG105" s="45">
        <f t="shared" si="79"/>
        <v>10000</v>
      </c>
      <c r="AH105" s="45">
        <f t="shared" si="79"/>
        <v>10000</v>
      </c>
      <c r="AI105" s="45">
        <f t="shared" si="79"/>
        <v>10000</v>
      </c>
      <c r="AJ105" s="45">
        <f t="shared" si="79"/>
        <v>10000</v>
      </c>
      <c r="AK105" s="45">
        <f t="shared" si="79"/>
        <v>10000</v>
      </c>
      <c r="AL105" s="45">
        <f t="shared" si="79"/>
        <v>10000</v>
      </c>
      <c r="AM105" s="45">
        <f t="shared" si="79"/>
        <v>10000</v>
      </c>
      <c r="AN105" s="45">
        <f t="shared" si="79"/>
        <v>10000</v>
      </c>
      <c r="AO105" s="45">
        <f t="shared" si="79"/>
        <v>10000</v>
      </c>
      <c r="AP105" s="45">
        <f t="shared" si="79"/>
        <v>10000</v>
      </c>
      <c r="AQ105" s="45">
        <f t="shared" si="79"/>
        <v>10000</v>
      </c>
      <c r="AR105" s="45">
        <f t="shared" si="79"/>
        <v>10000</v>
      </c>
      <c r="AS105" s="45">
        <f t="shared" si="79"/>
        <v>10000</v>
      </c>
      <c r="AT105" s="45">
        <f t="shared" si="79"/>
        <v>10000</v>
      </c>
      <c r="AU105" s="45">
        <f t="shared" si="79"/>
        <v>10000</v>
      </c>
      <c r="AV105" s="45">
        <f t="shared" si="79"/>
        <v>10000</v>
      </c>
      <c r="AW105" s="45">
        <f t="shared" si="79"/>
        <v>10000</v>
      </c>
      <c r="AX105" s="45">
        <f t="shared" si="79"/>
        <v>10000</v>
      </c>
    </row>
    <row r="106" spans="1:50" x14ac:dyDescent="0.25">
      <c r="A106" t="str">
        <f t="shared" si="74"/>
        <v>Prodotto 15</v>
      </c>
      <c r="C106" s="45">
        <f t="shared" si="75"/>
        <v>10000</v>
      </c>
      <c r="D106" s="45">
        <f t="shared" si="79"/>
        <v>10000</v>
      </c>
      <c r="E106" s="45">
        <f t="shared" si="79"/>
        <v>10000</v>
      </c>
      <c r="F106" s="45">
        <f t="shared" si="79"/>
        <v>10000</v>
      </c>
      <c r="G106" s="45">
        <f t="shared" si="79"/>
        <v>10000</v>
      </c>
      <c r="H106" s="45">
        <f t="shared" si="79"/>
        <v>10000</v>
      </c>
      <c r="I106" s="45">
        <f t="shared" si="79"/>
        <v>10000</v>
      </c>
      <c r="J106" s="45">
        <f t="shared" si="79"/>
        <v>10000</v>
      </c>
      <c r="K106" s="45">
        <f t="shared" si="79"/>
        <v>10000</v>
      </c>
      <c r="L106" s="45">
        <f t="shared" si="79"/>
        <v>10000</v>
      </c>
      <c r="M106" s="45">
        <f t="shared" si="79"/>
        <v>10000</v>
      </c>
      <c r="N106" s="45">
        <f t="shared" si="79"/>
        <v>10000</v>
      </c>
      <c r="O106" s="45">
        <f t="shared" si="79"/>
        <v>10000</v>
      </c>
      <c r="P106" s="45">
        <f t="shared" si="79"/>
        <v>10000</v>
      </c>
      <c r="Q106" s="45">
        <f t="shared" si="79"/>
        <v>10000</v>
      </c>
      <c r="R106" s="45">
        <f t="shared" si="79"/>
        <v>10000</v>
      </c>
      <c r="S106" s="45">
        <f t="shared" si="79"/>
        <v>10000</v>
      </c>
      <c r="T106" s="45">
        <f t="shared" si="79"/>
        <v>10000</v>
      </c>
      <c r="U106" s="45">
        <f t="shared" si="79"/>
        <v>10000</v>
      </c>
      <c r="V106" s="45">
        <f t="shared" si="79"/>
        <v>10000</v>
      </c>
      <c r="W106" s="45">
        <f t="shared" si="79"/>
        <v>10000</v>
      </c>
      <c r="X106" s="45">
        <f t="shared" si="79"/>
        <v>10000</v>
      </c>
      <c r="Y106" s="45">
        <f t="shared" si="79"/>
        <v>10000</v>
      </c>
      <c r="Z106" s="45">
        <f t="shared" si="79"/>
        <v>10000</v>
      </c>
      <c r="AA106" s="45">
        <f t="shared" si="79"/>
        <v>10000</v>
      </c>
      <c r="AB106" s="45">
        <f t="shared" si="79"/>
        <v>10000</v>
      </c>
      <c r="AC106" s="45">
        <f t="shared" si="79"/>
        <v>10000</v>
      </c>
      <c r="AD106" s="45">
        <f t="shared" si="79"/>
        <v>10000</v>
      </c>
      <c r="AE106" s="45">
        <f t="shared" si="79"/>
        <v>10000</v>
      </c>
      <c r="AF106" s="45">
        <f t="shared" si="79"/>
        <v>10000</v>
      </c>
      <c r="AG106" s="45">
        <f t="shared" si="79"/>
        <v>10000</v>
      </c>
      <c r="AH106" s="45">
        <f t="shared" si="79"/>
        <v>10000</v>
      </c>
      <c r="AI106" s="45">
        <f t="shared" si="79"/>
        <v>10000</v>
      </c>
      <c r="AJ106" s="45">
        <f t="shared" si="79"/>
        <v>10000</v>
      </c>
      <c r="AK106" s="45">
        <f t="shared" si="79"/>
        <v>10000</v>
      </c>
      <c r="AL106" s="45">
        <f t="shared" si="79"/>
        <v>10000</v>
      </c>
      <c r="AM106" s="45">
        <f t="shared" si="79"/>
        <v>10000</v>
      </c>
      <c r="AN106" s="45">
        <f t="shared" si="79"/>
        <v>10000</v>
      </c>
      <c r="AO106" s="45">
        <f t="shared" si="79"/>
        <v>10000</v>
      </c>
      <c r="AP106" s="45">
        <f t="shared" si="79"/>
        <v>10000</v>
      </c>
      <c r="AQ106" s="45">
        <f t="shared" si="79"/>
        <v>10000</v>
      </c>
      <c r="AR106" s="45">
        <f t="shared" si="79"/>
        <v>10000</v>
      </c>
      <c r="AS106" s="45">
        <f t="shared" si="79"/>
        <v>10000</v>
      </c>
      <c r="AT106" s="45">
        <f t="shared" si="79"/>
        <v>10000</v>
      </c>
      <c r="AU106" s="45">
        <f t="shared" si="79"/>
        <v>10000</v>
      </c>
      <c r="AV106" s="45">
        <f t="shared" si="79"/>
        <v>10000</v>
      </c>
      <c r="AW106" s="45">
        <f t="shared" si="79"/>
        <v>10000</v>
      </c>
      <c r="AX106" s="45">
        <f t="shared" si="79"/>
        <v>10000</v>
      </c>
    </row>
    <row r="107" spans="1:50" x14ac:dyDescent="0.25">
      <c r="A107" t="str">
        <f t="shared" si="74"/>
        <v>Prodotto 16</v>
      </c>
      <c r="C107" s="45">
        <f t="shared" si="75"/>
        <v>10000</v>
      </c>
      <c r="D107" s="45">
        <f t="shared" si="79"/>
        <v>10000</v>
      </c>
      <c r="E107" s="45">
        <f t="shared" si="79"/>
        <v>10000</v>
      </c>
      <c r="F107" s="45">
        <f t="shared" si="79"/>
        <v>10000</v>
      </c>
      <c r="G107" s="45">
        <f t="shared" si="79"/>
        <v>10000</v>
      </c>
      <c r="H107" s="45">
        <f t="shared" si="79"/>
        <v>10000</v>
      </c>
      <c r="I107" s="45">
        <f t="shared" si="79"/>
        <v>10000</v>
      </c>
      <c r="J107" s="45">
        <f t="shared" si="79"/>
        <v>10000</v>
      </c>
      <c r="K107" s="45">
        <f t="shared" si="79"/>
        <v>10000</v>
      </c>
      <c r="L107" s="45">
        <f t="shared" si="79"/>
        <v>10000</v>
      </c>
      <c r="M107" s="45">
        <f t="shared" si="79"/>
        <v>10000</v>
      </c>
      <c r="N107" s="45">
        <f t="shared" si="79"/>
        <v>10000</v>
      </c>
      <c r="O107" s="45">
        <f t="shared" si="79"/>
        <v>10000</v>
      </c>
      <c r="P107" s="45">
        <f t="shared" si="79"/>
        <v>10000</v>
      </c>
      <c r="Q107" s="45">
        <f t="shared" si="79"/>
        <v>10000</v>
      </c>
      <c r="R107" s="45">
        <f t="shared" si="79"/>
        <v>10000</v>
      </c>
      <c r="S107" s="45">
        <f t="shared" si="79"/>
        <v>10000</v>
      </c>
      <c r="T107" s="45">
        <f t="shared" si="79"/>
        <v>10000</v>
      </c>
      <c r="U107" s="45">
        <f t="shared" si="79"/>
        <v>10000</v>
      </c>
      <c r="V107" s="45">
        <f t="shared" si="79"/>
        <v>10000</v>
      </c>
      <c r="W107" s="45">
        <f t="shared" si="79"/>
        <v>10000</v>
      </c>
      <c r="X107" s="45">
        <f t="shared" si="79"/>
        <v>10000</v>
      </c>
      <c r="Y107" s="45">
        <f t="shared" si="79"/>
        <v>10000</v>
      </c>
      <c r="Z107" s="45">
        <f t="shared" si="79"/>
        <v>10000</v>
      </c>
      <c r="AA107" s="45">
        <f t="shared" si="79"/>
        <v>10000</v>
      </c>
      <c r="AB107" s="45">
        <f t="shared" si="79"/>
        <v>10000</v>
      </c>
      <c r="AC107" s="45">
        <f t="shared" si="79"/>
        <v>10000</v>
      </c>
      <c r="AD107" s="45">
        <f t="shared" si="79"/>
        <v>10000</v>
      </c>
      <c r="AE107" s="45">
        <f t="shared" si="79"/>
        <v>10000</v>
      </c>
      <c r="AF107" s="45">
        <f t="shared" si="79"/>
        <v>10000</v>
      </c>
      <c r="AG107" s="45">
        <f t="shared" si="79"/>
        <v>10000</v>
      </c>
      <c r="AH107" s="45">
        <f t="shared" si="79"/>
        <v>10000</v>
      </c>
      <c r="AI107" s="45">
        <f t="shared" si="79"/>
        <v>10000</v>
      </c>
      <c r="AJ107" s="45">
        <f t="shared" si="79"/>
        <v>10000</v>
      </c>
      <c r="AK107" s="45">
        <f t="shared" si="79"/>
        <v>10000</v>
      </c>
      <c r="AL107" s="45">
        <f t="shared" si="79"/>
        <v>10000</v>
      </c>
      <c r="AM107" s="45">
        <f t="shared" si="79"/>
        <v>10000</v>
      </c>
      <c r="AN107" s="45">
        <f t="shared" si="79"/>
        <v>10000</v>
      </c>
      <c r="AO107" s="45">
        <f t="shared" si="79"/>
        <v>10000</v>
      </c>
      <c r="AP107" s="45">
        <f t="shared" si="79"/>
        <v>10000</v>
      </c>
      <c r="AQ107" s="45">
        <f t="shared" si="79"/>
        <v>10000</v>
      </c>
      <c r="AR107" s="45">
        <f t="shared" si="79"/>
        <v>10000</v>
      </c>
      <c r="AS107" s="45">
        <f t="shared" si="79"/>
        <v>10000</v>
      </c>
      <c r="AT107" s="45">
        <f t="shared" si="79"/>
        <v>10000</v>
      </c>
      <c r="AU107" s="45">
        <f t="shared" si="79"/>
        <v>10000</v>
      </c>
      <c r="AV107" s="45">
        <f t="shared" si="79"/>
        <v>10000</v>
      </c>
      <c r="AW107" s="45">
        <f t="shared" si="79"/>
        <v>10000</v>
      </c>
      <c r="AX107" s="45">
        <f t="shared" si="79"/>
        <v>10000</v>
      </c>
    </row>
    <row r="108" spans="1:50" x14ac:dyDescent="0.25">
      <c r="A108" t="str">
        <f t="shared" si="74"/>
        <v>Prodotto 17</v>
      </c>
      <c r="C108" s="45">
        <f t="shared" si="75"/>
        <v>10000</v>
      </c>
      <c r="D108" s="45">
        <f t="shared" si="79"/>
        <v>10000</v>
      </c>
      <c r="E108" s="45">
        <f t="shared" si="79"/>
        <v>10000</v>
      </c>
      <c r="F108" s="45">
        <f t="shared" si="79"/>
        <v>10000</v>
      </c>
      <c r="G108" s="45">
        <f t="shared" si="79"/>
        <v>10000</v>
      </c>
      <c r="H108" s="45">
        <f t="shared" si="79"/>
        <v>10000</v>
      </c>
      <c r="I108" s="45">
        <f t="shared" si="79"/>
        <v>10000</v>
      </c>
      <c r="J108" s="45">
        <f t="shared" si="79"/>
        <v>10000</v>
      </c>
      <c r="K108" s="45">
        <f t="shared" si="79"/>
        <v>10000</v>
      </c>
      <c r="L108" s="45">
        <f t="shared" si="79"/>
        <v>10000</v>
      </c>
      <c r="M108" s="45">
        <f t="shared" si="79"/>
        <v>10000</v>
      </c>
      <c r="N108" s="45">
        <f t="shared" si="79"/>
        <v>10000</v>
      </c>
      <c r="O108" s="45">
        <f t="shared" si="79"/>
        <v>10000</v>
      </c>
      <c r="P108" s="45">
        <f t="shared" si="79"/>
        <v>10000</v>
      </c>
      <c r="Q108" s="45">
        <f t="shared" si="79"/>
        <v>10000</v>
      </c>
      <c r="R108" s="45">
        <f t="shared" si="79"/>
        <v>10000</v>
      </c>
      <c r="S108" s="45">
        <f t="shared" si="79"/>
        <v>10000</v>
      </c>
      <c r="T108" s="45">
        <f t="shared" si="79"/>
        <v>10000</v>
      </c>
      <c r="U108" s="45">
        <f t="shared" si="79"/>
        <v>10000</v>
      </c>
      <c r="V108" s="45">
        <f t="shared" si="79"/>
        <v>10000</v>
      </c>
      <c r="W108" s="45">
        <f t="shared" si="79"/>
        <v>10000</v>
      </c>
      <c r="X108" s="45">
        <f t="shared" si="79"/>
        <v>10000</v>
      </c>
      <c r="Y108" s="45">
        <f t="shared" si="79"/>
        <v>10000</v>
      </c>
      <c r="Z108" s="45">
        <f t="shared" si="79"/>
        <v>10000</v>
      </c>
      <c r="AA108" s="45">
        <f t="shared" si="79"/>
        <v>10000</v>
      </c>
      <c r="AB108" s="45">
        <f t="shared" si="79"/>
        <v>10000</v>
      </c>
      <c r="AC108" s="45">
        <f t="shared" si="79"/>
        <v>10000</v>
      </c>
      <c r="AD108" s="45">
        <f t="shared" si="79"/>
        <v>10000</v>
      </c>
      <c r="AE108" s="45">
        <f t="shared" si="79"/>
        <v>10000</v>
      </c>
      <c r="AF108" s="45">
        <f t="shared" si="79"/>
        <v>10000</v>
      </c>
      <c r="AG108" s="45">
        <f t="shared" si="79"/>
        <v>10000</v>
      </c>
      <c r="AH108" s="45">
        <f t="shared" si="79"/>
        <v>10000</v>
      </c>
      <c r="AI108" s="45">
        <f t="shared" si="79"/>
        <v>10000</v>
      </c>
      <c r="AJ108" s="45">
        <f t="shared" si="79"/>
        <v>10000</v>
      </c>
      <c r="AK108" s="45">
        <f t="shared" si="79"/>
        <v>10000</v>
      </c>
      <c r="AL108" s="45">
        <f t="shared" si="79"/>
        <v>10000</v>
      </c>
      <c r="AM108" s="45">
        <f t="shared" si="79"/>
        <v>10000</v>
      </c>
      <c r="AN108" s="45">
        <f t="shared" si="79"/>
        <v>10000</v>
      </c>
      <c r="AO108" s="45">
        <f t="shared" si="79"/>
        <v>10000</v>
      </c>
      <c r="AP108" s="45">
        <f t="shared" si="79"/>
        <v>10000</v>
      </c>
      <c r="AQ108" s="45">
        <f t="shared" si="79"/>
        <v>10000</v>
      </c>
      <c r="AR108" s="45">
        <f t="shared" si="79"/>
        <v>10000</v>
      </c>
      <c r="AS108" s="45">
        <f t="shared" si="79"/>
        <v>10000</v>
      </c>
      <c r="AT108" s="45">
        <f t="shared" si="79"/>
        <v>10000</v>
      </c>
      <c r="AU108" s="45">
        <f t="shared" si="79"/>
        <v>10000</v>
      </c>
      <c r="AV108" s="45">
        <f t="shared" si="79"/>
        <v>10000</v>
      </c>
      <c r="AW108" s="45">
        <f t="shared" si="79"/>
        <v>10000</v>
      </c>
      <c r="AX108" s="45">
        <f t="shared" si="79"/>
        <v>10000</v>
      </c>
    </row>
    <row r="109" spans="1:50" x14ac:dyDescent="0.25">
      <c r="A109" t="str">
        <f t="shared" si="74"/>
        <v>Prodotto 18</v>
      </c>
      <c r="C109" s="45">
        <f t="shared" si="75"/>
        <v>10000</v>
      </c>
      <c r="D109" s="45">
        <f t="shared" si="79"/>
        <v>10000</v>
      </c>
      <c r="E109" s="45">
        <f t="shared" si="79"/>
        <v>10000</v>
      </c>
      <c r="F109" s="45">
        <f t="shared" si="79"/>
        <v>10000</v>
      </c>
      <c r="G109" s="45">
        <f t="shared" si="79"/>
        <v>10000</v>
      </c>
      <c r="H109" s="45">
        <f t="shared" si="79"/>
        <v>10000</v>
      </c>
      <c r="I109" s="45">
        <f t="shared" si="79"/>
        <v>10000</v>
      </c>
      <c r="J109" s="45">
        <f t="shared" si="79"/>
        <v>10000</v>
      </c>
      <c r="K109" s="45">
        <f t="shared" si="79"/>
        <v>10000</v>
      </c>
      <c r="L109" s="45">
        <f t="shared" si="79"/>
        <v>10000</v>
      </c>
      <c r="M109" s="45">
        <f t="shared" si="79"/>
        <v>10000</v>
      </c>
      <c r="N109" s="45">
        <f t="shared" si="79"/>
        <v>10000</v>
      </c>
      <c r="O109" s="45">
        <f t="shared" si="79"/>
        <v>10000</v>
      </c>
      <c r="P109" s="45">
        <f t="shared" si="79"/>
        <v>10000</v>
      </c>
      <c r="Q109" s="45">
        <f t="shared" si="79"/>
        <v>10000</v>
      </c>
      <c r="R109" s="45">
        <f t="shared" si="79"/>
        <v>10000</v>
      </c>
      <c r="S109" s="45">
        <f t="shared" si="79"/>
        <v>10000</v>
      </c>
      <c r="T109" s="45">
        <f t="shared" si="79"/>
        <v>10000</v>
      </c>
      <c r="U109" s="45">
        <f t="shared" si="79"/>
        <v>10000</v>
      </c>
      <c r="V109" s="45">
        <f t="shared" si="79"/>
        <v>10000</v>
      </c>
      <c r="W109" s="45">
        <f t="shared" si="79"/>
        <v>10000</v>
      </c>
      <c r="X109" s="45">
        <f t="shared" si="79"/>
        <v>10000</v>
      </c>
      <c r="Y109" s="45">
        <f t="shared" si="79"/>
        <v>10000</v>
      </c>
      <c r="Z109" s="45">
        <f t="shared" si="79"/>
        <v>10000</v>
      </c>
      <c r="AA109" s="45">
        <f t="shared" si="79"/>
        <v>10000</v>
      </c>
      <c r="AB109" s="45">
        <f t="shared" si="79"/>
        <v>10000</v>
      </c>
      <c r="AC109" s="45">
        <f t="shared" si="79"/>
        <v>10000</v>
      </c>
      <c r="AD109" s="45">
        <f t="shared" si="79"/>
        <v>10000</v>
      </c>
      <c r="AE109" s="45">
        <f t="shared" si="79"/>
        <v>10000</v>
      </c>
      <c r="AF109" s="45">
        <f t="shared" si="79"/>
        <v>10000</v>
      </c>
      <c r="AG109" s="45">
        <f t="shared" si="79"/>
        <v>10000</v>
      </c>
      <c r="AH109" s="45">
        <f t="shared" si="79"/>
        <v>10000</v>
      </c>
      <c r="AI109" s="45">
        <f t="shared" si="79"/>
        <v>10000</v>
      </c>
      <c r="AJ109" s="45">
        <f t="shared" ref="D109:AX111" si="80">+AJ21*AJ43</f>
        <v>10000</v>
      </c>
      <c r="AK109" s="45">
        <f t="shared" si="80"/>
        <v>10000</v>
      </c>
      <c r="AL109" s="45">
        <f t="shared" si="80"/>
        <v>10000</v>
      </c>
      <c r="AM109" s="45">
        <f t="shared" si="80"/>
        <v>10000</v>
      </c>
      <c r="AN109" s="45">
        <f t="shared" si="80"/>
        <v>10000</v>
      </c>
      <c r="AO109" s="45">
        <f t="shared" si="80"/>
        <v>10000</v>
      </c>
      <c r="AP109" s="45">
        <f t="shared" si="80"/>
        <v>10000</v>
      </c>
      <c r="AQ109" s="45">
        <f t="shared" si="80"/>
        <v>10000</v>
      </c>
      <c r="AR109" s="45">
        <f t="shared" si="80"/>
        <v>10000</v>
      </c>
      <c r="AS109" s="45">
        <f t="shared" si="80"/>
        <v>10000</v>
      </c>
      <c r="AT109" s="45">
        <f t="shared" si="80"/>
        <v>10000</v>
      </c>
      <c r="AU109" s="45">
        <f t="shared" si="80"/>
        <v>10000</v>
      </c>
      <c r="AV109" s="45">
        <f t="shared" si="80"/>
        <v>10000</v>
      </c>
      <c r="AW109" s="45">
        <f t="shared" si="80"/>
        <v>10000</v>
      </c>
      <c r="AX109" s="45">
        <f t="shared" si="80"/>
        <v>10000</v>
      </c>
    </row>
    <row r="110" spans="1:50" x14ac:dyDescent="0.25">
      <c r="A110" t="str">
        <f t="shared" si="74"/>
        <v>Prodotto 19</v>
      </c>
      <c r="C110" s="45">
        <f t="shared" si="75"/>
        <v>10000</v>
      </c>
      <c r="D110" s="45">
        <f t="shared" si="80"/>
        <v>10000</v>
      </c>
      <c r="E110" s="45">
        <f t="shared" si="80"/>
        <v>10000</v>
      </c>
      <c r="F110" s="45">
        <f t="shared" si="80"/>
        <v>10000</v>
      </c>
      <c r="G110" s="45">
        <f t="shared" si="80"/>
        <v>10000</v>
      </c>
      <c r="H110" s="45">
        <f t="shared" si="80"/>
        <v>10000</v>
      </c>
      <c r="I110" s="45">
        <f t="shared" si="80"/>
        <v>10000</v>
      </c>
      <c r="J110" s="45">
        <f t="shared" si="80"/>
        <v>10000</v>
      </c>
      <c r="K110" s="45">
        <f t="shared" si="80"/>
        <v>10000</v>
      </c>
      <c r="L110" s="45">
        <f t="shared" si="80"/>
        <v>10000</v>
      </c>
      <c r="M110" s="45">
        <f t="shared" si="80"/>
        <v>10000</v>
      </c>
      <c r="N110" s="45">
        <f t="shared" si="80"/>
        <v>10000</v>
      </c>
      <c r="O110" s="45">
        <f t="shared" si="80"/>
        <v>10000</v>
      </c>
      <c r="P110" s="45">
        <f t="shared" si="80"/>
        <v>10000</v>
      </c>
      <c r="Q110" s="45">
        <f t="shared" si="80"/>
        <v>10000</v>
      </c>
      <c r="R110" s="45">
        <f t="shared" si="80"/>
        <v>10000</v>
      </c>
      <c r="S110" s="45">
        <f t="shared" si="80"/>
        <v>10000</v>
      </c>
      <c r="T110" s="45">
        <f t="shared" si="80"/>
        <v>10000</v>
      </c>
      <c r="U110" s="45">
        <f t="shared" si="80"/>
        <v>10000</v>
      </c>
      <c r="V110" s="45">
        <f t="shared" si="80"/>
        <v>10000</v>
      </c>
      <c r="W110" s="45">
        <f t="shared" si="80"/>
        <v>10000</v>
      </c>
      <c r="X110" s="45">
        <f t="shared" si="80"/>
        <v>10000</v>
      </c>
      <c r="Y110" s="45">
        <f t="shared" si="80"/>
        <v>10000</v>
      </c>
      <c r="Z110" s="45">
        <f t="shared" si="80"/>
        <v>10000</v>
      </c>
      <c r="AA110" s="45">
        <f t="shared" si="80"/>
        <v>10000</v>
      </c>
      <c r="AB110" s="45">
        <f t="shared" si="80"/>
        <v>10000</v>
      </c>
      <c r="AC110" s="45">
        <f t="shared" si="80"/>
        <v>10000</v>
      </c>
      <c r="AD110" s="45">
        <f t="shared" si="80"/>
        <v>10000</v>
      </c>
      <c r="AE110" s="45">
        <f t="shared" si="80"/>
        <v>10000</v>
      </c>
      <c r="AF110" s="45">
        <f t="shared" si="80"/>
        <v>10000</v>
      </c>
      <c r="AG110" s="45">
        <f t="shared" si="80"/>
        <v>10000</v>
      </c>
      <c r="AH110" s="45">
        <f t="shared" si="80"/>
        <v>10000</v>
      </c>
      <c r="AI110" s="45">
        <f t="shared" si="80"/>
        <v>10000</v>
      </c>
      <c r="AJ110" s="45">
        <f t="shared" si="80"/>
        <v>10000</v>
      </c>
      <c r="AK110" s="45">
        <f t="shared" si="80"/>
        <v>10000</v>
      </c>
      <c r="AL110" s="45">
        <f t="shared" si="80"/>
        <v>10000</v>
      </c>
      <c r="AM110" s="45">
        <f t="shared" si="80"/>
        <v>10000</v>
      </c>
      <c r="AN110" s="45">
        <f t="shared" si="80"/>
        <v>10000</v>
      </c>
      <c r="AO110" s="45">
        <f t="shared" si="80"/>
        <v>10000</v>
      </c>
      <c r="AP110" s="45">
        <f t="shared" si="80"/>
        <v>10000</v>
      </c>
      <c r="AQ110" s="45">
        <f t="shared" si="80"/>
        <v>10000</v>
      </c>
      <c r="AR110" s="45">
        <f t="shared" si="80"/>
        <v>10000</v>
      </c>
      <c r="AS110" s="45">
        <f t="shared" si="80"/>
        <v>10000</v>
      </c>
      <c r="AT110" s="45">
        <f t="shared" si="80"/>
        <v>10000</v>
      </c>
      <c r="AU110" s="45">
        <f t="shared" si="80"/>
        <v>10000</v>
      </c>
      <c r="AV110" s="45">
        <f t="shared" si="80"/>
        <v>10000</v>
      </c>
      <c r="AW110" s="45">
        <f t="shared" si="80"/>
        <v>10000</v>
      </c>
      <c r="AX110" s="45">
        <f t="shared" si="80"/>
        <v>10000</v>
      </c>
    </row>
    <row r="111" spans="1:50" x14ac:dyDescent="0.25">
      <c r="A111" t="str">
        <f t="shared" si="74"/>
        <v>Prodotto 20</v>
      </c>
      <c r="C111" s="45">
        <f t="shared" si="75"/>
        <v>10000</v>
      </c>
      <c r="D111" s="45">
        <f t="shared" si="80"/>
        <v>10000</v>
      </c>
      <c r="E111" s="45">
        <f t="shared" si="80"/>
        <v>10000</v>
      </c>
      <c r="F111" s="45">
        <f t="shared" si="80"/>
        <v>10000</v>
      </c>
      <c r="G111" s="45">
        <f t="shared" si="80"/>
        <v>10000</v>
      </c>
      <c r="H111" s="45">
        <f t="shared" si="80"/>
        <v>10000</v>
      </c>
      <c r="I111" s="45">
        <f t="shared" si="80"/>
        <v>10000</v>
      </c>
      <c r="J111" s="45">
        <f t="shared" si="80"/>
        <v>10000</v>
      </c>
      <c r="K111" s="45">
        <f t="shared" si="80"/>
        <v>10000</v>
      </c>
      <c r="L111" s="45">
        <f t="shared" si="80"/>
        <v>10000</v>
      </c>
      <c r="M111" s="45">
        <f t="shared" si="80"/>
        <v>10000</v>
      </c>
      <c r="N111" s="45">
        <f t="shared" si="80"/>
        <v>10000</v>
      </c>
      <c r="O111" s="45">
        <f t="shared" si="80"/>
        <v>10000</v>
      </c>
      <c r="P111" s="45">
        <f t="shared" si="80"/>
        <v>10000</v>
      </c>
      <c r="Q111" s="45">
        <f t="shared" si="80"/>
        <v>10000</v>
      </c>
      <c r="R111" s="45">
        <f t="shared" si="80"/>
        <v>10000</v>
      </c>
      <c r="S111" s="45">
        <f t="shared" si="80"/>
        <v>10000</v>
      </c>
      <c r="T111" s="45">
        <f t="shared" si="80"/>
        <v>10000</v>
      </c>
      <c r="U111" s="45">
        <f t="shared" si="80"/>
        <v>10000</v>
      </c>
      <c r="V111" s="45">
        <f t="shared" si="80"/>
        <v>10000</v>
      </c>
      <c r="W111" s="45">
        <f t="shared" si="80"/>
        <v>10000</v>
      </c>
      <c r="X111" s="45">
        <f t="shared" si="80"/>
        <v>10000</v>
      </c>
      <c r="Y111" s="45">
        <f t="shared" si="80"/>
        <v>10000</v>
      </c>
      <c r="Z111" s="45">
        <f t="shared" si="80"/>
        <v>10000</v>
      </c>
      <c r="AA111" s="45">
        <f t="shared" si="80"/>
        <v>10000</v>
      </c>
      <c r="AB111" s="45">
        <f t="shared" si="80"/>
        <v>10000</v>
      </c>
      <c r="AC111" s="45">
        <f t="shared" si="80"/>
        <v>10000</v>
      </c>
      <c r="AD111" s="45">
        <f t="shared" si="80"/>
        <v>10000</v>
      </c>
      <c r="AE111" s="45">
        <f t="shared" si="80"/>
        <v>10000</v>
      </c>
      <c r="AF111" s="45">
        <f t="shared" si="80"/>
        <v>10000</v>
      </c>
      <c r="AG111" s="45">
        <f t="shared" si="80"/>
        <v>10000</v>
      </c>
      <c r="AH111" s="45">
        <f t="shared" si="80"/>
        <v>10000</v>
      </c>
      <c r="AI111" s="45">
        <f t="shared" si="80"/>
        <v>10000</v>
      </c>
      <c r="AJ111" s="45">
        <f t="shared" si="80"/>
        <v>10000</v>
      </c>
      <c r="AK111" s="45">
        <f t="shared" si="80"/>
        <v>10000</v>
      </c>
      <c r="AL111" s="45">
        <f t="shared" si="80"/>
        <v>10000</v>
      </c>
      <c r="AM111" s="45">
        <f t="shared" si="80"/>
        <v>10000</v>
      </c>
      <c r="AN111" s="45">
        <f t="shared" si="80"/>
        <v>10000</v>
      </c>
      <c r="AO111" s="45">
        <f t="shared" si="80"/>
        <v>10000</v>
      </c>
      <c r="AP111" s="45">
        <f t="shared" si="80"/>
        <v>10000</v>
      </c>
      <c r="AQ111" s="45">
        <f t="shared" si="80"/>
        <v>10000</v>
      </c>
      <c r="AR111" s="45">
        <f t="shared" si="80"/>
        <v>10000</v>
      </c>
      <c r="AS111" s="45">
        <f t="shared" si="80"/>
        <v>10000</v>
      </c>
      <c r="AT111" s="45">
        <f t="shared" si="80"/>
        <v>10000</v>
      </c>
      <c r="AU111" s="45">
        <f t="shared" si="80"/>
        <v>10000</v>
      </c>
      <c r="AV111" s="45">
        <f t="shared" si="80"/>
        <v>10000</v>
      </c>
      <c r="AW111" s="45">
        <f t="shared" si="80"/>
        <v>10000</v>
      </c>
      <c r="AX111" s="45">
        <f t="shared" si="80"/>
        <v>10000</v>
      </c>
    </row>
    <row r="112" spans="1:50" x14ac:dyDescent="0.25">
      <c r="A112" s="28" t="str">
        <f>IF(Indice!$F$1="INGLESE","Total", "Totale")</f>
        <v>Totale</v>
      </c>
      <c r="B112" s="28"/>
      <c r="C112" s="29">
        <f>SUM(C92:C111)</f>
        <v>200000</v>
      </c>
      <c r="D112" s="29">
        <f t="shared" ref="D112:AX112" si="81">SUM(D92:D111)</f>
        <v>200000</v>
      </c>
      <c r="E112" s="29">
        <f t="shared" si="81"/>
        <v>200000</v>
      </c>
      <c r="F112" s="29">
        <f t="shared" si="81"/>
        <v>200000</v>
      </c>
      <c r="G112" s="29">
        <f t="shared" si="81"/>
        <v>200000</v>
      </c>
      <c r="H112" s="29">
        <f t="shared" si="81"/>
        <v>200000</v>
      </c>
      <c r="I112" s="29">
        <f t="shared" si="81"/>
        <v>200000</v>
      </c>
      <c r="J112" s="29">
        <f t="shared" si="81"/>
        <v>200000</v>
      </c>
      <c r="K112" s="29">
        <f t="shared" si="81"/>
        <v>200000</v>
      </c>
      <c r="L112" s="29">
        <f t="shared" si="81"/>
        <v>200000</v>
      </c>
      <c r="M112" s="29">
        <f t="shared" si="81"/>
        <v>200000</v>
      </c>
      <c r="N112" s="29">
        <f t="shared" si="81"/>
        <v>200000</v>
      </c>
      <c r="O112" s="29">
        <f t="shared" si="81"/>
        <v>200000</v>
      </c>
      <c r="P112" s="29">
        <f t="shared" si="81"/>
        <v>200000</v>
      </c>
      <c r="Q112" s="29">
        <f t="shared" si="81"/>
        <v>200000</v>
      </c>
      <c r="R112" s="29">
        <f t="shared" si="81"/>
        <v>200000</v>
      </c>
      <c r="S112" s="29">
        <f t="shared" si="81"/>
        <v>200000</v>
      </c>
      <c r="T112" s="29">
        <f t="shared" si="81"/>
        <v>200000</v>
      </c>
      <c r="U112" s="29">
        <f t="shared" si="81"/>
        <v>200000</v>
      </c>
      <c r="V112" s="29">
        <f t="shared" si="81"/>
        <v>200000</v>
      </c>
      <c r="W112" s="29">
        <f t="shared" si="81"/>
        <v>200000</v>
      </c>
      <c r="X112" s="29">
        <f t="shared" si="81"/>
        <v>200000</v>
      </c>
      <c r="Y112" s="29">
        <f t="shared" si="81"/>
        <v>200000</v>
      </c>
      <c r="Z112" s="29">
        <f t="shared" si="81"/>
        <v>200000</v>
      </c>
      <c r="AA112" s="29">
        <f t="shared" si="81"/>
        <v>200000</v>
      </c>
      <c r="AB112" s="29">
        <f t="shared" si="81"/>
        <v>200000</v>
      </c>
      <c r="AC112" s="29">
        <f t="shared" si="81"/>
        <v>200000</v>
      </c>
      <c r="AD112" s="29">
        <f t="shared" si="81"/>
        <v>200000</v>
      </c>
      <c r="AE112" s="29">
        <f t="shared" si="81"/>
        <v>200000</v>
      </c>
      <c r="AF112" s="29">
        <f t="shared" si="81"/>
        <v>200000</v>
      </c>
      <c r="AG112" s="29">
        <f t="shared" si="81"/>
        <v>200000</v>
      </c>
      <c r="AH112" s="29">
        <f t="shared" si="81"/>
        <v>200000</v>
      </c>
      <c r="AI112" s="29">
        <f t="shared" si="81"/>
        <v>200000</v>
      </c>
      <c r="AJ112" s="29">
        <f t="shared" si="81"/>
        <v>200000</v>
      </c>
      <c r="AK112" s="29">
        <f t="shared" si="81"/>
        <v>200000</v>
      </c>
      <c r="AL112" s="29">
        <f t="shared" si="81"/>
        <v>200000</v>
      </c>
      <c r="AM112" s="29">
        <f t="shared" si="81"/>
        <v>200000</v>
      </c>
      <c r="AN112" s="29">
        <f t="shared" si="81"/>
        <v>200000</v>
      </c>
      <c r="AO112" s="29">
        <f t="shared" si="81"/>
        <v>200000</v>
      </c>
      <c r="AP112" s="29">
        <f t="shared" si="81"/>
        <v>200000</v>
      </c>
      <c r="AQ112" s="29">
        <f t="shared" si="81"/>
        <v>200000</v>
      </c>
      <c r="AR112" s="29">
        <f t="shared" si="81"/>
        <v>200000</v>
      </c>
      <c r="AS112" s="29">
        <f t="shared" si="81"/>
        <v>200000</v>
      </c>
      <c r="AT112" s="29">
        <f t="shared" si="81"/>
        <v>200000</v>
      </c>
      <c r="AU112" s="29">
        <f t="shared" si="81"/>
        <v>200000</v>
      </c>
      <c r="AV112" s="29">
        <f t="shared" si="81"/>
        <v>200000</v>
      </c>
      <c r="AW112" s="29">
        <f t="shared" si="81"/>
        <v>200000</v>
      </c>
      <c r="AX112" s="29">
        <f t="shared" si="81"/>
        <v>200000</v>
      </c>
    </row>
    <row r="114" spans="1:50" x14ac:dyDescent="0.25">
      <c r="A114" s="26" t="str">
        <f>+IF(Indice!$F$1="INGLESE","Changes in Inventory","Variaizone Rimanenze")</f>
        <v>Variaizone Rimanenze</v>
      </c>
      <c r="B114" s="26"/>
      <c r="C114" s="37">
        <f>+C3</f>
        <v>42370</v>
      </c>
      <c r="D114" s="37">
        <f t="shared" ref="D114:F114" si="82">+D3</f>
        <v>42429</v>
      </c>
      <c r="E114" s="37">
        <f t="shared" si="82"/>
        <v>42460</v>
      </c>
      <c r="F114" s="37">
        <f t="shared" si="82"/>
        <v>42490</v>
      </c>
      <c r="G114" s="37">
        <f t="shared" ref="G114:AX114" si="83">+G3</f>
        <v>42521</v>
      </c>
      <c r="H114" s="37">
        <f t="shared" si="83"/>
        <v>42551</v>
      </c>
      <c r="I114" s="37">
        <f t="shared" si="83"/>
        <v>42582</v>
      </c>
      <c r="J114" s="37">
        <f t="shared" si="83"/>
        <v>42613</v>
      </c>
      <c r="K114" s="37">
        <f t="shared" si="83"/>
        <v>42643</v>
      </c>
      <c r="L114" s="37">
        <f t="shared" si="83"/>
        <v>42674</v>
      </c>
      <c r="M114" s="37">
        <f t="shared" si="83"/>
        <v>42704</v>
      </c>
      <c r="N114" s="37">
        <f t="shared" si="83"/>
        <v>42735</v>
      </c>
      <c r="O114" s="37">
        <f t="shared" si="83"/>
        <v>42766</v>
      </c>
      <c r="P114" s="37">
        <f t="shared" si="83"/>
        <v>42794</v>
      </c>
      <c r="Q114" s="37">
        <f t="shared" si="83"/>
        <v>42825</v>
      </c>
      <c r="R114" s="37">
        <f t="shared" si="83"/>
        <v>42855</v>
      </c>
      <c r="S114" s="37">
        <f t="shared" si="83"/>
        <v>42886</v>
      </c>
      <c r="T114" s="37">
        <f t="shared" si="83"/>
        <v>42916</v>
      </c>
      <c r="U114" s="37">
        <f t="shared" si="83"/>
        <v>42947</v>
      </c>
      <c r="V114" s="37">
        <f t="shared" si="83"/>
        <v>42978</v>
      </c>
      <c r="W114" s="37">
        <f t="shared" si="83"/>
        <v>43008</v>
      </c>
      <c r="X114" s="37">
        <f t="shared" si="83"/>
        <v>43039</v>
      </c>
      <c r="Y114" s="37">
        <f t="shared" si="83"/>
        <v>43069</v>
      </c>
      <c r="Z114" s="37">
        <f t="shared" si="83"/>
        <v>43100</v>
      </c>
      <c r="AA114" s="37">
        <f t="shared" si="83"/>
        <v>43131</v>
      </c>
      <c r="AB114" s="37">
        <f t="shared" si="83"/>
        <v>43159</v>
      </c>
      <c r="AC114" s="37">
        <f t="shared" si="83"/>
        <v>43190</v>
      </c>
      <c r="AD114" s="37">
        <f t="shared" si="83"/>
        <v>43220</v>
      </c>
      <c r="AE114" s="37">
        <f t="shared" si="83"/>
        <v>43251</v>
      </c>
      <c r="AF114" s="37">
        <f t="shared" si="83"/>
        <v>43281</v>
      </c>
      <c r="AG114" s="37">
        <f t="shared" si="83"/>
        <v>43312</v>
      </c>
      <c r="AH114" s="37">
        <f t="shared" si="83"/>
        <v>43343</v>
      </c>
      <c r="AI114" s="37">
        <f t="shared" si="83"/>
        <v>43373</v>
      </c>
      <c r="AJ114" s="37">
        <f t="shared" si="83"/>
        <v>43404</v>
      </c>
      <c r="AK114" s="37">
        <f t="shared" si="83"/>
        <v>43434</v>
      </c>
      <c r="AL114" s="37">
        <f t="shared" si="83"/>
        <v>43465</v>
      </c>
      <c r="AM114" s="37">
        <f t="shared" si="83"/>
        <v>43496</v>
      </c>
      <c r="AN114" s="37">
        <f t="shared" si="83"/>
        <v>43524</v>
      </c>
      <c r="AO114" s="37">
        <f t="shared" si="83"/>
        <v>43555</v>
      </c>
      <c r="AP114" s="37">
        <f t="shared" si="83"/>
        <v>43585</v>
      </c>
      <c r="AQ114" s="37">
        <f t="shared" si="83"/>
        <v>43616</v>
      </c>
      <c r="AR114" s="37">
        <f t="shared" si="83"/>
        <v>43646</v>
      </c>
      <c r="AS114" s="37">
        <f t="shared" si="83"/>
        <v>43677</v>
      </c>
      <c r="AT114" s="37">
        <f t="shared" si="83"/>
        <v>43708</v>
      </c>
      <c r="AU114" s="37">
        <f t="shared" si="83"/>
        <v>43738</v>
      </c>
      <c r="AV114" s="37">
        <f t="shared" si="83"/>
        <v>43769</v>
      </c>
      <c r="AW114" s="37">
        <f t="shared" si="83"/>
        <v>43799</v>
      </c>
      <c r="AX114" s="37">
        <f t="shared" si="83"/>
        <v>43830</v>
      </c>
    </row>
    <row r="115" spans="1:50" x14ac:dyDescent="0.25">
      <c r="A115" t="str">
        <f t="shared" ref="A115:A134" si="84">+A4</f>
        <v>Prodotto 1</v>
      </c>
      <c r="B115" s="30"/>
      <c r="C115" s="27">
        <f>+C48*C4</f>
        <v>0</v>
      </c>
      <c r="D115" s="27">
        <f>+(D48*D4)-C115</f>
        <v>0</v>
      </c>
      <c r="E115" s="27">
        <f>+(E48*E4)-SUM($C115:D115)</f>
        <v>0</v>
      </c>
      <c r="F115" s="27">
        <f>+(F48*F4)-SUM($C115:E115)</f>
        <v>0</v>
      </c>
      <c r="G115" s="27">
        <f>+(G48*G4)-SUM($C115:F115)</f>
        <v>0</v>
      </c>
      <c r="H115" s="27">
        <f>+(H48*H4)-SUM($C115:G115)</f>
        <v>0</v>
      </c>
      <c r="I115" s="27">
        <f>+(I48*I4)-SUM($C115:H115)</f>
        <v>0</v>
      </c>
      <c r="J115" s="27">
        <f>+(J48*J4)-SUM($C115:I115)</f>
        <v>0</v>
      </c>
      <c r="K115" s="27">
        <f>+(K48*K4)-SUM($C115:J115)</f>
        <v>0</v>
      </c>
      <c r="L115" s="27">
        <f>+(L48*L4)-SUM($C115:K115)</f>
        <v>0</v>
      </c>
      <c r="M115" s="27">
        <f>+(M48*M4)-SUM($C115:L115)</f>
        <v>0</v>
      </c>
      <c r="N115" s="27">
        <f>+(N48*N4)-SUM($C115:M115)</f>
        <v>0</v>
      </c>
      <c r="O115" s="27">
        <f>+(O48*O4)-SUM($C115:N115)</f>
        <v>0</v>
      </c>
      <c r="P115" s="27">
        <f>+(P48*P4)-SUM($C115:O115)</f>
        <v>0</v>
      </c>
      <c r="Q115" s="27">
        <f>+(Q48*Q4)-SUM($C115:P115)</f>
        <v>0</v>
      </c>
      <c r="R115" s="27">
        <f>+(R48*R4)-SUM($C115:Q115)</f>
        <v>0</v>
      </c>
      <c r="S115" s="27">
        <f>+(S48*S4)-SUM($C115:R115)</f>
        <v>0</v>
      </c>
      <c r="T115" s="27">
        <f>+(T48*T4)-SUM($C115:S115)</f>
        <v>0</v>
      </c>
      <c r="U115" s="27">
        <f>+(U48*U4)-SUM($C115:T115)</f>
        <v>0</v>
      </c>
      <c r="V115" s="27">
        <f>+(V48*V4)-SUM($C115:U115)</f>
        <v>0</v>
      </c>
      <c r="W115" s="27">
        <f>+(W48*W4)-SUM($C115:V115)</f>
        <v>0</v>
      </c>
      <c r="X115" s="27">
        <f>+(X48*X4)-SUM($C115:W115)</f>
        <v>0</v>
      </c>
      <c r="Y115" s="27">
        <f>+(Y48*Y4)-SUM($C115:X115)</f>
        <v>0</v>
      </c>
      <c r="Z115" s="27">
        <f>+(Z48*Z4)-SUM($C115:Y115)</f>
        <v>0</v>
      </c>
      <c r="AA115" s="27">
        <f>+(AA48*AA4)-SUM($C115:Z115)</f>
        <v>0</v>
      </c>
      <c r="AB115" s="27">
        <f>+(AB48*AB4)-SUM($C115:AA115)</f>
        <v>0</v>
      </c>
      <c r="AC115" s="27">
        <f>+(AC48*AC4)-SUM($C115:AB115)</f>
        <v>0</v>
      </c>
      <c r="AD115" s="27">
        <f>+(AD48*AD4)-SUM($C115:AC115)</f>
        <v>0</v>
      </c>
      <c r="AE115" s="27">
        <f>+(AE48*AE4)-SUM($C115:AD115)</f>
        <v>0</v>
      </c>
      <c r="AF115" s="27">
        <f>+(AF48*AF4)-SUM($C115:AE115)</f>
        <v>0</v>
      </c>
      <c r="AG115" s="27">
        <f>+(AG48*AG4)-SUM($C115:AF115)</f>
        <v>0</v>
      </c>
      <c r="AH115" s="27">
        <f>+(AH48*AH4)-SUM($C115:AG115)</f>
        <v>0</v>
      </c>
      <c r="AI115" s="27">
        <f>+(AI48*AI4)-SUM($C115:AH115)</f>
        <v>0</v>
      </c>
      <c r="AJ115" s="27">
        <f>+(AJ48*AJ4)-SUM($C115:AI115)</f>
        <v>0</v>
      </c>
      <c r="AK115" s="27">
        <f>+(AK48*AK4)-SUM($C115:AJ115)</f>
        <v>0</v>
      </c>
      <c r="AL115" s="27">
        <f>+(AL48*AL4)-SUM($C115:AK115)</f>
        <v>0</v>
      </c>
      <c r="AM115" s="27">
        <f>+(AM48*AM4)-SUM($C115:AL115)</f>
        <v>0</v>
      </c>
      <c r="AN115" s="27">
        <f>+(AN48*AN4)-SUM($C115:AM115)</f>
        <v>0</v>
      </c>
      <c r="AO115" s="27">
        <f>+(AO48*AO4)-SUM($C115:AN115)</f>
        <v>0</v>
      </c>
      <c r="AP115" s="27">
        <f>+(AP48*AP4)-SUM($C115:AO115)</f>
        <v>0</v>
      </c>
      <c r="AQ115" s="27">
        <f>+(AQ48*AQ4)-SUM($C115:AP115)</f>
        <v>0</v>
      </c>
      <c r="AR115" s="27">
        <f>+(AR48*AR4)-SUM($C115:AQ115)</f>
        <v>0</v>
      </c>
      <c r="AS115" s="27">
        <f>+(AS48*AS4)-SUM($C115:AR115)</f>
        <v>0</v>
      </c>
      <c r="AT115" s="27">
        <f>+(AT48*AT4)-SUM($C115:AS115)</f>
        <v>0</v>
      </c>
      <c r="AU115" s="27">
        <f>+(AU48*AU4)-SUM($C115:AT115)</f>
        <v>0</v>
      </c>
      <c r="AV115" s="27">
        <f>+(AV48*AV4)-SUM($C115:AU115)</f>
        <v>0</v>
      </c>
      <c r="AW115" s="27">
        <f>+(AW48*AW4)-SUM($C115:AV115)</f>
        <v>0</v>
      </c>
      <c r="AX115" s="27">
        <f>+(AX48*AX4)-SUM($C115:AW115)</f>
        <v>0</v>
      </c>
    </row>
    <row r="116" spans="1:50" x14ac:dyDescent="0.25">
      <c r="A116" t="str">
        <f t="shared" si="84"/>
        <v>Prodotto 2</v>
      </c>
      <c r="B116" s="30"/>
      <c r="C116" s="45">
        <f t="shared" ref="C116:C134" si="85">+C49*C5</f>
        <v>0</v>
      </c>
      <c r="D116" s="45">
        <f t="shared" ref="D116:D134" si="86">+(D49*D5)-C116</f>
        <v>0</v>
      </c>
      <c r="E116" s="45">
        <f>+(E49*E5)-SUM($C116:D116)</f>
        <v>0</v>
      </c>
      <c r="F116" s="45">
        <f>+(F49*F5)-SUM($C116:E116)</f>
        <v>0</v>
      </c>
      <c r="G116" s="45">
        <f>+(G49*G5)-SUM($C116:F116)</f>
        <v>0</v>
      </c>
      <c r="H116" s="45">
        <f>+(H49*H5)-SUM($C116:G116)</f>
        <v>0</v>
      </c>
      <c r="I116" s="45">
        <f>+(I49*I5)-SUM($C116:H116)</f>
        <v>0</v>
      </c>
      <c r="J116" s="45">
        <f>+(J49*J5)-SUM($C116:I116)</f>
        <v>0</v>
      </c>
      <c r="K116" s="45">
        <f>+(K49*K5)-SUM($C116:J116)</f>
        <v>0</v>
      </c>
      <c r="L116" s="45">
        <f>+(L49*L5)-SUM($C116:K116)</f>
        <v>0</v>
      </c>
      <c r="M116" s="45">
        <f>+(M49*M5)-SUM($C116:L116)</f>
        <v>0</v>
      </c>
      <c r="N116" s="45">
        <f>+(N49*N5)-SUM($C116:M116)</f>
        <v>0</v>
      </c>
      <c r="O116" s="45">
        <f>+(O49*O5)-SUM($C116:N116)</f>
        <v>0</v>
      </c>
      <c r="P116" s="45">
        <f>+(P49*P5)-SUM($C116:O116)</f>
        <v>0</v>
      </c>
      <c r="Q116" s="45">
        <f>+(Q49*Q5)-SUM($C116:P116)</f>
        <v>0</v>
      </c>
      <c r="R116" s="45">
        <f>+(R49*R5)-SUM($C116:Q116)</f>
        <v>0</v>
      </c>
      <c r="S116" s="45">
        <f>+(S49*S5)-SUM($C116:R116)</f>
        <v>0</v>
      </c>
      <c r="T116" s="45">
        <f>+(T49*T5)-SUM($C116:S116)</f>
        <v>0</v>
      </c>
      <c r="U116" s="45">
        <f>+(U49*U5)-SUM($C116:T116)</f>
        <v>0</v>
      </c>
      <c r="V116" s="45">
        <f>+(V49*V5)-SUM($C116:U116)</f>
        <v>0</v>
      </c>
      <c r="W116" s="45">
        <f>+(W49*W5)-SUM($C116:V116)</f>
        <v>0</v>
      </c>
      <c r="X116" s="45">
        <f>+(X49*X5)-SUM($C116:W116)</f>
        <v>0</v>
      </c>
      <c r="Y116" s="45">
        <f>+(Y49*Y5)-SUM($C116:X116)</f>
        <v>0</v>
      </c>
      <c r="Z116" s="45">
        <f>+(Z49*Z5)-SUM($C116:Y116)</f>
        <v>0</v>
      </c>
      <c r="AA116" s="45">
        <f>+(AA49*AA5)-SUM($C116:Z116)</f>
        <v>0</v>
      </c>
      <c r="AB116" s="45">
        <f>+(AB49*AB5)-SUM($C116:AA116)</f>
        <v>0</v>
      </c>
      <c r="AC116" s="45">
        <f>+(AC49*AC5)-SUM($C116:AB116)</f>
        <v>0</v>
      </c>
      <c r="AD116" s="45">
        <f>+(AD49*AD5)-SUM($C116:AC116)</f>
        <v>0</v>
      </c>
      <c r="AE116" s="45">
        <f>+(AE49*AE5)-SUM($C116:AD116)</f>
        <v>0</v>
      </c>
      <c r="AF116" s="45">
        <f>+(AF49*AF5)-SUM($C116:AE116)</f>
        <v>0</v>
      </c>
      <c r="AG116" s="45">
        <f>+(AG49*AG5)-SUM($C116:AF116)</f>
        <v>0</v>
      </c>
      <c r="AH116" s="45">
        <f>+(AH49*AH5)-SUM($C116:AG116)</f>
        <v>0</v>
      </c>
      <c r="AI116" s="45">
        <f>+(AI49*AI5)-SUM($C116:AH116)</f>
        <v>0</v>
      </c>
      <c r="AJ116" s="45">
        <f>+(AJ49*AJ5)-SUM($C116:AI116)</f>
        <v>0</v>
      </c>
      <c r="AK116" s="45">
        <f>+(AK49*AK5)-SUM($C116:AJ116)</f>
        <v>0</v>
      </c>
      <c r="AL116" s="45">
        <f>+(AL49*AL5)-SUM($C116:AK116)</f>
        <v>0</v>
      </c>
      <c r="AM116" s="45">
        <f>+(AM49*AM5)-SUM($C116:AL116)</f>
        <v>0</v>
      </c>
      <c r="AN116" s="45">
        <f>+(AN49*AN5)-SUM($C116:AM116)</f>
        <v>0</v>
      </c>
      <c r="AO116" s="45">
        <f>+(AO49*AO5)-SUM($C116:AN116)</f>
        <v>0</v>
      </c>
      <c r="AP116" s="45">
        <f>+(AP49*AP5)-SUM($C116:AO116)</f>
        <v>0</v>
      </c>
      <c r="AQ116" s="45">
        <f>+(AQ49*AQ5)-SUM($C116:AP116)</f>
        <v>0</v>
      </c>
      <c r="AR116" s="45">
        <f>+(AR49*AR5)-SUM($C116:AQ116)</f>
        <v>0</v>
      </c>
      <c r="AS116" s="45">
        <f>+(AS49*AS5)-SUM($C116:AR116)</f>
        <v>0</v>
      </c>
      <c r="AT116" s="45">
        <f>+(AT49*AT5)-SUM($C116:AS116)</f>
        <v>0</v>
      </c>
      <c r="AU116" s="45">
        <f>+(AU49*AU5)-SUM($C116:AT116)</f>
        <v>0</v>
      </c>
      <c r="AV116" s="45">
        <f>+(AV49*AV5)-SUM($C116:AU116)</f>
        <v>0</v>
      </c>
      <c r="AW116" s="45">
        <f>+(AW49*AW5)-SUM($C116:AV116)</f>
        <v>0</v>
      </c>
      <c r="AX116" s="45">
        <f>+(AX49*AX5)-SUM($C116:AW116)</f>
        <v>0</v>
      </c>
    </row>
    <row r="117" spans="1:50" x14ac:dyDescent="0.25">
      <c r="A117" t="str">
        <f t="shared" si="84"/>
        <v>Prodotto 3</v>
      </c>
      <c r="B117" s="30"/>
      <c r="C117" s="45">
        <f t="shared" si="85"/>
        <v>0</v>
      </c>
      <c r="D117" s="45">
        <f t="shared" si="86"/>
        <v>0</v>
      </c>
      <c r="E117" s="45">
        <f>+(E50*E6)-SUM($C117:D117)</f>
        <v>0</v>
      </c>
      <c r="F117" s="45">
        <f>+(F50*F6)-SUM($C117:E117)</f>
        <v>0</v>
      </c>
      <c r="G117" s="45">
        <f>+(G50*G6)-SUM($C117:F117)</f>
        <v>0</v>
      </c>
      <c r="H117" s="45">
        <f>+(H50*H6)-SUM($C117:G117)</f>
        <v>0</v>
      </c>
      <c r="I117" s="45">
        <f>+(I50*I6)-SUM($C117:H117)</f>
        <v>0</v>
      </c>
      <c r="J117" s="45">
        <f>+(J50*J6)-SUM($C117:I117)</f>
        <v>0</v>
      </c>
      <c r="K117" s="45">
        <f>+(K50*K6)-SUM($C117:J117)</f>
        <v>0</v>
      </c>
      <c r="L117" s="45">
        <f>+(L50*L6)-SUM($C117:K117)</f>
        <v>0</v>
      </c>
      <c r="M117" s="45">
        <f>+(M50*M6)-SUM($C117:L117)</f>
        <v>0</v>
      </c>
      <c r="N117" s="45">
        <f>+(N50*N6)-SUM($C117:M117)</f>
        <v>0</v>
      </c>
      <c r="O117" s="45">
        <f>+(O50*O6)-SUM($C117:N117)</f>
        <v>0</v>
      </c>
      <c r="P117" s="45">
        <f>+(P50*P6)-SUM($C117:O117)</f>
        <v>0</v>
      </c>
      <c r="Q117" s="45">
        <f>+(Q50*Q6)-SUM($C117:P117)</f>
        <v>0</v>
      </c>
      <c r="R117" s="45">
        <f>+(R50*R6)-SUM($C117:Q117)</f>
        <v>0</v>
      </c>
      <c r="S117" s="45">
        <f>+(S50*S6)-SUM($C117:R117)</f>
        <v>0</v>
      </c>
      <c r="T117" s="45">
        <f>+(T50*T6)-SUM($C117:S117)</f>
        <v>0</v>
      </c>
      <c r="U117" s="45">
        <f>+(U50*U6)-SUM($C117:T117)</f>
        <v>0</v>
      </c>
      <c r="V117" s="45">
        <f>+(V50*V6)-SUM($C117:U117)</f>
        <v>0</v>
      </c>
      <c r="W117" s="45">
        <f>+(W50*W6)-SUM($C117:V117)</f>
        <v>0</v>
      </c>
      <c r="X117" s="45">
        <f>+(X50*X6)-SUM($C117:W117)</f>
        <v>0</v>
      </c>
      <c r="Y117" s="45">
        <f>+(Y50*Y6)-SUM($C117:X117)</f>
        <v>0</v>
      </c>
      <c r="Z117" s="45">
        <f>+(Z50*Z6)-SUM($C117:Y117)</f>
        <v>0</v>
      </c>
      <c r="AA117" s="45">
        <f>+(AA50*AA6)-SUM($C117:Z117)</f>
        <v>0</v>
      </c>
      <c r="AB117" s="45">
        <f>+(AB50*AB6)-SUM($C117:AA117)</f>
        <v>0</v>
      </c>
      <c r="AC117" s="45">
        <f>+(AC50*AC6)-SUM($C117:AB117)</f>
        <v>0</v>
      </c>
      <c r="AD117" s="45">
        <f>+(AD50*AD6)-SUM($C117:AC117)</f>
        <v>0</v>
      </c>
      <c r="AE117" s="45">
        <f>+(AE50*AE6)-SUM($C117:AD117)</f>
        <v>0</v>
      </c>
      <c r="AF117" s="45">
        <f>+(AF50*AF6)-SUM($C117:AE117)</f>
        <v>0</v>
      </c>
      <c r="AG117" s="45">
        <f>+(AG50*AG6)-SUM($C117:AF117)</f>
        <v>0</v>
      </c>
      <c r="AH117" s="45">
        <f>+(AH50*AH6)-SUM($C117:AG117)</f>
        <v>0</v>
      </c>
      <c r="AI117" s="45">
        <f>+(AI50*AI6)-SUM($C117:AH117)</f>
        <v>0</v>
      </c>
      <c r="AJ117" s="45">
        <f>+(AJ50*AJ6)-SUM($C117:AI117)</f>
        <v>0</v>
      </c>
      <c r="AK117" s="45">
        <f>+(AK50*AK6)-SUM($C117:AJ117)</f>
        <v>0</v>
      </c>
      <c r="AL117" s="45">
        <f>+(AL50*AL6)-SUM($C117:AK117)</f>
        <v>0</v>
      </c>
      <c r="AM117" s="45">
        <f>+(AM50*AM6)-SUM($C117:AL117)</f>
        <v>0</v>
      </c>
      <c r="AN117" s="45">
        <f>+(AN50*AN6)-SUM($C117:AM117)</f>
        <v>0</v>
      </c>
      <c r="AO117" s="45">
        <f>+(AO50*AO6)-SUM($C117:AN117)</f>
        <v>0</v>
      </c>
      <c r="AP117" s="45">
        <f>+(AP50*AP6)-SUM($C117:AO117)</f>
        <v>0</v>
      </c>
      <c r="AQ117" s="45">
        <f>+(AQ50*AQ6)-SUM($C117:AP117)</f>
        <v>0</v>
      </c>
      <c r="AR117" s="45">
        <f>+(AR50*AR6)-SUM($C117:AQ117)</f>
        <v>0</v>
      </c>
      <c r="AS117" s="45">
        <f>+(AS50*AS6)-SUM($C117:AR117)</f>
        <v>0</v>
      </c>
      <c r="AT117" s="45">
        <f>+(AT50*AT6)-SUM($C117:AS117)</f>
        <v>0</v>
      </c>
      <c r="AU117" s="45">
        <f>+(AU50*AU6)-SUM($C117:AT117)</f>
        <v>0</v>
      </c>
      <c r="AV117" s="45">
        <f>+(AV50*AV6)-SUM($C117:AU117)</f>
        <v>0</v>
      </c>
      <c r="AW117" s="45">
        <f>+(AW50*AW6)-SUM($C117:AV117)</f>
        <v>0</v>
      </c>
      <c r="AX117" s="45">
        <f>+(AX50*AX6)-SUM($C117:AW117)</f>
        <v>0</v>
      </c>
    </row>
    <row r="118" spans="1:50" x14ac:dyDescent="0.25">
      <c r="A118" t="str">
        <f t="shared" si="84"/>
        <v>Prodotto 4</v>
      </c>
      <c r="B118" s="30"/>
      <c r="C118" s="45">
        <f t="shared" si="85"/>
        <v>0</v>
      </c>
      <c r="D118" s="45">
        <f t="shared" si="86"/>
        <v>0</v>
      </c>
      <c r="E118" s="45">
        <f>+(E51*E7)-SUM($C118:D118)</f>
        <v>0</v>
      </c>
      <c r="F118" s="45">
        <f>+(F51*F7)-SUM($C118:E118)</f>
        <v>0</v>
      </c>
      <c r="G118" s="45">
        <f>+(G51*G7)-SUM($C118:F118)</f>
        <v>0</v>
      </c>
      <c r="H118" s="45">
        <f>+(H51*H7)-SUM($C118:G118)</f>
        <v>0</v>
      </c>
      <c r="I118" s="45">
        <f>+(I51*I7)-SUM($C118:H118)</f>
        <v>0</v>
      </c>
      <c r="J118" s="45">
        <f>+(J51*J7)-SUM($C118:I118)</f>
        <v>0</v>
      </c>
      <c r="K118" s="45">
        <f>+(K51*K7)-SUM($C118:J118)</f>
        <v>0</v>
      </c>
      <c r="L118" s="45">
        <f>+(L51*L7)-SUM($C118:K118)</f>
        <v>0</v>
      </c>
      <c r="M118" s="45">
        <f>+(M51*M7)-SUM($C118:L118)</f>
        <v>0</v>
      </c>
      <c r="N118" s="45">
        <f>+(N51*N7)-SUM($C118:M118)</f>
        <v>0</v>
      </c>
      <c r="O118" s="45">
        <f>+(O51*O7)-SUM($C118:N118)</f>
        <v>0</v>
      </c>
      <c r="P118" s="45">
        <f>+(P51*P7)-SUM($C118:O118)</f>
        <v>0</v>
      </c>
      <c r="Q118" s="45">
        <f>+(Q51*Q7)-SUM($C118:P118)</f>
        <v>0</v>
      </c>
      <c r="R118" s="45">
        <f>+(R51*R7)-SUM($C118:Q118)</f>
        <v>0</v>
      </c>
      <c r="S118" s="45">
        <f>+(S51*S7)-SUM($C118:R118)</f>
        <v>0</v>
      </c>
      <c r="T118" s="45">
        <f>+(T51*T7)-SUM($C118:S118)</f>
        <v>0</v>
      </c>
      <c r="U118" s="45">
        <f>+(U51*U7)-SUM($C118:T118)</f>
        <v>0</v>
      </c>
      <c r="V118" s="45">
        <f>+(V51*V7)-SUM($C118:U118)</f>
        <v>0</v>
      </c>
      <c r="W118" s="45">
        <f>+(W51*W7)-SUM($C118:V118)</f>
        <v>0</v>
      </c>
      <c r="X118" s="45">
        <f>+(X51*X7)-SUM($C118:W118)</f>
        <v>0</v>
      </c>
      <c r="Y118" s="45">
        <f>+(Y51*Y7)-SUM($C118:X118)</f>
        <v>0</v>
      </c>
      <c r="Z118" s="45">
        <f>+(Z51*Z7)-SUM($C118:Y118)</f>
        <v>0</v>
      </c>
      <c r="AA118" s="45">
        <f>+(AA51*AA7)-SUM($C118:Z118)</f>
        <v>0</v>
      </c>
      <c r="AB118" s="45">
        <f>+(AB51*AB7)-SUM($C118:AA118)</f>
        <v>0</v>
      </c>
      <c r="AC118" s="45">
        <f>+(AC51*AC7)-SUM($C118:AB118)</f>
        <v>0</v>
      </c>
      <c r="AD118" s="45">
        <f>+(AD51*AD7)-SUM($C118:AC118)</f>
        <v>0</v>
      </c>
      <c r="AE118" s="45">
        <f>+(AE51*AE7)-SUM($C118:AD118)</f>
        <v>0</v>
      </c>
      <c r="AF118" s="45">
        <f>+(AF51*AF7)-SUM($C118:AE118)</f>
        <v>0</v>
      </c>
      <c r="AG118" s="45">
        <f>+(AG51*AG7)-SUM($C118:AF118)</f>
        <v>0</v>
      </c>
      <c r="AH118" s="45">
        <f>+(AH51*AH7)-SUM($C118:AG118)</f>
        <v>0</v>
      </c>
      <c r="AI118" s="45">
        <f>+(AI51*AI7)-SUM($C118:AH118)</f>
        <v>0</v>
      </c>
      <c r="AJ118" s="45">
        <f>+(AJ51*AJ7)-SUM($C118:AI118)</f>
        <v>0</v>
      </c>
      <c r="AK118" s="45">
        <f>+(AK51*AK7)-SUM($C118:AJ118)</f>
        <v>0</v>
      </c>
      <c r="AL118" s="45">
        <f>+(AL51*AL7)-SUM($C118:AK118)</f>
        <v>0</v>
      </c>
      <c r="AM118" s="45">
        <f>+(AM51*AM7)-SUM($C118:AL118)</f>
        <v>0</v>
      </c>
      <c r="AN118" s="45">
        <f>+(AN51*AN7)-SUM($C118:AM118)</f>
        <v>0</v>
      </c>
      <c r="AO118" s="45">
        <f>+(AO51*AO7)-SUM($C118:AN118)</f>
        <v>0</v>
      </c>
      <c r="AP118" s="45">
        <f>+(AP51*AP7)-SUM($C118:AO118)</f>
        <v>0</v>
      </c>
      <c r="AQ118" s="45">
        <f>+(AQ51*AQ7)-SUM($C118:AP118)</f>
        <v>0</v>
      </c>
      <c r="AR118" s="45">
        <f>+(AR51*AR7)-SUM($C118:AQ118)</f>
        <v>0</v>
      </c>
      <c r="AS118" s="45">
        <f>+(AS51*AS7)-SUM($C118:AR118)</f>
        <v>0</v>
      </c>
      <c r="AT118" s="45">
        <f>+(AT51*AT7)-SUM($C118:AS118)</f>
        <v>0</v>
      </c>
      <c r="AU118" s="45">
        <f>+(AU51*AU7)-SUM($C118:AT118)</f>
        <v>0</v>
      </c>
      <c r="AV118" s="45">
        <f>+(AV51*AV7)-SUM($C118:AU118)</f>
        <v>0</v>
      </c>
      <c r="AW118" s="45">
        <f>+(AW51*AW7)-SUM($C118:AV118)</f>
        <v>0</v>
      </c>
      <c r="AX118" s="45">
        <f>+(AX51*AX7)-SUM($C118:AW118)</f>
        <v>0</v>
      </c>
    </row>
    <row r="119" spans="1:50" x14ac:dyDescent="0.25">
      <c r="A119" t="str">
        <f t="shared" si="84"/>
        <v>Prodotto 5</v>
      </c>
      <c r="B119" s="30"/>
      <c r="C119" s="45">
        <f t="shared" si="85"/>
        <v>0</v>
      </c>
      <c r="D119" s="45">
        <f t="shared" si="86"/>
        <v>0</v>
      </c>
      <c r="E119" s="45">
        <f>+(E52*E8)-SUM($C119:D119)</f>
        <v>0</v>
      </c>
      <c r="F119" s="45">
        <f>+(F52*F8)-SUM($C119:E119)</f>
        <v>0</v>
      </c>
      <c r="G119" s="45">
        <f>+(G52*G8)-SUM($C119:F119)</f>
        <v>0</v>
      </c>
      <c r="H119" s="45">
        <f>+(H52*H8)-SUM($C119:G119)</f>
        <v>0</v>
      </c>
      <c r="I119" s="45">
        <f>+(I52*I8)-SUM($C119:H119)</f>
        <v>0</v>
      </c>
      <c r="J119" s="45">
        <f>+(J52*J8)-SUM($C119:I119)</f>
        <v>0</v>
      </c>
      <c r="K119" s="45">
        <f>+(K52*K8)-SUM($C119:J119)</f>
        <v>0</v>
      </c>
      <c r="L119" s="45">
        <f>+(L52*L8)-SUM($C119:K119)</f>
        <v>0</v>
      </c>
      <c r="M119" s="45">
        <f>+(M52*M8)-SUM($C119:L119)</f>
        <v>0</v>
      </c>
      <c r="N119" s="45">
        <f>+(N52*N8)-SUM($C119:M119)</f>
        <v>0</v>
      </c>
      <c r="O119" s="45">
        <f>+(O52*O8)-SUM($C119:N119)</f>
        <v>0</v>
      </c>
      <c r="P119" s="45">
        <f>+(P52*P8)-SUM($C119:O119)</f>
        <v>0</v>
      </c>
      <c r="Q119" s="45">
        <f>+(Q52*Q8)-SUM($C119:P119)</f>
        <v>0</v>
      </c>
      <c r="R119" s="45">
        <f>+(R52*R8)-SUM($C119:Q119)</f>
        <v>0</v>
      </c>
      <c r="S119" s="45">
        <f>+(S52*S8)-SUM($C119:R119)</f>
        <v>0</v>
      </c>
      <c r="T119" s="45">
        <f>+(T52*T8)-SUM($C119:S119)</f>
        <v>0</v>
      </c>
      <c r="U119" s="45">
        <f>+(U52*U8)-SUM($C119:T119)</f>
        <v>0</v>
      </c>
      <c r="V119" s="45">
        <f>+(V52*V8)-SUM($C119:U119)</f>
        <v>0</v>
      </c>
      <c r="W119" s="45">
        <f>+(W52*W8)-SUM($C119:V119)</f>
        <v>0</v>
      </c>
      <c r="X119" s="45">
        <f>+(X52*X8)-SUM($C119:W119)</f>
        <v>0</v>
      </c>
      <c r="Y119" s="45">
        <f>+(Y52*Y8)-SUM($C119:X119)</f>
        <v>0</v>
      </c>
      <c r="Z119" s="45">
        <f>+(Z52*Z8)-SUM($C119:Y119)</f>
        <v>0</v>
      </c>
      <c r="AA119" s="45">
        <f>+(AA52*AA8)-SUM($C119:Z119)</f>
        <v>0</v>
      </c>
      <c r="AB119" s="45">
        <f>+(AB52*AB8)-SUM($C119:AA119)</f>
        <v>0</v>
      </c>
      <c r="AC119" s="45">
        <f>+(AC52*AC8)-SUM($C119:AB119)</f>
        <v>0</v>
      </c>
      <c r="AD119" s="45">
        <f>+(AD52*AD8)-SUM($C119:AC119)</f>
        <v>0</v>
      </c>
      <c r="AE119" s="45">
        <f>+(AE52*AE8)-SUM($C119:AD119)</f>
        <v>0</v>
      </c>
      <c r="AF119" s="45">
        <f>+(AF52*AF8)-SUM($C119:AE119)</f>
        <v>0</v>
      </c>
      <c r="AG119" s="45">
        <f>+(AG52*AG8)-SUM($C119:AF119)</f>
        <v>0</v>
      </c>
      <c r="AH119" s="45">
        <f>+(AH52*AH8)-SUM($C119:AG119)</f>
        <v>0</v>
      </c>
      <c r="AI119" s="45">
        <f>+(AI52*AI8)-SUM($C119:AH119)</f>
        <v>0</v>
      </c>
      <c r="AJ119" s="45">
        <f>+(AJ52*AJ8)-SUM($C119:AI119)</f>
        <v>0</v>
      </c>
      <c r="AK119" s="45">
        <f>+(AK52*AK8)-SUM($C119:AJ119)</f>
        <v>0</v>
      </c>
      <c r="AL119" s="45">
        <f>+(AL52*AL8)-SUM($C119:AK119)</f>
        <v>0</v>
      </c>
      <c r="AM119" s="45">
        <f>+(AM52*AM8)-SUM($C119:AL119)</f>
        <v>0</v>
      </c>
      <c r="AN119" s="45">
        <f>+(AN52*AN8)-SUM($C119:AM119)</f>
        <v>0</v>
      </c>
      <c r="AO119" s="45">
        <f>+(AO52*AO8)-SUM($C119:AN119)</f>
        <v>0</v>
      </c>
      <c r="AP119" s="45">
        <f>+(AP52*AP8)-SUM($C119:AO119)</f>
        <v>0</v>
      </c>
      <c r="AQ119" s="45">
        <f>+(AQ52*AQ8)-SUM($C119:AP119)</f>
        <v>0</v>
      </c>
      <c r="AR119" s="45">
        <f>+(AR52*AR8)-SUM($C119:AQ119)</f>
        <v>0</v>
      </c>
      <c r="AS119" s="45">
        <f>+(AS52*AS8)-SUM($C119:AR119)</f>
        <v>0</v>
      </c>
      <c r="AT119" s="45">
        <f>+(AT52*AT8)-SUM($C119:AS119)</f>
        <v>0</v>
      </c>
      <c r="AU119" s="45">
        <f>+(AU52*AU8)-SUM($C119:AT119)</f>
        <v>0</v>
      </c>
      <c r="AV119" s="45">
        <f>+(AV52*AV8)-SUM($C119:AU119)</f>
        <v>0</v>
      </c>
      <c r="AW119" s="45">
        <f>+(AW52*AW8)-SUM($C119:AV119)</f>
        <v>0</v>
      </c>
      <c r="AX119" s="45">
        <f>+(AX52*AX8)-SUM($C119:AW119)</f>
        <v>0</v>
      </c>
    </row>
    <row r="120" spans="1:50" x14ac:dyDescent="0.25">
      <c r="A120" t="str">
        <f t="shared" si="84"/>
        <v>Prodotto 6</v>
      </c>
      <c r="B120" s="30"/>
      <c r="C120" s="45">
        <f t="shared" si="85"/>
        <v>0</v>
      </c>
      <c r="D120" s="45">
        <f t="shared" si="86"/>
        <v>0</v>
      </c>
      <c r="E120" s="45">
        <f>+(E53*E9)-SUM($C120:D120)</f>
        <v>0</v>
      </c>
      <c r="F120" s="45">
        <f>+(F53*F9)-SUM($C120:E120)</f>
        <v>0</v>
      </c>
      <c r="G120" s="45">
        <f>+(G53*G9)-SUM($C120:F120)</f>
        <v>0</v>
      </c>
      <c r="H120" s="45">
        <f>+(H53*H9)-SUM($C120:G120)</f>
        <v>0</v>
      </c>
      <c r="I120" s="45">
        <f>+(I53*I9)-SUM($C120:H120)</f>
        <v>0</v>
      </c>
      <c r="J120" s="45">
        <f>+(J53*J9)-SUM($C120:I120)</f>
        <v>0</v>
      </c>
      <c r="K120" s="45">
        <f>+(K53*K9)-SUM($C120:J120)</f>
        <v>0</v>
      </c>
      <c r="L120" s="45">
        <f>+(L53*L9)-SUM($C120:K120)</f>
        <v>0</v>
      </c>
      <c r="M120" s="45">
        <f>+(M53*M9)-SUM($C120:L120)</f>
        <v>0</v>
      </c>
      <c r="N120" s="45">
        <f>+(N53*N9)-SUM($C120:M120)</f>
        <v>0</v>
      </c>
      <c r="O120" s="45">
        <f>+(O53*O9)-SUM($C120:N120)</f>
        <v>0</v>
      </c>
      <c r="P120" s="45">
        <f>+(P53*P9)-SUM($C120:O120)</f>
        <v>0</v>
      </c>
      <c r="Q120" s="45">
        <f>+(Q53*Q9)-SUM($C120:P120)</f>
        <v>0</v>
      </c>
      <c r="R120" s="45">
        <f>+(R53*R9)-SUM($C120:Q120)</f>
        <v>0</v>
      </c>
      <c r="S120" s="45">
        <f>+(S53*S9)-SUM($C120:R120)</f>
        <v>0</v>
      </c>
      <c r="T120" s="45">
        <f>+(T53*T9)-SUM($C120:S120)</f>
        <v>0</v>
      </c>
      <c r="U120" s="45">
        <f>+(U53*U9)-SUM($C120:T120)</f>
        <v>0</v>
      </c>
      <c r="V120" s="45">
        <f>+(V53*V9)-SUM($C120:U120)</f>
        <v>0</v>
      </c>
      <c r="W120" s="45">
        <f>+(W53*W9)-SUM($C120:V120)</f>
        <v>0</v>
      </c>
      <c r="X120" s="45">
        <f>+(X53*X9)-SUM($C120:W120)</f>
        <v>0</v>
      </c>
      <c r="Y120" s="45">
        <f>+(Y53*Y9)-SUM($C120:X120)</f>
        <v>0</v>
      </c>
      <c r="Z120" s="45">
        <f>+(Z53*Z9)-SUM($C120:Y120)</f>
        <v>0</v>
      </c>
      <c r="AA120" s="45">
        <f>+(AA53*AA9)-SUM($C120:Z120)</f>
        <v>0</v>
      </c>
      <c r="AB120" s="45">
        <f>+(AB53*AB9)-SUM($C120:AA120)</f>
        <v>0</v>
      </c>
      <c r="AC120" s="45">
        <f>+(AC53*AC9)-SUM($C120:AB120)</f>
        <v>0</v>
      </c>
      <c r="AD120" s="45">
        <f>+(AD53*AD9)-SUM($C120:AC120)</f>
        <v>0</v>
      </c>
      <c r="AE120" s="45">
        <f>+(AE53*AE9)-SUM($C120:AD120)</f>
        <v>0</v>
      </c>
      <c r="AF120" s="45">
        <f>+(AF53*AF9)-SUM($C120:AE120)</f>
        <v>0</v>
      </c>
      <c r="AG120" s="45">
        <f>+(AG53*AG9)-SUM($C120:AF120)</f>
        <v>0</v>
      </c>
      <c r="AH120" s="45">
        <f>+(AH53*AH9)-SUM($C120:AG120)</f>
        <v>0</v>
      </c>
      <c r="AI120" s="45">
        <f>+(AI53*AI9)-SUM($C120:AH120)</f>
        <v>0</v>
      </c>
      <c r="AJ120" s="45">
        <f>+(AJ53*AJ9)-SUM($C120:AI120)</f>
        <v>0</v>
      </c>
      <c r="AK120" s="45">
        <f>+(AK53*AK9)-SUM($C120:AJ120)</f>
        <v>0</v>
      </c>
      <c r="AL120" s="45">
        <f>+(AL53*AL9)-SUM($C120:AK120)</f>
        <v>0</v>
      </c>
      <c r="AM120" s="45">
        <f>+(AM53*AM9)-SUM($C120:AL120)</f>
        <v>0</v>
      </c>
      <c r="AN120" s="45">
        <f>+(AN53*AN9)-SUM($C120:AM120)</f>
        <v>0</v>
      </c>
      <c r="AO120" s="45">
        <f>+(AO53*AO9)-SUM($C120:AN120)</f>
        <v>0</v>
      </c>
      <c r="AP120" s="45">
        <f>+(AP53*AP9)-SUM($C120:AO120)</f>
        <v>0</v>
      </c>
      <c r="AQ120" s="45">
        <f>+(AQ53*AQ9)-SUM($C120:AP120)</f>
        <v>0</v>
      </c>
      <c r="AR120" s="45">
        <f>+(AR53*AR9)-SUM($C120:AQ120)</f>
        <v>0</v>
      </c>
      <c r="AS120" s="45">
        <f>+(AS53*AS9)-SUM($C120:AR120)</f>
        <v>0</v>
      </c>
      <c r="AT120" s="45">
        <f>+(AT53*AT9)-SUM($C120:AS120)</f>
        <v>0</v>
      </c>
      <c r="AU120" s="45">
        <f>+(AU53*AU9)-SUM($C120:AT120)</f>
        <v>0</v>
      </c>
      <c r="AV120" s="45">
        <f>+(AV53*AV9)-SUM($C120:AU120)</f>
        <v>0</v>
      </c>
      <c r="AW120" s="45">
        <f>+(AW53*AW9)-SUM($C120:AV120)</f>
        <v>0</v>
      </c>
      <c r="AX120" s="45">
        <f>+(AX53*AX9)-SUM($C120:AW120)</f>
        <v>0</v>
      </c>
    </row>
    <row r="121" spans="1:50" x14ac:dyDescent="0.25">
      <c r="A121" t="str">
        <f t="shared" si="84"/>
        <v>Prodotto 7</v>
      </c>
      <c r="B121" s="30"/>
      <c r="C121" s="45">
        <f t="shared" si="85"/>
        <v>0</v>
      </c>
      <c r="D121" s="45">
        <f t="shared" si="86"/>
        <v>0</v>
      </c>
      <c r="E121" s="45">
        <f>+(E54*E10)-SUM($C121:D121)</f>
        <v>0</v>
      </c>
      <c r="F121" s="45">
        <f>+(F54*F10)-SUM($C121:E121)</f>
        <v>0</v>
      </c>
      <c r="G121" s="45">
        <f>+(G54*G10)-SUM($C121:F121)</f>
        <v>0</v>
      </c>
      <c r="H121" s="45">
        <f>+(H54*H10)-SUM($C121:G121)</f>
        <v>0</v>
      </c>
      <c r="I121" s="45">
        <f>+(I54*I10)-SUM($C121:H121)</f>
        <v>0</v>
      </c>
      <c r="J121" s="45">
        <f>+(J54*J10)-SUM($C121:I121)</f>
        <v>0</v>
      </c>
      <c r="K121" s="45">
        <f>+(K54*K10)-SUM($C121:J121)</f>
        <v>0</v>
      </c>
      <c r="L121" s="45">
        <f>+(L54*L10)-SUM($C121:K121)</f>
        <v>0</v>
      </c>
      <c r="M121" s="45">
        <f>+(M54*M10)-SUM($C121:L121)</f>
        <v>0</v>
      </c>
      <c r="N121" s="45">
        <f>+(N54*N10)-SUM($C121:M121)</f>
        <v>0</v>
      </c>
      <c r="O121" s="45">
        <f>+(O54*O10)-SUM($C121:N121)</f>
        <v>0</v>
      </c>
      <c r="P121" s="45">
        <f>+(P54*P10)-SUM($C121:O121)</f>
        <v>0</v>
      </c>
      <c r="Q121" s="45">
        <f>+(Q54*Q10)-SUM($C121:P121)</f>
        <v>0</v>
      </c>
      <c r="R121" s="45">
        <f>+(R54*R10)-SUM($C121:Q121)</f>
        <v>0</v>
      </c>
      <c r="S121" s="45">
        <f>+(S54*S10)-SUM($C121:R121)</f>
        <v>0</v>
      </c>
      <c r="T121" s="45">
        <f>+(T54*T10)-SUM($C121:S121)</f>
        <v>0</v>
      </c>
      <c r="U121" s="45">
        <f>+(U54*U10)-SUM($C121:T121)</f>
        <v>0</v>
      </c>
      <c r="V121" s="45">
        <f>+(V54*V10)-SUM($C121:U121)</f>
        <v>0</v>
      </c>
      <c r="W121" s="45">
        <f>+(W54*W10)-SUM($C121:V121)</f>
        <v>0</v>
      </c>
      <c r="X121" s="45">
        <f>+(X54*X10)-SUM($C121:W121)</f>
        <v>0</v>
      </c>
      <c r="Y121" s="45">
        <f>+(Y54*Y10)-SUM($C121:X121)</f>
        <v>0</v>
      </c>
      <c r="Z121" s="45">
        <f>+(Z54*Z10)-SUM($C121:Y121)</f>
        <v>0</v>
      </c>
      <c r="AA121" s="45">
        <f>+(AA54*AA10)-SUM($C121:Z121)</f>
        <v>0</v>
      </c>
      <c r="AB121" s="45">
        <f>+(AB54*AB10)-SUM($C121:AA121)</f>
        <v>0</v>
      </c>
      <c r="AC121" s="45">
        <f>+(AC54*AC10)-SUM($C121:AB121)</f>
        <v>0</v>
      </c>
      <c r="AD121" s="45">
        <f>+(AD54*AD10)-SUM($C121:AC121)</f>
        <v>0</v>
      </c>
      <c r="AE121" s="45">
        <f>+(AE54*AE10)-SUM($C121:AD121)</f>
        <v>0</v>
      </c>
      <c r="AF121" s="45">
        <f>+(AF54*AF10)-SUM($C121:AE121)</f>
        <v>0</v>
      </c>
      <c r="AG121" s="45">
        <f>+(AG54*AG10)-SUM($C121:AF121)</f>
        <v>0</v>
      </c>
      <c r="AH121" s="45">
        <f>+(AH54*AH10)-SUM($C121:AG121)</f>
        <v>0</v>
      </c>
      <c r="AI121" s="45">
        <f>+(AI54*AI10)-SUM($C121:AH121)</f>
        <v>0</v>
      </c>
      <c r="AJ121" s="45">
        <f>+(AJ54*AJ10)-SUM($C121:AI121)</f>
        <v>0</v>
      </c>
      <c r="AK121" s="45">
        <f>+(AK54*AK10)-SUM($C121:AJ121)</f>
        <v>0</v>
      </c>
      <c r="AL121" s="45">
        <f>+(AL54*AL10)-SUM($C121:AK121)</f>
        <v>0</v>
      </c>
      <c r="AM121" s="45">
        <f>+(AM54*AM10)-SUM($C121:AL121)</f>
        <v>0</v>
      </c>
      <c r="AN121" s="45">
        <f>+(AN54*AN10)-SUM($C121:AM121)</f>
        <v>0</v>
      </c>
      <c r="AO121" s="45">
        <f>+(AO54*AO10)-SUM($C121:AN121)</f>
        <v>0</v>
      </c>
      <c r="AP121" s="45">
        <f>+(AP54*AP10)-SUM($C121:AO121)</f>
        <v>0</v>
      </c>
      <c r="AQ121" s="45">
        <f>+(AQ54*AQ10)-SUM($C121:AP121)</f>
        <v>0</v>
      </c>
      <c r="AR121" s="45">
        <f>+(AR54*AR10)-SUM($C121:AQ121)</f>
        <v>0</v>
      </c>
      <c r="AS121" s="45">
        <f>+(AS54*AS10)-SUM($C121:AR121)</f>
        <v>0</v>
      </c>
      <c r="AT121" s="45">
        <f>+(AT54*AT10)-SUM($C121:AS121)</f>
        <v>0</v>
      </c>
      <c r="AU121" s="45">
        <f>+(AU54*AU10)-SUM($C121:AT121)</f>
        <v>0</v>
      </c>
      <c r="AV121" s="45">
        <f>+(AV54*AV10)-SUM($C121:AU121)</f>
        <v>0</v>
      </c>
      <c r="AW121" s="45">
        <f>+(AW54*AW10)-SUM($C121:AV121)</f>
        <v>0</v>
      </c>
      <c r="AX121" s="45">
        <f>+(AX54*AX10)-SUM($C121:AW121)</f>
        <v>0</v>
      </c>
    </row>
    <row r="122" spans="1:50" x14ac:dyDescent="0.25">
      <c r="A122" t="str">
        <f t="shared" si="84"/>
        <v>Prodotto 8</v>
      </c>
      <c r="B122" s="30"/>
      <c r="C122" s="45">
        <f t="shared" si="85"/>
        <v>0</v>
      </c>
      <c r="D122" s="45">
        <f t="shared" si="86"/>
        <v>0</v>
      </c>
      <c r="E122" s="45">
        <f>+(E55*E11)-SUM($C122:D122)</f>
        <v>0</v>
      </c>
      <c r="F122" s="45">
        <f>+(F55*F11)-SUM($C122:E122)</f>
        <v>0</v>
      </c>
      <c r="G122" s="45">
        <f>+(G55*G11)-SUM($C122:F122)</f>
        <v>0</v>
      </c>
      <c r="H122" s="45">
        <f>+(H55*H11)-SUM($C122:G122)</f>
        <v>0</v>
      </c>
      <c r="I122" s="45">
        <f>+(I55*I11)-SUM($C122:H122)</f>
        <v>0</v>
      </c>
      <c r="J122" s="45">
        <f>+(J55*J11)-SUM($C122:I122)</f>
        <v>0</v>
      </c>
      <c r="K122" s="45">
        <f>+(K55*K11)-SUM($C122:J122)</f>
        <v>0</v>
      </c>
      <c r="L122" s="45">
        <f>+(L55*L11)-SUM($C122:K122)</f>
        <v>0</v>
      </c>
      <c r="M122" s="45">
        <f>+(M55*M11)-SUM($C122:L122)</f>
        <v>0</v>
      </c>
      <c r="N122" s="45">
        <f>+(N55*N11)-SUM($C122:M122)</f>
        <v>0</v>
      </c>
      <c r="O122" s="45">
        <f>+(O55*O11)-SUM($C122:N122)</f>
        <v>0</v>
      </c>
      <c r="P122" s="45">
        <f>+(P55*P11)-SUM($C122:O122)</f>
        <v>0</v>
      </c>
      <c r="Q122" s="45">
        <f>+(Q55*Q11)-SUM($C122:P122)</f>
        <v>0</v>
      </c>
      <c r="R122" s="45">
        <f>+(R55*R11)-SUM($C122:Q122)</f>
        <v>0</v>
      </c>
      <c r="S122" s="45">
        <f>+(S55*S11)-SUM($C122:R122)</f>
        <v>0</v>
      </c>
      <c r="T122" s="45">
        <f>+(T55*T11)-SUM($C122:S122)</f>
        <v>0</v>
      </c>
      <c r="U122" s="45">
        <f>+(U55*U11)-SUM($C122:T122)</f>
        <v>0</v>
      </c>
      <c r="V122" s="45">
        <f>+(V55*V11)-SUM($C122:U122)</f>
        <v>0</v>
      </c>
      <c r="W122" s="45">
        <f>+(W55*W11)-SUM($C122:V122)</f>
        <v>0</v>
      </c>
      <c r="X122" s="45">
        <f>+(X55*X11)-SUM($C122:W122)</f>
        <v>0</v>
      </c>
      <c r="Y122" s="45">
        <f>+(Y55*Y11)-SUM($C122:X122)</f>
        <v>0</v>
      </c>
      <c r="Z122" s="45">
        <f>+(Z55*Z11)-SUM($C122:Y122)</f>
        <v>0</v>
      </c>
      <c r="AA122" s="45">
        <f>+(AA55*AA11)-SUM($C122:Z122)</f>
        <v>0</v>
      </c>
      <c r="AB122" s="45">
        <f>+(AB55*AB11)-SUM($C122:AA122)</f>
        <v>0</v>
      </c>
      <c r="AC122" s="45">
        <f>+(AC55*AC11)-SUM($C122:AB122)</f>
        <v>0</v>
      </c>
      <c r="AD122" s="45">
        <f>+(AD55*AD11)-SUM($C122:AC122)</f>
        <v>0</v>
      </c>
      <c r="AE122" s="45">
        <f>+(AE55*AE11)-SUM($C122:AD122)</f>
        <v>0</v>
      </c>
      <c r="AF122" s="45">
        <f>+(AF55*AF11)-SUM($C122:AE122)</f>
        <v>0</v>
      </c>
      <c r="AG122" s="45">
        <f>+(AG55*AG11)-SUM($C122:AF122)</f>
        <v>0</v>
      </c>
      <c r="AH122" s="45">
        <f>+(AH55*AH11)-SUM($C122:AG122)</f>
        <v>0</v>
      </c>
      <c r="AI122" s="45">
        <f>+(AI55*AI11)-SUM($C122:AH122)</f>
        <v>0</v>
      </c>
      <c r="AJ122" s="45">
        <f>+(AJ55*AJ11)-SUM($C122:AI122)</f>
        <v>0</v>
      </c>
      <c r="AK122" s="45">
        <f>+(AK55*AK11)-SUM($C122:AJ122)</f>
        <v>0</v>
      </c>
      <c r="AL122" s="45">
        <f>+(AL55*AL11)-SUM($C122:AK122)</f>
        <v>0</v>
      </c>
      <c r="AM122" s="45">
        <f>+(AM55*AM11)-SUM($C122:AL122)</f>
        <v>0</v>
      </c>
      <c r="AN122" s="45">
        <f>+(AN55*AN11)-SUM($C122:AM122)</f>
        <v>0</v>
      </c>
      <c r="AO122" s="45">
        <f>+(AO55*AO11)-SUM($C122:AN122)</f>
        <v>0</v>
      </c>
      <c r="AP122" s="45">
        <f>+(AP55*AP11)-SUM($C122:AO122)</f>
        <v>0</v>
      </c>
      <c r="AQ122" s="45">
        <f>+(AQ55*AQ11)-SUM($C122:AP122)</f>
        <v>0</v>
      </c>
      <c r="AR122" s="45">
        <f>+(AR55*AR11)-SUM($C122:AQ122)</f>
        <v>0</v>
      </c>
      <c r="AS122" s="45">
        <f>+(AS55*AS11)-SUM($C122:AR122)</f>
        <v>0</v>
      </c>
      <c r="AT122" s="45">
        <f>+(AT55*AT11)-SUM($C122:AS122)</f>
        <v>0</v>
      </c>
      <c r="AU122" s="45">
        <f>+(AU55*AU11)-SUM($C122:AT122)</f>
        <v>0</v>
      </c>
      <c r="AV122" s="45">
        <f>+(AV55*AV11)-SUM($C122:AU122)</f>
        <v>0</v>
      </c>
      <c r="AW122" s="45">
        <f>+(AW55*AW11)-SUM($C122:AV122)</f>
        <v>0</v>
      </c>
      <c r="AX122" s="45">
        <f>+(AX55*AX11)-SUM($C122:AW122)</f>
        <v>0</v>
      </c>
    </row>
    <row r="123" spans="1:50" x14ac:dyDescent="0.25">
      <c r="A123" t="str">
        <f t="shared" si="84"/>
        <v>Prodotto 9</v>
      </c>
      <c r="B123" s="30"/>
      <c r="C123" s="45">
        <f t="shared" si="85"/>
        <v>0</v>
      </c>
      <c r="D123" s="45">
        <f t="shared" si="86"/>
        <v>0</v>
      </c>
      <c r="E123" s="45">
        <f>+(E56*E12)-SUM($C123:D123)</f>
        <v>0</v>
      </c>
      <c r="F123" s="45">
        <f>+(F56*F12)-SUM($C123:E123)</f>
        <v>0</v>
      </c>
      <c r="G123" s="45">
        <f>+(G56*G12)-SUM($C123:F123)</f>
        <v>0</v>
      </c>
      <c r="H123" s="45">
        <f>+(H56*H12)-SUM($C123:G123)</f>
        <v>0</v>
      </c>
      <c r="I123" s="45">
        <f>+(I56*I12)-SUM($C123:H123)</f>
        <v>0</v>
      </c>
      <c r="J123" s="45">
        <f>+(J56*J12)-SUM($C123:I123)</f>
        <v>0</v>
      </c>
      <c r="K123" s="45">
        <f>+(K56*K12)-SUM($C123:J123)</f>
        <v>0</v>
      </c>
      <c r="L123" s="45">
        <f>+(L56*L12)-SUM($C123:K123)</f>
        <v>0</v>
      </c>
      <c r="M123" s="45">
        <f>+(M56*M12)-SUM($C123:L123)</f>
        <v>0</v>
      </c>
      <c r="N123" s="45">
        <f>+(N56*N12)-SUM($C123:M123)</f>
        <v>0</v>
      </c>
      <c r="O123" s="45">
        <f>+(O56*O12)-SUM($C123:N123)</f>
        <v>0</v>
      </c>
      <c r="P123" s="45">
        <f>+(P56*P12)-SUM($C123:O123)</f>
        <v>0</v>
      </c>
      <c r="Q123" s="45">
        <f>+(Q56*Q12)-SUM($C123:P123)</f>
        <v>0</v>
      </c>
      <c r="R123" s="45">
        <f>+(R56*R12)-SUM($C123:Q123)</f>
        <v>0</v>
      </c>
      <c r="S123" s="45">
        <f>+(S56*S12)-SUM($C123:R123)</f>
        <v>0</v>
      </c>
      <c r="T123" s="45">
        <f>+(T56*T12)-SUM($C123:S123)</f>
        <v>0</v>
      </c>
      <c r="U123" s="45">
        <f>+(U56*U12)-SUM($C123:T123)</f>
        <v>0</v>
      </c>
      <c r="V123" s="45">
        <f>+(V56*V12)-SUM($C123:U123)</f>
        <v>0</v>
      </c>
      <c r="W123" s="45">
        <f>+(W56*W12)-SUM($C123:V123)</f>
        <v>0</v>
      </c>
      <c r="X123" s="45">
        <f>+(X56*X12)-SUM($C123:W123)</f>
        <v>0</v>
      </c>
      <c r="Y123" s="45">
        <f>+(Y56*Y12)-SUM($C123:X123)</f>
        <v>0</v>
      </c>
      <c r="Z123" s="45">
        <f>+(Z56*Z12)-SUM($C123:Y123)</f>
        <v>0</v>
      </c>
      <c r="AA123" s="45">
        <f>+(AA56*AA12)-SUM($C123:Z123)</f>
        <v>0</v>
      </c>
      <c r="AB123" s="45">
        <f>+(AB56*AB12)-SUM($C123:AA123)</f>
        <v>0</v>
      </c>
      <c r="AC123" s="45">
        <f>+(AC56*AC12)-SUM($C123:AB123)</f>
        <v>0</v>
      </c>
      <c r="AD123" s="45">
        <f>+(AD56*AD12)-SUM($C123:AC123)</f>
        <v>0</v>
      </c>
      <c r="AE123" s="45">
        <f>+(AE56*AE12)-SUM($C123:AD123)</f>
        <v>0</v>
      </c>
      <c r="AF123" s="45">
        <f>+(AF56*AF12)-SUM($C123:AE123)</f>
        <v>0</v>
      </c>
      <c r="AG123" s="45">
        <f>+(AG56*AG12)-SUM($C123:AF123)</f>
        <v>0</v>
      </c>
      <c r="AH123" s="45">
        <f>+(AH56*AH12)-SUM($C123:AG123)</f>
        <v>0</v>
      </c>
      <c r="AI123" s="45">
        <f>+(AI56*AI12)-SUM($C123:AH123)</f>
        <v>0</v>
      </c>
      <c r="AJ123" s="45">
        <f>+(AJ56*AJ12)-SUM($C123:AI123)</f>
        <v>0</v>
      </c>
      <c r="AK123" s="45">
        <f>+(AK56*AK12)-SUM($C123:AJ123)</f>
        <v>0</v>
      </c>
      <c r="AL123" s="45">
        <f>+(AL56*AL12)-SUM($C123:AK123)</f>
        <v>0</v>
      </c>
      <c r="AM123" s="45">
        <f>+(AM56*AM12)-SUM($C123:AL123)</f>
        <v>0</v>
      </c>
      <c r="AN123" s="45">
        <f>+(AN56*AN12)-SUM($C123:AM123)</f>
        <v>0</v>
      </c>
      <c r="AO123" s="45">
        <f>+(AO56*AO12)-SUM($C123:AN123)</f>
        <v>0</v>
      </c>
      <c r="AP123" s="45">
        <f>+(AP56*AP12)-SUM($C123:AO123)</f>
        <v>0</v>
      </c>
      <c r="AQ123" s="45">
        <f>+(AQ56*AQ12)-SUM($C123:AP123)</f>
        <v>0</v>
      </c>
      <c r="AR123" s="45">
        <f>+(AR56*AR12)-SUM($C123:AQ123)</f>
        <v>0</v>
      </c>
      <c r="AS123" s="45">
        <f>+(AS56*AS12)-SUM($C123:AR123)</f>
        <v>0</v>
      </c>
      <c r="AT123" s="45">
        <f>+(AT56*AT12)-SUM($C123:AS123)</f>
        <v>0</v>
      </c>
      <c r="AU123" s="45">
        <f>+(AU56*AU12)-SUM($C123:AT123)</f>
        <v>0</v>
      </c>
      <c r="AV123" s="45">
        <f>+(AV56*AV12)-SUM($C123:AU123)</f>
        <v>0</v>
      </c>
      <c r="AW123" s="45">
        <f>+(AW56*AW12)-SUM($C123:AV123)</f>
        <v>0</v>
      </c>
      <c r="AX123" s="45">
        <f>+(AX56*AX12)-SUM($C123:AW123)</f>
        <v>0</v>
      </c>
    </row>
    <row r="124" spans="1:50" x14ac:dyDescent="0.25">
      <c r="A124" t="str">
        <f t="shared" si="84"/>
        <v>Prodotto 10</v>
      </c>
      <c r="B124" s="30"/>
      <c r="C124" s="45">
        <f t="shared" si="85"/>
        <v>0</v>
      </c>
      <c r="D124" s="45">
        <f t="shared" si="86"/>
        <v>0</v>
      </c>
      <c r="E124" s="45">
        <f>+(E57*E13)-SUM($C124:D124)</f>
        <v>0</v>
      </c>
      <c r="F124" s="45">
        <f>+(F57*F13)-SUM($C124:E124)</f>
        <v>0</v>
      </c>
      <c r="G124" s="45">
        <f>+(G57*G13)-SUM($C124:F124)</f>
        <v>0</v>
      </c>
      <c r="H124" s="45">
        <f>+(H57*H13)-SUM($C124:G124)</f>
        <v>0</v>
      </c>
      <c r="I124" s="45">
        <f>+(I57*I13)-SUM($C124:H124)</f>
        <v>0</v>
      </c>
      <c r="J124" s="45">
        <f>+(J57*J13)-SUM($C124:I124)</f>
        <v>0</v>
      </c>
      <c r="K124" s="45">
        <f>+(K57*K13)-SUM($C124:J124)</f>
        <v>0</v>
      </c>
      <c r="L124" s="45">
        <f>+(L57*L13)-SUM($C124:K124)</f>
        <v>0</v>
      </c>
      <c r="M124" s="45">
        <f>+(M57*M13)-SUM($C124:L124)</f>
        <v>0</v>
      </c>
      <c r="N124" s="45">
        <f>+(N57*N13)-SUM($C124:M124)</f>
        <v>0</v>
      </c>
      <c r="O124" s="45">
        <f>+(O57*O13)-SUM($C124:N124)</f>
        <v>0</v>
      </c>
      <c r="P124" s="45">
        <f>+(P57*P13)-SUM($C124:O124)</f>
        <v>0</v>
      </c>
      <c r="Q124" s="45">
        <f>+(Q57*Q13)-SUM($C124:P124)</f>
        <v>0</v>
      </c>
      <c r="R124" s="45">
        <f>+(R57*R13)-SUM($C124:Q124)</f>
        <v>0</v>
      </c>
      <c r="S124" s="45">
        <f>+(S57*S13)-SUM($C124:R124)</f>
        <v>0</v>
      </c>
      <c r="T124" s="45">
        <f>+(T57*T13)-SUM($C124:S124)</f>
        <v>0</v>
      </c>
      <c r="U124" s="45">
        <f>+(U57*U13)-SUM($C124:T124)</f>
        <v>0</v>
      </c>
      <c r="V124" s="45">
        <f>+(V57*V13)-SUM($C124:U124)</f>
        <v>0</v>
      </c>
      <c r="W124" s="45">
        <f>+(W57*W13)-SUM($C124:V124)</f>
        <v>0</v>
      </c>
      <c r="X124" s="45">
        <f>+(X57*X13)-SUM($C124:W124)</f>
        <v>0</v>
      </c>
      <c r="Y124" s="45">
        <f>+(Y57*Y13)-SUM($C124:X124)</f>
        <v>0</v>
      </c>
      <c r="Z124" s="45">
        <f>+(Z57*Z13)-SUM($C124:Y124)</f>
        <v>0</v>
      </c>
      <c r="AA124" s="45">
        <f>+(AA57*AA13)-SUM($C124:Z124)</f>
        <v>0</v>
      </c>
      <c r="AB124" s="45">
        <f>+(AB57*AB13)-SUM($C124:AA124)</f>
        <v>0</v>
      </c>
      <c r="AC124" s="45">
        <f>+(AC57*AC13)-SUM($C124:AB124)</f>
        <v>0</v>
      </c>
      <c r="AD124" s="45">
        <f>+(AD57*AD13)-SUM($C124:AC124)</f>
        <v>0</v>
      </c>
      <c r="AE124" s="45">
        <f>+(AE57*AE13)-SUM($C124:AD124)</f>
        <v>0</v>
      </c>
      <c r="AF124" s="45">
        <f>+(AF57*AF13)-SUM($C124:AE124)</f>
        <v>0</v>
      </c>
      <c r="AG124" s="45">
        <f>+(AG57*AG13)-SUM($C124:AF124)</f>
        <v>0</v>
      </c>
      <c r="AH124" s="45">
        <f>+(AH57*AH13)-SUM($C124:AG124)</f>
        <v>0</v>
      </c>
      <c r="AI124" s="45">
        <f>+(AI57*AI13)-SUM($C124:AH124)</f>
        <v>0</v>
      </c>
      <c r="AJ124" s="45">
        <f>+(AJ57*AJ13)-SUM($C124:AI124)</f>
        <v>0</v>
      </c>
      <c r="AK124" s="45">
        <f>+(AK57*AK13)-SUM($C124:AJ124)</f>
        <v>0</v>
      </c>
      <c r="AL124" s="45">
        <f>+(AL57*AL13)-SUM($C124:AK124)</f>
        <v>0</v>
      </c>
      <c r="AM124" s="45">
        <f>+(AM57*AM13)-SUM($C124:AL124)</f>
        <v>0</v>
      </c>
      <c r="AN124" s="45">
        <f>+(AN57*AN13)-SUM($C124:AM124)</f>
        <v>0</v>
      </c>
      <c r="AO124" s="45">
        <f>+(AO57*AO13)-SUM($C124:AN124)</f>
        <v>0</v>
      </c>
      <c r="AP124" s="45">
        <f>+(AP57*AP13)-SUM($C124:AO124)</f>
        <v>0</v>
      </c>
      <c r="AQ124" s="45">
        <f>+(AQ57*AQ13)-SUM($C124:AP124)</f>
        <v>0</v>
      </c>
      <c r="AR124" s="45">
        <f>+(AR57*AR13)-SUM($C124:AQ124)</f>
        <v>0</v>
      </c>
      <c r="AS124" s="45">
        <f>+(AS57*AS13)-SUM($C124:AR124)</f>
        <v>0</v>
      </c>
      <c r="AT124" s="45">
        <f>+(AT57*AT13)-SUM($C124:AS124)</f>
        <v>0</v>
      </c>
      <c r="AU124" s="45">
        <f>+(AU57*AU13)-SUM($C124:AT124)</f>
        <v>0</v>
      </c>
      <c r="AV124" s="45">
        <f>+(AV57*AV13)-SUM($C124:AU124)</f>
        <v>0</v>
      </c>
      <c r="AW124" s="45">
        <f>+(AW57*AW13)-SUM($C124:AV124)</f>
        <v>0</v>
      </c>
      <c r="AX124" s="45">
        <f>+(AX57*AX13)-SUM($C124:AW124)</f>
        <v>0</v>
      </c>
    </row>
    <row r="125" spans="1:50" x14ac:dyDescent="0.25">
      <c r="A125" t="str">
        <f t="shared" si="84"/>
        <v>Prodotto 11</v>
      </c>
      <c r="B125" s="30"/>
      <c r="C125" s="45">
        <f t="shared" si="85"/>
        <v>0</v>
      </c>
      <c r="D125" s="45">
        <f t="shared" si="86"/>
        <v>0</v>
      </c>
      <c r="E125" s="45">
        <f>+(E58*E14)-SUM($C125:D125)</f>
        <v>0</v>
      </c>
      <c r="F125" s="45">
        <f>+(F58*F14)-SUM($C125:E125)</f>
        <v>0</v>
      </c>
      <c r="G125" s="45">
        <f>+(G58*G14)-SUM($C125:F125)</f>
        <v>0</v>
      </c>
      <c r="H125" s="45">
        <f>+(H58*H14)-SUM($C125:G125)</f>
        <v>0</v>
      </c>
      <c r="I125" s="45">
        <f>+(I58*I14)-SUM($C125:H125)</f>
        <v>0</v>
      </c>
      <c r="J125" s="45">
        <f>+(J58*J14)-SUM($C125:I125)</f>
        <v>0</v>
      </c>
      <c r="K125" s="45">
        <f>+(K58*K14)-SUM($C125:J125)</f>
        <v>0</v>
      </c>
      <c r="L125" s="45">
        <f>+(L58*L14)-SUM($C125:K125)</f>
        <v>0</v>
      </c>
      <c r="M125" s="45">
        <f>+(M58*M14)-SUM($C125:L125)</f>
        <v>0</v>
      </c>
      <c r="N125" s="45">
        <f>+(N58*N14)-SUM($C125:M125)</f>
        <v>0</v>
      </c>
      <c r="O125" s="45">
        <f>+(O58*O14)-SUM($C125:N125)</f>
        <v>0</v>
      </c>
      <c r="P125" s="45">
        <f>+(P58*P14)-SUM($C125:O125)</f>
        <v>0</v>
      </c>
      <c r="Q125" s="45">
        <f>+(Q58*Q14)-SUM($C125:P125)</f>
        <v>0</v>
      </c>
      <c r="R125" s="45">
        <f>+(R58*R14)-SUM($C125:Q125)</f>
        <v>0</v>
      </c>
      <c r="S125" s="45">
        <f>+(S58*S14)-SUM($C125:R125)</f>
        <v>0</v>
      </c>
      <c r="T125" s="45">
        <f>+(T58*T14)-SUM($C125:S125)</f>
        <v>0</v>
      </c>
      <c r="U125" s="45">
        <f>+(U58*U14)-SUM($C125:T125)</f>
        <v>0</v>
      </c>
      <c r="V125" s="45">
        <f>+(V58*V14)-SUM($C125:U125)</f>
        <v>0</v>
      </c>
      <c r="W125" s="45">
        <f>+(W58*W14)-SUM($C125:V125)</f>
        <v>0</v>
      </c>
      <c r="X125" s="45">
        <f>+(X58*X14)-SUM($C125:W125)</f>
        <v>0</v>
      </c>
      <c r="Y125" s="45">
        <f>+(Y58*Y14)-SUM($C125:X125)</f>
        <v>0</v>
      </c>
      <c r="Z125" s="45">
        <f>+(Z58*Z14)-SUM($C125:Y125)</f>
        <v>0</v>
      </c>
      <c r="AA125" s="45">
        <f>+(AA58*AA14)-SUM($C125:Z125)</f>
        <v>0</v>
      </c>
      <c r="AB125" s="45">
        <f>+(AB58*AB14)-SUM($C125:AA125)</f>
        <v>0</v>
      </c>
      <c r="AC125" s="45">
        <f>+(AC58*AC14)-SUM($C125:AB125)</f>
        <v>0</v>
      </c>
      <c r="AD125" s="45">
        <f>+(AD58*AD14)-SUM($C125:AC125)</f>
        <v>0</v>
      </c>
      <c r="AE125" s="45">
        <f>+(AE58*AE14)-SUM($C125:AD125)</f>
        <v>0</v>
      </c>
      <c r="AF125" s="45">
        <f>+(AF58*AF14)-SUM($C125:AE125)</f>
        <v>0</v>
      </c>
      <c r="AG125" s="45">
        <f>+(AG58*AG14)-SUM($C125:AF125)</f>
        <v>0</v>
      </c>
      <c r="AH125" s="45">
        <f>+(AH58*AH14)-SUM($C125:AG125)</f>
        <v>0</v>
      </c>
      <c r="AI125" s="45">
        <f>+(AI58*AI14)-SUM($C125:AH125)</f>
        <v>0</v>
      </c>
      <c r="AJ125" s="45">
        <f>+(AJ58*AJ14)-SUM($C125:AI125)</f>
        <v>0</v>
      </c>
      <c r="AK125" s="45">
        <f>+(AK58*AK14)-SUM($C125:AJ125)</f>
        <v>0</v>
      </c>
      <c r="AL125" s="45">
        <f>+(AL58*AL14)-SUM($C125:AK125)</f>
        <v>0</v>
      </c>
      <c r="AM125" s="45">
        <f>+(AM58*AM14)-SUM($C125:AL125)</f>
        <v>0</v>
      </c>
      <c r="AN125" s="45">
        <f>+(AN58*AN14)-SUM($C125:AM125)</f>
        <v>0</v>
      </c>
      <c r="AO125" s="45">
        <f>+(AO58*AO14)-SUM($C125:AN125)</f>
        <v>0</v>
      </c>
      <c r="AP125" s="45">
        <f>+(AP58*AP14)-SUM($C125:AO125)</f>
        <v>0</v>
      </c>
      <c r="AQ125" s="45">
        <f>+(AQ58*AQ14)-SUM($C125:AP125)</f>
        <v>0</v>
      </c>
      <c r="AR125" s="45">
        <f>+(AR58*AR14)-SUM($C125:AQ125)</f>
        <v>0</v>
      </c>
      <c r="AS125" s="45">
        <f>+(AS58*AS14)-SUM($C125:AR125)</f>
        <v>0</v>
      </c>
      <c r="AT125" s="45">
        <f>+(AT58*AT14)-SUM($C125:AS125)</f>
        <v>0</v>
      </c>
      <c r="AU125" s="45">
        <f>+(AU58*AU14)-SUM($C125:AT125)</f>
        <v>0</v>
      </c>
      <c r="AV125" s="45">
        <f>+(AV58*AV14)-SUM($C125:AU125)</f>
        <v>0</v>
      </c>
      <c r="AW125" s="45">
        <f>+(AW58*AW14)-SUM($C125:AV125)</f>
        <v>0</v>
      </c>
      <c r="AX125" s="45">
        <f>+(AX58*AX14)-SUM($C125:AW125)</f>
        <v>0</v>
      </c>
    </row>
    <row r="126" spans="1:50" x14ac:dyDescent="0.25">
      <c r="A126" t="str">
        <f t="shared" si="84"/>
        <v>Prodotto 12</v>
      </c>
      <c r="B126" s="30"/>
      <c r="C126" s="45">
        <f t="shared" si="85"/>
        <v>0</v>
      </c>
      <c r="D126" s="45">
        <f t="shared" si="86"/>
        <v>0</v>
      </c>
      <c r="E126" s="45">
        <f>+(E59*E15)-SUM($C126:D126)</f>
        <v>0</v>
      </c>
      <c r="F126" s="45">
        <f>+(F59*F15)-SUM($C126:E126)</f>
        <v>0</v>
      </c>
      <c r="G126" s="45">
        <f>+(G59*G15)-SUM($C126:F126)</f>
        <v>0</v>
      </c>
      <c r="H126" s="45">
        <f>+(H59*H15)-SUM($C126:G126)</f>
        <v>0</v>
      </c>
      <c r="I126" s="45">
        <f>+(I59*I15)-SUM($C126:H126)</f>
        <v>0</v>
      </c>
      <c r="J126" s="45">
        <f>+(J59*J15)-SUM($C126:I126)</f>
        <v>0</v>
      </c>
      <c r="K126" s="45">
        <f>+(K59*K15)-SUM($C126:J126)</f>
        <v>0</v>
      </c>
      <c r="L126" s="45">
        <f>+(L59*L15)-SUM($C126:K126)</f>
        <v>0</v>
      </c>
      <c r="M126" s="45">
        <f>+(M59*M15)-SUM($C126:L126)</f>
        <v>0</v>
      </c>
      <c r="N126" s="45">
        <f>+(N59*N15)-SUM($C126:M126)</f>
        <v>0</v>
      </c>
      <c r="O126" s="45">
        <f>+(O59*O15)-SUM($C126:N126)</f>
        <v>0</v>
      </c>
      <c r="P126" s="45">
        <f>+(P59*P15)-SUM($C126:O126)</f>
        <v>0</v>
      </c>
      <c r="Q126" s="45">
        <f>+(Q59*Q15)-SUM($C126:P126)</f>
        <v>0</v>
      </c>
      <c r="R126" s="45">
        <f>+(R59*R15)-SUM($C126:Q126)</f>
        <v>0</v>
      </c>
      <c r="S126" s="45">
        <f>+(S59*S15)-SUM($C126:R126)</f>
        <v>0</v>
      </c>
      <c r="T126" s="45">
        <f>+(T59*T15)-SUM($C126:S126)</f>
        <v>0</v>
      </c>
      <c r="U126" s="45">
        <f>+(U59*U15)-SUM($C126:T126)</f>
        <v>0</v>
      </c>
      <c r="V126" s="45">
        <f>+(V59*V15)-SUM($C126:U126)</f>
        <v>0</v>
      </c>
      <c r="W126" s="45">
        <f>+(W59*W15)-SUM($C126:V126)</f>
        <v>0</v>
      </c>
      <c r="X126" s="45">
        <f>+(X59*X15)-SUM($C126:W126)</f>
        <v>0</v>
      </c>
      <c r="Y126" s="45">
        <f>+(Y59*Y15)-SUM($C126:X126)</f>
        <v>0</v>
      </c>
      <c r="Z126" s="45">
        <f>+(Z59*Z15)-SUM($C126:Y126)</f>
        <v>0</v>
      </c>
      <c r="AA126" s="45">
        <f>+(AA59*AA15)-SUM($C126:Z126)</f>
        <v>0</v>
      </c>
      <c r="AB126" s="45">
        <f>+(AB59*AB15)-SUM($C126:AA126)</f>
        <v>0</v>
      </c>
      <c r="AC126" s="45">
        <f>+(AC59*AC15)-SUM($C126:AB126)</f>
        <v>0</v>
      </c>
      <c r="AD126" s="45">
        <f>+(AD59*AD15)-SUM($C126:AC126)</f>
        <v>0</v>
      </c>
      <c r="AE126" s="45">
        <f>+(AE59*AE15)-SUM($C126:AD126)</f>
        <v>0</v>
      </c>
      <c r="AF126" s="45">
        <f>+(AF59*AF15)-SUM($C126:AE126)</f>
        <v>0</v>
      </c>
      <c r="AG126" s="45">
        <f>+(AG59*AG15)-SUM($C126:AF126)</f>
        <v>0</v>
      </c>
      <c r="AH126" s="45">
        <f>+(AH59*AH15)-SUM($C126:AG126)</f>
        <v>0</v>
      </c>
      <c r="AI126" s="45">
        <f>+(AI59*AI15)-SUM($C126:AH126)</f>
        <v>0</v>
      </c>
      <c r="AJ126" s="45">
        <f>+(AJ59*AJ15)-SUM($C126:AI126)</f>
        <v>0</v>
      </c>
      <c r="AK126" s="45">
        <f>+(AK59*AK15)-SUM($C126:AJ126)</f>
        <v>0</v>
      </c>
      <c r="AL126" s="45">
        <f>+(AL59*AL15)-SUM($C126:AK126)</f>
        <v>0</v>
      </c>
      <c r="AM126" s="45">
        <f>+(AM59*AM15)-SUM($C126:AL126)</f>
        <v>0</v>
      </c>
      <c r="AN126" s="45">
        <f>+(AN59*AN15)-SUM($C126:AM126)</f>
        <v>0</v>
      </c>
      <c r="AO126" s="45">
        <f>+(AO59*AO15)-SUM($C126:AN126)</f>
        <v>0</v>
      </c>
      <c r="AP126" s="45">
        <f>+(AP59*AP15)-SUM($C126:AO126)</f>
        <v>0</v>
      </c>
      <c r="AQ126" s="45">
        <f>+(AQ59*AQ15)-SUM($C126:AP126)</f>
        <v>0</v>
      </c>
      <c r="AR126" s="45">
        <f>+(AR59*AR15)-SUM($C126:AQ126)</f>
        <v>0</v>
      </c>
      <c r="AS126" s="45">
        <f>+(AS59*AS15)-SUM($C126:AR126)</f>
        <v>0</v>
      </c>
      <c r="AT126" s="45">
        <f>+(AT59*AT15)-SUM($C126:AS126)</f>
        <v>0</v>
      </c>
      <c r="AU126" s="45">
        <f>+(AU59*AU15)-SUM($C126:AT126)</f>
        <v>0</v>
      </c>
      <c r="AV126" s="45">
        <f>+(AV59*AV15)-SUM($C126:AU126)</f>
        <v>0</v>
      </c>
      <c r="AW126" s="45">
        <f>+(AW59*AW15)-SUM($C126:AV126)</f>
        <v>0</v>
      </c>
      <c r="AX126" s="45">
        <f>+(AX59*AX15)-SUM($C126:AW126)</f>
        <v>0</v>
      </c>
    </row>
    <row r="127" spans="1:50" x14ac:dyDescent="0.25">
      <c r="A127" t="str">
        <f t="shared" si="84"/>
        <v>Prodotto 13</v>
      </c>
      <c r="B127" s="30"/>
      <c r="C127" s="45">
        <f t="shared" si="85"/>
        <v>0</v>
      </c>
      <c r="D127" s="45">
        <f t="shared" si="86"/>
        <v>0</v>
      </c>
      <c r="E127" s="45">
        <f>+(E60*E16)-SUM($C127:D127)</f>
        <v>0</v>
      </c>
      <c r="F127" s="45">
        <f>+(F60*F16)-SUM($C127:E127)</f>
        <v>0</v>
      </c>
      <c r="G127" s="45">
        <f>+(G60*G16)-SUM($C127:F127)</f>
        <v>0</v>
      </c>
      <c r="H127" s="45">
        <f>+(H60*H16)-SUM($C127:G127)</f>
        <v>0</v>
      </c>
      <c r="I127" s="45">
        <f>+(I60*I16)-SUM($C127:H127)</f>
        <v>0</v>
      </c>
      <c r="J127" s="45">
        <f>+(J60*J16)-SUM($C127:I127)</f>
        <v>0</v>
      </c>
      <c r="K127" s="45">
        <f>+(K60*K16)-SUM($C127:J127)</f>
        <v>0</v>
      </c>
      <c r="L127" s="45">
        <f>+(L60*L16)-SUM($C127:K127)</f>
        <v>0</v>
      </c>
      <c r="M127" s="45">
        <f>+(M60*M16)-SUM($C127:L127)</f>
        <v>0</v>
      </c>
      <c r="N127" s="45">
        <f>+(N60*N16)-SUM($C127:M127)</f>
        <v>0</v>
      </c>
      <c r="O127" s="45">
        <f>+(O60*O16)-SUM($C127:N127)</f>
        <v>0</v>
      </c>
      <c r="P127" s="45">
        <f>+(P60*P16)-SUM($C127:O127)</f>
        <v>0</v>
      </c>
      <c r="Q127" s="45">
        <f>+(Q60*Q16)-SUM($C127:P127)</f>
        <v>0</v>
      </c>
      <c r="R127" s="45">
        <f>+(R60*R16)-SUM($C127:Q127)</f>
        <v>0</v>
      </c>
      <c r="S127" s="45">
        <f>+(S60*S16)-SUM($C127:R127)</f>
        <v>0</v>
      </c>
      <c r="T127" s="45">
        <f>+(T60*T16)-SUM($C127:S127)</f>
        <v>0</v>
      </c>
      <c r="U127" s="45">
        <f>+(U60*U16)-SUM($C127:T127)</f>
        <v>0</v>
      </c>
      <c r="V127" s="45">
        <f>+(V60*V16)-SUM($C127:U127)</f>
        <v>0</v>
      </c>
      <c r="W127" s="45">
        <f>+(W60*W16)-SUM($C127:V127)</f>
        <v>0</v>
      </c>
      <c r="X127" s="45">
        <f>+(X60*X16)-SUM($C127:W127)</f>
        <v>0</v>
      </c>
      <c r="Y127" s="45">
        <f>+(Y60*Y16)-SUM($C127:X127)</f>
        <v>0</v>
      </c>
      <c r="Z127" s="45">
        <f>+(Z60*Z16)-SUM($C127:Y127)</f>
        <v>0</v>
      </c>
      <c r="AA127" s="45">
        <f>+(AA60*AA16)-SUM($C127:Z127)</f>
        <v>0</v>
      </c>
      <c r="AB127" s="45">
        <f>+(AB60*AB16)-SUM($C127:AA127)</f>
        <v>0</v>
      </c>
      <c r="AC127" s="45">
        <f>+(AC60*AC16)-SUM($C127:AB127)</f>
        <v>0</v>
      </c>
      <c r="AD127" s="45">
        <f>+(AD60*AD16)-SUM($C127:AC127)</f>
        <v>0</v>
      </c>
      <c r="AE127" s="45">
        <f>+(AE60*AE16)-SUM($C127:AD127)</f>
        <v>0</v>
      </c>
      <c r="AF127" s="45">
        <f>+(AF60*AF16)-SUM($C127:AE127)</f>
        <v>0</v>
      </c>
      <c r="AG127" s="45">
        <f>+(AG60*AG16)-SUM($C127:AF127)</f>
        <v>0</v>
      </c>
      <c r="AH127" s="45">
        <f>+(AH60*AH16)-SUM($C127:AG127)</f>
        <v>0</v>
      </c>
      <c r="AI127" s="45">
        <f>+(AI60*AI16)-SUM($C127:AH127)</f>
        <v>0</v>
      </c>
      <c r="AJ127" s="45">
        <f>+(AJ60*AJ16)-SUM($C127:AI127)</f>
        <v>0</v>
      </c>
      <c r="AK127" s="45">
        <f>+(AK60*AK16)-SUM($C127:AJ127)</f>
        <v>0</v>
      </c>
      <c r="AL127" s="45">
        <f>+(AL60*AL16)-SUM($C127:AK127)</f>
        <v>0</v>
      </c>
      <c r="AM127" s="45">
        <f>+(AM60*AM16)-SUM($C127:AL127)</f>
        <v>0</v>
      </c>
      <c r="AN127" s="45">
        <f>+(AN60*AN16)-SUM($C127:AM127)</f>
        <v>0</v>
      </c>
      <c r="AO127" s="45">
        <f>+(AO60*AO16)-SUM($C127:AN127)</f>
        <v>0</v>
      </c>
      <c r="AP127" s="45">
        <f>+(AP60*AP16)-SUM($C127:AO127)</f>
        <v>0</v>
      </c>
      <c r="AQ127" s="45">
        <f>+(AQ60*AQ16)-SUM($C127:AP127)</f>
        <v>0</v>
      </c>
      <c r="AR127" s="45">
        <f>+(AR60*AR16)-SUM($C127:AQ127)</f>
        <v>0</v>
      </c>
      <c r="AS127" s="45">
        <f>+(AS60*AS16)-SUM($C127:AR127)</f>
        <v>0</v>
      </c>
      <c r="AT127" s="45">
        <f>+(AT60*AT16)-SUM($C127:AS127)</f>
        <v>0</v>
      </c>
      <c r="AU127" s="45">
        <f>+(AU60*AU16)-SUM($C127:AT127)</f>
        <v>0</v>
      </c>
      <c r="AV127" s="45">
        <f>+(AV60*AV16)-SUM($C127:AU127)</f>
        <v>0</v>
      </c>
      <c r="AW127" s="45">
        <f>+(AW60*AW16)-SUM($C127:AV127)</f>
        <v>0</v>
      </c>
      <c r="AX127" s="45">
        <f>+(AX60*AX16)-SUM($C127:AW127)</f>
        <v>0</v>
      </c>
    </row>
    <row r="128" spans="1:50" x14ac:dyDescent="0.25">
      <c r="A128" t="str">
        <f t="shared" si="84"/>
        <v>Prodotto 14</v>
      </c>
      <c r="B128" s="30"/>
      <c r="C128" s="45">
        <f t="shared" si="85"/>
        <v>0</v>
      </c>
      <c r="D128" s="45">
        <f t="shared" si="86"/>
        <v>0</v>
      </c>
      <c r="E128" s="45">
        <f>+(E61*E17)-SUM($C128:D128)</f>
        <v>0</v>
      </c>
      <c r="F128" s="45">
        <f>+(F61*F17)-SUM($C128:E128)</f>
        <v>0</v>
      </c>
      <c r="G128" s="45">
        <f>+(G61*G17)-SUM($C128:F128)</f>
        <v>0</v>
      </c>
      <c r="H128" s="45">
        <f>+(H61*H17)-SUM($C128:G128)</f>
        <v>0</v>
      </c>
      <c r="I128" s="45">
        <f>+(I61*I17)-SUM($C128:H128)</f>
        <v>0</v>
      </c>
      <c r="J128" s="45">
        <f>+(J61*J17)-SUM($C128:I128)</f>
        <v>0</v>
      </c>
      <c r="K128" s="45">
        <f>+(K61*K17)-SUM($C128:J128)</f>
        <v>0</v>
      </c>
      <c r="L128" s="45">
        <f>+(L61*L17)-SUM($C128:K128)</f>
        <v>0</v>
      </c>
      <c r="M128" s="45">
        <f>+(M61*M17)-SUM($C128:L128)</f>
        <v>0</v>
      </c>
      <c r="N128" s="45">
        <f>+(N61*N17)-SUM($C128:M128)</f>
        <v>0</v>
      </c>
      <c r="O128" s="45">
        <f>+(O61*O17)-SUM($C128:N128)</f>
        <v>0</v>
      </c>
      <c r="P128" s="45">
        <f>+(P61*P17)-SUM($C128:O128)</f>
        <v>0</v>
      </c>
      <c r="Q128" s="45">
        <f>+(Q61*Q17)-SUM($C128:P128)</f>
        <v>0</v>
      </c>
      <c r="R128" s="45">
        <f>+(R61*R17)-SUM($C128:Q128)</f>
        <v>0</v>
      </c>
      <c r="S128" s="45">
        <f>+(S61*S17)-SUM($C128:R128)</f>
        <v>0</v>
      </c>
      <c r="T128" s="45">
        <f>+(T61*T17)-SUM($C128:S128)</f>
        <v>0</v>
      </c>
      <c r="U128" s="45">
        <f>+(U61*U17)-SUM($C128:T128)</f>
        <v>0</v>
      </c>
      <c r="V128" s="45">
        <f>+(V61*V17)-SUM($C128:U128)</f>
        <v>0</v>
      </c>
      <c r="W128" s="45">
        <f>+(W61*W17)-SUM($C128:V128)</f>
        <v>0</v>
      </c>
      <c r="X128" s="45">
        <f>+(X61*X17)-SUM($C128:W128)</f>
        <v>0</v>
      </c>
      <c r="Y128" s="45">
        <f>+(Y61*Y17)-SUM($C128:X128)</f>
        <v>0</v>
      </c>
      <c r="Z128" s="45">
        <f>+(Z61*Z17)-SUM($C128:Y128)</f>
        <v>0</v>
      </c>
      <c r="AA128" s="45">
        <f>+(AA61*AA17)-SUM($C128:Z128)</f>
        <v>0</v>
      </c>
      <c r="AB128" s="45">
        <f>+(AB61*AB17)-SUM($C128:AA128)</f>
        <v>0</v>
      </c>
      <c r="AC128" s="45">
        <f>+(AC61*AC17)-SUM($C128:AB128)</f>
        <v>0</v>
      </c>
      <c r="AD128" s="45">
        <f>+(AD61*AD17)-SUM($C128:AC128)</f>
        <v>0</v>
      </c>
      <c r="AE128" s="45">
        <f>+(AE61*AE17)-SUM($C128:AD128)</f>
        <v>0</v>
      </c>
      <c r="AF128" s="45">
        <f>+(AF61*AF17)-SUM($C128:AE128)</f>
        <v>0</v>
      </c>
      <c r="AG128" s="45">
        <f>+(AG61*AG17)-SUM($C128:AF128)</f>
        <v>0</v>
      </c>
      <c r="AH128" s="45">
        <f>+(AH61*AH17)-SUM($C128:AG128)</f>
        <v>0</v>
      </c>
      <c r="AI128" s="45">
        <f>+(AI61*AI17)-SUM($C128:AH128)</f>
        <v>0</v>
      </c>
      <c r="AJ128" s="45">
        <f>+(AJ61*AJ17)-SUM($C128:AI128)</f>
        <v>0</v>
      </c>
      <c r="AK128" s="45">
        <f>+(AK61*AK17)-SUM($C128:AJ128)</f>
        <v>0</v>
      </c>
      <c r="AL128" s="45">
        <f>+(AL61*AL17)-SUM($C128:AK128)</f>
        <v>0</v>
      </c>
      <c r="AM128" s="45">
        <f>+(AM61*AM17)-SUM($C128:AL128)</f>
        <v>0</v>
      </c>
      <c r="AN128" s="45">
        <f>+(AN61*AN17)-SUM($C128:AM128)</f>
        <v>0</v>
      </c>
      <c r="AO128" s="45">
        <f>+(AO61*AO17)-SUM($C128:AN128)</f>
        <v>0</v>
      </c>
      <c r="AP128" s="45">
        <f>+(AP61*AP17)-SUM($C128:AO128)</f>
        <v>0</v>
      </c>
      <c r="AQ128" s="45">
        <f>+(AQ61*AQ17)-SUM($C128:AP128)</f>
        <v>0</v>
      </c>
      <c r="AR128" s="45">
        <f>+(AR61*AR17)-SUM($C128:AQ128)</f>
        <v>0</v>
      </c>
      <c r="AS128" s="45">
        <f>+(AS61*AS17)-SUM($C128:AR128)</f>
        <v>0</v>
      </c>
      <c r="AT128" s="45">
        <f>+(AT61*AT17)-SUM($C128:AS128)</f>
        <v>0</v>
      </c>
      <c r="AU128" s="45">
        <f>+(AU61*AU17)-SUM($C128:AT128)</f>
        <v>0</v>
      </c>
      <c r="AV128" s="45">
        <f>+(AV61*AV17)-SUM($C128:AU128)</f>
        <v>0</v>
      </c>
      <c r="AW128" s="45">
        <f>+(AW61*AW17)-SUM($C128:AV128)</f>
        <v>0</v>
      </c>
      <c r="AX128" s="45">
        <f>+(AX61*AX17)-SUM($C128:AW128)</f>
        <v>0</v>
      </c>
    </row>
    <row r="129" spans="1:50" x14ac:dyDescent="0.25">
      <c r="A129" t="str">
        <f t="shared" si="84"/>
        <v>Prodotto 15</v>
      </c>
      <c r="B129" s="30"/>
      <c r="C129" s="45">
        <f t="shared" si="85"/>
        <v>0</v>
      </c>
      <c r="D129" s="45">
        <f t="shared" si="86"/>
        <v>0</v>
      </c>
      <c r="E129" s="45">
        <f>+(E62*E18)-SUM($C129:D129)</f>
        <v>0</v>
      </c>
      <c r="F129" s="45">
        <f>+(F62*F18)-SUM($C129:E129)</f>
        <v>0</v>
      </c>
      <c r="G129" s="45">
        <f>+(G62*G18)-SUM($C129:F129)</f>
        <v>0</v>
      </c>
      <c r="H129" s="45">
        <f>+(H62*H18)-SUM($C129:G129)</f>
        <v>0</v>
      </c>
      <c r="I129" s="45">
        <f>+(I62*I18)-SUM($C129:H129)</f>
        <v>0</v>
      </c>
      <c r="J129" s="45">
        <f>+(J62*J18)-SUM($C129:I129)</f>
        <v>0</v>
      </c>
      <c r="K129" s="45">
        <f>+(K62*K18)-SUM($C129:J129)</f>
        <v>0</v>
      </c>
      <c r="L129" s="45">
        <f>+(L62*L18)-SUM($C129:K129)</f>
        <v>0</v>
      </c>
      <c r="M129" s="45">
        <f>+(M62*M18)-SUM($C129:L129)</f>
        <v>0</v>
      </c>
      <c r="N129" s="45">
        <f>+(N62*N18)-SUM($C129:M129)</f>
        <v>0</v>
      </c>
      <c r="O129" s="45">
        <f>+(O62*O18)-SUM($C129:N129)</f>
        <v>0</v>
      </c>
      <c r="P129" s="45">
        <f>+(P62*P18)-SUM($C129:O129)</f>
        <v>0</v>
      </c>
      <c r="Q129" s="45">
        <f>+(Q62*Q18)-SUM($C129:P129)</f>
        <v>0</v>
      </c>
      <c r="R129" s="45">
        <f>+(R62*R18)-SUM($C129:Q129)</f>
        <v>0</v>
      </c>
      <c r="S129" s="45">
        <f>+(S62*S18)-SUM($C129:R129)</f>
        <v>0</v>
      </c>
      <c r="T129" s="45">
        <f>+(T62*T18)-SUM($C129:S129)</f>
        <v>0</v>
      </c>
      <c r="U129" s="45">
        <f>+(U62*U18)-SUM($C129:T129)</f>
        <v>0</v>
      </c>
      <c r="V129" s="45">
        <f>+(V62*V18)-SUM($C129:U129)</f>
        <v>0</v>
      </c>
      <c r="W129" s="45">
        <f>+(W62*W18)-SUM($C129:V129)</f>
        <v>0</v>
      </c>
      <c r="X129" s="45">
        <f>+(X62*X18)-SUM($C129:W129)</f>
        <v>0</v>
      </c>
      <c r="Y129" s="45">
        <f>+(Y62*Y18)-SUM($C129:X129)</f>
        <v>0</v>
      </c>
      <c r="Z129" s="45">
        <f>+(Z62*Z18)-SUM($C129:Y129)</f>
        <v>0</v>
      </c>
      <c r="AA129" s="45">
        <f>+(AA62*AA18)-SUM($C129:Z129)</f>
        <v>0</v>
      </c>
      <c r="AB129" s="45">
        <f>+(AB62*AB18)-SUM($C129:AA129)</f>
        <v>0</v>
      </c>
      <c r="AC129" s="45">
        <f>+(AC62*AC18)-SUM($C129:AB129)</f>
        <v>0</v>
      </c>
      <c r="AD129" s="45">
        <f>+(AD62*AD18)-SUM($C129:AC129)</f>
        <v>0</v>
      </c>
      <c r="AE129" s="45">
        <f>+(AE62*AE18)-SUM($C129:AD129)</f>
        <v>0</v>
      </c>
      <c r="AF129" s="45">
        <f>+(AF62*AF18)-SUM($C129:AE129)</f>
        <v>0</v>
      </c>
      <c r="AG129" s="45">
        <f>+(AG62*AG18)-SUM($C129:AF129)</f>
        <v>0</v>
      </c>
      <c r="AH129" s="45">
        <f>+(AH62*AH18)-SUM($C129:AG129)</f>
        <v>0</v>
      </c>
      <c r="AI129" s="45">
        <f>+(AI62*AI18)-SUM($C129:AH129)</f>
        <v>0</v>
      </c>
      <c r="AJ129" s="45">
        <f>+(AJ62*AJ18)-SUM($C129:AI129)</f>
        <v>0</v>
      </c>
      <c r="AK129" s="45">
        <f>+(AK62*AK18)-SUM($C129:AJ129)</f>
        <v>0</v>
      </c>
      <c r="AL129" s="45">
        <f>+(AL62*AL18)-SUM($C129:AK129)</f>
        <v>0</v>
      </c>
      <c r="AM129" s="45">
        <f>+(AM62*AM18)-SUM($C129:AL129)</f>
        <v>0</v>
      </c>
      <c r="AN129" s="45">
        <f>+(AN62*AN18)-SUM($C129:AM129)</f>
        <v>0</v>
      </c>
      <c r="AO129" s="45">
        <f>+(AO62*AO18)-SUM($C129:AN129)</f>
        <v>0</v>
      </c>
      <c r="AP129" s="45">
        <f>+(AP62*AP18)-SUM($C129:AO129)</f>
        <v>0</v>
      </c>
      <c r="AQ129" s="45">
        <f>+(AQ62*AQ18)-SUM($C129:AP129)</f>
        <v>0</v>
      </c>
      <c r="AR129" s="45">
        <f>+(AR62*AR18)-SUM($C129:AQ129)</f>
        <v>0</v>
      </c>
      <c r="AS129" s="45">
        <f>+(AS62*AS18)-SUM($C129:AR129)</f>
        <v>0</v>
      </c>
      <c r="AT129" s="45">
        <f>+(AT62*AT18)-SUM($C129:AS129)</f>
        <v>0</v>
      </c>
      <c r="AU129" s="45">
        <f>+(AU62*AU18)-SUM($C129:AT129)</f>
        <v>0</v>
      </c>
      <c r="AV129" s="45">
        <f>+(AV62*AV18)-SUM($C129:AU129)</f>
        <v>0</v>
      </c>
      <c r="AW129" s="45">
        <f>+(AW62*AW18)-SUM($C129:AV129)</f>
        <v>0</v>
      </c>
      <c r="AX129" s="45">
        <f>+(AX62*AX18)-SUM($C129:AW129)</f>
        <v>0</v>
      </c>
    </row>
    <row r="130" spans="1:50" x14ac:dyDescent="0.25">
      <c r="A130" t="str">
        <f t="shared" si="84"/>
        <v>Prodotto 16</v>
      </c>
      <c r="B130" s="30"/>
      <c r="C130" s="45">
        <f t="shared" si="85"/>
        <v>0</v>
      </c>
      <c r="D130" s="45">
        <f t="shared" si="86"/>
        <v>0</v>
      </c>
      <c r="E130" s="45">
        <f>+(E63*E19)-SUM($C130:D130)</f>
        <v>0</v>
      </c>
      <c r="F130" s="45">
        <f>+(F63*F19)-SUM($C130:E130)</f>
        <v>0</v>
      </c>
      <c r="G130" s="45">
        <f>+(G63*G19)-SUM($C130:F130)</f>
        <v>0</v>
      </c>
      <c r="H130" s="45">
        <f>+(H63*H19)-SUM($C130:G130)</f>
        <v>0</v>
      </c>
      <c r="I130" s="45">
        <f>+(I63*I19)-SUM($C130:H130)</f>
        <v>0</v>
      </c>
      <c r="J130" s="45">
        <f>+(J63*J19)-SUM($C130:I130)</f>
        <v>0</v>
      </c>
      <c r="K130" s="45">
        <f>+(K63*K19)-SUM($C130:J130)</f>
        <v>0</v>
      </c>
      <c r="L130" s="45">
        <f>+(L63*L19)-SUM($C130:K130)</f>
        <v>0</v>
      </c>
      <c r="M130" s="45">
        <f>+(M63*M19)-SUM($C130:L130)</f>
        <v>0</v>
      </c>
      <c r="N130" s="45">
        <f>+(N63*N19)-SUM($C130:M130)</f>
        <v>0</v>
      </c>
      <c r="O130" s="45">
        <f>+(O63*O19)-SUM($C130:N130)</f>
        <v>0</v>
      </c>
      <c r="P130" s="45">
        <f>+(P63*P19)-SUM($C130:O130)</f>
        <v>0</v>
      </c>
      <c r="Q130" s="45">
        <f>+(Q63*Q19)-SUM($C130:P130)</f>
        <v>0</v>
      </c>
      <c r="R130" s="45">
        <f>+(R63*R19)-SUM($C130:Q130)</f>
        <v>0</v>
      </c>
      <c r="S130" s="45">
        <f>+(S63*S19)-SUM($C130:R130)</f>
        <v>0</v>
      </c>
      <c r="T130" s="45">
        <f>+(T63*T19)-SUM($C130:S130)</f>
        <v>0</v>
      </c>
      <c r="U130" s="45">
        <f>+(U63*U19)-SUM($C130:T130)</f>
        <v>0</v>
      </c>
      <c r="V130" s="45">
        <f>+(V63*V19)-SUM($C130:U130)</f>
        <v>0</v>
      </c>
      <c r="W130" s="45">
        <f>+(W63*W19)-SUM($C130:V130)</f>
        <v>0</v>
      </c>
      <c r="X130" s="45">
        <f>+(X63*X19)-SUM($C130:W130)</f>
        <v>0</v>
      </c>
      <c r="Y130" s="45">
        <f>+(Y63*Y19)-SUM($C130:X130)</f>
        <v>0</v>
      </c>
      <c r="Z130" s="45">
        <f>+(Z63*Z19)-SUM($C130:Y130)</f>
        <v>0</v>
      </c>
      <c r="AA130" s="45">
        <f>+(AA63*AA19)-SUM($C130:Z130)</f>
        <v>0</v>
      </c>
      <c r="AB130" s="45">
        <f>+(AB63*AB19)-SUM($C130:AA130)</f>
        <v>0</v>
      </c>
      <c r="AC130" s="45">
        <f>+(AC63*AC19)-SUM($C130:AB130)</f>
        <v>0</v>
      </c>
      <c r="AD130" s="45">
        <f>+(AD63*AD19)-SUM($C130:AC130)</f>
        <v>0</v>
      </c>
      <c r="AE130" s="45">
        <f>+(AE63*AE19)-SUM($C130:AD130)</f>
        <v>0</v>
      </c>
      <c r="AF130" s="45">
        <f>+(AF63*AF19)-SUM($C130:AE130)</f>
        <v>0</v>
      </c>
      <c r="AG130" s="45">
        <f>+(AG63*AG19)-SUM($C130:AF130)</f>
        <v>0</v>
      </c>
      <c r="AH130" s="45">
        <f>+(AH63*AH19)-SUM($C130:AG130)</f>
        <v>0</v>
      </c>
      <c r="AI130" s="45">
        <f>+(AI63*AI19)-SUM($C130:AH130)</f>
        <v>0</v>
      </c>
      <c r="AJ130" s="45">
        <f>+(AJ63*AJ19)-SUM($C130:AI130)</f>
        <v>0</v>
      </c>
      <c r="AK130" s="45">
        <f>+(AK63*AK19)-SUM($C130:AJ130)</f>
        <v>0</v>
      </c>
      <c r="AL130" s="45">
        <f>+(AL63*AL19)-SUM($C130:AK130)</f>
        <v>0</v>
      </c>
      <c r="AM130" s="45">
        <f>+(AM63*AM19)-SUM($C130:AL130)</f>
        <v>0</v>
      </c>
      <c r="AN130" s="45">
        <f>+(AN63*AN19)-SUM($C130:AM130)</f>
        <v>0</v>
      </c>
      <c r="AO130" s="45">
        <f>+(AO63*AO19)-SUM($C130:AN130)</f>
        <v>0</v>
      </c>
      <c r="AP130" s="45">
        <f>+(AP63*AP19)-SUM($C130:AO130)</f>
        <v>0</v>
      </c>
      <c r="AQ130" s="45">
        <f>+(AQ63*AQ19)-SUM($C130:AP130)</f>
        <v>0</v>
      </c>
      <c r="AR130" s="45">
        <f>+(AR63*AR19)-SUM($C130:AQ130)</f>
        <v>0</v>
      </c>
      <c r="AS130" s="45">
        <f>+(AS63*AS19)-SUM($C130:AR130)</f>
        <v>0</v>
      </c>
      <c r="AT130" s="45">
        <f>+(AT63*AT19)-SUM($C130:AS130)</f>
        <v>0</v>
      </c>
      <c r="AU130" s="45">
        <f>+(AU63*AU19)-SUM($C130:AT130)</f>
        <v>0</v>
      </c>
      <c r="AV130" s="45">
        <f>+(AV63*AV19)-SUM($C130:AU130)</f>
        <v>0</v>
      </c>
      <c r="AW130" s="45">
        <f>+(AW63*AW19)-SUM($C130:AV130)</f>
        <v>0</v>
      </c>
      <c r="AX130" s="45">
        <f>+(AX63*AX19)-SUM($C130:AW130)</f>
        <v>0</v>
      </c>
    </row>
    <row r="131" spans="1:50" x14ac:dyDescent="0.25">
      <c r="A131" t="str">
        <f t="shared" si="84"/>
        <v>Prodotto 17</v>
      </c>
      <c r="B131" s="30"/>
      <c r="C131" s="45">
        <f t="shared" si="85"/>
        <v>0</v>
      </c>
      <c r="D131" s="45">
        <f t="shared" si="86"/>
        <v>0</v>
      </c>
      <c r="E131" s="45">
        <f>+(E64*E20)-SUM($C131:D131)</f>
        <v>0</v>
      </c>
      <c r="F131" s="45">
        <f>+(F64*F20)-SUM($C131:E131)</f>
        <v>0</v>
      </c>
      <c r="G131" s="45">
        <f>+(G64*G20)-SUM($C131:F131)</f>
        <v>0</v>
      </c>
      <c r="H131" s="45">
        <f>+(H64*H20)-SUM($C131:G131)</f>
        <v>0</v>
      </c>
      <c r="I131" s="45">
        <f>+(I64*I20)-SUM($C131:H131)</f>
        <v>0</v>
      </c>
      <c r="J131" s="45">
        <f>+(J64*J20)-SUM($C131:I131)</f>
        <v>0</v>
      </c>
      <c r="K131" s="45">
        <f>+(K64*K20)-SUM($C131:J131)</f>
        <v>0</v>
      </c>
      <c r="L131" s="45">
        <f>+(L64*L20)-SUM($C131:K131)</f>
        <v>0</v>
      </c>
      <c r="M131" s="45">
        <f>+(M64*M20)-SUM($C131:L131)</f>
        <v>0</v>
      </c>
      <c r="N131" s="45">
        <f>+(N64*N20)-SUM($C131:M131)</f>
        <v>0</v>
      </c>
      <c r="O131" s="45">
        <f>+(O64*O20)-SUM($C131:N131)</f>
        <v>0</v>
      </c>
      <c r="P131" s="45">
        <f>+(P64*P20)-SUM($C131:O131)</f>
        <v>0</v>
      </c>
      <c r="Q131" s="45">
        <f>+(Q64*Q20)-SUM($C131:P131)</f>
        <v>0</v>
      </c>
      <c r="R131" s="45">
        <f>+(R64*R20)-SUM($C131:Q131)</f>
        <v>0</v>
      </c>
      <c r="S131" s="45">
        <f>+(S64*S20)-SUM($C131:R131)</f>
        <v>0</v>
      </c>
      <c r="T131" s="45">
        <f>+(T64*T20)-SUM($C131:S131)</f>
        <v>0</v>
      </c>
      <c r="U131" s="45">
        <f>+(U64*U20)-SUM($C131:T131)</f>
        <v>0</v>
      </c>
      <c r="V131" s="45">
        <f>+(V64*V20)-SUM($C131:U131)</f>
        <v>0</v>
      </c>
      <c r="W131" s="45">
        <f>+(W64*W20)-SUM($C131:V131)</f>
        <v>0</v>
      </c>
      <c r="X131" s="45">
        <f>+(X64*X20)-SUM($C131:W131)</f>
        <v>0</v>
      </c>
      <c r="Y131" s="45">
        <f>+(Y64*Y20)-SUM($C131:X131)</f>
        <v>0</v>
      </c>
      <c r="Z131" s="45">
        <f>+(Z64*Z20)-SUM($C131:Y131)</f>
        <v>0</v>
      </c>
      <c r="AA131" s="45">
        <f>+(AA64*AA20)-SUM($C131:Z131)</f>
        <v>0</v>
      </c>
      <c r="AB131" s="45">
        <f>+(AB64*AB20)-SUM($C131:AA131)</f>
        <v>0</v>
      </c>
      <c r="AC131" s="45">
        <f>+(AC64*AC20)-SUM($C131:AB131)</f>
        <v>0</v>
      </c>
      <c r="AD131" s="45">
        <f>+(AD64*AD20)-SUM($C131:AC131)</f>
        <v>0</v>
      </c>
      <c r="AE131" s="45">
        <f>+(AE64*AE20)-SUM($C131:AD131)</f>
        <v>0</v>
      </c>
      <c r="AF131" s="45">
        <f>+(AF64*AF20)-SUM($C131:AE131)</f>
        <v>0</v>
      </c>
      <c r="AG131" s="45">
        <f>+(AG64*AG20)-SUM($C131:AF131)</f>
        <v>0</v>
      </c>
      <c r="AH131" s="45">
        <f>+(AH64*AH20)-SUM($C131:AG131)</f>
        <v>0</v>
      </c>
      <c r="AI131" s="45">
        <f>+(AI64*AI20)-SUM($C131:AH131)</f>
        <v>0</v>
      </c>
      <c r="AJ131" s="45">
        <f>+(AJ64*AJ20)-SUM($C131:AI131)</f>
        <v>0</v>
      </c>
      <c r="AK131" s="45">
        <f>+(AK64*AK20)-SUM($C131:AJ131)</f>
        <v>0</v>
      </c>
      <c r="AL131" s="45">
        <f>+(AL64*AL20)-SUM($C131:AK131)</f>
        <v>0</v>
      </c>
      <c r="AM131" s="45">
        <f>+(AM64*AM20)-SUM($C131:AL131)</f>
        <v>0</v>
      </c>
      <c r="AN131" s="45">
        <f>+(AN64*AN20)-SUM($C131:AM131)</f>
        <v>0</v>
      </c>
      <c r="AO131" s="45">
        <f>+(AO64*AO20)-SUM($C131:AN131)</f>
        <v>0</v>
      </c>
      <c r="AP131" s="45">
        <f>+(AP64*AP20)-SUM($C131:AO131)</f>
        <v>0</v>
      </c>
      <c r="AQ131" s="45">
        <f>+(AQ64*AQ20)-SUM($C131:AP131)</f>
        <v>0</v>
      </c>
      <c r="AR131" s="45">
        <f>+(AR64*AR20)-SUM($C131:AQ131)</f>
        <v>0</v>
      </c>
      <c r="AS131" s="45">
        <f>+(AS64*AS20)-SUM($C131:AR131)</f>
        <v>0</v>
      </c>
      <c r="AT131" s="45">
        <f>+(AT64*AT20)-SUM($C131:AS131)</f>
        <v>0</v>
      </c>
      <c r="AU131" s="45">
        <f>+(AU64*AU20)-SUM($C131:AT131)</f>
        <v>0</v>
      </c>
      <c r="AV131" s="45">
        <f>+(AV64*AV20)-SUM($C131:AU131)</f>
        <v>0</v>
      </c>
      <c r="AW131" s="45">
        <f>+(AW64*AW20)-SUM($C131:AV131)</f>
        <v>0</v>
      </c>
      <c r="AX131" s="45">
        <f>+(AX64*AX20)-SUM($C131:AW131)</f>
        <v>0</v>
      </c>
    </row>
    <row r="132" spans="1:50" x14ac:dyDescent="0.25">
      <c r="A132" t="str">
        <f t="shared" si="84"/>
        <v>Prodotto 18</v>
      </c>
      <c r="B132" s="30"/>
      <c r="C132" s="45">
        <f t="shared" si="85"/>
        <v>0</v>
      </c>
      <c r="D132" s="45">
        <f t="shared" si="86"/>
        <v>0</v>
      </c>
      <c r="E132" s="45">
        <f>+(E65*E21)-SUM($C132:D132)</f>
        <v>0</v>
      </c>
      <c r="F132" s="45">
        <f>+(F65*F21)-SUM($C132:E132)</f>
        <v>0</v>
      </c>
      <c r="G132" s="45">
        <f>+(G65*G21)-SUM($C132:F132)</f>
        <v>0</v>
      </c>
      <c r="H132" s="45">
        <f>+(H65*H21)-SUM($C132:G132)</f>
        <v>0</v>
      </c>
      <c r="I132" s="45">
        <f>+(I65*I21)-SUM($C132:H132)</f>
        <v>0</v>
      </c>
      <c r="J132" s="45">
        <f>+(J65*J21)-SUM($C132:I132)</f>
        <v>0</v>
      </c>
      <c r="K132" s="45">
        <f>+(K65*K21)-SUM($C132:J132)</f>
        <v>0</v>
      </c>
      <c r="L132" s="45">
        <f>+(L65*L21)-SUM($C132:K132)</f>
        <v>0</v>
      </c>
      <c r="M132" s="45">
        <f>+(M65*M21)-SUM($C132:L132)</f>
        <v>0</v>
      </c>
      <c r="N132" s="45">
        <f>+(N65*N21)-SUM($C132:M132)</f>
        <v>0</v>
      </c>
      <c r="O132" s="45">
        <f>+(O65*O21)-SUM($C132:N132)</f>
        <v>0</v>
      </c>
      <c r="P132" s="45">
        <f>+(P65*P21)-SUM($C132:O132)</f>
        <v>0</v>
      </c>
      <c r="Q132" s="45">
        <f>+(Q65*Q21)-SUM($C132:P132)</f>
        <v>0</v>
      </c>
      <c r="R132" s="45">
        <f>+(R65*R21)-SUM($C132:Q132)</f>
        <v>0</v>
      </c>
      <c r="S132" s="45">
        <f>+(S65*S21)-SUM($C132:R132)</f>
        <v>0</v>
      </c>
      <c r="T132" s="45">
        <f>+(T65*T21)-SUM($C132:S132)</f>
        <v>0</v>
      </c>
      <c r="U132" s="45">
        <f>+(U65*U21)-SUM($C132:T132)</f>
        <v>0</v>
      </c>
      <c r="V132" s="45">
        <f>+(V65*V21)-SUM($C132:U132)</f>
        <v>0</v>
      </c>
      <c r="W132" s="45">
        <f>+(W65*W21)-SUM($C132:V132)</f>
        <v>0</v>
      </c>
      <c r="X132" s="45">
        <f>+(X65*X21)-SUM($C132:W132)</f>
        <v>0</v>
      </c>
      <c r="Y132" s="45">
        <f>+(Y65*Y21)-SUM($C132:X132)</f>
        <v>0</v>
      </c>
      <c r="Z132" s="45">
        <f>+(Z65*Z21)-SUM($C132:Y132)</f>
        <v>0</v>
      </c>
      <c r="AA132" s="45">
        <f>+(AA65*AA21)-SUM($C132:Z132)</f>
        <v>0</v>
      </c>
      <c r="AB132" s="45">
        <f>+(AB65*AB21)-SUM($C132:AA132)</f>
        <v>0</v>
      </c>
      <c r="AC132" s="45">
        <f>+(AC65*AC21)-SUM($C132:AB132)</f>
        <v>0</v>
      </c>
      <c r="AD132" s="45">
        <f>+(AD65*AD21)-SUM($C132:AC132)</f>
        <v>0</v>
      </c>
      <c r="AE132" s="45">
        <f>+(AE65*AE21)-SUM($C132:AD132)</f>
        <v>0</v>
      </c>
      <c r="AF132" s="45">
        <f>+(AF65*AF21)-SUM($C132:AE132)</f>
        <v>0</v>
      </c>
      <c r="AG132" s="45">
        <f>+(AG65*AG21)-SUM($C132:AF132)</f>
        <v>0</v>
      </c>
      <c r="AH132" s="45">
        <f>+(AH65*AH21)-SUM($C132:AG132)</f>
        <v>0</v>
      </c>
      <c r="AI132" s="45">
        <f>+(AI65*AI21)-SUM($C132:AH132)</f>
        <v>0</v>
      </c>
      <c r="AJ132" s="45">
        <f>+(AJ65*AJ21)-SUM($C132:AI132)</f>
        <v>0</v>
      </c>
      <c r="AK132" s="45">
        <f>+(AK65*AK21)-SUM($C132:AJ132)</f>
        <v>0</v>
      </c>
      <c r="AL132" s="45">
        <f>+(AL65*AL21)-SUM($C132:AK132)</f>
        <v>0</v>
      </c>
      <c r="AM132" s="45">
        <f>+(AM65*AM21)-SUM($C132:AL132)</f>
        <v>0</v>
      </c>
      <c r="AN132" s="45">
        <f>+(AN65*AN21)-SUM($C132:AM132)</f>
        <v>0</v>
      </c>
      <c r="AO132" s="45">
        <f>+(AO65*AO21)-SUM($C132:AN132)</f>
        <v>0</v>
      </c>
      <c r="AP132" s="45">
        <f>+(AP65*AP21)-SUM($C132:AO132)</f>
        <v>0</v>
      </c>
      <c r="AQ132" s="45">
        <f>+(AQ65*AQ21)-SUM($C132:AP132)</f>
        <v>0</v>
      </c>
      <c r="AR132" s="45">
        <f>+(AR65*AR21)-SUM($C132:AQ132)</f>
        <v>0</v>
      </c>
      <c r="AS132" s="45">
        <f>+(AS65*AS21)-SUM($C132:AR132)</f>
        <v>0</v>
      </c>
      <c r="AT132" s="45">
        <f>+(AT65*AT21)-SUM($C132:AS132)</f>
        <v>0</v>
      </c>
      <c r="AU132" s="45">
        <f>+(AU65*AU21)-SUM($C132:AT132)</f>
        <v>0</v>
      </c>
      <c r="AV132" s="45">
        <f>+(AV65*AV21)-SUM($C132:AU132)</f>
        <v>0</v>
      </c>
      <c r="AW132" s="45">
        <f>+(AW65*AW21)-SUM($C132:AV132)</f>
        <v>0</v>
      </c>
      <c r="AX132" s="45">
        <f>+(AX65*AX21)-SUM($C132:AW132)</f>
        <v>0</v>
      </c>
    </row>
    <row r="133" spans="1:50" x14ac:dyDescent="0.25">
      <c r="A133" t="str">
        <f t="shared" si="84"/>
        <v>Prodotto 19</v>
      </c>
      <c r="B133" s="30"/>
      <c r="C133" s="45">
        <f t="shared" si="85"/>
        <v>0</v>
      </c>
      <c r="D133" s="45">
        <f t="shared" si="86"/>
        <v>0</v>
      </c>
      <c r="E133" s="45">
        <f>+(E66*E22)-SUM($C133:D133)</f>
        <v>0</v>
      </c>
      <c r="F133" s="45">
        <f>+(F66*F22)-SUM($C133:E133)</f>
        <v>0</v>
      </c>
      <c r="G133" s="45">
        <f>+(G66*G22)-SUM($C133:F133)</f>
        <v>0</v>
      </c>
      <c r="H133" s="45">
        <f>+(H66*H22)-SUM($C133:G133)</f>
        <v>0</v>
      </c>
      <c r="I133" s="45">
        <f>+(I66*I22)-SUM($C133:H133)</f>
        <v>0</v>
      </c>
      <c r="J133" s="45">
        <f>+(J66*J22)-SUM($C133:I133)</f>
        <v>0</v>
      </c>
      <c r="K133" s="45">
        <f>+(K66*K22)-SUM($C133:J133)</f>
        <v>0</v>
      </c>
      <c r="L133" s="45">
        <f>+(L66*L22)-SUM($C133:K133)</f>
        <v>0</v>
      </c>
      <c r="M133" s="45">
        <f>+(M66*M22)-SUM($C133:L133)</f>
        <v>0</v>
      </c>
      <c r="N133" s="45">
        <f>+(N66*N22)-SUM($C133:M133)</f>
        <v>0</v>
      </c>
      <c r="O133" s="45">
        <f>+(O66*O22)-SUM($C133:N133)</f>
        <v>0</v>
      </c>
      <c r="P133" s="45">
        <f>+(P66*P22)-SUM($C133:O133)</f>
        <v>0</v>
      </c>
      <c r="Q133" s="45">
        <f>+(Q66*Q22)-SUM($C133:P133)</f>
        <v>0</v>
      </c>
      <c r="R133" s="45">
        <f>+(R66*R22)-SUM($C133:Q133)</f>
        <v>0</v>
      </c>
      <c r="S133" s="45">
        <f>+(S66*S22)-SUM($C133:R133)</f>
        <v>0</v>
      </c>
      <c r="T133" s="45">
        <f>+(T66*T22)-SUM($C133:S133)</f>
        <v>0</v>
      </c>
      <c r="U133" s="45">
        <f>+(U66*U22)-SUM($C133:T133)</f>
        <v>0</v>
      </c>
      <c r="V133" s="45">
        <f>+(V66*V22)-SUM($C133:U133)</f>
        <v>0</v>
      </c>
      <c r="W133" s="45">
        <f>+(W66*W22)-SUM($C133:V133)</f>
        <v>0</v>
      </c>
      <c r="X133" s="45">
        <f>+(X66*X22)-SUM($C133:W133)</f>
        <v>0</v>
      </c>
      <c r="Y133" s="45">
        <f>+(Y66*Y22)-SUM($C133:X133)</f>
        <v>0</v>
      </c>
      <c r="Z133" s="45">
        <f>+(Z66*Z22)-SUM($C133:Y133)</f>
        <v>0</v>
      </c>
      <c r="AA133" s="45">
        <f>+(AA66*AA22)-SUM($C133:Z133)</f>
        <v>0</v>
      </c>
      <c r="AB133" s="45">
        <f>+(AB66*AB22)-SUM($C133:AA133)</f>
        <v>0</v>
      </c>
      <c r="AC133" s="45">
        <f>+(AC66*AC22)-SUM($C133:AB133)</f>
        <v>0</v>
      </c>
      <c r="AD133" s="45">
        <f>+(AD66*AD22)-SUM($C133:AC133)</f>
        <v>0</v>
      </c>
      <c r="AE133" s="45">
        <f>+(AE66*AE22)-SUM($C133:AD133)</f>
        <v>0</v>
      </c>
      <c r="AF133" s="45">
        <f>+(AF66*AF22)-SUM($C133:AE133)</f>
        <v>0</v>
      </c>
      <c r="AG133" s="45">
        <f>+(AG66*AG22)-SUM($C133:AF133)</f>
        <v>0</v>
      </c>
      <c r="AH133" s="45">
        <f>+(AH66*AH22)-SUM($C133:AG133)</f>
        <v>0</v>
      </c>
      <c r="AI133" s="45">
        <f>+(AI66*AI22)-SUM($C133:AH133)</f>
        <v>0</v>
      </c>
      <c r="AJ133" s="45">
        <f>+(AJ66*AJ22)-SUM($C133:AI133)</f>
        <v>0</v>
      </c>
      <c r="AK133" s="45">
        <f>+(AK66*AK22)-SUM($C133:AJ133)</f>
        <v>0</v>
      </c>
      <c r="AL133" s="45">
        <f>+(AL66*AL22)-SUM($C133:AK133)</f>
        <v>0</v>
      </c>
      <c r="AM133" s="45">
        <f>+(AM66*AM22)-SUM($C133:AL133)</f>
        <v>0</v>
      </c>
      <c r="AN133" s="45">
        <f>+(AN66*AN22)-SUM($C133:AM133)</f>
        <v>0</v>
      </c>
      <c r="AO133" s="45">
        <f>+(AO66*AO22)-SUM($C133:AN133)</f>
        <v>0</v>
      </c>
      <c r="AP133" s="45">
        <f>+(AP66*AP22)-SUM($C133:AO133)</f>
        <v>0</v>
      </c>
      <c r="AQ133" s="45">
        <f>+(AQ66*AQ22)-SUM($C133:AP133)</f>
        <v>0</v>
      </c>
      <c r="AR133" s="45">
        <f>+(AR66*AR22)-SUM($C133:AQ133)</f>
        <v>0</v>
      </c>
      <c r="AS133" s="45">
        <f>+(AS66*AS22)-SUM($C133:AR133)</f>
        <v>0</v>
      </c>
      <c r="AT133" s="45">
        <f>+(AT66*AT22)-SUM($C133:AS133)</f>
        <v>0</v>
      </c>
      <c r="AU133" s="45">
        <f>+(AU66*AU22)-SUM($C133:AT133)</f>
        <v>0</v>
      </c>
      <c r="AV133" s="45">
        <f>+(AV66*AV22)-SUM($C133:AU133)</f>
        <v>0</v>
      </c>
      <c r="AW133" s="45">
        <f>+(AW66*AW22)-SUM($C133:AV133)</f>
        <v>0</v>
      </c>
      <c r="AX133" s="45">
        <f>+(AX66*AX22)-SUM($C133:AW133)</f>
        <v>0</v>
      </c>
    </row>
    <row r="134" spans="1:50" x14ac:dyDescent="0.25">
      <c r="A134" t="str">
        <f t="shared" si="84"/>
        <v>Prodotto 20</v>
      </c>
      <c r="B134" s="30"/>
      <c r="C134" s="45">
        <f t="shared" si="85"/>
        <v>0</v>
      </c>
      <c r="D134" s="45">
        <f t="shared" si="86"/>
        <v>0</v>
      </c>
      <c r="E134" s="45">
        <f>+(E67*E23)-SUM($C134:D134)</f>
        <v>0</v>
      </c>
      <c r="F134" s="45">
        <f>+(F67*F23)-SUM($C134:E134)</f>
        <v>0</v>
      </c>
      <c r="G134" s="45">
        <f>+(G67*G23)-SUM($C134:F134)</f>
        <v>0</v>
      </c>
      <c r="H134" s="45">
        <f>+(H67*H23)-SUM($C134:G134)</f>
        <v>0</v>
      </c>
      <c r="I134" s="45">
        <f>+(I67*I23)-SUM($C134:H134)</f>
        <v>0</v>
      </c>
      <c r="J134" s="45">
        <f>+(J67*J23)-SUM($C134:I134)</f>
        <v>0</v>
      </c>
      <c r="K134" s="45">
        <f>+(K67*K23)-SUM($C134:J134)</f>
        <v>0</v>
      </c>
      <c r="L134" s="45">
        <f>+(L67*L23)-SUM($C134:K134)</f>
        <v>0</v>
      </c>
      <c r="M134" s="45">
        <f>+(M67*M23)-SUM($C134:L134)</f>
        <v>0</v>
      </c>
      <c r="N134" s="45">
        <f>+(N67*N23)-SUM($C134:M134)</f>
        <v>0</v>
      </c>
      <c r="O134" s="45">
        <f>+(O67*O23)-SUM($C134:N134)</f>
        <v>0</v>
      </c>
      <c r="P134" s="45">
        <f>+(P67*P23)-SUM($C134:O134)</f>
        <v>0</v>
      </c>
      <c r="Q134" s="45">
        <f>+(Q67*Q23)-SUM($C134:P134)</f>
        <v>0</v>
      </c>
      <c r="R134" s="45">
        <f>+(R67*R23)-SUM($C134:Q134)</f>
        <v>0</v>
      </c>
      <c r="S134" s="45">
        <f>+(S67*S23)-SUM($C134:R134)</f>
        <v>0</v>
      </c>
      <c r="T134" s="45">
        <f>+(T67*T23)-SUM($C134:S134)</f>
        <v>0</v>
      </c>
      <c r="U134" s="45">
        <f>+(U67*U23)-SUM($C134:T134)</f>
        <v>0</v>
      </c>
      <c r="V134" s="45">
        <f>+(V67*V23)-SUM($C134:U134)</f>
        <v>0</v>
      </c>
      <c r="W134" s="45">
        <f>+(W67*W23)-SUM($C134:V134)</f>
        <v>0</v>
      </c>
      <c r="X134" s="45">
        <f>+(X67*X23)-SUM($C134:W134)</f>
        <v>0</v>
      </c>
      <c r="Y134" s="45">
        <f>+(Y67*Y23)-SUM($C134:X134)</f>
        <v>0</v>
      </c>
      <c r="Z134" s="45">
        <f>+(Z67*Z23)-SUM($C134:Y134)</f>
        <v>0</v>
      </c>
      <c r="AA134" s="45">
        <f>+(AA67*AA23)-SUM($C134:Z134)</f>
        <v>0</v>
      </c>
      <c r="AB134" s="45">
        <f>+(AB67*AB23)-SUM($C134:AA134)</f>
        <v>0</v>
      </c>
      <c r="AC134" s="45">
        <f>+(AC67*AC23)-SUM($C134:AB134)</f>
        <v>0</v>
      </c>
      <c r="AD134" s="45">
        <f>+(AD67*AD23)-SUM($C134:AC134)</f>
        <v>0</v>
      </c>
      <c r="AE134" s="45">
        <f>+(AE67*AE23)-SUM($C134:AD134)</f>
        <v>0</v>
      </c>
      <c r="AF134" s="45">
        <f>+(AF67*AF23)-SUM($C134:AE134)</f>
        <v>0</v>
      </c>
      <c r="AG134" s="45">
        <f>+(AG67*AG23)-SUM($C134:AF134)</f>
        <v>0</v>
      </c>
      <c r="AH134" s="45">
        <f>+(AH67*AH23)-SUM($C134:AG134)</f>
        <v>0</v>
      </c>
      <c r="AI134" s="45">
        <f>+(AI67*AI23)-SUM($C134:AH134)</f>
        <v>0</v>
      </c>
      <c r="AJ134" s="45">
        <f>+(AJ67*AJ23)-SUM($C134:AI134)</f>
        <v>0</v>
      </c>
      <c r="AK134" s="45">
        <f>+(AK67*AK23)-SUM($C134:AJ134)</f>
        <v>0</v>
      </c>
      <c r="AL134" s="45">
        <f>+(AL67*AL23)-SUM($C134:AK134)</f>
        <v>0</v>
      </c>
      <c r="AM134" s="45">
        <f>+(AM67*AM23)-SUM($C134:AL134)</f>
        <v>0</v>
      </c>
      <c r="AN134" s="45">
        <f>+(AN67*AN23)-SUM($C134:AM134)</f>
        <v>0</v>
      </c>
      <c r="AO134" s="45">
        <f>+(AO67*AO23)-SUM($C134:AN134)</f>
        <v>0</v>
      </c>
      <c r="AP134" s="45">
        <f>+(AP67*AP23)-SUM($C134:AO134)</f>
        <v>0</v>
      </c>
      <c r="AQ134" s="45">
        <f>+(AQ67*AQ23)-SUM($C134:AP134)</f>
        <v>0</v>
      </c>
      <c r="AR134" s="45">
        <f>+(AR67*AR23)-SUM($C134:AQ134)</f>
        <v>0</v>
      </c>
      <c r="AS134" s="45">
        <f>+(AS67*AS23)-SUM($C134:AR134)</f>
        <v>0</v>
      </c>
      <c r="AT134" s="45">
        <f>+(AT67*AT23)-SUM($C134:AS134)</f>
        <v>0</v>
      </c>
      <c r="AU134" s="45">
        <f>+(AU67*AU23)-SUM($C134:AT134)</f>
        <v>0</v>
      </c>
      <c r="AV134" s="45">
        <f>+(AV67*AV23)-SUM($C134:AU134)</f>
        <v>0</v>
      </c>
      <c r="AW134" s="45">
        <f>+(AW67*AW23)-SUM($C134:AV134)</f>
        <v>0</v>
      </c>
      <c r="AX134" s="45">
        <f>+(AX67*AX23)-SUM($C134:AW134)</f>
        <v>0</v>
      </c>
    </row>
    <row r="135" spans="1:50" x14ac:dyDescent="0.25">
      <c r="A135" s="28" t="str">
        <f>IF(Indice!$F$1="INGLESE","Total", "Totale")</f>
        <v>Totale</v>
      </c>
      <c r="B135" s="28"/>
      <c r="C135" s="29">
        <f>SUM(C115:C134)</f>
        <v>0</v>
      </c>
      <c r="D135" s="29">
        <f t="shared" ref="D135:F135" si="87">SUM(D115:D134)</f>
        <v>0</v>
      </c>
      <c r="E135" s="29">
        <f t="shared" si="87"/>
        <v>0</v>
      </c>
      <c r="F135" s="29">
        <f t="shared" si="87"/>
        <v>0</v>
      </c>
      <c r="G135" s="29">
        <f t="shared" ref="G135" si="88">SUM(G115:G134)</f>
        <v>0</v>
      </c>
      <c r="H135" s="29">
        <f t="shared" ref="H135:I135" si="89">SUM(H115:H134)</f>
        <v>0</v>
      </c>
      <c r="I135" s="29">
        <f t="shared" si="89"/>
        <v>0</v>
      </c>
      <c r="J135" s="29">
        <f t="shared" ref="J135" si="90">SUM(J115:J134)</f>
        <v>0</v>
      </c>
      <c r="K135" s="29">
        <f t="shared" ref="K135:L135" si="91">SUM(K115:K134)</f>
        <v>0</v>
      </c>
      <c r="L135" s="29">
        <f t="shared" si="91"/>
        <v>0</v>
      </c>
      <c r="M135" s="29">
        <f t="shared" ref="M135" si="92">SUM(M115:M134)</f>
        <v>0</v>
      </c>
      <c r="N135" s="29">
        <f t="shared" ref="N135:O135" si="93">SUM(N115:N134)</f>
        <v>0</v>
      </c>
      <c r="O135" s="29">
        <f t="shared" si="93"/>
        <v>0</v>
      </c>
      <c r="P135" s="29">
        <f t="shared" ref="P135" si="94">SUM(P115:P134)</f>
        <v>0</v>
      </c>
      <c r="Q135" s="29">
        <f t="shared" ref="Q135:R135" si="95">SUM(Q115:Q134)</f>
        <v>0</v>
      </c>
      <c r="R135" s="29">
        <f t="shared" si="95"/>
        <v>0</v>
      </c>
      <c r="S135" s="29">
        <f t="shared" ref="S135" si="96">SUM(S115:S134)</f>
        <v>0</v>
      </c>
      <c r="T135" s="29">
        <f t="shared" ref="T135:U135" si="97">SUM(T115:T134)</f>
        <v>0</v>
      </c>
      <c r="U135" s="29">
        <f t="shared" si="97"/>
        <v>0</v>
      </c>
      <c r="V135" s="29">
        <f t="shared" ref="V135" si="98">SUM(V115:V134)</f>
        <v>0</v>
      </c>
      <c r="W135" s="29">
        <f t="shared" ref="W135:X135" si="99">SUM(W115:W134)</f>
        <v>0</v>
      </c>
      <c r="X135" s="29">
        <f t="shared" si="99"/>
        <v>0</v>
      </c>
      <c r="Y135" s="29">
        <f t="shared" ref="Y135" si="100">SUM(Y115:Y134)</f>
        <v>0</v>
      </c>
      <c r="Z135" s="29">
        <f t="shared" ref="Z135:AA135" si="101">SUM(Z115:Z134)</f>
        <v>0</v>
      </c>
      <c r="AA135" s="29">
        <f t="shared" si="101"/>
        <v>0</v>
      </c>
      <c r="AB135" s="29">
        <f t="shared" ref="AB135" si="102">SUM(AB115:AB134)</f>
        <v>0</v>
      </c>
      <c r="AC135" s="29">
        <f t="shared" ref="AC135:AD135" si="103">SUM(AC115:AC134)</f>
        <v>0</v>
      </c>
      <c r="AD135" s="29">
        <f t="shared" si="103"/>
        <v>0</v>
      </c>
      <c r="AE135" s="29">
        <f t="shared" ref="AE135" si="104">SUM(AE115:AE134)</f>
        <v>0</v>
      </c>
      <c r="AF135" s="29">
        <f t="shared" ref="AF135:AG135" si="105">SUM(AF115:AF134)</f>
        <v>0</v>
      </c>
      <c r="AG135" s="29">
        <f t="shared" si="105"/>
        <v>0</v>
      </c>
      <c r="AH135" s="29">
        <f t="shared" ref="AH135" si="106">SUM(AH115:AH134)</f>
        <v>0</v>
      </c>
      <c r="AI135" s="29">
        <f t="shared" ref="AI135:AJ135" si="107">SUM(AI115:AI134)</f>
        <v>0</v>
      </c>
      <c r="AJ135" s="29">
        <f t="shared" si="107"/>
        <v>0</v>
      </c>
      <c r="AK135" s="29">
        <f t="shared" ref="AK135" si="108">SUM(AK115:AK134)</f>
        <v>0</v>
      </c>
      <c r="AL135" s="29">
        <f t="shared" ref="AL135:AM135" si="109">SUM(AL115:AL134)</f>
        <v>0</v>
      </c>
      <c r="AM135" s="29">
        <f t="shared" si="109"/>
        <v>0</v>
      </c>
      <c r="AN135" s="29">
        <f t="shared" ref="AN135" si="110">SUM(AN115:AN134)</f>
        <v>0</v>
      </c>
      <c r="AO135" s="29">
        <f t="shared" ref="AO135:AP135" si="111">SUM(AO115:AO134)</f>
        <v>0</v>
      </c>
      <c r="AP135" s="29">
        <f t="shared" si="111"/>
        <v>0</v>
      </c>
      <c r="AQ135" s="29">
        <f t="shared" ref="AQ135" si="112">SUM(AQ115:AQ134)</f>
        <v>0</v>
      </c>
      <c r="AR135" s="29">
        <f t="shared" ref="AR135:AS135" si="113">SUM(AR115:AR134)</f>
        <v>0</v>
      </c>
      <c r="AS135" s="29">
        <f t="shared" si="113"/>
        <v>0</v>
      </c>
      <c r="AT135" s="29">
        <f t="shared" ref="AT135" si="114">SUM(AT115:AT134)</f>
        <v>0</v>
      </c>
      <c r="AU135" s="29">
        <f t="shared" ref="AU135:AV135" si="115">SUM(AU115:AU134)</f>
        <v>0</v>
      </c>
      <c r="AV135" s="29">
        <f t="shared" si="115"/>
        <v>0</v>
      </c>
      <c r="AW135" s="29">
        <f t="shared" ref="AW135" si="116">SUM(AW115:AW134)</f>
        <v>0</v>
      </c>
      <c r="AX135" s="29">
        <f t="shared" ref="AX135" si="117">SUM(AX115:AX134)</f>
        <v>0</v>
      </c>
    </row>
    <row r="137" spans="1:50" x14ac:dyDescent="0.25">
      <c r="A137" s="26" t="str">
        <f>+IF(Indice!$F$1="INGLESE","Changes in Vat Debt","Variazione Debito Iva")</f>
        <v>Variazione Debito Iva</v>
      </c>
      <c r="B137" s="26" t="str">
        <f>+IF(Indice!$F$1="INGLESE","VAT Rate","Aliquota Iva")</f>
        <v>Aliquota Iva</v>
      </c>
      <c r="C137" s="37">
        <f>+C3</f>
        <v>42370</v>
      </c>
      <c r="D137" s="37">
        <f>+D3</f>
        <v>42429</v>
      </c>
      <c r="E137" s="37">
        <f t="shared" ref="E137:AX137" si="118">+E3</f>
        <v>42460</v>
      </c>
      <c r="F137" s="37">
        <f t="shared" si="118"/>
        <v>42490</v>
      </c>
      <c r="G137" s="37">
        <f t="shared" si="118"/>
        <v>42521</v>
      </c>
      <c r="H137" s="37">
        <f t="shared" si="118"/>
        <v>42551</v>
      </c>
      <c r="I137" s="37">
        <f t="shared" si="118"/>
        <v>42582</v>
      </c>
      <c r="J137" s="37">
        <f t="shared" si="118"/>
        <v>42613</v>
      </c>
      <c r="K137" s="37">
        <f t="shared" si="118"/>
        <v>42643</v>
      </c>
      <c r="L137" s="37">
        <f t="shared" si="118"/>
        <v>42674</v>
      </c>
      <c r="M137" s="37">
        <f t="shared" si="118"/>
        <v>42704</v>
      </c>
      <c r="N137" s="37">
        <f t="shared" si="118"/>
        <v>42735</v>
      </c>
      <c r="O137" s="37">
        <f t="shared" si="118"/>
        <v>42766</v>
      </c>
      <c r="P137" s="37">
        <f t="shared" si="118"/>
        <v>42794</v>
      </c>
      <c r="Q137" s="37">
        <f t="shared" si="118"/>
        <v>42825</v>
      </c>
      <c r="R137" s="37">
        <f t="shared" si="118"/>
        <v>42855</v>
      </c>
      <c r="S137" s="37">
        <f t="shared" si="118"/>
        <v>42886</v>
      </c>
      <c r="T137" s="37">
        <f t="shared" si="118"/>
        <v>42916</v>
      </c>
      <c r="U137" s="37">
        <f t="shared" si="118"/>
        <v>42947</v>
      </c>
      <c r="V137" s="37">
        <f t="shared" si="118"/>
        <v>42978</v>
      </c>
      <c r="W137" s="37">
        <f t="shared" si="118"/>
        <v>43008</v>
      </c>
      <c r="X137" s="37">
        <f t="shared" si="118"/>
        <v>43039</v>
      </c>
      <c r="Y137" s="37">
        <f t="shared" si="118"/>
        <v>43069</v>
      </c>
      <c r="Z137" s="37">
        <f t="shared" si="118"/>
        <v>43100</v>
      </c>
      <c r="AA137" s="37">
        <f t="shared" si="118"/>
        <v>43131</v>
      </c>
      <c r="AB137" s="37">
        <f t="shared" si="118"/>
        <v>43159</v>
      </c>
      <c r="AC137" s="37">
        <f t="shared" si="118"/>
        <v>43190</v>
      </c>
      <c r="AD137" s="37">
        <f t="shared" si="118"/>
        <v>43220</v>
      </c>
      <c r="AE137" s="37">
        <f t="shared" si="118"/>
        <v>43251</v>
      </c>
      <c r="AF137" s="37">
        <f t="shared" si="118"/>
        <v>43281</v>
      </c>
      <c r="AG137" s="37">
        <f t="shared" si="118"/>
        <v>43312</v>
      </c>
      <c r="AH137" s="37">
        <f t="shared" si="118"/>
        <v>43343</v>
      </c>
      <c r="AI137" s="37">
        <f t="shared" si="118"/>
        <v>43373</v>
      </c>
      <c r="AJ137" s="37">
        <f t="shared" si="118"/>
        <v>43404</v>
      </c>
      <c r="AK137" s="37">
        <f t="shared" si="118"/>
        <v>43434</v>
      </c>
      <c r="AL137" s="37">
        <f t="shared" si="118"/>
        <v>43465</v>
      </c>
      <c r="AM137" s="37">
        <f t="shared" si="118"/>
        <v>43496</v>
      </c>
      <c r="AN137" s="37">
        <f t="shared" si="118"/>
        <v>43524</v>
      </c>
      <c r="AO137" s="37">
        <f t="shared" si="118"/>
        <v>43555</v>
      </c>
      <c r="AP137" s="37">
        <f t="shared" si="118"/>
        <v>43585</v>
      </c>
      <c r="AQ137" s="37">
        <f t="shared" si="118"/>
        <v>43616</v>
      </c>
      <c r="AR137" s="37">
        <f t="shared" si="118"/>
        <v>43646</v>
      </c>
      <c r="AS137" s="37">
        <f t="shared" si="118"/>
        <v>43677</v>
      </c>
      <c r="AT137" s="37">
        <f t="shared" si="118"/>
        <v>43708</v>
      </c>
      <c r="AU137" s="37">
        <f t="shared" si="118"/>
        <v>43738</v>
      </c>
      <c r="AV137" s="37">
        <f t="shared" si="118"/>
        <v>43769</v>
      </c>
      <c r="AW137" s="37">
        <f t="shared" si="118"/>
        <v>43799</v>
      </c>
      <c r="AX137" s="37">
        <f t="shared" si="118"/>
        <v>43830</v>
      </c>
    </row>
    <row r="138" spans="1:50" x14ac:dyDescent="0.25">
      <c r="A138" t="str">
        <f t="shared" ref="A138:A157" si="119">+A4</f>
        <v>Prodotto 1</v>
      </c>
      <c r="B138" s="43">
        <v>0.22</v>
      </c>
      <c r="C138" s="45">
        <f>+C92*$B138</f>
        <v>2200</v>
      </c>
      <c r="D138" s="45">
        <f>+D92*$B138</f>
        <v>2200</v>
      </c>
      <c r="E138" s="45">
        <f t="shared" ref="D138:AX142" si="120">+E92*$B138</f>
        <v>2200</v>
      </c>
      <c r="F138" s="45">
        <f t="shared" si="120"/>
        <v>2200</v>
      </c>
      <c r="G138" s="45">
        <f t="shared" si="120"/>
        <v>2200</v>
      </c>
      <c r="H138" s="45">
        <f t="shared" si="120"/>
        <v>2200</v>
      </c>
      <c r="I138" s="45">
        <f t="shared" si="120"/>
        <v>2200</v>
      </c>
      <c r="J138" s="45">
        <f t="shared" si="120"/>
        <v>2200</v>
      </c>
      <c r="K138" s="45">
        <f t="shared" si="120"/>
        <v>2200</v>
      </c>
      <c r="L138" s="45">
        <f t="shared" si="120"/>
        <v>2200</v>
      </c>
      <c r="M138" s="45">
        <f t="shared" si="120"/>
        <v>2200</v>
      </c>
      <c r="N138" s="45">
        <f t="shared" si="120"/>
        <v>2200</v>
      </c>
      <c r="O138" s="45">
        <f t="shared" si="120"/>
        <v>2200</v>
      </c>
      <c r="P138" s="45">
        <f t="shared" si="120"/>
        <v>2200</v>
      </c>
      <c r="Q138" s="45">
        <f t="shared" si="120"/>
        <v>2200</v>
      </c>
      <c r="R138" s="45">
        <f t="shared" si="120"/>
        <v>2200</v>
      </c>
      <c r="S138" s="45">
        <f t="shared" si="120"/>
        <v>2200</v>
      </c>
      <c r="T138" s="45">
        <f t="shared" si="120"/>
        <v>2200</v>
      </c>
      <c r="U138" s="45">
        <f t="shared" si="120"/>
        <v>2200</v>
      </c>
      <c r="V138" s="45">
        <f t="shared" si="120"/>
        <v>2200</v>
      </c>
      <c r="W138" s="45">
        <f t="shared" si="120"/>
        <v>2200</v>
      </c>
      <c r="X138" s="45">
        <f t="shared" si="120"/>
        <v>2200</v>
      </c>
      <c r="Y138" s="45">
        <f t="shared" si="120"/>
        <v>2200</v>
      </c>
      <c r="Z138" s="45">
        <f t="shared" si="120"/>
        <v>2200</v>
      </c>
      <c r="AA138" s="45">
        <f t="shared" si="120"/>
        <v>2200</v>
      </c>
      <c r="AB138" s="45">
        <f t="shared" si="120"/>
        <v>2200</v>
      </c>
      <c r="AC138" s="45">
        <f t="shared" si="120"/>
        <v>2200</v>
      </c>
      <c r="AD138" s="45">
        <f t="shared" si="120"/>
        <v>2200</v>
      </c>
      <c r="AE138" s="45">
        <f t="shared" si="120"/>
        <v>2200</v>
      </c>
      <c r="AF138" s="45">
        <f t="shared" si="120"/>
        <v>2200</v>
      </c>
      <c r="AG138" s="45">
        <f t="shared" si="120"/>
        <v>2200</v>
      </c>
      <c r="AH138" s="45">
        <f t="shared" si="120"/>
        <v>2200</v>
      </c>
      <c r="AI138" s="45">
        <f t="shared" si="120"/>
        <v>2200</v>
      </c>
      <c r="AJ138" s="45">
        <f t="shared" si="120"/>
        <v>2200</v>
      </c>
      <c r="AK138" s="45">
        <f t="shared" si="120"/>
        <v>2200</v>
      </c>
      <c r="AL138" s="45">
        <f t="shared" si="120"/>
        <v>2200</v>
      </c>
      <c r="AM138" s="45">
        <f t="shared" si="120"/>
        <v>2200</v>
      </c>
      <c r="AN138" s="45">
        <f t="shared" si="120"/>
        <v>2200</v>
      </c>
      <c r="AO138" s="45">
        <f t="shared" si="120"/>
        <v>2200</v>
      </c>
      <c r="AP138" s="45">
        <f t="shared" si="120"/>
        <v>2200</v>
      </c>
      <c r="AQ138" s="45">
        <f t="shared" si="120"/>
        <v>2200</v>
      </c>
      <c r="AR138" s="45">
        <f t="shared" si="120"/>
        <v>2200</v>
      </c>
      <c r="AS138" s="45">
        <f t="shared" si="120"/>
        <v>2200</v>
      </c>
      <c r="AT138" s="45">
        <f t="shared" si="120"/>
        <v>2200</v>
      </c>
      <c r="AU138" s="45">
        <f t="shared" si="120"/>
        <v>2200</v>
      </c>
      <c r="AV138" s="45">
        <f t="shared" si="120"/>
        <v>2200</v>
      </c>
      <c r="AW138" s="45">
        <f t="shared" si="120"/>
        <v>2200</v>
      </c>
      <c r="AX138" s="45">
        <f t="shared" si="120"/>
        <v>2200</v>
      </c>
    </row>
    <row r="139" spans="1:50" x14ac:dyDescent="0.25">
      <c r="A139" t="str">
        <f t="shared" si="119"/>
        <v>Prodotto 2</v>
      </c>
      <c r="B139" s="43">
        <v>0.22</v>
      </c>
      <c r="C139" s="45">
        <f t="shared" ref="C139:R157" si="121">+C93*$B139</f>
        <v>2200</v>
      </c>
      <c r="D139" s="45">
        <f t="shared" si="121"/>
        <v>2200</v>
      </c>
      <c r="E139" s="45">
        <f t="shared" si="121"/>
        <v>2200</v>
      </c>
      <c r="F139" s="45">
        <f t="shared" si="121"/>
        <v>2200</v>
      </c>
      <c r="G139" s="45">
        <f t="shared" si="121"/>
        <v>2200</v>
      </c>
      <c r="H139" s="45">
        <f t="shared" si="121"/>
        <v>2200</v>
      </c>
      <c r="I139" s="45">
        <f t="shared" si="121"/>
        <v>2200</v>
      </c>
      <c r="J139" s="45">
        <f t="shared" si="121"/>
        <v>2200</v>
      </c>
      <c r="K139" s="45">
        <f t="shared" si="121"/>
        <v>2200</v>
      </c>
      <c r="L139" s="45">
        <f t="shared" si="121"/>
        <v>2200</v>
      </c>
      <c r="M139" s="45">
        <f t="shared" si="121"/>
        <v>2200</v>
      </c>
      <c r="N139" s="45">
        <f t="shared" si="121"/>
        <v>2200</v>
      </c>
      <c r="O139" s="45">
        <f t="shared" si="121"/>
        <v>2200</v>
      </c>
      <c r="P139" s="45">
        <f t="shared" si="121"/>
        <v>2200</v>
      </c>
      <c r="Q139" s="45">
        <f t="shared" si="121"/>
        <v>2200</v>
      </c>
      <c r="R139" s="45">
        <f t="shared" si="121"/>
        <v>2200</v>
      </c>
      <c r="S139" s="45">
        <f t="shared" si="120"/>
        <v>2200</v>
      </c>
      <c r="T139" s="45">
        <f t="shared" si="120"/>
        <v>2200</v>
      </c>
      <c r="U139" s="45">
        <f t="shared" si="120"/>
        <v>2200</v>
      </c>
      <c r="V139" s="45">
        <f t="shared" si="120"/>
        <v>2200</v>
      </c>
      <c r="W139" s="45">
        <f t="shared" si="120"/>
        <v>2200</v>
      </c>
      <c r="X139" s="45">
        <f t="shared" si="120"/>
        <v>2200</v>
      </c>
      <c r="Y139" s="45">
        <f t="shared" si="120"/>
        <v>2200</v>
      </c>
      <c r="Z139" s="45">
        <f t="shared" si="120"/>
        <v>2200</v>
      </c>
      <c r="AA139" s="45">
        <f t="shared" si="120"/>
        <v>2200</v>
      </c>
      <c r="AB139" s="45">
        <f t="shared" si="120"/>
        <v>2200</v>
      </c>
      <c r="AC139" s="45">
        <f t="shared" si="120"/>
        <v>2200</v>
      </c>
      <c r="AD139" s="45">
        <f t="shared" si="120"/>
        <v>2200</v>
      </c>
      <c r="AE139" s="45">
        <f t="shared" si="120"/>
        <v>2200</v>
      </c>
      <c r="AF139" s="45">
        <f t="shared" si="120"/>
        <v>2200</v>
      </c>
      <c r="AG139" s="45">
        <f t="shared" si="120"/>
        <v>2200</v>
      </c>
      <c r="AH139" s="45">
        <f t="shared" si="120"/>
        <v>2200</v>
      </c>
      <c r="AI139" s="45">
        <f t="shared" si="120"/>
        <v>2200</v>
      </c>
      <c r="AJ139" s="45">
        <f t="shared" si="120"/>
        <v>2200</v>
      </c>
      <c r="AK139" s="45">
        <f t="shared" si="120"/>
        <v>2200</v>
      </c>
      <c r="AL139" s="45">
        <f t="shared" si="120"/>
        <v>2200</v>
      </c>
      <c r="AM139" s="45">
        <f t="shared" si="120"/>
        <v>2200</v>
      </c>
      <c r="AN139" s="45">
        <f t="shared" si="120"/>
        <v>2200</v>
      </c>
      <c r="AO139" s="45">
        <f t="shared" si="120"/>
        <v>2200</v>
      </c>
      <c r="AP139" s="45">
        <f t="shared" si="120"/>
        <v>2200</v>
      </c>
      <c r="AQ139" s="45">
        <f t="shared" si="120"/>
        <v>2200</v>
      </c>
      <c r="AR139" s="45">
        <f t="shared" si="120"/>
        <v>2200</v>
      </c>
      <c r="AS139" s="45">
        <f t="shared" si="120"/>
        <v>2200</v>
      </c>
      <c r="AT139" s="45">
        <f t="shared" si="120"/>
        <v>2200</v>
      </c>
      <c r="AU139" s="45">
        <f t="shared" si="120"/>
        <v>2200</v>
      </c>
      <c r="AV139" s="45">
        <f t="shared" si="120"/>
        <v>2200</v>
      </c>
      <c r="AW139" s="45">
        <f t="shared" si="120"/>
        <v>2200</v>
      </c>
      <c r="AX139" s="45">
        <f t="shared" si="120"/>
        <v>2200</v>
      </c>
    </row>
    <row r="140" spans="1:50" x14ac:dyDescent="0.25">
      <c r="A140" t="str">
        <f t="shared" si="119"/>
        <v>Prodotto 3</v>
      </c>
      <c r="B140" s="43">
        <v>0.22</v>
      </c>
      <c r="C140" s="45">
        <f t="shared" si="121"/>
        <v>2200</v>
      </c>
      <c r="D140" s="45">
        <f t="shared" si="120"/>
        <v>2200</v>
      </c>
      <c r="E140" s="45">
        <f t="shared" si="120"/>
        <v>2200</v>
      </c>
      <c r="F140" s="45">
        <f t="shared" si="120"/>
        <v>2200</v>
      </c>
      <c r="G140" s="45">
        <f t="shared" si="120"/>
        <v>2200</v>
      </c>
      <c r="H140" s="45">
        <f t="shared" si="120"/>
        <v>2200</v>
      </c>
      <c r="I140" s="45">
        <f t="shared" si="120"/>
        <v>2200</v>
      </c>
      <c r="J140" s="45">
        <f t="shared" si="120"/>
        <v>2200</v>
      </c>
      <c r="K140" s="45">
        <f t="shared" si="120"/>
        <v>2200</v>
      </c>
      <c r="L140" s="45">
        <f t="shared" si="120"/>
        <v>2200</v>
      </c>
      <c r="M140" s="45">
        <f t="shared" si="120"/>
        <v>2200</v>
      </c>
      <c r="N140" s="45">
        <f t="shared" si="120"/>
        <v>2200</v>
      </c>
      <c r="O140" s="45">
        <f t="shared" si="120"/>
        <v>2200</v>
      </c>
      <c r="P140" s="45">
        <f t="shared" si="120"/>
        <v>2200</v>
      </c>
      <c r="Q140" s="45">
        <f t="shared" si="120"/>
        <v>2200</v>
      </c>
      <c r="R140" s="45">
        <f t="shared" si="120"/>
        <v>2200</v>
      </c>
      <c r="S140" s="45">
        <f t="shared" si="120"/>
        <v>2200</v>
      </c>
      <c r="T140" s="45">
        <f t="shared" si="120"/>
        <v>2200</v>
      </c>
      <c r="U140" s="45">
        <f t="shared" si="120"/>
        <v>2200</v>
      </c>
      <c r="V140" s="45">
        <f t="shared" si="120"/>
        <v>2200</v>
      </c>
      <c r="W140" s="45">
        <f t="shared" si="120"/>
        <v>2200</v>
      </c>
      <c r="X140" s="45">
        <f t="shared" si="120"/>
        <v>2200</v>
      </c>
      <c r="Y140" s="45">
        <f t="shared" si="120"/>
        <v>2200</v>
      </c>
      <c r="Z140" s="45">
        <f t="shared" si="120"/>
        <v>2200</v>
      </c>
      <c r="AA140" s="45">
        <f t="shared" si="120"/>
        <v>2200</v>
      </c>
      <c r="AB140" s="45">
        <f t="shared" si="120"/>
        <v>2200</v>
      </c>
      <c r="AC140" s="45">
        <f t="shared" si="120"/>
        <v>2200</v>
      </c>
      <c r="AD140" s="45">
        <f t="shared" si="120"/>
        <v>2200</v>
      </c>
      <c r="AE140" s="45">
        <f t="shared" si="120"/>
        <v>2200</v>
      </c>
      <c r="AF140" s="45">
        <f t="shared" si="120"/>
        <v>2200</v>
      </c>
      <c r="AG140" s="45">
        <f t="shared" si="120"/>
        <v>2200</v>
      </c>
      <c r="AH140" s="45">
        <f t="shared" si="120"/>
        <v>2200</v>
      </c>
      <c r="AI140" s="45">
        <f t="shared" si="120"/>
        <v>2200</v>
      </c>
      <c r="AJ140" s="45">
        <f t="shared" si="120"/>
        <v>2200</v>
      </c>
      <c r="AK140" s="45">
        <f t="shared" si="120"/>
        <v>2200</v>
      </c>
      <c r="AL140" s="45">
        <f t="shared" si="120"/>
        <v>2200</v>
      </c>
      <c r="AM140" s="45">
        <f t="shared" si="120"/>
        <v>2200</v>
      </c>
      <c r="AN140" s="45">
        <f t="shared" si="120"/>
        <v>2200</v>
      </c>
      <c r="AO140" s="45">
        <f t="shared" si="120"/>
        <v>2200</v>
      </c>
      <c r="AP140" s="45">
        <f t="shared" si="120"/>
        <v>2200</v>
      </c>
      <c r="AQ140" s="45">
        <f t="shared" si="120"/>
        <v>2200</v>
      </c>
      <c r="AR140" s="45">
        <f t="shared" si="120"/>
        <v>2200</v>
      </c>
      <c r="AS140" s="45">
        <f t="shared" si="120"/>
        <v>2200</v>
      </c>
      <c r="AT140" s="45">
        <f t="shared" si="120"/>
        <v>2200</v>
      </c>
      <c r="AU140" s="45">
        <f t="shared" si="120"/>
        <v>2200</v>
      </c>
      <c r="AV140" s="45">
        <f t="shared" si="120"/>
        <v>2200</v>
      </c>
      <c r="AW140" s="45">
        <f t="shared" si="120"/>
        <v>2200</v>
      </c>
      <c r="AX140" s="45">
        <f t="shared" si="120"/>
        <v>2200</v>
      </c>
    </row>
    <row r="141" spans="1:50" x14ac:dyDescent="0.25">
      <c r="A141" t="str">
        <f t="shared" si="119"/>
        <v>Prodotto 4</v>
      </c>
      <c r="B141" s="43">
        <v>0.22</v>
      </c>
      <c r="C141" s="45">
        <f t="shared" si="121"/>
        <v>2200</v>
      </c>
      <c r="D141" s="45">
        <f t="shared" si="120"/>
        <v>2200</v>
      </c>
      <c r="E141" s="45">
        <f t="shared" si="120"/>
        <v>2200</v>
      </c>
      <c r="F141" s="45">
        <f t="shared" si="120"/>
        <v>2200</v>
      </c>
      <c r="G141" s="45">
        <f t="shared" si="120"/>
        <v>2200</v>
      </c>
      <c r="H141" s="45">
        <f t="shared" si="120"/>
        <v>2200</v>
      </c>
      <c r="I141" s="45">
        <f t="shared" si="120"/>
        <v>2200</v>
      </c>
      <c r="J141" s="45">
        <f t="shared" si="120"/>
        <v>2200</v>
      </c>
      <c r="K141" s="45">
        <f t="shared" si="120"/>
        <v>2200</v>
      </c>
      <c r="L141" s="45">
        <f t="shared" si="120"/>
        <v>2200</v>
      </c>
      <c r="M141" s="45">
        <f t="shared" si="120"/>
        <v>2200</v>
      </c>
      <c r="N141" s="45">
        <f t="shared" si="120"/>
        <v>2200</v>
      </c>
      <c r="O141" s="45">
        <f t="shared" si="120"/>
        <v>2200</v>
      </c>
      <c r="P141" s="45">
        <f t="shared" si="120"/>
        <v>2200</v>
      </c>
      <c r="Q141" s="45">
        <f t="shared" si="120"/>
        <v>2200</v>
      </c>
      <c r="R141" s="45">
        <f t="shared" si="120"/>
        <v>2200</v>
      </c>
      <c r="S141" s="45">
        <f t="shared" si="120"/>
        <v>2200</v>
      </c>
      <c r="T141" s="45">
        <f t="shared" si="120"/>
        <v>2200</v>
      </c>
      <c r="U141" s="45">
        <f t="shared" si="120"/>
        <v>2200</v>
      </c>
      <c r="V141" s="45">
        <f t="shared" si="120"/>
        <v>2200</v>
      </c>
      <c r="W141" s="45">
        <f t="shared" si="120"/>
        <v>2200</v>
      </c>
      <c r="X141" s="45">
        <f t="shared" si="120"/>
        <v>2200</v>
      </c>
      <c r="Y141" s="45">
        <f t="shared" si="120"/>
        <v>2200</v>
      </c>
      <c r="Z141" s="45">
        <f t="shared" si="120"/>
        <v>2200</v>
      </c>
      <c r="AA141" s="45">
        <f t="shared" si="120"/>
        <v>2200</v>
      </c>
      <c r="AB141" s="45">
        <f t="shared" si="120"/>
        <v>2200</v>
      </c>
      <c r="AC141" s="45">
        <f t="shared" si="120"/>
        <v>2200</v>
      </c>
      <c r="AD141" s="45">
        <f t="shared" si="120"/>
        <v>2200</v>
      </c>
      <c r="AE141" s="45">
        <f t="shared" si="120"/>
        <v>2200</v>
      </c>
      <c r="AF141" s="45">
        <f t="shared" si="120"/>
        <v>2200</v>
      </c>
      <c r="AG141" s="45">
        <f t="shared" si="120"/>
        <v>2200</v>
      </c>
      <c r="AH141" s="45">
        <f t="shared" si="120"/>
        <v>2200</v>
      </c>
      <c r="AI141" s="45">
        <f t="shared" si="120"/>
        <v>2200</v>
      </c>
      <c r="AJ141" s="45">
        <f t="shared" si="120"/>
        <v>2200</v>
      </c>
      <c r="AK141" s="45">
        <f t="shared" si="120"/>
        <v>2200</v>
      </c>
      <c r="AL141" s="45">
        <f t="shared" si="120"/>
        <v>2200</v>
      </c>
      <c r="AM141" s="45">
        <f t="shared" si="120"/>
        <v>2200</v>
      </c>
      <c r="AN141" s="45">
        <f t="shared" si="120"/>
        <v>2200</v>
      </c>
      <c r="AO141" s="45">
        <f t="shared" si="120"/>
        <v>2200</v>
      </c>
      <c r="AP141" s="45">
        <f t="shared" si="120"/>
        <v>2200</v>
      </c>
      <c r="AQ141" s="45">
        <f t="shared" si="120"/>
        <v>2200</v>
      </c>
      <c r="AR141" s="45">
        <f t="shared" si="120"/>
        <v>2200</v>
      </c>
      <c r="AS141" s="45">
        <f t="shared" si="120"/>
        <v>2200</v>
      </c>
      <c r="AT141" s="45">
        <f t="shared" si="120"/>
        <v>2200</v>
      </c>
      <c r="AU141" s="45">
        <f t="shared" si="120"/>
        <v>2200</v>
      </c>
      <c r="AV141" s="45">
        <f t="shared" si="120"/>
        <v>2200</v>
      </c>
      <c r="AW141" s="45">
        <f t="shared" si="120"/>
        <v>2200</v>
      </c>
      <c r="AX141" s="45">
        <f t="shared" si="120"/>
        <v>2200</v>
      </c>
    </row>
    <row r="142" spans="1:50" x14ac:dyDescent="0.25">
      <c r="A142" t="str">
        <f t="shared" si="119"/>
        <v>Prodotto 5</v>
      </c>
      <c r="B142" s="43">
        <v>0.22</v>
      </c>
      <c r="C142" s="45">
        <f t="shared" si="121"/>
        <v>2200</v>
      </c>
      <c r="D142" s="45">
        <f t="shared" si="120"/>
        <v>2200</v>
      </c>
      <c r="E142" s="45">
        <f t="shared" si="120"/>
        <v>2200</v>
      </c>
      <c r="F142" s="45">
        <f t="shared" si="120"/>
        <v>2200</v>
      </c>
      <c r="G142" s="45">
        <f t="shared" si="120"/>
        <v>2200</v>
      </c>
      <c r="H142" s="45">
        <f t="shared" si="120"/>
        <v>2200</v>
      </c>
      <c r="I142" s="45">
        <f t="shared" si="120"/>
        <v>2200</v>
      </c>
      <c r="J142" s="45">
        <f t="shared" si="120"/>
        <v>2200</v>
      </c>
      <c r="K142" s="45">
        <f t="shared" si="120"/>
        <v>2200</v>
      </c>
      <c r="L142" s="45">
        <f t="shared" si="120"/>
        <v>2200</v>
      </c>
      <c r="M142" s="45">
        <f t="shared" si="120"/>
        <v>2200</v>
      </c>
      <c r="N142" s="45">
        <f t="shared" si="120"/>
        <v>2200</v>
      </c>
      <c r="O142" s="45">
        <f t="shared" si="120"/>
        <v>2200</v>
      </c>
      <c r="P142" s="45">
        <f t="shared" si="120"/>
        <v>2200</v>
      </c>
      <c r="Q142" s="45">
        <f t="shared" si="120"/>
        <v>2200</v>
      </c>
      <c r="R142" s="45">
        <f t="shared" si="120"/>
        <v>2200</v>
      </c>
      <c r="S142" s="45">
        <f t="shared" si="120"/>
        <v>2200</v>
      </c>
      <c r="T142" s="45">
        <f t="shared" si="120"/>
        <v>2200</v>
      </c>
      <c r="U142" s="45">
        <f t="shared" si="120"/>
        <v>2200</v>
      </c>
      <c r="V142" s="45">
        <f t="shared" si="120"/>
        <v>2200</v>
      </c>
      <c r="W142" s="45">
        <f t="shared" si="120"/>
        <v>2200</v>
      </c>
      <c r="X142" s="45">
        <f t="shared" si="120"/>
        <v>2200</v>
      </c>
      <c r="Y142" s="45">
        <f t="shared" si="120"/>
        <v>2200</v>
      </c>
      <c r="Z142" s="45">
        <f t="shared" si="120"/>
        <v>2200</v>
      </c>
      <c r="AA142" s="45">
        <f t="shared" si="120"/>
        <v>2200</v>
      </c>
      <c r="AB142" s="45">
        <f t="shared" si="120"/>
        <v>2200</v>
      </c>
      <c r="AC142" s="45">
        <f t="shared" si="120"/>
        <v>2200</v>
      </c>
      <c r="AD142" s="45">
        <f t="shared" si="120"/>
        <v>2200</v>
      </c>
      <c r="AE142" s="45">
        <f t="shared" si="120"/>
        <v>2200</v>
      </c>
      <c r="AF142" s="45">
        <f t="shared" si="120"/>
        <v>2200</v>
      </c>
      <c r="AG142" s="45">
        <f t="shared" si="120"/>
        <v>2200</v>
      </c>
      <c r="AH142" s="45">
        <f t="shared" si="120"/>
        <v>2200</v>
      </c>
      <c r="AI142" s="45">
        <f t="shared" si="120"/>
        <v>2200</v>
      </c>
      <c r="AJ142" s="45">
        <f t="shared" si="120"/>
        <v>2200</v>
      </c>
      <c r="AK142" s="45">
        <f t="shared" si="120"/>
        <v>2200</v>
      </c>
      <c r="AL142" s="45">
        <f t="shared" ref="D142:AX146" si="122">+AL96*$B142</f>
        <v>2200</v>
      </c>
      <c r="AM142" s="45">
        <f t="shared" si="122"/>
        <v>2200</v>
      </c>
      <c r="AN142" s="45">
        <f t="shared" si="122"/>
        <v>2200</v>
      </c>
      <c r="AO142" s="45">
        <f t="shared" si="122"/>
        <v>2200</v>
      </c>
      <c r="AP142" s="45">
        <f t="shared" si="122"/>
        <v>2200</v>
      </c>
      <c r="AQ142" s="45">
        <f t="shared" si="122"/>
        <v>2200</v>
      </c>
      <c r="AR142" s="45">
        <f t="shared" si="122"/>
        <v>2200</v>
      </c>
      <c r="AS142" s="45">
        <f t="shared" si="122"/>
        <v>2200</v>
      </c>
      <c r="AT142" s="45">
        <f t="shared" si="122"/>
        <v>2200</v>
      </c>
      <c r="AU142" s="45">
        <f t="shared" si="122"/>
        <v>2200</v>
      </c>
      <c r="AV142" s="45">
        <f t="shared" si="122"/>
        <v>2200</v>
      </c>
      <c r="AW142" s="45">
        <f t="shared" si="122"/>
        <v>2200</v>
      </c>
      <c r="AX142" s="45">
        <f t="shared" si="122"/>
        <v>2200</v>
      </c>
    </row>
    <row r="143" spans="1:50" x14ac:dyDescent="0.25">
      <c r="A143" t="str">
        <f t="shared" si="119"/>
        <v>Prodotto 6</v>
      </c>
      <c r="B143" s="43">
        <v>0.22</v>
      </c>
      <c r="C143" s="45">
        <f t="shared" si="121"/>
        <v>2200</v>
      </c>
      <c r="D143" s="45">
        <f t="shared" si="122"/>
        <v>2200</v>
      </c>
      <c r="E143" s="45">
        <f t="shared" si="122"/>
        <v>2200</v>
      </c>
      <c r="F143" s="45">
        <f t="shared" si="122"/>
        <v>2200</v>
      </c>
      <c r="G143" s="45">
        <f t="shared" si="122"/>
        <v>2200</v>
      </c>
      <c r="H143" s="45">
        <f t="shared" si="122"/>
        <v>2200</v>
      </c>
      <c r="I143" s="45">
        <f t="shared" si="122"/>
        <v>2200</v>
      </c>
      <c r="J143" s="45">
        <f t="shared" si="122"/>
        <v>2200</v>
      </c>
      <c r="K143" s="45">
        <f t="shared" si="122"/>
        <v>2200</v>
      </c>
      <c r="L143" s="45">
        <f t="shared" si="122"/>
        <v>2200</v>
      </c>
      <c r="M143" s="45">
        <f t="shared" si="122"/>
        <v>2200</v>
      </c>
      <c r="N143" s="45">
        <f t="shared" si="122"/>
        <v>2200</v>
      </c>
      <c r="O143" s="45">
        <f t="shared" si="122"/>
        <v>2200</v>
      </c>
      <c r="P143" s="45">
        <f t="shared" si="122"/>
        <v>2200</v>
      </c>
      <c r="Q143" s="45">
        <f t="shared" si="122"/>
        <v>2200</v>
      </c>
      <c r="R143" s="45">
        <f t="shared" si="122"/>
        <v>2200</v>
      </c>
      <c r="S143" s="45">
        <f t="shared" si="122"/>
        <v>2200</v>
      </c>
      <c r="T143" s="45">
        <f t="shared" si="122"/>
        <v>2200</v>
      </c>
      <c r="U143" s="45">
        <f t="shared" si="122"/>
        <v>2200</v>
      </c>
      <c r="V143" s="45">
        <f t="shared" si="122"/>
        <v>2200</v>
      </c>
      <c r="W143" s="45">
        <f t="shared" si="122"/>
        <v>2200</v>
      </c>
      <c r="X143" s="45">
        <f t="shared" si="122"/>
        <v>2200</v>
      </c>
      <c r="Y143" s="45">
        <f t="shared" si="122"/>
        <v>2200</v>
      </c>
      <c r="Z143" s="45">
        <f t="shared" si="122"/>
        <v>2200</v>
      </c>
      <c r="AA143" s="45">
        <f t="shared" si="122"/>
        <v>2200</v>
      </c>
      <c r="AB143" s="45">
        <f t="shared" si="122"/>
        <v>2200</v>
      </c>
      <c r="AC143" s="45">
        <f t="shared" si="122"/>
        <v>2200</v>
      </c>
      <c r="AD143" s="45">
        <f t="shared" si="122"/>
        <v>2200</v>
      </c>
      <c r="AE143" s="45">
        <f t="shared" si="122"/>
        <v>2200</v>
      </c>
      <c r="AF143" s="45">
        <f t="shared" si="122"/>
        <v>2200</v>
      </c>
      <c r="AG143" s="45">
        <f t="shared" si="122"/>
        <v>2200</v>
      </c>
      <c r="AH143" s="45">
        <f t="shared" si="122"/>
        <v>2200</v>
      </c>
      <c r="AI143" s="45">
        <f t="shared" si="122"/>
        <v>2200</v>
      </c>
      <c r="AJ143" s="45">
        <f t="shared" si="122"/>
        <v>2200</v>
      </c>
      <c r="AK143" s="45">
        <f t="shared" si="122"/>
        <v>2200</v>
      </c>
      <c r="AL143" s="45">
        <f t="shared" si="122"/>
        <v>2200</v>
      </c>
      <c r="AM143" s="45">
        <f t="shared" si="122"/>
        <v>2200</v>
      </c>
      <c r="AN143" s="45">
        <f t="shared" si="122"/>
        <v>2200</v>
      </c>
      <c r="AO143" s="45">
        <f t="shared" si="122"/>
        <v>2200</v>
      </c>
      <c r="AP143" s="45">
        <f t="shared" si="122"/>
        <v>2200</v>
      </c>
      <c r="AQ143" s="45">
        <f t="shared" si="122"/>
        <v>2200</v>
      </c>
      <c r="AR143" s="45">
        <f t="shared" si="122"/>
        <v>2200</v>
      </c>
      <c r="AS143" s="45">
        <f t="shared" si="122"/>
        <v>2200</v>
      </c>
      <c r="AT143" s="45">
        <f t="shared" si="122"/>
        <v>2200</v>
      </c>
      <c r="AU143" s="45">
        <f t="shared" si="122"/>
        <v>2200</v>
      </c>
      <c r="AV143" s="45">
        <f t="shared" si="122"/>
        <v>2200</v>
      </c>
      <c r="AW143" s="45">
        <f t="shared" si="122"/>
        <v>2200</v>
      </c>
      <c r="AX143" s="45">
        <f t="shared" si="122"/>
        <v>2200</v>
      </c>
    </row>
    <row r="144" spans="1:50" x14ac:dyDescent="0.25">
      <c r="A144" t="str">
        <f t="shared" si="119"/>
        <v>Prodotto 7</v>
      </c>
      <c r="B144" s="43">
        <v>0.22</v>
      </c>
      <c r="C144" s="45">
        <f t="shared" si="121"/>
        <v>2200</v>
      </c>
      <c r="D144" s="45">
        <f t="shared" si="122"/>
        <v>2200</v>
      </c>
      <c r="E144" s="45">
        <f t="shared" si="122"/>
        <v>2200</v>
      </c>
      <c r="F144" s="45">
        <f t="shared" si="122"/>
        <v>2200</v>
      </c>
      <c r="G144" s="45">
        <f t="shared" si="122"/>
        <v>2200</v>
      </c>
      <c r="H144" s="45">
        <f t="shared" si="122"/>
        <v>2200</v>
      </c>
      <c r="I144" s="45">
        <f t="shared" si="122"/>
        <v>2200</v>
      </c>
      <c r="J144" s="45">
        <f t="shared" si="122"/>
        <v>2200</v>
      </c>
      <c r="K144" s="45">
        <f t="shared" si="122"/>
        <v>2200</v>
      </c>
      <c r="L144" s="45">
        <f t="shared" si="122"/>
        <v>2200</v>
      </c>
      <c r="M144" s="45">
        <f t="shared" si="122"/>
        <v>2200</v>
      </c>
      <c r="N144" s="45">
        <f t="shared" si="122"/>
        <v>2200</v>
      </c>
      <c r="O144" s="45">
        <f t="shared" si="122"/>
        <v>2200</v>
      </c>
      <c r="P144" s="45">
        <f t="shared" si="122"/>
        <v>2200</v>
      </c>
      <c r="Q144" s="45">
        <f t="shared" si="122"/>
        <v>2200</v>
      </c>
      <c r="R144" s="45">
        <f t="shared" si="122"/>
        <v>2200</v>
      </c>
      <c r="S144" s="45">
        <f t="shared" si="122"/>
        <v>2200</v>
      </c>
      <c r="T144" s="45">
        <f t="shared" si="122"/>
        <v>2200</v>
      </c>
      <c r="U144" s="45">
        <f t="shared" si="122"/>
        <v>2200</v>
      </c>
      <c r="V144" s="45">
        <f t="shared" si="122"/>
        <v>2200</v>
      </c>
      <c r="W144" s="45">
        <f t="shared" si="122"/>
        <v>2200</v>
      </c>
      <c r="X144" s="45">
        <f t="shared" si="122"/>
        <v>2200</v>
      </c>
      <c r="Y144" s="45">
        <f t="shared" si="122"/>
        <v>2200</v>
      </c>
      <c r="Z144" s="45">
        <f t="shared" si="122"/>
        <v>2200</v>
      </c>
      <c r="AA144" s="45">
        <f t="shared" si="122"/>
        <v>2200</v>
      </c>
      <c r="AB144" s="45">
        <f t="shared" si="122"/>
        <v>2200</v>
      </c>
      <c r="AC144" s="45">
        <f t="shared" si="122"/>
        <v>2200</v>
      </c>
      <c r="AD144" s="45">
        <f t="shared" si="122"/>
        <v>2200</v>
      </c>
      <c r="AE144" s="45">
        <f t="shared" si="122"/>
        <v>2200</v>
      </c>
      <c r="AF144" s="45">
        <f t="shared" si="122"/>
        <v>2200</v>
      </c>
      <c r="AG144" s="45">
        <f t="shared" si="122"/>
        <v>2200</v>
      </c>
      <c r="AH144" s="45">
        <f t="shared" si="122"/>
        <v>2200</v>
      </c>
      <c r="AI144" s="45">
        <f t="shared" si="122"/>
        <v>2200</v>
      </c>
      <c r="AJ144" s="45">
        <f t="shared" si="122"/>
        <v>2200</v>
      </c>
      <c r="AK144" s="45">
        <f t="shared" si="122"/>
        <v>2200</v>
      </c>
      <c r="AL144" s="45">
        <f t="shared" si="122"/>
        <v>2200</v>
      </c>
      <c r="AM144" s="45">
        <f t="shared" si="122"/>
        <v>2200</v>
      </c>
      <c r="AN144" s="45">
        <f t="shared" si="122"/>
        <v>2200</v>
      </c>
      <c r="AO144" s="45">
        <f t="shared" si="122"/>
        <v>2200</v>
      </c>
      <c r="AP144" s="45">
        <f t="shared" si="122"/>
        <v>2200</v>
      </c>
      <c r="AQ144" s="45">
        <f t="shared" si="122"/>
        <v>2200</v>
      </c>
      <c r="AR144" s="45">
        <f t="shared" si="122"/>
        <v>2200</v>
      </c>
      <c r="AS144" s="45">
        <f t="shared" si="122"/>
        <v>2200</v>
      </c>
      <c r="AT144" s="45">
        <f t="shared" si="122"/>
        <v>2200</v>
      </c>
      <c r="AU144" s="45">
        <f t="shared" si="122"/>
        <v>2200</v>
      </c>
      <c r="AV144" s="45">
        <f t="shared" si="122"/>
        <v>2200</v>
      </c>
      <c r="AW144" s="45">
        <f t="shared" si="122"/>
        <v>2200</v>
      </c>
      <c r="AX144" s="45">
        <f t="shared" si="122"/>
        <v>2200</v>
      </c>
    </row>
    <row r="145" spans="1:50" x14ac:dyDescent="0.25">
      <c r="A145" t="str">
        <f t="shared" si="119"/>
        <v>Prodotto 8</v>
      </c>
      <c r="B145" s="43">
        <v>0.22</v>
      </c>
      <c r="C145" s="45">
        <f t="shared" si="121"/>
        <v>2200</v>
      </c>
      <c r="D145" s="45">
        <f t="shared" si="122"/>
        <v>2200</v>
      </c>
      <c r="E145" s="45">
        <f t="shared" si="122"/>
        <v>2200</v>
      </c>
      <c r="F145" s="45">
        <f t="shared" si="122"/>
        <v>2200</v>
      </c>
      <c r="G145" s="45">
        <f t="shared" si="122"/>
        <v>2200</v>
      </c>
      <c r="H145" s="45">
        <f t="shared" si="122"/>
        <v>2200</v>
      </c>
      <c r="I145" s="45">
        <f t="shared" si="122"/>
        <v>2200</v>
      </c>
      <c r="J145" s="45">
        <f t="shared" si="122"/>
        <v>2200</v>
      </c>
      <c r="K145" s="45">
        <f t="shared" si="122"/>
        <v>2200</v>
      </c>
      <c r="L145" s="45">
        <f t="shared" si="122"/>
        <v>2200</v>
      </c>
      <c r="M145" s="45">
        <f t="shared" si="122"/>
        <v>2200</v>
      </c>
      <c r="N145" s="45">
        <f t="shared" si="122"/>
        <v>2200</v>
      </c>
      <c r="O145" s="45">
        <f t="shared" si="122"/>
        <v>2200</v>
      </c>
      <c r="P145" s="45">
        <f t="shared" si="122"/>
        <v>2200</v>
      </c>
      <c r="Q145" s="45">
        <f t="shared" si="122"/>
        <v>2200</v>
      </c>
      <c r="R145" s="45">
        <f t="shared" si="122"/>
        <v>2200</v>
      </c>
      <c r="S145" s="45">
        <f t="shared" si="122"/>
        <v>2200</v>
      </c>
      <c r="T145" s="45">
        <f t="shared" si="122"/>
        <v>2200</v>
      </c>
      <c r="U145" s="45">
        <f t="shared" si="122"/>
        <v>2200</v>
      </c>
      <c r="V145" s="45">
        <f t="shared" si="122"/>
        <v>2200</v>
      </c>
      <c r="W145" s="45">
        <f t="shared" si="122"/>
        <v>2200</v>
      </c>
      <c r="X145" s="45">
        <f t="shared" si="122"/>
        <v>2200</v>
      </c>
      <c r="Y145" s="45">
        <f t="shared" si="122"/>
        <v>2200</v>
      </c>
      <c r="Z145" s="45">
        <f t="shared" si="122"/>
        <v>2200</v>
      </c>
      <c r="AA145" s="45">
        <f t="shared" si="122"/>
        <v>2200</v>
      </c>
      <c r="AB145" s="45">
        <f t="shared" si="122"/>
        <v>2200</v>
      </c>
      <c r="AC145" s="45">
        <f t="shared" si="122"/>
        <v>2200</v>
      </c>
      <c r="AD145" s="45">
        <f t="shared" si="122"/>
        <v>2200</v>
      </c>
      <c r="AE145" s="45">
        <f t="shared" si="122"/>
        <v>2200</v>
      </c>
      <c r="AF145" s="45">
        <f t="shared" si="122"/>
        <v>2200</v>
      </c>
      <c r="AG145" s="45">
        <f t="shared" si="122"/>
        <v>2200</v>
      </c>
      <c r="AH145" s="45">
        <f t="shared" si="122"/>
        <v>2200</v>
      </c>
      <c r="AI145" s="45">
        <f t="shared" si="122"/>
        <v>2200</v>
      </c>
      <c r="AJ145" s="45">
        <f t="shared" si="122"/>
        <v>2200</v>
      </c>
      <c r="AK145" s="45">
        <f t="shared" si="122"/>
        <v>2200</v>
      </c>
      <c r="AL145" s="45">
        <f t="shared" si="122"/>
        <v>2200</v>
      </c>
      <c r="AM145" s="45">
        <f t="shared" si="122"/>
        <v>2200</v>
      </c>
      <c r="AN145" s="45">
        <f t="shared" si="122"/>
        <v>2200</v>
      </c>
      <c r="AO145" s="45">
        <f t="shared" si="122"/>
        <v>2200</v>
      </c>
      <c r="AP145" s="45">
        <f t="shared" si="122"/>
        <v>2200</v>
      </c>
      <c r="AQ145" s="45">
        <f t="shared" si="122"/>
        <v>2200</v>
      </c>
      <c r="AR145" s="45">
        <f t="shared" si="122"/>
        <v>2200</v>
      </c>
      <c r="AS145" s="45">
        <f t="shared" si="122"/>
        <v>2200</v>
      </c>
      <c r="AT145" s="45">
        <f t="shared" si="122"/>
        <v>2200</v>
      </c>
      <c r="AU145" s="45">
        <f t="shared" si="122"/>
        <v>2200</v>
      </c>
      <c r="AV145" s="45">
        <f t="shared" si="122"/>
        <v>2200</v>
      </c>
      <c r="AW145" s="45">
        <f t="shared" si="122"/>
        <v>2200</v>
      </c>
      <c r="AX145" s="45">
        <f t="shared" si="122"/>
        <v>2200</v>
      </c>
    </row>
    <row r="146" spans="1:50" x14ac:dyDescent="0.25">
      <c r="A146" t="str">
        <f t="shared" si="119"/>
        <v>Prodotto 9</v>
      </c>
      <c r="B146" s="43">
        <v>0.22</v>
      </c>
      <c r="C146" s="45">
        <f t="shared" si="121"/>
        <v>2200</v>
      </c>
      <c r="D146" s="45">
        <f t="shared" si="122"/>
        <v>2200</v>
      </c>
      <c r="E146" s="45">
        <f t="shared" si="122"/>
        <v>2200</v>
      </c>
      <c r="F146" s="45">
        <f t="shared" si="122"/>
        <v>2200</v>
      </c>
      <c r="G146" s="45">
        <f t="shared" si="122"/>
        <v>2200</v>
      </c>
      <c r="H146" s="45">
        <f t="shared" si="122"/>
        <v>2200</v>
      </c>
      <c r="I146" s="45">
        <f t="shared" si="122"/>
        <v>2200</v>
      </c>
      <c r="J146" s="45">
        <f t="shared" si="122"/>
        <v>2200</v>
      </c>
      <c r="K146" s="45">
        <f t="shared" si="122"/>
        <v>2200</v>
      </c>
      <c r="L146" s="45">
        <f t="shared" si="122"/>
        <v>2200</v>
      </c>
      <c r="M146" s="45">
        <f t="shared" si="122"/>
        <v>2200</v>
      </c>
      <c r="N146" s="45">
        <f t="shared" si="122"/>
        <v>2200</v>
      </c>
      <c r="O146" s="45">
        <f t="shared" si="122"/>
        <v>2200</v>
      </c>
      <c r="P146" s="45">
        <f t="shared" si="122"/>
        <v>2200</v>
      </c>
      <c r="Q146" s="45">
        <f t="shared" si="122"/>
        <v>2200</v>
      </c>
      <c r="R146" s="45">
        <f t="shared" si="122"/>
        <v>2200</v>
      </c>
      <c r="S146" s="45">
        <f t="shared" si="122"/>
        <v>2200</v>
      </c>
      <c r="T146" s="45">
        <f t="shared" si="122"/>
        <v>2200</v>
      </c>
      <c r="U146" s="45">
        <f t="shared" si="122"/>
        <v>2200</v>
      </c>
      <c r="V146" s="45">
        <f t="shared" si="122"/>
        <v>2200</v>
      </c>
      <c r="W146" s="45">
        <f t="shared" si="122"/>
        <v>2200</v>
      </c>
      <c r="X146" s="45">
        <f t="shared" si="122"/>
        <v>2200</v>
      </c>
      <c r="Y146" s="45">
        <f t="shared" si="122"/>
        <v>2200</v>
      </c>
      <c r="Z146" s="45">
        <f t="shared" si="122"/>
        <v>2200</v>
      </c>
      <c r="AA146" s="45">
        <f t="shared" si="122"/>
        <v>2200</v>
      </c>
      <c r="AB146" s="45">
        <f t="shared" si="122"/>
        <v>2200</v>
      </c>
      <c r="AC146" s="45">
        <f t="shared" si="122"/>
        <v>2200</v>
      </c>
      <c r="AD146" s="45">
        <f t="shared" si="122"/>
        <v>2200</v>
      </c>
      <c r="AE146" s="45">
        <f t="shared" si="122"/>
        <v>2200</v>
      </c>
      <c r="AF146" s="45">
        <f t="shared" si="122"/>
        <v>2200</v>
      </c>
      <c r="AG146" s="45">
        <f t="shared" si="122"/>
        <v>2200</v>
      </c>
      <c r="AH146" s="45">
        <f t="shared" si="122"/>
        <v>2200</v>
      </c>
      <c r="AI146" s="45">
        <f t="shared" si="122"/>
        <v>2200</v>
      </c>
      <c r="AJ146" s="45">
        <f t="shared" si="122"/>
        <v>2200</v>
      </c>
      <c r="AK146" s="45">
        <f t="shared" si="122"/>
        <v>2200</v>
      </c>
      <c r="AL146" s="45">
        <f t="shared" si="122"/>
        <v>2200</v>
      </c>
      <c r="AM146" s="45">
        <f t="shared" si="122"/>
        <v>2200</v>
      </c>
      <c r="AN146" s="45">
        <f t="shared" si="122"/>
        <v>2200</v>
      </c>
      <c r="AO146" s="45">
        <f t="shared" si="122"/>
        <v>2200</v>
      </c>
      <c r="AP146" s="45">
        <f t="shared" si="122"/>
        <v>2200</v>
      </c>
      <c r="AQ146" s="45">
        <f t="shared" si="122"/>
        <v>2200</v>
      </c>
      <c r="AR146" s="45">
        <f t="shared" si="122"/>
        <v>2200</v>
      </c>
      <c r="AS146" s="45">
        <f t="shared" si="122"/>
        <v>2200</v>
      </c>
      <c r="AT146" s="45">
        <f t="shared" si="122"/>
        <v>2200</v>
      </c>
      <c r="AU146" s="45">
        <f t="shared" si="122"/>
        <v>2200</v>
      </c>
      <c r="AV146" s="45">
        <f t="shared" si="122"/>
        <v>2200</v>
      </c>
      <c r="AW146" s="45">
        <f t="shared" si="122"/>
        <v>2200</v>
      </c>
      <c r="AX146" s="45">
        <f t="shared" si="122"/>
        <v>2200</v>
      </c>
    </row>
    <row r="147" spans="1:50" x14ac:dyDescent="0.25">
      <c r="A147" t="str">
        <f t="shared" si="119"/>
        <v>Prodotto 10</v>
      </c>
      <c r="B147" s="43">
        <v>0.22</v>
      </c>
      <c r="C147" s="45">
        <f t="shared" si="121"/>
        <v>2200</v>
      </c>
      <c r="D147" s="45">
        <f t="shared" ref="D147:AX151" si="123">+D101*$B147</f>
        <v>2200</v>
      </c>
      <c r="E147" s="45">
        <f t="shared" si="123"/>
        <v>2200</v>
      </c>
      <c r="F147" s="45">
        <f t="shared" si="123"/>
        <v>2200</v>
      </c>
      <c r="G147" s="45">
        <f t="shared" si="123"/>
        <v>2200</v>
      </c>
      <c r="H147" s="45">
        <f t="shared" si="123"/>
        <v>2200</v>
      </c>
      <c r="I147" s="45">
        <f t="shared" si="123"/>
        <v>2200</v>
      </c>
      <c r="J147" s="45">
        <f t="shared" si="123"/>
        <v>2200</v>
      </c>
      <c r="K147" s="45">
        <f t="shared" si="123"/>
        <v>2200</v>
      </c>
      <c r="L147" s="45">
        <f t="shared" si="123"/>
        <v>2200</v>
      </c>
      <c r="M147" s="45">
        <f t="shared" si="123"/>
        <v>2200</v>
      </c>
      <c r="N147" s="45">
        <f t="shared" si="123"/>
        <v>2200</v>
      </c>
      <c r="O147" s="45">
        <f t="shared" si="123"/>
        <v>2200</v>
      </c>
      <c r="P147" s="45">
        <f t="shared" si="123"/>
        <v>2200</v>
      </c>
      <c r="Q147" s="45">
        <f t="shared" si="123"/>
        <v>2200</v>
      </c>
      <c r="R147" s="45">
        <f t="shared" si="123"/>
        <v>2200</v>
      </c>
      <c r="S147" s="45">
        <f t="shared" si="123"/>
        <v>2200</v>
      </c>
      <c r="T147" s="45">
        <f t="shared" si="123"/>
        <v>2200</v>
      </c>
      <c r="U147" s="45">
        <f t="shared" si="123"/>
        <v>2200</v>
      </c>
      <c r="V147" s="45">
        <f t="shared" si="123"/>
        <v>2200</v>
      </c>
      <c r="W147" s="45">
        <f t="shared" si="123"/>
        <v>2200</v>
      </c>
      <c r="X147" s="45">
        <f t="shared" si="123"/>
        <v>2200</v>
      </c>
      <c r="Y147" s="45">
        <f t="shared" si="123"/>
        <v>2200</v>
      </c>
      <c r="Z147" s="45">
        <f t="shared" si="123"/>
        <v>2200</v>
      </c>
      <c r="AA147" s="45">
        <f t="shared" si="123"/>
        <v>2200</v>
      </c>
      <c r="AB147" s="45">
        <f t="shared" si="123"/>
        <v>2200</v>
      </c>
      <c r="AC147" s="45">
        <f t="shared" si="123"/>
        <v>2200</v>
      </c>
      <c r="AD147" s="45">
        <f t="shared" si="123"/>
        <v>2200</v>
      </c>
      <c r="AE147" s="45">
        <f t="shared" si="123"/>
        <v>2200</v>
      </c>
      <c r="AF147" s="45">
        <f t="shared" si="123"/>
        <v>2200</v>
      </c>
      <c r="AG147" s="45">
        <f t="shared" si="123"/>
        <v>2200</v>
      </c>
      <c r="AH147" s="45">
        <f t="shared" si="123"/>
        <v>2200</v>
      </c>
      <c r="AI147" s="45">
        <f t="shared" si="123"/>
        <v>2200</v>
      </c>
      <c r="AJ147" s="45">
        <f t="shared" si="123"/>
        <v>2200</v>
      </c>
      <c r="AK147" s="45">
        <f t="shared" si="123"/>
        <v>2200</v>
      </c>
      <c r="AL147" s="45">
        <f t="shared" si="123"/>
        <v>2200</v>
      </c>
      <c r="AM147" s="45">
        <f t="shared" si="123"/>
        <v>2200</v>
      </c>
      <c r="AN147" s="45">
        <f t="shared" si="123"/>
        <v>2200</v>
      </c>
      <c r="AO147" s="45">
        <f t="shared" si="123"/>
        <v>2200</v>
      </c>
      <c r="AP147" s="45">
        <f t="shared" si="123"/>
        <v>2200</v>
      </c>
      <c r="AQ147" s="45">
        <f t="shared" si="123"/>
        <v>2200</v>
      </c>
      <c r="AR147" s="45">
        <f t="shared" si="123"/>
        <v>2200</v>
      </c>
      <c r="AS147" s="45">
        <f t="shared" si="123"/>
        <v>2200</v>
      </c>
      <c r="AT147" s="45">
        <f t="shared" si="123"/>
        <v>2200</v>
      </c>
      <c r="AU147" s="45">
        <f t="shared" si="123"/>
        <v>2200</v>
      </c>
      <c r="AV147" s="45">
        <f t="shared" si="123"/>
        <v>2200</v>
      </c>
      <c r="AW147" s="45">
        <f t="shared" si="123"/>
        <v>2200</v>
      </c>
      <c r="AX147" s="45">
        <f t="shared" si="123"/>
        <v>2200</v>
      </c>
    </row>
    <row r="148" spans="1:50" x14ac:dyDescent="0.25">
      <c r="A148" t="str">
        <f t="shared" si="119"/>
        <v>Prodotto 11</v>
      </c>
      <c r="B148" s="43">
        <v>0.22</v>
      </c>
      <c r="C148" s="45">
        <f t="shared" si="121"/>
        <v>2200</v>
      </c>
      <c r="D148" s="45">
        <f t="shared" si="123"/>
        <v>2200</v>
      </c>
      <c r="E148" s="45">
        <f t="shared" si="123"/>
        <v>2200</v>
      </c>
      <c r="F148" s="45">
        <f t="shared" si="123"/>
        <v>2200</v>
      </c>
      <c r="G148" s="45">
        <f t="shared" si="123"/>
        <v>2200</v>
      </c>
      <c r="H148" s="45">
        <f t="shared" si="123"/>
        <v>2200</v>
      </c>
      <c r="I148" s="45">
        <f t="shared" si="123"/>
        <v>2200</v>
      </c>
      <c r="J148" s="45">
        <f t="shared" si="123"/>
        <v>2200</v>
      </c>
      <c r="K148" s="45">
        <f t="shared" si="123"/>
        <v>2200</v>
      </c>
      <c r="L148" s="45">
        <f t="shared" si="123"/>
        <v>2200</v>
      </c>
      <c r="M148" s="45">
        <f t="shared" si="123"/>
        <v>2200</v>
      </c>
      <c r="N148" s="45">
        <f t="shared" si="123"/>
        <v>2200</v>
      </c>
      <c r="O148" s="45">
        <f t="shared" si="123"/>
        <v>2200</v>
      </c>
      <c r="P148" s="45">
        <f t="shared" si="123"/>
        <v>2200</v>
      </c>
      <c r="Q148" s="45">
        <f t="shared" si="123"/>
        <v>2200</v>
      </c>
      <c r="R148" s="45">
        <f t="shared" si="123"/>
        <v>2200</v>
      </c>
      <c r="S148" s="45">
        <f t="shared" si="123"/>
        <v>2200</v>
      </c>
      <c r="T148" s="45">
        <f t="shared" si="123"/>
        <v>2200</v>
      </c>
      <c r="U148" s="45">
        <f t="shared" si="123"/>
        <v>2200</v>
      </c>
      <c r="V148" s="45">
        <f t="shared" si="123"/>
        <v>2200</v>
      </c>
      <c r="W148" s="45">
        <f t="shared" si="123"/>
        <v>2200</v>
      </c>
      <c r="X148" s="45">
        <f t="shared" si="123"/>
        <v>2200</v>
      </c>
      <c r="Y148" s="45">
        <f t="shared" si="123"/>
        <v>2200</v>
      </c>
      <c r="Z148" s="45">
        <f t="shared" si="123"/>
        <v>2200</v>
      </c>
      <c r="AA148" s="45">
        <f t="shared" si="123"/>
        <v>2200</v>
      </c>
      <c r="AB148" s="45">
        <f t="shared" si="123"/>
        <v>2200</v>
      </c>
      <c r="AC148" s="45">
        <f t="shared" si="123"/>
        <v>2200</v>
      </c>
      <c r="AD148" s="45">
        <f t="shared" si="123"/>
        <v>2200</v>
      </c>
      <c r="AE148" s="45">
        <f t="shared" si="123"/>
        <v>2200</v>
      </c>
      <c r="AF148" s="45">
        <f t="shared" si="123"/>
        <v>2200</v>
      </c>
      <c r="AG148" s="45">
        <f t="shared" si="123"/>
        <v>2200</v>
      </c>
      <c r="AH148" s="45">
        <f t="shared" si="123"/>
        <v>2200</v>
      </c>
      <c r="AI148" s="45">
        <f t="shared" si="123"/>
        <v>2200</v>
      </c>
      <c r="AJ148" s="45">
        <f t="shared" si="123"/>
        <v>2200</v>
      </c>
      <c r="AK148" s="45">
        <f t="shared" si="123"/>
        <v>2200</v>
      </c>
      <c r="AL148" s="45">
        <f t="shared" si="123"/>
        <v>2200</v>
      </c>
      <c r="AM148" s="45">
        <f t="shared" si="123"/>
        <v>2200</v>
      </c>
      <c r="AN148" s="45">
        <f t="shared" si="123"/>
        <v>2200</v>
      </c>
      <c r="AO148" s="45">
        <f t="shared" si="123"/>
        <v>2200</v>
      </c>
      <c r="AP148" s="45">
        <f t="shared" si="123"/>
        <v>2200</v>
      </c>
      <c r="AQ148" s="45">
        <f t="shared" si="123"/>
        <v>2200</v>
      </c>
      <c r="AR148" s="45">
        <f t="shared" si="123"/>
        <v>2200</v>
      </c>
      <c r="AS148" s="45">
        <f t="shared" si="123"/>
        <v>2200</v>
      </c>
      <c r="AT148" s="45">
        <f t="shared" si="123"/>
        <v>2200</v>
      </c>
      <c r="AU148" s="45">
        <f t="shared" si="123"/>
        <v>2200</v>
      </c>
      <c r="AV148" s="45">
        <f t="shared" si="123"/>
        <v>2200</v>
      </c>
      <c r="AW148" s="45">
        <f t="shared" si="123"/>
        <v>2200</v>
      </c>
      <c r="AX148" s="45">
        <f t="shared" si="123"/>
        <v>2200</v>
      </c>
    </row>
    <row r="149" spans="1:50" x14ac:dyDescent="0.25">
      <c r="A149" t="str">
        <f t="shared" si="119"/>
        <v>Prodotto 12</v>
      </c>
      <c r="B149" s="43">
        <v>0.22</v>
      </c>
      <c r="C149" s="45">
        <f t="shared" si="121"/>
        <v>2200</v>
      </c>
      <c r="D149" s="45">
        <f t="shared" si="123"/>
        <v>2200</v>
      </c>
      <c r="E149" s="45">
        <f t="shared" si="123"/>
        <v>2200</v>
      </c>
      <c r="F149" s="45">
        <f t="shared" si="123"/>
        <v>2200</v>
      </c>
      <c r="G149" s="45">
        <f t="shared" si="123"/>
        <v>2200</v>
      </c>
      <c r="H149" s="45">
        <f t="shared" si="123"/>
        <v>2200</v>
      </c>
      <c r="I149" s="45">
        <f t="shared" si="123"/>
        <v>2200</v>
      </c>
      <c r="J149" s="45">
        <f t="shared" si="123"/>
        <v>2200</v>
      </c>
      <c r="K149" s="45">
        <f t="shared" si="123"/>
        <v>2200</v>
      </c>
      <c r="L149" s="45">
        <f t="shared" si="123"/>
        <v>2200</v>
      </c>
      <c r="M149" s="45">
        <f t="shared" si="123"/>
        <v>2200</v>
      </c>
      <c r="N149" s="45">
        <f t="shared" si="123"/>
        <v>2200</v>
      </c>
      <c r="O149" s="45">
        <f t="shared" si="123"/>
        <v>2200</v>
      </c>
      <c r="P149" s="45">
        <f t="shared" si="123"/>
        <v>2200</v>
      </c>
      <c r="Q149" s="45">
        <f t="shared" si="123"/>
        <v>2200</v>
      </c>
      <c r="R149" s="45">
        <f t="shared" si="123"/>
        <v>2200</v>
      </c>
      <c r="S149" s="45">
        <f t="shared" si="123"/>
        <v>2200</v>
      </c>
      <c r="T149" s="45">
        <f t="shared" si="123"/>
        <v>2200</v>
      </c>
      <c r="U149" s="45">
        <f t="shared" si="123"/>
        <v>2200</v>
      </c>
      <c r="V149" s="45">
        <f t="shared" si="123"/>
        <v>2200</v>
      </c>
      <c r="W149" s="45">
        <f t="shared" si="123"/>
        <v>2200</v>
      </c>
      <c r="X149" s="45">
        <f t="shared" si="123"/>
        <v>2200</v>
      </c>
      <c r="Y149" s="45">
        <f t="shared" si="123"/>
        <v>2200</v>
      </c>
      <c r="Z149" s="45">
        <f t="shared" si="123"/>
        <v>2200</v>
      </c>
      <c r="AA149" s="45">
        <f t="shared" si="123"/>
        <v>2200</v>
      </c>
      <c r="AB149" s="45">
        <f t="shared" si="123"/>
        <v>2200</v>
      </c>
      <c r="AC149" s="45">
        <f t="shared" si="123"/>
        <v>2200</v>
      </c>
      <c r="AD149" s="45">
        <f t="shared" si="123"/>
        <v>2200</v>
      </c>
      <c r="AE149" s="45">
        <f t="shared" si="123"/>
        <v>2200</v>
      </c>
      <c r="AF149" s="45">
        <f t="shared" si="123"/>
        <v>2200</v>
      </c>
      <c r="AG149" s="45">
        <f t="shared" si="123"/>
        <v>2200</v>
      </c>
      <c r="AH149" s="45">
        <f t="shared" si="123"/>
        <v>2200</v>
      </c>
      <c r="AI149" s="45">
        <f t="shared" si="123"/>
        <v>2200</v>
      </c>
      <c r="AJ149" s="45">
        <f t="shared" si="123"/>
        <v>2200</v>
      </c>
      <c r="AK149" s="45">
        <f t="shared" si="123"/>
        <v>2200</v>
      </c>
      <c r="AL149" s="45">
        <f t="shared" si="123"/>
        <v>2200</v>
      </c>
      <c r="AM149" s="45">
        <f t="shared" si="123"/>
        <v>2200</v>
      </c>
      <c r="AN149" s="45">
        <f t="shared" si="123"/>
        <v>2200</v>
      </c>
      <c r="AO149" s="45">
        <f t="shared" si="123"/>
        <v>2200</v>
      </c>
      <c r="AP149" s="45">
        <f t="shared" si="123"/>
        <v>2200</v>
      </c>
      <c r="AQ149" s="45">
        <f t="shared" si="123"/>
        <v>2200</v>
      </c>
      <c r="AR149" s="45">
        <f t="shared" si="123"/>
        <v>2200</v>
      </c>
      <c r="AS149" s="45">
        <f t="shared" si="123"/>
        <v>2200</v>
      </c>
      <c r="AT149" s="45">
        <f t="shared" si="123"/>
        <v>2200</v>
      </c>
      <c r="AU149" s="45">
        <f t="shared" si="123"/>
        <v>2200</v>
      </c>
      <c r="AV149" s="45">
        <f t="shared" si="123"/>
        <v>2200</v>
      </c>
      <c r="AW149" s="45">
        <f t="shared" si="123"/>
        <v>2200</v>
      </c>
      <c r="AX149" s="45">
        <f t="shared" si="123"/>
        <v>2200</v>
      </c>
    </row>
    <row r="150" spans="1:50" x14ac:dyDescent="0.25">
      <c r="A150" t="str">
        <f t="shared" si="119"/>
        <v>Prodotto 13</v>
      </c>
      <c r="B150" s="43">
        <v>0.22</v>
      </c>
      <c r="C150" s="45">
        <f t="shared" si="121"/>
        <v>2200</v>
      </c>
      <c r="D150" s="45">
        <f t="shared" si="123"/>
        <v>2200</v>
      </c>
      <c r="E150" s="45">
        <f t="shared" si="123"/>
        <v>2200</v>
      </c>
      <c r="F150" s="45">
        <f t="shared" si="123"/>
        <v>2200</v>
      </c>
      <c r="G150" s="45">
        <f t="shared" si="123"/>
        <v>2200</v>
      </c>
      <c r="H150" s="45">
        <f t="shared" si="123"/>
        <v>2200</v>
      </c>
      <c r="I150" s="45">
        <f t="shared" si="123"/>
        <v>2200</v>
      </c>
      <c r="J150" s="45">
        <f t="shared" si="123"/>
        <v>2200</v>
      </c>
      <c r="K150" s="45">
        <f t="shared" si="123"/>
        <v>2200</v>
      </c>
      <c r="L150" s="45">
        <f t="shared" si="123"/>
        <v>2200</v>
      </c>
      <c r="M150" s="45">
        <f t="shared" si="123"/>
        <v>2200</v>
      </c>
      <c r="N150" s="45">
        <f t="shared" si="123"/>
        <v>2200</v>
      </c>
      <c r="O150" s="45">
        <f t="shared" si="123"/>
        <v>2200</v>
      </c>
      <c r="P150" s="45">
        <f t="shared" si="123"/>
        <v>2200</v>
      </c>
      <c r="Q150" s="45">
        <f t="shared" si="123"/>
        <v>2200</v>
      </c>
      <c r="R150" s="45">
        <f t="shared" si="123"/>
        <v>2200</v>
      </c>
      <c r="S150" s="45">
        <f t="shared" si="123"/>
        <v>2200</v>
      </c>
      <c r="T150" s="45">
        <f t="shared" si="123"/>
        <v>2200</v>
      </c>
      <c r="U150" s="45">
        <f t="shared" si="123"/>
        <v>2200</v>
      </c>
      <c r="V150" s="45">
        <f t="shared" si="123"/>
        <v>2200</v>
      </c>
      <c r="W150" s="45">
        <f t="shared" si="123"/>
        <v>2200</v>
      </c>
      <c r="X150" s="45">
        <f t="shared" si="123"/>
        <v>2200</v>
      </c>
      <c r="Y150" s="45">
        <f t="shared" si="123"/>
        <v>2200</v>
      </c>
      <c r="Z150" s="45">
        <f t="shared" si="123"/>
        <v>2200</v>
      </c>
      <c r="AA150" s="45">
        <f t="shared" si="123"/>
        <v>2200</v>
      </c>
      <c r="AB150" s="45">
        <f t="shared" si="123"/>
        <v>2200</v>
      </c>
      <c r="AC150" s="45">
        <f t="shared" si="123"/>
        <v>2200</v>
      </c>
      <c r="AD150" s="45">
        <f t="shared" si="123"/>
        <v>2200</v>
      </c>
      <c r="AE150" s="45">
        <f t="shared" si="123"/>
        <v>2200</v>
      </c>
      <c r="AF150" s="45">
        <f t="shared" si="123"/>
        <v>2200</v>
      </c>
      <c r="AG150" s="45">
        <f t="shared" si="123"/>
        <v>2200</v>
      </c>
      <c r="AH150" s="45">
        <f t="shared" si="123"/>
        <v>2200</v>
      </c>
      <c r="AI150" s="45">
        <f t="shared" si="123"/>
        <v>2200</v>
      </c>
      <c r="AJ150" s="45">
        <f t="shared" si="123"/>
        <v>2200</v>
      </c>
      <c r="AK150" s="45">
        <f t="shared" si="123"/>
        <v>2200</v>
      </c>
      <c r="AL150" s="45">
        <f t="shared" si="123"/>
        <v>2200</v>
      </c>
      <c r="AM150" s="45">
        <f t="shared" si="123"/>
        <v>2200</v>
      </c>
      <c r="AN150" s="45">
        <f t="shared" si="123"/>
        <v>2200</v>
      </c>
      <c r="AO150" s="45">
        <f t="shared" si="123"/>
        <v>2200</v>
      </c>
      <c r="AP150" s="45">
        <f t="shared" si="123"/>
        <v>2200</v>
      </c>
      <c r="AQ150" s="45">
        <f t="shared" si="123"/>
        <v>2200</v>
      </c>
      <c r="AR150" s="45">
        <f t="shared" si="123"/>
        <v>2200</v>
      </c>
      <c r="AS150" s="45">
        <f t="shared" si="123"/>
        <v>2200</v>
      </c>
      <c r="AT150" s="45">
        <f t="shared" si="123"/>
        <v>2200</v>
      </c>
      <c r="AU150" s="45">
        <f t="shared" si="123"/>
        <v>2200</v>
      </c>
      <c r="AV150" s="45">
        <f t="shared" si="123"/>
        <v>2200</v>
      </c>
      <c r="AW150" s="45">
        <f t="shared" si="123"/>
        <v>2200</v>
      </c>
      <c r="AX150" s="45">
        <f t="shared" si="123"/>
        <v>2200</v>
      </c>
    </row>
    <row r="151" spans="1:50" x14ac:dyDescent="0.25">
      <c r="A151" t="str">
        <f t="shared" si="119"/>
        <v>Prodotto 14</v>
      </c>
      <c r="B151" s="43">
        <v>0.22</v>
      </c>
      <c r="C151" s="45">
        <f t="shared" si="121"/>
        <v>2200</v>
      </c>
      <c r="D151" s="45">
        <f t="shared" si="123"/>
        <v>2200</v>
      </c>
      <c r="E151" s="45">
        <f t="shared" si="123"/>
        <v>2200</v>
      </c>
      <c r="F151" s="45">
        <f t="shared" si="123"/>
        <v>2200</v>
      </c>
      <c r="G151" s="45">
        <f t="shared" si="123"/>
        <v>2200</v>
      </c>
      <c r="H151" s="45">
        <f t="shared" si="123"/>
        <v>2200</v>
      </c>
      <c r="I151" s="45">
        <f t="shared" si="123"/>
        <v>2200</v>
      </c>
      <c r="J151" s="45">
        <f t="shared" si="123"/>
        <v>2200</v>
      </c>
      <c r="K151" s="45">
        <f t="shared" si="123"/>
        <v>2200</v>
      </c>
      <c r="L151" s="45">
        <f t="shared" si="123"/>
        <v>2200</v>
      </c>
      <c r="M151" s="45">
        <f t="shared" si="123"/>
        <v>2200</v>
      </c>
      <c r="N151" s="45">
        <f t="shared" si="123"/>
        <v>2200</v>
      </c>
      <c r="O151" s="45">
        <f t="shared" si="123"/>
        <v>2200</v>
      </c>
      <c r="P151" s="45">
        <f t="shared" si="123"/>
        <v>2200</v>
      </c>
      <c r="Q151" s="45">
        <f t="shared" ref="D151:AX155" si="124">+Q105*$B151</f>
        <v>2200</v>
      </c>
      <c r="R151" s="45">
        <f t="shared" si="124"/>
        <v>2200</v>
      </c>
      <c r="S151" s="45">
        <f t="shared" si="124"/>
        <v>2200</v>
      </c>
      <c r="T151" s="45">
        <f t="shared" si="124"/>
        <v>2200</v>
      </c>
      <c r="U151" s="45">
        <f t="shared" si="124"/>
        <v>2200</v>
      </c>
      <c r="V151" s="45">
        <f t="shared" si="124"/>
        <v>2200</v>
      </c>
      <c r="W151" s="45">
        <f t="shared" si="124"/>
        <v>2200</v>
      </c>
      <c r="X151" s="45">
        <f t="shared" si="124"/>
        <v>2200</v>
      </c>
      <c r="Y151" s="45">
        <f t="shared" si="124"/>
        <v>2200</v>
      </c>
      <c r="Z151" s="45">
        <f t="shared" si="124"/>
        <v>2200</v>
      </c>
      <c r="AA151" s="45">
        <f t="shared" si="124"/>
        <v>2200</v>
      </c>
      <c r="AB151" s="45">
        <f t="shared" si="124"/>
        <v>2200</v>
      </c>
      <c r="AC151" s="45">
        <f t="shared" si="124"/>
        <v>2200</v>
      </c>
      <c r="AD151" s="45">
        <f t="shared" si="124"/>
        <v>2200</v>
      </c>
      <c r="AE151" s="45">
        <f t="shared" si="124"/>
        <v>2200</v>
      </c>
      <c r="AF151" s="45">
        <f t="shared" si="124"/>
        <v>2200</v>
      </c>
      <c r="AG151" s="45">
        <f t="shared" si="124"/>
        <v>2200</v>
      </c>
      <c r="AH151" s="45">
        <f t="shared" si="124"/>
        <v>2200</v>
      </c>
      <c r="AI151" s="45">
        <f t="shared" si="124"/>
        <v>2200</v>
      </c>
      <c r="AJ151" s="45">
        <f t="shared" si="124"/>
        <v>2200</v>
      </c>
      <c r="AK151" s="45">
        <f t="shared" si="124"/>
        <v>2200</v>
      </c>
      <c r="AL151" s="45">
        <f t="shared" si="124"/>
        <v>2200</v>
      </c>
      <c r="AM151" s="45">
        <f t="shared" si="124"/>
        <v>2200</v>
      </c>
      <c r="AN151" s="45">
        <f t="shared" si="124"/>
        <v>2200</v>
      </c>
      <c r="AO151" s="45">
        <f t="shared" si="124"/>
        <v>2200</v>
      </c>
      <c r="AP151" s="45">
        <f t="shared" si="124"/>
        <v>2200</v>
      </c>
      <c r="AQ151" s="45">
        <f t="shared" si="124"/>
        <v>2200</v>
      </c>
      <c r="AR151" s="45">
        <f t="shared" si="124"/>
        <v>2200</v>
      </c>
      <c r="AS151" s="45">
        <f t="shared" si="124"/>
        <v>2200</v>
      </c>
      <c r="AT151" s="45">
        <f t="shared" si="124"/>
        <v>2200</v>
      </c>
      <c r="AU151" s="45">
        <f t="shared" si="124"/>
        <v>2200</v>
      </c>
      <c r="AV151" s="45">
        <f t="shared" si="124"/>
        <v>2200</v>
      </c>
      <c r="AW151" s="45">
        <f t="shared" si="124"/>
        <v>2200</v>
      </c>
      <c r="AX151" s="45">
        <f t="shared" si="124"/>
        <v>2200</v>
      </c>
    </row>
    <row r="152" spans="1:50" x14ac:dyDescent="0.25">
      <c r="A152" t="str">
        <f t="shared" si="119"/>
        <v>Prodotto 15</v>
      </c>
      <c r="B152" s="43">
        <v>0.22</v>
      </c>
      <c r="C152" s="45">
        <f t="shared" si="121"/>
        <v>2200</v>
      </c>
      <c r="D152" s="45">
        <f t="shared" si="124"/>
        <v>2200</v>
      </c>
      <c r="E152" s="45">
        <f t="shared" si="124"/>
        <v>2200</v>
      </c>
      <c r="F152" s="45">
        <f t="shared" si="124"/>
        <v>2200</v>
      </c>
      <c r="G152" s="45">
        <f t="shared" si="124"/>
        <v>2200</v>
      </c>
      <c r="H152" s="45">
        <f t="shared" si="124"/>
        <v>2200</v>
      </c>
      <c r="I152" s="45">
        <f t="shared" si="124"/>
        <v>2200</v>
      </c>
      <c r="J152" s="45">
        <f t="shared" si="124"/>
        <v>2200</v>
      </c>
      <c r="K152" s="45">
        <f t="shared" si="124"/>
        <v>2200</v>
      </c>
      <c r="L152" s="45">
        <f t="shared" si="124"/>
        <v>2200</v>
      </c>
      <c r="M152" s="45">
        <f t="shared" si="124"/>
        <v>2200</v>
      </c>
      <c r="N152" s="45">
        <f t="shared" si="124"/>
        <v>2200</v>
      </c>
      <c r="O152" s="45">
        <f t="shared" si="124"/>
        <v>2200</v>
      </c>
      <c r="P152" s="45">
        <f t="shared" si="124"/>
        <v>2200</v>
      </c>
      <c r="Q152" s="45">
        <f t="shared" si="124"/>
        <v>2200</v>
      </c>
      <c r="R152" s="45">
        <f t="shared" si="124"/>
        <v>2200</v>
      </c>
      <c r="S152" s="45">
        <f t="shared" si="124"/>
        <v>2200</v>
      </c>
      <c r="T152" s="45">
        <f t="shared" si="124"/>
        <v>2200</v>
      </c>
      <c r="U152" s="45">
        <f t="shared" si="124"/>
        <v>2200</v>
      </c>
      <c r="V152" s="45">
        <f t="shared" si="124"/>
        <v>2200</v>
      </c>
      <c r="W152" s="45">
        <f t="shared" si="124"/>
        <v>2200</v>
      </c>
      <c r="X152" s="45">
        <f t="shared" si="124"/>
        <v>2200</v>
      </c>
      <c r="Y152" s="45">
        <f t="shared" si="124"/>
        <v>2200</v>
      </c>
      <c r="Z152" s="45">
        <f t="shared" si="124"/>
        <v>2200</v>
      </c>
      <c r="AA152" s="45">
        <f t="shared" si="124"/>
        <v>2200</v>
      </c>
      <c r="AB152" s="45">
        <f t="shared" si="124"/>
        <v>2200</v>
      </c>
      <c r="AC152" s="45">
        <f t="shared" si="124"/>
        <v>2200</v>
      </c>
      <c r="AD152" s="45">
        <f t="shared" si="124"/>
        <v>2200</v>
      </c>
      <c r="AE152" s="45">
        <f t="shared" si="124"/>
        <v>2200</v>
      </c>
      <c r="AF152" s="45">
        <f t="shared" si="124"/>
        <v>2200</v>
      </c>
      <c r="AG152" s="45">
        <f t="shared" si="124"/>
        <v>2200</v>
      </c>
      <c r="AH152" s="45">
        <f t="shared" si="124"/>
        <v>2200</v>
      </c>
      <c r="AI152" s="45">
        <f t="shared" si="124"/>
        <v>2200</v>
      </c>
      <c r="AJ152" s="45">
        <f t="shared" si="124"/>
        <v>2200</v>
      </c>
      <c r="AK152" s="45">
        <f t="shared" si="124"/>
        <v>2200</v>
      </c>
      <c r="AL152" s="45">
        <f t="shared" si="124"/>
        <v>2200</v>
      </c>
      <c r="AM152" s="45">
        <f t="shared" si="124"/>
        <v>2200</v>
      </c>
      <c r="AN152" s="45">
        <f t="shared" si="124"/>
        <v>2200</v>
      </c>
      <c r="AO152" s="45">
        <f t="shared" si="124"/>
        <v>2200</v>
      </c>
      <c r="AP152" s="45">
        <f t="shared" si="124"/>
        <v>2200</v>
      </c>
      <c r="AQ152" s="45">
        <f t="shared" si="124"/>
        <v>2200</v>
      </c>
      <c r="AR152" s="45">
        <f t="shared" si="124"/>
        <v>2200</v>
      </c>
      <c r="AS152" s="45">
        <f t="shared" si="124"/>
        <v>2200</v>
      </c>
      <c r="AT152" s="45">
        <f t="shared" si="124"/>
        <v>2200</v>
      </c>
      <c r="AU152" s="45">
        <f t="shared" si="124"/>
        <v>2200</v>
      </c>
      <c r="AV152" s="45">
        <f t="shared" si="124"/>
        <v>2200</v>
      </c>
      <c r="AW152" s="45">
        <f t="shared" si="124"/>
        <v>2200</v>
      </c>
      <c r="AX152" s="45">
        <f t="shared" si="124"/>
        <v>2200</v>
      </c>
    </row>
    <row r="153" spans="1:50" x14ac:dyDescent="0.25">
      <c r="A153" t="str">
        <f t="shared" si="119"/>
        <v>Prodotto 16</v>
      </c>
      <c r="B153" s="43">
        <v>0.22</v>
      </c>
      <c r="C153" s="45">
        <f t="shared" si="121"/>
        <v>2200</v>
      </c>
      <c r="D153" s="45">
        <f t="shared" si="124"/>
        <v>2200</v>
      </c>
      <c r="E153" s="45">
        <f t="shared" si="124"/>
        <v>2200</v>
      </c>
      <c r="F153" s="45">
        <f t="shared" si="124"/>
        <v>2200</v>
      </c>
      <c r="G153" s="45">
        <f t="shared" si="124"/>
        <v>2200</v>
      </c>
      <c r="H153" s="45">
        <f t="shared" si="124"/>
        <v>2200</v>
      </c>
      <c r="I153" s="45">
        <f t="shared" si="124"/>
        <v>2200</v>
      </c>
      <c r="J153" s="45">
        <f t="shared" si="124"/>
        <v>2200</v>
      </c>
      <c r="K153" s="45">
        <f t="shared" si="124"/>
        <v>2200</v>
      </c>
      <c r="L153" s="45">
        <f t="shared" si="124"/>
        <v>2200</v>
      </c>
      <c r="M153" s="45">
        <f t="shared" si="124"/>
        <v>2200</v>
      </c>
      <c r="N153" s="45">
        <f t="shared" si="124"/>
        <v>2200</v>
      </c>
      <c r="O153" s="45">
        <f t="shared" si="124"/>
        <v>2200</v>
      </c>
      <c r="P153" s="45">
        <f t="shared" si="124"/>
        <v>2200</v>
      </c>
      <c r="Q153" s="45">
        <f t="shared" si="124"/>
        <v>2200</v>
      </c>
      <c r="R153" s="45">
        <f t="shared" si="124"/>
        <v>2200</v>
      </c>
      <c r="S153" s="45">
        <f t="shared" si="124"/>
        <v>2200</v>
      </c>
      <c r="T153" s="45">
        <f t="shared" si="124"/>
        <v>2200</v>
      </c>
      <c r="U153" s="45">
        <f t="shared" si="124"/>
        <v>2200</v>
      </c>
      <c r="V153" s="45">
        <f t="shared" si="124"/>
        <v>2200</v>
      </c>
      <c r="W153" s="45">
        <f t="shared" si="124"/>
        <v>2200</v>
      </c>
      <c r="X153" s="45">
        <f t="shared" si="124"/>
        <v>2200</v>
      </c>
      <c r="Y153" s="45">
        <f t="shared" si="124"/>
        <v>2200</v>
      </c>
      <c r="Z153" s="45">
        <f t="shared" si="124"/>
        <v>2200</v>
      </c>
      <c r="AA153" s="45">
        <f t="shared" si="124"/>
        <v>2200</v>
      </c>
      <c r="AB153" s="45">
        <f t="shared" si="124"/>
        <v>2200</v>
      </c>
      <c r="AC153" s="45">
        <f t="shared" si="124"/>
        <v>2200</v>
      </c>
      <c r="AD153" s="45">
        <f t="shared" si="124"/>
        <v>2200</v>
      </c>
      <c r="AE153" s="45">
        <f t="shared" si="124"/>
        <v>2200</v>
      </c>
      <c r="AF153" s="45">
        <f t="shared" si="124"/>
        <v>2200</v>
      </c>
      <c r="AG153" s="45">
        <f t="shared" si="124"/>
        <v>2200</v>
      </c>
      <c r="AH153" s="45">
        <f t="shared" si="124"/>
        <v>2200</v>
      </c>
      <c r="AI153" s="45">
        <f t="shared" si="124"/>
        <v>2200</v>
      </c>
      <c r="AJ153" s="45">
        <f t="shared" si="124"/>
        <v>2200</v>
      </c>
      <c r="AK153" s="45">
        <f t="shared" si="124"/>
        <v>2200</v>
      </c>
      <c r="AL153" s="45">
        <f t="shared" si="124"/>
        <v>2200</v>
      </c>
      <c r="AM153" s="45">
        <f t="shared" si="124"/>
        <v>2200</v>
      </c>
      <c r="AN153" s="45">
        <f t="shared" si="124"/>
        <v>2200</v>
      </c>
      <c r="AO153" s="45">
        <f t="shared" si="124"/>
        <v>2200</v>
      </c>
      <c r="AP153" s="45">
        <f t="shared" si="124"/>
        <v>2200</v>
      </c>
      <c r="AQ153" s="45">
        <f t="shared" si="124"/>
        <v>2200</v>
      </c>
      <c r="AR153" s="45">
        <f t="shared" si="124"/>
        <v>2200</v>
      </c>
      <c r="AS153" s="45">
        <f t="shared" si="124"/>
        <v>2200</v>
      </c>
      <c r="AT153" s="45">
        <f t="shared" si="124"/>
        <v>2200</v>
      </c>
      <c r="AU153" s="45">
        <f t="shared" si="124"/>
        <v>2200</v>
      </c>
      <c r="AV153" s="45">
        <f t="shared" si="124"/>
        <v>2200</v>
      </c>
      <c r="AW153" s="45">
        <f t="shared" si="124"/>
        <v>2200</v>
      </c>
      <c r="AX153" s="45">
        <f t="shared" si="124"/>
        <v>2200</v>
      </c>
    </row>
    <row r="154" spans="1:50" x14ac:dyDescent="0.25">
      <c r="A154" t="str">
        <f t="shared" si="119"/>
        <v>Prodotto 17</v>
      </c>
      <c r="B154" s="43">
        <v>0.22</v>
      </c>
      <c r="C154" s="45">
        <f t="shared" si="121"/>
        <v>2200</v>
      </c>
      <c r="D154" s="45">
        <f t="shared" si="124"/>
        <v>2200</v>
      </c>
      <c r="E154" s="45">
        <f t="shared" si="124"/>
        <v>2200</v>
      </c>
      <c r="F154" s="45">
        <f t="shared" si="124"/>
        <v>2200</v>
      </c>
      <c r="G154" s="45">
        <f t="shared" si="124"/>
        <v>2200</v>
      </c>
      <c r="H154" s="45">
        <f t="shared" si="124"/>
        <v>2200</v>
      </c>
      <c r="I154" s="45">
        <f t="shared" si="124"/>
        <v>2200</v>
      </c>
      <c r="J154" s="45">
        <f t="shared" si="124"/>
        <v>2200</v>
      </c>
      <c r="K154" s="45">
        <f t="shared" si="124"/>
        <v>2200</v>
      </c>
      <c r="L154" s="45">
        <f t="shared" si="124"/>
        <v>2200</v>
      </c>
      <c r="M154" s="45">
        <f t="shared" si="124"/>
        <v>2200</v>
      </c>
      <c r="N154" s="45">
        <f t="shared" si="124"/>
        <v>2200</v>
      </c>
      <c r="O154" s="45">
        <f t="shared" si="124"/>
        <v>2200</v>
      </c>
      <c r="P154" s="45">
        <f t="shared" si="124"/>
        <v>2200</v>
      </c>
      <c r="Q154" s="45">
        <f t="shared" si="124"/>
        <v>2200</v>
      </c>
      <c r="R154" s="45">
        <f t="shared" si="124"/>
        <v>2200</v>
      </c>
      <c r="S154" s="45">
        <f t="shared" si="124"/>
        <v>2200</v>
      </c>
      <c r="T154" s="45">
        <f t="shared" si="124"/>
        <v>2200</v>
      </c>
      <c r="U154" s="45">
        <f t="shared" si="124"/>
        <v>2200</v>
      </c>
      <c r="V154" s="45">
        <f t="shared" si="124"/>
        <v>2200</v>
      </c>
      <c r="W154" s="45">
        <f t="shared" si="124"/>
        <v>2200</v>
      </c>
      <c r="X154" s="45">
        <f t="shared" si="124"/>
        <v>2200</v>
      </c>
      <c r="Y154" s="45">
        <f t="shared" si="124"/>
        <v>2200</v>
      </c>
      <c r="Z154" s="45">
        <f t="shared" si="124"/>
        <v>2200</v>
      </c>
      <c r="AA154" s="45">
        <f t="shared" si="124"/>
        <v>2200</v>
      </c>
      <c r="AB154" s="45">
        <f t="shared" si="124"/>
        <v>2200</v>
      </c>
      <c r="AC154" s="45">
        <f t="shared" si="124"/>
        <v>2200</v>
      </c>
      <c r="AD154" s="45">
        <f t="shared" si="124"/>
        <v>2200</v>
      </c>
      <c r="AE154" s="45">
        <f t="shared" si="124"/>
        <v>2200</v>
      </c>
      <c r="AF154" s="45">
        <f t="shared" si="124"/>
        <v>2200</v>
      </c>
      <c r="AG154" s="45">
        <f t="shared" si="124"/>
        <v>2200</v>
      </c>
      <c r="AH154" s="45">
        <f t="shared" si="124"/>
        <v>2200</v>
      </c>
      <c r="AI154" s="45">
        <f t="shared" si="124"/>
        <v>2200</v>
      </c>
      <c r="AJ154" s="45">
        <f t="shared" si="124"/>
        <v>2200</v>
      </c>
      <c r="AK154" s="45">
        <f t="shared" si="124"/>
        <v>2200</v>
      </c>
      <c r="AL154" s="45">
        <f t="shared" si="124"/>
        <v>2200</v>
      </c>
      <c r="AM154" s="45">
        <f t="shared" si="124"/>
        <v>2200</v>
      </c>
      <c r="AN154" s="45">
        <f t="shared" si="124"/>
        <v>2200</v>
      </c>
      <c r="AO154" s="45">
        <f t="shared" si="124"/>
        <v>2200</v>
      </c>
      <c r="AP154" s="45">
        <f t="shared" si="124"/>
        <v>2200</v>
      </c>
      <c r="AQ154" s="45">
        <f t="shared" si="124"/>
        <v>2200</v>
      </c>
      <c r="AR154" s="45">
        <f t="shared" si="124"/>
        <v>2200</v>
      </c>
      <c r="AS154" s="45">
        <f t="shared" si="124"/>
        <v>2200</v>
      </c>
      <c r="AT154" s="45">
        <f t="shared" si="124"/>
        <v>2200</v>
      </c>
      <c r="AU154" s="45">
        <f t="shared" si="124"/>
        <v>2200</v>
      </c>
      <c r="AV154" s="45">
        <f t="shared" si="124"/>
        <v>2200</v>
      </c>
      <c r="AW154" s="45">
        <f t="shared" si="124"/>
        <v>2200</v>
      </c>
      <c r="AX154" s="45">
        <f t="shared" si="124"/>
        <v>2200</v>
      </c>
    </row>
    <row r="155" spans="1:50" x14ac:dyDescent="0.25">
      <c r="A155" t="str">
        <f t="shared" si="119"/>
        <v>Prodotto 18</v>
      </c>
      <c r="B155" s="43">
        <v>0.22</v>
      </c>
      <c r="C155" s="45">
        <f t="shared" si="121"/>
        <v>2200</v>
      </c>
      <c r="D155" s="45">
        <f t="shared" si="124"/>
        <v>2200</v>
      </c>
      <c r="E155" s="45">
        <f t="shared" si="124"/>
        <v>2200</v>
      </c>
      <c r="F155" s="45">
        <f t="shared" si="124"/>
        <v>2200</v>
      </c>
      <c r="G155" s="45">
        <f t="shared" si="124"/>
        <v>2200</v>
      </c>
      <c r="H155" s="45">
        <f t="shared" si="124"/>
        <v>2200</v>
      </c>
      <c r="I155" s="45">
        <f t="shared" si="124"/>
        <v>2200</v>
      </c>
      <c r="J155" s="45">
        <f t="shared" si="124"/>
        <v>2200</v>
      </c>
      <c r="K155" s="45">
        <f t="shared" si="124"/>
        <v>2200</v>
      </c>
      <c r="L155" s="45">
        <f t="shared" si="124"/>
        <v>2200</v>
      </c>
      <c r="M155" s="45">
        <f t="shared" si="124"/>
        <v>2200</v>
      </c>
      <c r="N155" s="45">
        <f t="shared" si="124"/>
        <v>2200</v>
      </c>
      <c r="O155" s="45">
        <f t="shared" si="124"/>
        <v>2200</v>
      </c>
      <c r="P155" s="45">
        <f t="shared" si="124"/>
        <v>2200</v>
      </c>
      <c r="Q155" s="45">
        <f t="shared" si="124"/>
        <v>2200</v>
      </c>
      <c r="R155" s="45">
        <f t="shared" si="124"/>
        <v>2200</v>
      </c>
      <c r="S155" s="45">
        <f t="shared" si="124"/>
        <v>2200</v>
      </c>
      <c r="T155" s="45">
        <f t="shared" si="124"/>
        <v>2200</v>
      </c>
      <c r="U155" s="45">
        <f t="shared" si="124"/>
        <v>2200</v>
      </c>
      <c r="V155" s="45">
        <f t="shared" si="124"/>
        <v>2200</v>
      </c>
      <c r="W155" s="45">
        <f t="shared" si="124"/>
        <v>2200</v>
      </c>
      <c r="X155" s="45">
        <f t="shared" si="124"/>
        <v>2200</v>
      </c>
      <c r="Y155" s="45">
        <f t="shared" si="124"/>
        <v>2200</v>
      </c>
      <c r="Z155" s="45">
        <f t="shared" si="124"/>
        <v>2200</v>
      </c>
      <c r="AA155" s="45">
        <f t="shared" si="124"/>
        <v>2200</v>
      </c>
      <c r="AB155" s="45">
        <f t="shared" si="124"/>
        <v>2200</v>
      </c>
      <c r="AC155" s="45">
        <f t="shared" si="124"/>
        <v>2200</v>
      </c>
      <c r="AD155" s="45">
        <f t="shared" si="124"/>
        <v>2200</v>
      </c>
      <c r="AE155" s="45">
        <f t="shared" si="124"/>
        <v>2200</v>
      </c>
      <c r="AF155" s="45">
        <f t="shared" si="124"/>
        <v>2200</v>
      </c>
      <c r="AG155" s="45">
        <f t="shared" si="124"/>
        <v>2200</v>
      </c>
      <c r="AH155" s="45">
        <f t="shared" si="124"/>
        <v>2200</v>
      </c>
      <c r="AI155" s="45">
        <f t="shared" si="124"/>
        <v>2200</v>
      </c>
      <c r="AJ155" s="45">
        <f t="shared" ref="D155:AX157" si="125">+AJ109*$B155</f>
        <v>2200</v>
      </c>
      <c r="AK155" s="45">
        <f t="shared" si="125"/>
        <v>2200</v>
      </c>
      <c r="AL155" s="45">
        <f t="shared" si="125"/>
        <v>2200</v>
      </c>
      <c r="AM155" s="45">
        <f t="shared" si="125"/>
        <v>2200</v>
      </c>
      <c r="AN155" s="45">
        <f t="shared" si="125"/>
        <v>2200</v>
      </c>
      <c r="AO155" s="45">
        <f t="shared" si="125"/>
        <v>2200</v>
      </c>
      <c r="AP155" s="45">
        <f t="shared" si="125"/>
        <v>2200</v>
      </c>
      <c r="AQ155" s="45">
        <f t="shared" si="125"/>
        <v>2200</v>
      </c>
      <c r="AR155" s="45">
        <f t="shared" si="125"/>
        <v>2200</v>
      </c>
      <c r="AS155" s="45">
        <f t="shared" si="125"/>
        <v>2200</v>
      </c>
      <c r="AT155" s="45">
        <f t="shared" si="125"/>
        <v>2200</v>
      </c>
      <c r="AU155" s="45">
        <f t="shared" si="125"/>
        <v>2200</v>
      </c>
      <c r="AV155" s="45">
        <f t="shared" si="125"/>
        <v>2200</v>
      </c>
      <c r="AW155" s="45">
        <f t="shared" si="125"/>
        <v>2200</v>
      </c>
      <c r="AX155" s="45">
        <f t="shared" si="125"/>
        <v>2200</v>
      </c>
    </row>
    <row r="156" spans="1:50" x14ac:dyDescent="0.25">
      <c r="A156" t="str">
        <f t="shared" si="119"/>
        <v>Prodotto 19</v>
      </c>
      <c r="B156" s="43">
        <v>0.22</v>
      </c>
      <c r="C156" s="45">
        <f t="shared" si="121"/>
        <v>2200</v>
      </c>
      <c r="D156" s="45">
        <f t="shared" si="125"/>
        <v>2200</v>
      </c>
      <c r="E156" s="45">
        <f t="shared" si="125"/>
        <v>2200</v>
      </c>
      <c r="F156" s="45">
        <f t="shared" si="125"/>
        <v>2200</v>
      </c>
      <c r="G156" s="45">
        <f t="shared" si="125"/>
        <v>2200</v>
      </c>
      <c r="H156" s="45">
        <f t="shared" si="125"/>
        <v>2200</v>
      </c>
      <c r="I156" s="45">
        <f t="shared" si="125"/>
        <v>2200</v>
      </c>
      <c r="J156" s="45">
        <f t="shared" si="125"/>
        <v>2200</v>
      </c>
      <c r="K156" s="45">
        <f t="shared" si="125"/>
        <v>2200</v>
      </c>
      <c r="L156" s="45">
        <f t="shared" si="125"/>
        <v>2200</v>
      </c>
      <c r="M156" s="45">
        <f t="shared" si="125"/>
        <v>2200</v>
      </c>
      <c r="N156" s="45">
        <f t="shared" si="125"/>
        <v>2200</v>
      </c>
      <c r="O156" s="45">
        <f t="shared" si="125"/>
        <v>2200</v>
      </c>
      <c r="P156" s="45">
        <f t="shared" si="125"/>
        <v>2200</v>
      </c>
      <c r="Q156" s="45">
        <f t="shared" si="125"/>
        <v>2200</v>
      </c>
      <c r="R156" s="45">
        <f t="shared" si="125"/>
        <v>2200</v>
      </c>
      <c r="S156" s="45">
        <f t="shared" si="125"/>
        <v>2200</v>
      </c>
      <c r="T156" s="45">
        <f t="shared" si="125"/>
        <v>2200</v>
      </c>
      <c r="U156" s="45">
        <f t="shared" si="125"/>
        <v>2200</v>
      </c>
      <c r="V156" s="45">
        <f t="shared" si="125"/>
        <v>2200</v>
      </c>
      <c r="W156" s="45">
        <f t="shared" si="125"/>
        <v>2200</v>
      </c>
      <c r="X156" s="45">
        <f t="shared" si="125"/>
        <v>2200</v>
      </c>
      <c r="Y156" s="45">
        <f t="shared" si="125"/>
        <v>2200</v>
      </c>
      <c r="Z156" s="45">
        <f t="shared" si="125"/>
        <v>2200</v>
      </c>
      <c r="AA156" s="45">
        <f t="shared" si="125"/>
        <v>2200</v>
      </c>
      <c r="AB156" s="45">
        <f t="shared" si="125"/>
        <v>2200</v>
      </c>
      <c r="AC156" s="45">
        <f t="shared" si="125"/>
        <v>2200</v>
      </c>
      <c r="AD156" s="45">
        <f t="shared" si="125"/>
        <v>2200</v>
      </c>
      <c r="AE156" s="45">
        <f t="shared" si="125"/>
        <v>2200</v>
      </c>
      <c r="AF156" s="45">
        <f t="shared" si="125"/>
        <v>2200</v>
      </c>
      <c r="AG156" s="45">
        <f t="shared" si="125"/>
        <v>2200</v>
      </c>
      <c r="AH156" s="45">
        <f t="shared" si="125"/>
        <v>2200</v>
      </c>
      <c r="AI156" s="45">
        <f t="shared" si="125"/>
        <v>2200</v>
      </c>
      <c r="AJ156" s="45">
        <f t="shared" si="125"/>
        <v>2200</v>
      </c>
      <c r="AK156" s="45">
        <f t="shared" si="125"/>
        <v>2200</v>
      </c>
      <c r="AL156" s="45">
        <f t="shared" si="125"/>
        <v>2200</v>
      </c>
      <c r="AM156" s="45">
        <f t="shared" si="125"/>
        <v>2200</v>
      </c>
      <c r="AN156" s="45">
        <f t="shared" si="125"/>
        <v>2200</v>
      </c>
      <c r="AO156" s="45">
        <f t="shared" si="125"/>
        <v>2200</v>
      </c>
      <c r="AP156" s="45">
        <f t="shared" si="125"/>
        <v>2200</v>
      </c>
      <c r="AQ156" s="45">
        <f t="shared" si="125"/>
        <v>2200</v>
      </c>
      <c r="AR156" s="45">
        <f t="shared" si="125"/>
        <v>2200</v>
      </c>
      <c r="AS156" s="45">
        <f t="shared" si="125"/>
        <v>2200</v>
      </c>
      <c r="AT156" s="45">
        <f t="shared" si="125"/>
        <v>2200</v>
      </c>
      <c r="AU156" s="45">
        <f t="shared" si="125"/>
        <v>2200</v>
      </c>
      <c r="AV156" s="45">
        <f t="shared" si="125"/>
        <v>2200</v>
      </c>
      <c r="AW156" s="45">
        <f t="shared" si="125"/>
        <v>2200</v>
      </c>
      <c r="AX156" s="45">
        <f t="shared" si="125"/>
        <v>2200</v>
      </c>
    </row>
    <row r="157" spans="1:50" x14ac:dyDescent="0.25">
      <c r="A157" t="str">
        <f t="shared" si="119"/>
        <v>Prodotto 20</v>
      </c>
      <c r="B157" s="43">
        <v>0.22</v>
      </c>
      <c r="C157" s="45">
        <f t="shared" si="121"/>
        <v>2200</v>
      </c>
      <c r="D157" s="45">
        <f t="shared" si="125"/>
        <v>2200</v>
      </c>
      <c r="E157" s="45">
        <f t="shared" si="125"/>
        <v>2200</v>
      </c>
      <c r="F157" s="45">
        <f t="shared" si="125"/>
        <v>2200</v>
      </c>
      <c r="G157" s="45">
        <f t="shared" si="125"/>
        <v>2200</v>
      </c>
      <c r="H157" s="45">
        <f t="shared" si="125"/>
        <v>2200</v>
      </c>
      <c r="I157" s="45">
        <f t="shared" si="125"/>
        <v>2200</v>
      </c>
      <c r="J157" s="45">
        <f t="shared" si="125"/>
        <v>2200</v>
      </c>
      <c r="K157" s="45">
        <f t="shared" si="125"/>
        <v>2200</v>
      </c>
      <c r="L157" s="45">
        <f t="shared" si="125"/>
        <v>2200</v>
      </c>
      <c r="M157" s="45">
        <f t="shared" si="125"/>
        <v>2200</v>
      </c>
      <c r="N157" s="45">
        <f t="shared" si="125"/>
        <v>2200</v>
      </c>
      <c r="O157" s="45">
        <f t="shared" si="125"/>
        <v>2200</v>
      </c>
      <c r="P157" s="45">
        <f t="shared" si="125"/>
        <v>2200</v>
      </c>
      <c r="Q157" s="45">
        <f t="shared" si="125"/>
        <v>2200</v>
      </c>
      <c r="R157" s="45">
        <f t="shared" si="125"/>
        <v>2200</v>
      </c>
      <c r="S157" s="45">
        <f t="shared" si="125"/>
        <v>2200</v>
      </c>
      <c r="T157" s="45">
        <f t="shared" si="125"/>
        <v>2200</v>
      </c>
      <c r="U157" s="45">
        <f t="shared" si="125"/>
        <v>2200</v>
      </c>
      <c r="V157" s="45">
        <f t="shared" si="125"/>
        <v>2200</v>
      </c>
      <c r="W157" s="45">
        <f t="shared" si="125"/>
        <v>2200</v>
      </c>
      <c r="X157" s="45">
        <f t="shared" si="125"/>
        <v>2200</v>
      </c>
      <c r="Y157" s="45">
        <f t="shared" si="125"/>
        <v>2200</v>
      </c>
      <c r="Z157" s="45">
        <f t="shared" si="125"/>
        <v>2200</v>
      </c>
      <c r="AA157" s="45">
        <f t="shared" si="125"/>
        <v>2200</v>
      </c>
      <c r="AB157" s="45">
        <f t="shared" si="125"/>
        <v>2200</v>
      </c>
      <c r="AC157" s="45">
        <f t="shared" si="125"/>
        <v>2200</v>
      </c>
      <c r="AD157" s="45">
        <f t="shared" si="125"/>
        <v>2200</v>
      </c>
      <c r="AE157" s="45">
        <f t="shared" si="125"/>
        <v>2200</v>
      </c>
      <c r="AF157" s="45">
        <f t="shared" si="125"/>
        <v>2200</v>
      </c>
      <c r="AG157" s="45">
        <f t="shared" si="125"/>
        <v>2200</v>
      </c>
      <c r="AH157" s="45">
        <f t="shared" si="125"/>
        <v>2200</v>
      </c>
      <c r="AI157" s="45">
        <f t="shared" si="125"/>
        <v>2200</v>
      </c>
      <c r="AJ157" s="45">
        <f t="shared" si="125"/>
        <v>2200</v>
      </c>
      <c r="AK157" s="45">
        <f t="shared" si="125"/>
        <v>2200</v>
      </c>
      <c r="AL157" s="45">
        <f t="shared" si="125"/>
        <v>2200</v>
      </c>
      <c r="AM157" s="45">
        <f t="shared" si="125"/>
        <v>2200</v>
      </c>
      <c r="AN157" s="45">
        <f t="shared" si="125"/>
        <v>2200</v>
      </c>
      <c r="AO157" s="45">
        <f t="shared" si="125"/>
        <v>2200</v>
      </c>
      <c r="AP157" s="45">
        <f t="shared" si="125"/>
        <v>2200</v>
      </c>
      <c r="AQ157" s="45">
        <f t="shared" si="125"/>
        <v>2200</v>
      </c>
      <c r="AR157" s="45">
        <f t="shared" si="125"/>
        <v>2200</v>
      </c>
      <c r="AS157" s="45">
        <f t="shared" si="125"/>
        <v>2200</v>
      </c>
      <c r="AT157" s="45">
        <f t="shared" si="125"/>
        <v>2200</v>
      </c>
      <c r="AU157" s="45">
        <f t="shared" si="125"/>
        <v>2200</v>
      </c>
      <c r="AV157" s="45">
        <f t="shared" si="125"/>
        <v>2200</v>
      </c>
      <c r="AW157" s="45">
        <f t="shared" si="125"/>
        <v>2200</v>
      </c>
      <c r="AX157" s="45">
        <f t="shared" si="125"/>
        <v>2200</v>
      </c>
    </row>
    <row r="158" spans="1:50" x14ac:dyDescent="0.25">
      <c r="A158" s="31" t="str">
        <f>IF(Indice!$F$1="INGLESE","Total", "Totale")</f>
        <v>Totale</v>
      </c>
      <c r="B158" s="31"/>
      <c r="C158" s="32">
        <f>SUM(C138:C157)</f>
        <v>44000</v>
      </c>
      <c r="D158" s="32">
        <f>SUM(D138:D157)</f>
        <v>44000</v>
      </c>
      <c r="E158" s="32">
        <f t="shared" ref="E158:AX158" si="126">SUM(E138:E157)</f>
        <v>44000</v>
      </c>
      <c r="F158" s="32">
        <f t="shared" si="126"/>
        <v>44000</v>
      </c>
      <c r="G158" s="32">
        <f t="shared" si="126"/>
        <v>44000</v>
      </c>
      <c r="H158" s="32">
        <f t="shared" si="126"/>
        <v>44000</v>
      </c>
      <c r="I158" s="32">
        <f t="shared" si="126"/>
        <v>44000</v>
      </c>
      <c r="J158" s="32">
        <f t="shared" si="126"/>
        <v>44000</v>
      </c>
      <c r="K158" s="32">
        <f t="shared" si="126"/>
        <v>44000</v>
      </c>
      <c r="L158" s="32">
        <f t="shared" si="126"/>
        <v>44000</v>
      </c>
      <c r="M158" s="32">
        <f t="shared" si="126"/>
        <v>44000</v>
      </c>
      <c r="N158" s="32">
        <f t="shared" si="126"/>
        <v>44000</v>
      </c>
      <c r="O158" s="32">
        <f t="shared" si="126"/>
        <v>44000</v>
      </c>
      <c r="P158" s="32">
        <f t="shared" si="126"/>
        <v>44000</v>
      </c>
      <c r="Q158" s="32">
        <f t="shared" si="126"/>
        <v>44000</v>
      </c>
      <c r="R158" s="32">
        <f t="shared" si="126"/>
        <v>44000</v>
      </c>
      <c r="S158" s="32">
        <f t="shared" si="126"/>
        <v>44000</v>
      </c>
      <c r="T158" s="32">
        <f t="shared" si="126"/>
        <v>44000</v>
      </c>
      <c r="U158" s="32">
        <f t="shared" si="126"/>
        <v>44000</v>
      </c>
      <c r="V158" s="32">
        <f t="shared" si="126"/>
        <v>44000</v>
      </c>
      <c r="W158" s="32">
        <f t="shared" si="126"/>
        <v>44000</v>
      </c>
      <c r="X158" s="32">
        <f t="shared" si="126"/>
        <v>44000</v>
      </c>
      <c r="Y158" s="32">
        <f t="shared" si="126"/>
        <v>44000</v>
      </c>
      <c r="Z158" s="32">
        <f t="shared" si="126"/>
        <v>44000</v>
      </c>
      <c r="AA158" s="32">
        <f t="shared" si="126"/>
        <v>44000</v>
      </c>
      <c r="AB158" s="32">
        <f t="shared" si="126"/>
        <v>44000</v>
      </c>
      <c r="AC158" s="32">
        <f t="shared" si="126"/>
        <v>44000</v>
      </c>
      <c r="AD158" s="32">
        <f t="shared" si="126"/>
        <v>44000</v>
      </c>
      <c r="AE158" s="32">
        <f t="shared" si="126"/>
        <v>44000</v>
      </c>
      <c r="AF158" s="32">
        <f t="shared" si="126"/>
        <v>44000</v>
      </c>
      <c r="AG158" s="32">
        <f t="shared" si="126"/>
        <v>44000</v>
      </c>
      <c r="AH158" s="32">
        <f t="shared" si="126"/>
        <v>44000</v>
      </c>
      <c r="AI158" s="32">
        <f t="shared" si="126"/>
        <v>44000</v>
      </c>
      <c r="AJ158" s="32">
        <f t="shared" si="126"/>
        <v>44000</v>
      </c>
      <c r="AK158" s="32">
        <f t="shared" si="126"/>
        <v>44000</v>
      </c>
      <c r="AL158" s="32">
        <f t="shared" si="126"/>
        <v>44000</v>
      </c>
      <c r="AM158" s="32">
        <f t="shared" si="126"/>
        <v>44000</v>
      </c>
      <c r="AN158" s="32">
        <f t="shared" si="126"/>
        <v>44000</v>
      </c>
      <c r="AO158" s="32">
        <f t="shared" si="126"/>
        <v>44000</v>
      </c>
      <c r="AP158" s="32">
        <f t="shared" si="126"/>
        <v>44000</v>
      </c>
      <c r="AQ158" s="32">
        <f t="shared" si="126"/>
        <v>44000</v>
      </c>
      <c r="AR158" s="32">
        <f t="shared" si="126"/>
        <v>44000</v>
      </c>
      <c r="AS158" s="32">
        <f t="shared" si="126"/>
        <v>44000</v>
      </c>
      <c r="AT158" s="32">
        <f t="shared" si="126"/>
        <v>44000</v>
      </c>
      <c r="AU158" s="32">
        <f t="shared" si="126"/>
        <v>44000</v>
      </c>
      <c r="AV158" s="32">
        <f t="shared" si="126"/>
        <v>44000</v>
      </c>
      <c r="AW158" s="32">
        <f t="shared" si="126"/>
        <v>44000</v>
      </c>
      <c r="AX158" s="32">
        <f t="shared" si="126"/>
        <v>44000</v>
      </c>
    </row>
    <row r="160" spans="1:50" x14ac:dyDescent="0.25">
      <c r="A160" s="26" t="str">
        <f>+IF(Indice!$F$1="INGLESE","Changes in Trade Receivables","Variazione Crediti Commerciali")</f>
        <v>Variazione Crediti Commerciali</v>
      </c>
      <c r="B160" s="26" t="str">
        <f>+IF(Indice!$F$1="INGLESE","Days Deferred Payment","Giorni dilazione pagamento")</f>
        <v>Giorni dilazione pagamento</v>
      </c>
      <c r="C160" s="37">
        <f>+C3</f>
        <v>42370</v>
      </c>
      <c r="D160" s="37">
        <f t="shared" ref="D160:AX160" si="127">+D3</f>
        <v>42429</v>
      </c>
      <c r="E160" s="37">
        <f t="shared" si="127"/>
        <v>42460</v>
      </c>
      <c r="F160" s="37">
        <f t="shared" si="127"/>
        <v>42490</v>
      </c>
      <c r="G160" s="37">
        <f t="shared" si="127"/>
        <v>42521</v>
      </c>
      <c r="H160" s="37">
        <f t="shared" si="127"/>
        <v>42551</v>
      </c>
      <c r="I160" s="37">
        <f t="shared" si="127"/>
        <v>42582</v>
      </c>
      <c r="J160" s="37">
        <f t="shared" si="127"/>
        <v>42613</v>
      </c>
      <c r="K160" s="37">
        <f t="shared" si="127"/>
        <v>42643</v>
      </c>
      <c r="L160" s="37">
        <f t="shared" si="127"/>
        <v>42674</v>
      </c>
      <c r="M160" s="37">
        <f t="shared" si="127"/>
        <v>42704</v>
      </c>
      <c r="N160" s="37">
        <f t="shared" si="127"/>
        <v>42735</v>
      </c>
      <c r="O160" s="37">
        <f t="shared" si="127"/>
        <v>42766</v>
      </c>
      <c r="P160" s="37">
        <f t="shared" si="127"/>
        <v>42794</v>
      </c>
      <c r="Q160" s="37">
        <f t="shared" si="127"/>
        <v>42825</v>
      </c>
      <c r="R160" s="37">
        <f t="shared" si="127"/>
        <v>42855</v>
      </c>
      <c r="S160" s="37">
        <f t="shared" si="127"/>
        <v>42886</v>
      </c>
      <c r="T160" s="37">
        <f t="shared" si="127"/>
        <v>42916</v>
      </c>
      <c r="U160" s="37">
        <f t="shared" si="127"/>
        <v>42947</v>
      </c>
      <c r="V160" s="37">
        <f t="shared" si="127"/>
        <v>42978</v>
      </c>
      <c r="W160" s="37">
        <f t="shared" si="127"/>
        <v>43008</v>
      </c>
      <c r="X160" s="37">
        <f t="shared" si="127"/>
        <v>43039</v>
      </c>
      <c r="Y160" s="37">
        <f t="shared" si="127"/>
        <v>43069</v>
      </c>
      <c r="Z160" s="37">
        <f t="shared" si="127"/>
        <v>43100</v>
      </c>
      <c r="AA160" s="37">
        <f t="shared" si="127"/>
        <v>43131</v>
      </c>
      <c r="AB160" s="37">
        <f t="shared" si="127"/>
        <v>43159</v>
      </c>
      <c r="AC160" s="37">
        <f t="shared" si="127"/>
        <v>43190</v>
      </c>
      <c r="AD160" s="37">
        <f t="shared" si="127"/>
        <v>43220</v>
      </c>
      <c r="AE160" s="37">
        <f t="shared" si="127"/>
        <v>43251</v>
      </c>
      <c r="AF160" s="37">
        <f t="shared" si="127"/>
        <v>43281</v>
      </c>
      <c r="AG160" s="37">
        <f t="shared" si="127"/>
        <v>43312</v>
      </c>
      <c r="AH160" s="37">
        <f t="shared" si="127"/>
        <v>43343</v>
      </c>
      <c r="AI160" s="37">
        <f t="shared" si="127"/>
        <v>43373</v>
      </c>
      <c r="AJ160" s="37">
        <f t="shared" si="127"/>
        <v>43404</v>
      </c>
      <c r="AK160" s="37">
        <f t="shared" si="127"/>
        <v>43434</v>
      </c>
      <c r="AL160" s="37">
        <f t="shared" si="127"/>
        <v>43465</v>
      </c>
      <c r="AM160" s="37">
        <f t="shared" si="127"/>
        <v>43496</v>
      </c>
      <c r="AN160" s="37">
        <f t="shared" si="127"/>
        <v>43524</v>
      </c>
      <c r="AO160" s="37">
        <f t="shared" si="127"/>
        <v>43555</v>
      </c>
      <c r="AP160" s="37">
        <f t="shared" si="127"/>
        <v>43585</v>
      </c>
      <c r="AQ160" s="37">
        <f t="shared" si="127"/>
        <v>43616</v>
      </c>
      <c r="AR160" s="37">
        <f t="shared" si="127"/>
        <v>43646</v>
      </c>
      <c r="AS160" s="37">
        <f t="shared" si="127"/>
        <v>43677</v>
      </c>
      <c r="AT160" s="37">
        <f t="shared" si="127"/>
        <v>43708</v>
      </c>
      <c r="AU160" s="37">
        <f t="shared" si="127"/>
        <v>43738</v>
      </c>
      <c r="AV160" s="37">
        <f t="shared" si="127"/>
        <v>43769</v>
      </c>
      <c r="AW160" s="37">
        <f t="shared" si="127"/>
        <v>43799</v>
      </c>
      <c r="AX160" s="37">
        <f t="shared" si="127"/>
        <v>43830</v>
      </c>
    </row>
    <row r="161" spans="1:50" x14ac:dyDescent="0.25">
      <c r="A161" t="str">
        <f t="shared" ref="A161:A180" si="128">+A4</f>
        <v>Prodotto 1</v>
      </c>
      <c r="B161" s="44">
        <v>30</v>
      </c>
      <c r="C161" s="45">
        <f>+IF($B161=0,0,(C92+C138))</f>
        <v>12200</v>
      </c>
      <c r="D161" s="45">
        <f>+IF($B161=0,0,IF($B161=30,(D92+D138),(SUM(C92:D92)+SUM(C138:D138))))-C161</f>
        <v>0</v>
      </c>
      <c r="E161" s="45">
        <f>+IF($B161=0,0,IF($B161=30,(E92+E138),IF($B161=60,(SUM(D92:E92)+SUM(D138:E138)),(SUM(C92:E92)+SUM(C138:E138)))))-SUM($C161:D161)</f>
        <v>0</v>
      </c>
      <c r="F161" s="45">
        <f>+IF($B161=0,0,IF($B161=30,(F92+F138),IF($B161=60,(SUM(E92:F92)+SUM(E138:F138)),(SUM(D92:F92)+SUM(D138:F138)))))-SUM($C161:E161)</f>
        <v>0</v>
      </c>
      <c r="G161" s="45">
        <f>+IF($B161=0,0,IF($B161=30,(G92+G138),IF($B161=60,(SUM(F92:G92)+SUM(F138:G138)),(SUM(E92:G92)+SUM(E138:G138)))))-SUM($C161:F161)</f>
        <v>0</v>
      </c>
      <c r="H161" s="45">
        <f>+IF($B161=0,0,IF($B161=30,(H92+H138),IF($B161=60,(SUM(G92:H92)+SUM(G138:H138)),(SUM(F92:H92)+SUM(F138:H138)))))-SUM($C161:G161)</f>
        <v>0</v>
      </c>
      <c r="I161" s="45">
        <f>+IF($B161=0,0,IF($B161=30,(I92+I138),IF($B161=60,(SUM(H92:I92)+SUM(H138:I138)),(SUM(G92:I92)+SUM(G138:I138)))))-SUM($C161:H161)</f>
        <v>0</v>
      </c>
      <c r="J161" s="45">
        <f>+IF($B161=0,0,IF($B161=30,(J92+J138),IF($B161=60,(SUM(I92:J92)+SUM(I138:J138)),(SUM(H92:J92)+SUM(H138:J138)))))-SUM($C161:I161)</f>
        <v>0</v>
      </c>
      <c r="K161" s="45">
        <f>+IF($B161=0,0,IF($B161=30,(K92+K138),IF($B161=60,(SUM(J92:K92)+SUM(J138:K138)),(SUM(I92:K92)+SUM(I138:K138)))))-SUM($C161:J161)</f>
        <v>0</v>
      </c>
      <c r="L161" s="45">
        <f>+IF($B161=0,0,IF($B161=30,(L92+L138),IF($B161=60,(SUM(K92:L92)+SUM(K138:L138)),(SUM(J92:L92)+SUM(J138:L138)))))-SUM($C161:K161)</f>
        <v>0</v>
      </c>
      <c r="M161" s="45">
        <f>+IF($B161=0,0,IF($B161=30,(M92+M138),IF($B161=60,(SUM(L92:M92)+SUM(L138:M138)),(SUM(K92:M92)+SUM(K138:M138)))))-SUM($C161:L161)</f>
        <v>0</v>
      </c>
      <c r="N161" s="45">
        <f>+IF($B161=0,0,IF($B161=30,(N92+N138),IF($B161=60,(SUM(M92:N92)+SUM(M138:N138)),(SUM(L92:N92)+SUM(L138:N138)))))-SUM($C161:M161)</f>
        <v>0</v>
      </c>
      <c r="O161" s="45">
        <f>+IF($B161=0,0,IF($B161=30,(O92+O138),IF($B161=60,(SUM(N92:O92)+SUM(N138:O138)),(SUM(M92:O92)+SUM(M138:O138)))))-SUM($C161:N161)</f>
        <v>0</v>
      </c>
      <c r="P161" s="45">
        <f>+IF($B161=0,0,IF($B161=30,(P92+P138),IF($B161=60,(SUM(O92:P92)+SUM(O138:P138)),(SUM(N92:P92)+SUM(N138:P138)))))-SUM($C161:O161)</f>
        <v>0</v>
      </c>
      <c r="Q161" s="45">
        <f>+IF($B161=0,0,IF($B161=30,(Q92+Q138),IF($B161=60,(SUM(P92:Q92)+SUM(P138:Q138)),(SUM(O92:Q92)+SUM(O138:Q138)))))-SUM($C161:P161)</f>
        <v>0</v>
      </c>
      <c r="R161" s="45">
        <f>+IF($B161=0,0,IF($B161=30,(R92+R138),IF($B161=60,(SUM(Q92:R92)+SUM(Q138:R138)),(SUM(P92:R92)+SUM(P138:R138)))))-SUM($C161:Q161)</f>
        <v>0</v>
      </c>
      <c r="S161" s="45">
        <f>+IF($B161=0,0,IF($B161=30,(S92+S138),IF($B161=60,(SUM(R92:S92)+SUM(R138:S138)),(SUM(Q92:S92)+SUM(Q138:S138)))))-SUM($C161:R161)</f>
        <v>0</v>
      </c>
      <c r="T161" s="45">
        <f>+IF($B161=0,0,IF($B161=30,(T92+T138),IF($B161=60,(SUM(S92:T92)+SUM(S138:T138)),(SUM(R92:T92)+SUM(R138:T138)))))-SUM($C161:S161)</f>
        <v>0</v>
      </c>
      <c r="U161" s="45">
        <f>+IF($B161=0,0,IF($B161=30,(U92+U138),IF($B161=60,(SUM(T92:U92)+SUM(T138:U138)),(SUM(S92:U92)+SUM(S138:U138)))))-SUM($C161:T161)</f>
        <v>0</v>
      </c>
      <c r="V161" s="45">
        <f>+IF($B161=0,0,IF($B161=30,(V92+V138),IF($B161=60,(SUM(U92:V92)+SUM(U138:V138)),(SUM(T92:V92)+SUM(T138:V138)))))-SUM($C161:U161)</f>
        <v>0</v>
      </c>
      <c r="W161" s="45">
        <f>+IF($B161=0,0,IF($B161=30,(W92+W138),IF($B161=60,(SUM(V92:W92)+SUM(V138:W138)),(SUM(U92:W92)+SUM(U138:W138)))))-SUM($C161:V161)</f>
        <v>0</v>
      </c>
      <c r="X161" s="45">
        <f>+IF($B161=0,0,IF($B161=30,(X92+X138),IF($B161=60,(SUM(W92:X92)+SUM(W138:X138)),(SUM(V92:X92)+SUM(V138:X138)))))-SUM($C161:W161)</f>
        <v>0</v>
      </c>
      <c r="Y161" s="45">
        <f>+IF($B161=0,0,IF($B161=30,(Y92+Y138),IF($B161=60,(SUM(X92:Y92)+SUM(X138:Y138)),(SUM(W92:Y92)+SUM(W138:Y138)))))-SUM($C161:X161)</f>
        <v>0</v>
      </c>
      <c r="Z161" s="45">
        <f>+IF($B161=0,0,IF($B161=30,(Z92+Z138),IF($B161=60,(SUM(Y92:Z92)+SUM(Y138:Z138)),(SUM(X92:Z92)+SUM(X138:Z138)))))-SUM($C161:Y161)</f>
        <v>0</v>
      </c>
      <c r="AA161" s="45">
        <f>+IF($B161=0,0,IF($B161=30,(AA92+AA138),IF($B161=60,(SUM(Z92:AA92)+SUM(Z138:AA138)),(SUM(Y92:AA92)+SUM(Y138:AA138)))))-SUM($C161:Z161)</f>
        <v>0</v>
      </c>
      <c r="AB161" s="45">
        <f>+IF($B161=0,0,IF($B161=30,(AB92+AB138),IF($B161=60,(SUM(AA92:AB92)+SUM(AA138:AB138)),(SUM(Z92:AB92)+SUM(Z138:AB138)))))-SUM($C161:AA161)</f>
        <v>0</v>
      </c>
      <c r="AC161" s="45">
        <f>+IF($B161=0,0,IF($B161=30,(AC92+AC138),IF($B161=60,(SUM(AB92:AC92)+SUM(AB138:AC138)),(SUM(AA92:AC92)+SUM(AA138:AC138)))))-SUM($C161:AB161)</f>
        <v>0</v>
      </c>
      <c r="AD161" s="45">
        <f>+IF($B161=0,0,IF($B161=30,(AD92+AD138),IF($B161=60,(SUM(AC92:AD92)+SUM(AC138:AD138)),(SUM(AB92:AD92)+SUM(AB138:AD138)))))-SUM($C161:AC161)</f>
        <v>0</v>
      </c>
      <c r="AE161" s="45">
        <f>+IF($B161=0,0,IF($B161=30,(AE92+AE138),IF($B161=60,(SUM(AD92:AE92)+SUM(AD138:AE138)),(SUM(AC92:AE92)+SUM(AC138:AE138)))))-SUM($C161:AD161)</f>
        <v>0</v>
      </c>
      <c r="AF161" s="45">
        <f>+IF($B161=0,0,IF($B161=30,(AF92+AF138),IF($B161=60,(SUM(AE92:AF92)+SUM(AE138:AF138)),(SUM(AD92:AF92)+SUM(AD138:AF138)))))-SUM($C161:AE161)</f>
        <v>0</v>
      </c>
      <c r="AG161" s="45">
        <f>+IF($B161=0,0,IF($B161=30,(AG92+AG138),IF($B161=60,(SUM(AF92:AG92)+SUM(AF138:AG138)),(SUM(AE92:AG92)+SUM(AE138:AG138)))))-SUM($C161:AF161)</f>
        <v>0</v>
      </c>
      <c r="AH161" s="45">
        <f>+IF($B161=0,0,IF($B161=30,(AH92+AH138),IF($B161=60,(SUM(AG92:AH92)+SUM(AG138:AH138)),(SUM(AF92:AH92)+SUM(AF138:AH138)))))-SUM($C161:AG161)</f>
        <v>0</v>
      </c>
      <c r="AI161" s="45">
        <f>+IF($B161=0,0,IF($B161=30,(AI92+AI138),IF($B161=60,(SUM(AH92:AI92)+SUM(AH138:AI138)),(SUM(AG92:AI92)+SUM(AG138:AI138)))))-SUM($C161:AH161)</f>
        <v>0</v>
      </c>
      <c r="AJ161" s="45">
        <f>+IF($B161=0,0,IF($B161=30,(AJ92+AJ138),IF($B161=60,(SUM(AI92:AJ92)+SUM(AI138:AJ138)),(SUM(AH92:AJ92)+SUM(AH138:AJ138)))))-SUM($C161:AI161)</f>
        <v>0</v>
      </c>
      <c r="AK161" s="45">
        <f>+IF($B161=0,0,IF($B161=30,(AK92+AK138),IF($B161=60,(SUM(AJ92:AK92)+SUM(AJ138:AK138)),(SUM(AI92:AK92)+SUM(AI138:AK138)))))-SUM($C161:AJ161)</f>
        <v>0</v>
      </c>
      <c r="AL161" s="45">
        <f>+IF($B161=0,0,IF($B161=30,(AL92+AL138),IF($B161=60,(SUM(AK92:AL92)+SUM(AK138:AL138)),(SUM(AJ92:AL92)+SUM(AJ138:AL138)))))-SUM($C161:AK161)</f>
        <v>0</v>
      </c>
      <c r="AM161" s="45">
        <f>+IF($B161=0,0,IF($B161=30,(AM92+AM138),IF($B161=60,(SUM(AL92:AM92)+SUM(AL138:AM138)),(SUM(AK92:AM92)+SUM(AK138:AM138)))))-SUM($C161:AL161)</f>
        <v>0</v>
      </c>
      <c r="AN161" s="45">
        <f>+IF($B161=0,0,IF($B161=30,(AN92+AN138),IF($B161=60,(SUM(AM92:AN92)+SUM(AM138:AN138)),(SUM(AL92:AN92)+SUM(AL138:AN138)))))-SUM($C161:AM161)</f>
        <v>0</v>
      </c>
      <c r="AO161" s="45">
        <f>+IF($B161=0,0,IF($B161=30,(AO92+AO138),IF($B161=60,(SUM(AN92:AO92)+SUM(AN138:AO138)),(SUM(AM92:AO92)+SUM(AM138:AO138)))))-SUM($C161:AN161)</f>
        <v>0</v>
      </c>
      <c r="AP161" s="45">
        <f>+IF($B161=0,0,IF($B161=30,(AP92+AP138),IF($B161=60,(SUM(AO92:AP92)+SUM(AO138:AP138)),(SUM(AN92:AP92)+SUM(AN138:AP138)))))-SUM($C161:AO161)</f>
        <v>0</v>
      </c>
      <c r="AQ161" s="45">
        <f>+IF($B161=0,0,IF($B161=30,(AQ92+AQ138),IF($B161=60,(SUM(AP92:AQ92)+SUM(AP138:AQ138)),(SUM(AO92:AQ92)+SUM(AO138:AQ138)))))-SUM($C161:AP161)</f>
        <v>0</v>
      </c>
      <c r="AR161" s="45">
        <f>+IF($B161=0,0,IF($B161=30,(AR92+AR138),IF($B161=60,(SUM(AQ92:AR92)+SUM(AQ138:AR138)),(SUM(AP92:AR92)+SUM(AP138:AR138)))))-SUM($C161:AQ161)</f>
        <v>0</v>
      </c>
      <c r="AS161" s="45">
        <f>+IF($B161=0,0,IF($B161=30,(AS92+AS138),IF($B161=60,(SUM(AR92:AS92)+SUM(AR138:AS138)),(SUM(AQ92:AS92)+SUM(AQ138:AS138)))))-SUM($C161:AR161)</f>
        <v>0</v>
      </c>
      <c r="AT161" s="45">
        <f>+IF($B161=0,0,IF($B161=30,(AT92+AT138),IF($B161=60,(SUM(AS92:AT92)+SUM(AS138:AT138)),(SUM(AR92:AT92)+SUM(AR138:AT138)))))-SUM($C161:AS161)</f>
        <v>0</v>
      </c>
      <c r="AU161" s="45">
        <f>+IF($B161=0,0,IF($B161=30,(AU92+AU138),IF($B161=60,(SUM(AT92:AU92)+SUM(AT138:AU138)),(SUM(AS92:AU92)+SUM(AS138:AU138)))))-SUM($C161:AT161)</f>
        <v>0</v>
      </c>
      <c r="AV161" s="45">
        <f>+IF($B161=0,0,IF($B161=30,(AV92+AV138),IF($B161=60,(SUM(AU92:AV92)+SUM(AU138:AV138)),(SUM(AT92:AV92)+SUM(AT138:AV138)))))-SUM($C161:AU161)</f>
        <v>0</v>
      </c>
      <c r="AW161" s="45">
        <f>+IF($B161=0,0,IF($B161=30,(AW92+AW138),IF($B161=60,(SUM(AV92:AW92)+SUM(AV138:AW138)),(SUM(AU92:AW92)+SUM(AU138:AW138)))))-SUM($C161:AV161)</f>
        <v>0</v>
      </c>
      <c r="AX161" s="45">
        <f>+IF($B161=0,0,IF($B161=30,(AX92+AX138),IF($B161=60,(SUM(AW92:AX92)+SUM(AW138:AX138)),(SUM(AV92:AX92)+SUM(AV138:AX138)))))-SUM($C161:AW161)</f>
        <v>0</v>
      </c>
    </row>
    <row r="162" spans="1:50" x14ac:dyDescent="0.25">
      <c r="A162" t="str">
        <f t="shared" si="128"/>
        <v>Prodotto 2</v>
      </c>
      <c r="B162" s="44">
        <v>30</v>
      </c>
      <c r="C162" s="45">
        <f t="shared" ref="C162:C180" si="129">+IF($B162=0,0,(C93+C139))</f>
        <v>12200</v>
      </c>
      <c r="D162" s="45">
        <f t="shared" ref="D162:D180" si="130">+IF($B162=0,0,IF($B162=30,(D93+D139),(SUM(C93:D93)+SUM(C139:D139))))-C162</f>
        <v>0</v>
      </c>
      <c r="E162" s="45">
        <f>+IF($B162=0,0,IF($B162=30,(E93+E139),IF($B162=60,(SUM(D93:E93)+SUM(D139:E139)),(SUM(C93:E93)+SUM(C139:E139)))))-SUM($C162:D162)</f>
        <v>0</v>
      </c>
      <c r="F162" s="45">
        <f>+IF($B162=0,0,IF($B162=30,(F93+F139),IF($B162=60,(SUM(E93:F93)+SUM(E139:F139)),(SUM(D93:F93)+SUM(D139:F139)))))-SUM($C162:E162)</f>
        <v>0</v>
      </c>
      <c r="G162" s="45">
        <f>+IF($B162=0,0,IF($B162=30,(G93+G139),IF($B162=60,(SUM(F93:G93)+SUM(F139:G139)),(SUM(E93:G93)+SUM(E139:G139)))))-SUM($C162:F162)</f>
        <v>0</v>
      </c>
      <c r="H162" s="45">
        <f>+IF($B162=0,0,IF($B162=30,(H93+H139),IF($B162=60,(SUM(G93:H93)+SUM(G139:H139)),(SUM(F93:H93)+SUM(F139:H139)))))-SUM($C162:G162)</f>
        <v>0</v>
      </c>
      <c r="I162" s="45">
        <f>+IF($B162=0,0,IF($B162=30,(I93+I139),IF($B162=60,(SUM(H93:I93)+SUM(H139:I139)),(SUM(G93:I93)+SUM(G139:I139)))))-SUM($C162:H162)</f>
        <v>0</v>
      </c>
      <c r="J162" s="45">
        <f>+IF($B162=0,0,IF($B162=30,(J93+J139),IF($B162=60,(SUM(I93:J93)+SUM(I139:J139)),(SUM(H93:J93)+SUM(H139:J139)))))-SUM($C162:I162)</f>
        <v>0</v>
      </c>
      <c r="K162" s="45">
        <f>+IF($B162=0,0,IF($B162=30,(K93+K139),IF($B162=60,(SUM(J93:K93)+SUM(J139:K139)),(SUM(I93:K93)+SUM(I139:K139)))))-SUM($C162:J162)</f>
        <v>0</v>
      </c>
      <c r="L162" s="45">
        <f>+IF($B162=0,0,IF($B162=30,(L93+L139),IF($B162=60,(SUM(K93:L93)+SUM(K139:L139)),(SUM(J93:L93)+SUM(J139:L139)))))-SUM($C162:K162)</f>
        <v>0</v>
      </c>
      <c r="M162" s="45">
        <f>+IF($B162=0,0,IF($B162=30,(M93+M139),IF($B162=60,(SUM(L93:M93)+SUM(L139:M139)),(SUM(K93:M93)+SUM(K139:M139)))))-SUM($C162:L162)</f>
        <v>0</v>
      </c>
      <c r="N162" s="45">
        <f>+IF($B162=0,0,IF($B162=30,(N93+N139),IF($B162=60,(SUM(M93:N93)+SUM(M139:N139)),(SUM(L93:N93)+SUM(L139:N139)))))-SUM($C162:M162)</f>
        <v>0</v>
      </c>
      <c r="O162" s="45">
        <f>+IF($B162=0,0,IF($B162=30,(O93+O139),IF($B162=60,(SUM(N93:O93)+SUM(N139:O139)),(SUM(M93:O93)+SUM(M139:O139)))))-SUM($C162:N162)</f>
        <v>0</v>
      </c>
      <c r="P162" s="45">
        <f>+IF($B162=0,0,IF($B162=30,(P93+P139),IF($B162=60,(SUM(O93:P93)+SUM(O139:P139)),(SUM(N93:P93)+SUM(N139:P139)))))-SUM($C162:O162)</f>
        <v>0</v>
      </c>
      <c r="Q162" s="45">
        <f>+IF($B162=0,0,IF($B162=30,(Q93+Q139),IF($B162=60,(SUM(P93:Q93)+SUM(P139:Q139)),(SUM(O93:Q93)+SUM(O139:Q139)))))-SUM($C162:P162)</f>
        <v>0</v>
      </c>
      <c r="R162" s="45">
        <f>+IF($B162=0,0,IF($B162=30,(R93+R139),IF($B162=60,(SUM(Q93:R93)+SUM(Q139:R139)),(SUM(P93:R93)+SUM(P139:R139)))))-SUM($C162:Q162)</f>
        <v>0</v>
      </c>
      <c r="S162" s="45">
        <f>+IF($B162=0,0,IF($B162=30,(S93+S139),IF($B162=60,(SUM(R93:S93)+SUM(R139:S139)),(SUM(Q93:S93)+SUM(Q139:S139)))))-SUM($C162:R162)</f>
        <v>0</v>
      </c>
      <c r="T162" s="45">
        <f>+IF($B162=0,0,IF($B162=30,(T93+T139),IF($B162=60,(SUM(S93:T93)+SUM(S139:T139)),(SUM(R93:T93)+SUM(R139:T139)))))-SUM($C162:S162)</f>
        <v>0</v>
      </c>
      <c r="U162" s="45">
        <f>+IF($B162=0,0,IF($B162=30,(U93+U139),IF($B162=60,(SUM(T93:U93)+SUM(T139:U139)),(SUM(S93:U93)+SUM(S139:U139)))))-SUM($C162:T162)</f>
        <v>0</v>
      </c>
      <c r="V162" s="45">
        <f>+IF($B162=0,0,IF($B162=30,(V93+V139),IF($B162=60,(SUM(U93:V93)+SUM(U139:V139)),(SUM(T93:V93)+SUM(T139:V139)))))-SUM($C162:U162)</f>
        <v>0</v>
      </c>
      <c r="W162" s="45">
        <f>+IF($B162=0,0,IF($B162=30,(W93+W139),IF($B162=60,(SUM(V93:W93)+SUM(V139:W139)),(SUM(U93:W93)+SUM(U139:W139)))))-SUM($C162:V162)</f>
        <v>0</v>
      </c>
      <c r="X162" s="45">
        <f>+IF($B162=0,0,IF($B162=30,(X93+X139),IF($B162=60,(SUM(W93:X93)+SUM(W139:X139)),(SUM(V93:X93)+SUM(V139:X139)))))-SUM($C162:W162)</f>
        <v>0</v>
      </c>
      <c r="Y162" s="45">
        <f>+IF($B162=0,0,IF($B162=30,(Y93+Y139),IF($B162=60,(SUM(X93:Y93)+SUM(X139:Y139)),(SUM(W93:Y93)+SUM(W139:Y139)))))-SUM($C162:X162)</f>
        <v>0</v>
      </c>
      <c r="Z162" s="45">
        <f>+IF($B162=0,0,IF($B162=30,(Z93+Z139),IF($B162=60,(SUM(Y93:Z93)+SUM(Y139:Z139)),(SUM(X93:Z93)+SUM(X139:Z139)))))-SUM($C162:Y162)</f>
        <v>0</v>
      </c>
      <c r="AA162" s="45">
        <f>+IF($B162=0,0,IF($B162=30,(AA93+AA139),IF($B162=60,(SUM(Z93:AA93)+SUM(Z139:AA139)),(SUM(Y93:AA93)+SUM(Y139:AA139)))))-SUM($C162:Z162)</f>
        <v>0</v>
      </c>
      <c r="AB162" s="45">
        <f>+IF($B162=0,0,IF($B162=30,(AB93+AB139),IF($B162=60,(SUM(AA93:AB93)+SUM(AA139:AB139)),(SUM(Z93:AB93)+SUM(Z139:AB139)))))-SUM($C162:AA162)</f>
        <v>0</v>
      </c>
      <c r="AC162" s="45">
        <f>+IF($B162=0,0,IF($B162=30,(AC93+AC139),IF($B162=60,(SUM(AB93:AC93)+SUM(AB139:AC139)),(SUM(AA93:AC93)+SUM(AA139:AC139)))))-SUM($C162:AB162)</f>
        <v>0</v>
      </c>
      <c r="AD162" s="45">
        <f>+IF($B162=0,0,IF($B162=30,(AD93+AD139),IF($B162=60,(SUM(AC93:AD93)+SUM(AC139:AD139)),(SUM(AB93:AD93)+SUM(AB139:AD139)))))-SUM($C162:AC162)</f>
        <v>0</v>
      </c>
      <c r="AE162" s="45">
        <f>+IF($B162=0,0,IF($B162=30,(AE93+AE139),IF($B162=60,(SUM(AD93:AE93)+SUM(AD139:AE139)),(SUM(AC93:AE93)+SUM(AC139:AE139)))))-SUM($C162:AD162)</f>
        <v>0</v>
      </c>
      <c r="AF162" s="45">
        <f>+IF($B162=0,0,IF($B162=30,(AF93+AF139),IF($B162=60,(SUM(AE93:AF93)+SUM(AE139:AF139)),(SUM(AD93:AF93)+SUM(AD139:AF139)))))-SUM($C162:AE162)</f>
        <v>0</v>
      </c>
      <c r="AG162" s="45">
        <f>+IF($B162=0,0,IF($B162=30,(AG93+AG139),IF($B162=60,(SUM(AF93:AG93)+SUM(AF139:AG139)),(SUM(AE93:AG93)+SUM(AE139:AG139)))))-SUM($C162:AF162)</f>
        <v>0</v>
      </c>
      <c r="AH162" s="45">
        <f>+IF($B162=0,0,IF($B162=30,(AH93+AH139),IF($B162=60,(SUM(AG93:AH93)+SUM(AG139:AH139)),(SUM(AF93:AH93)+SUM(AF139:AH139)))))-SUM($C162:AG162)</f>
        <v>0</v>
      </c>
      <c r="AI162" s="45">
        <f>+IF($B162=0,0,IF($B162=30,(AI93+AI139),IF($B162=60,(SUM(AH93:AI93)+SUM(AH139:AI139)),(SUM(AG93:AI93)+SUM(AG139:AI139)))))-SUM($C162:AH162)</f>
        <v>0</v>
      </c>
      <c r="AJ162" s="45">
        <f>+IF($B162=0,0,IF($B162=30,(AJ93+AJ139),IF($B162=60,(SUM(AI93:AJ93)+SUM(AI139:AJ139)),(SUM(AH93:AJ93)+SUM(AH139:AJ139)))))-SUM($C162:AI162)</f>
        <v>0</v>
      </c>
      <c r="AK162" s="45">
        <f>+IF($B162=0,0,IF($B162=30,(AK93+AK139),IF($B162=60,(SUM(AJ93:AK93)+SUM(AJ139:AK139)),(SUM(AI93:AK93)+SUM(AI139:AK139)))))-SUM($C162:AJ162)</f>
        <v>0</v>
      </c>
      <c r="AL162" s="45">
        <f>+IF($B162=0,0,IF($B162=30,(AL93+AL139),IF($B162=60,(SUM(AK93:AL93)+SUM(AK139:AL139)),(SUM(AJ93:AL93)+SUM(AJ139:AL139)))))-SUM($C162:AK162)</f>
        <v>0</v>
      </c>
      <c r="AM162" s="45">
        <f>+IF($B162=0,0,IF($B162=30,(AM93+AM139),IF($B162=60,(SUM(AL93:AM93)+SUM(AL139:AM139)),(SUM(AK93:AM93)+SUM(AK139:AM139)))))-SUM($C162:AL162)</f>
        <v>0</v>
      </c>
      <c r="AN162" s="45">
        <f>+IF($B162=0,0,IF($B162=30,(AN93+AN139),IF($B162=60,(SUM(AM93:AN93)+SUM(AM139:AN139)),(SUM(AL93:AN93)+SUM(AL139:AN139)))))-SUM($C162:AM162)</f>
        <v>0</v>
      </c>
      <c r="AO162" s="45">
        <f>+IF($B162=0,0,IF($B162=30,(AO93+AO139),IF($B162=60,(SUM(AN93:AO93)+SUM(AN139:AO139)),(SUM(AM93:AO93)+SUM(AM139:AO139)))))-SUM($C162:AN162)</f>
        <v>0</v>
      </c>
      <c r="AP162" s="45">
        <f>+IF($B162=0,0,IF($B162=30,(AP93+AP139),IF($B162=60,(SUM(AO93:AP93)+SUM(AO139:AP139)),(SUM(AN93:AP93)+SUM(AN139:AP139)))))-SUM($C162:AO162)</f>
        <v>0</v>
      </c>
      <c r="AQ162" s="45">
        <f>+IF($B162=0,0,IF($B162=30,(AQ93+AQ139),IF($B162=60,(SUM(AP93:AQ93)+SUM(AP139:AQ139)),(SUM(AO93:AQ93)+SUM(AO139:AQ139)))))-SUM($C162:AP162)</f>
        <v>0</v>
      </c>
      <c r="AR162" s="45">
        <f>+IF($B162=0,0,IF($B162=30,(AR93+AR139),IF($B162=60,(SUM(AQ93:AR93)+SUM(AQ139:AR139)),(SUM(AP93:AR93)+SUM(AP139:AR139)))))-SUM($C162:AQ162)</f>
        <v>0</v>
      </c>
      <c r="AS162" s="45">
        <f>+IF($B162=0,0,IF($B162=30,(AS93+AS139),IF($B162=60,(SUM(AR93:AS93)+SUM(AR139:AS139)),(SUM(AQ93:AS93)+SUM(AQ139:AS139)))))-SUM($C162:AR162)</f>
        <v>0</v>
      </c>
      <c r="AT162" s="45">
        <f>+IF($B162=0,0,IF($B162=30,(AT93+AT139),IF($B162=60,(SUM(AS93:AT93)+SUM(AS139:AT139)),(SUM(AR93:AT93)+SUM(AR139:AT139)))))-SUM($C162:AS162)</f>
        <v>0</v>
      </c>
      <c r="AU162" s="45">
        <f>+IF($B162=0,0,IF($B162=30,(AU93+AU139),IF($B162=60,(SUM(AT93:AU93)+SUM(AT139:AU139)),(SUM(AS93:AU93)+SUM(AS139:AU139)))))-SUM($C162:AT162)</f>
        <v>0</v>
      </c>
      <c r="AV162" s="45">
        <f>+IF($B162=0,0,IF($B162=30,(AV93+AV139),IF($B162=60,(SUM(AU93:AV93)+SUM(AU139:AV139)),(SUM(AT93:AV93)+SUM(AT139:AV139)))))-SUM($C162:AU162)</f>
        <v>0</v>
      </c>
      <c r="AW162" s="45">
        <f>+IF($B162=0,0,IF($B162=30,(AW93+AW139),IF($B162=60,(SUM(AV93:AW93)+SUM(AV139:AW139)),(SUM(AU93:AW93)+SUM(AU139:AW139)))))-SUM($C162:AV162)</f>
        <v>0</v>
      </c>
      <c r="AX162" s="45">
        <f>+IF($B162=0,0,IF($B162=30,(AX93+AX139),IF($B162=60,(SUM(AW93:AX93)+SUM(AW139:AX139)),(SUM(AV93:AX93)+SUM(AV139:AX139)))))-SUM($C162:AW162)</f>
        <v>0</v>
      </c>
    </row>
    <row r="163" spans="1:50" x14ac:dyDescent="0.25">
      <c r="A163" t="str">
        <f t="shared" si="128"/>
        <v>Prodotto 3</v>
      </c>
      <c r="B163" s="44">
        <v>30</v>
      </c>
      <c r="C163" s="45">
        <f t="shared" si="129"/>
        <v>12200</v>
      </c>
      <c r="D163" s="45">
        <f t="shared" si="130"/>
        <v>0</v>
      </c>
      <c r="E163" s="45">
        <f>+IF($B163=0,0,IF($B163=30,(E94+E140),IF($B163=60,(SUM(D94:E94)+SUM(D140:E140)),(SUM(C94:E94)+SUM(C140:E140)))))-SUM($C163:D163)</f>
        <v>0</v>
      </c>
      <c r="F163" s="45">
        <f>+IF($B163=0,0,IF($B163=30,(F94+F140),IF($B163=60,(SUM(E94:F94)+SUM(E140:F140)),(SUM(D94:F94)+SUM(D140:F140)))))-SUM($C163:E163)</f>
        <v>0</v>
      </c>
      <c r="G163" s="45">
        <f>+IF($B163=0,0,IF($B163=30,(G94+G140),IF($B163=60,(SUM(F94:G94)+SUM(F140:G140)),(SUM(E94:G94)+SUM(E140:G140)))))-SUM($C163:F163)</f>
        <v>0</v>
      </c>
      <c r="H163" s="45">
        <f>+IF($B163=0,0,IF($B163=30,(H94+H140),IF($B163=60,(SUM(G94:H94)+SUM(G140:H140)),(SUM(F94:H94)+SUM(F140:H140)))))-SUM($C163:G163)</f>
        <v>0</v>
      </c>
      <c r="I163" s="45">
        <f>+IF($B163=0,0,IF($B163=30,(I94+I140),IF($B163=60,(SUM(H94:I94)+SUM(H140:I140)),(SUM(G94:I94)+SUM(G140:I140)))))-SUM($C163:H163)</f>
        <v>0</v>
      </c>
      <c r="J163" s="45">
        <f>+IF($B163=0,0,IF($B163=30,(J94+J140),IF($B163=60,(SUM(I94:J94)+SUM(I140:J140)),(SUM(H94:J94)+SUM(H140:J140)))))-SUM($C163:I163)</f>
        <v>0</v>
      </c>
      <c r="K163" s="45">
        <f>+IF($B163=0,0,IF($B163=30,(K94+K140),IF($B163=60,(SUM(J94:K94)+SUM(J140:K140)),(SUM(I94:K94)+SUM(I140:K140)))))-SUM($C163:J163)</f>
        <v>0</v>
      </c>
      <c r="L163" s="45">
        <f>+IF($B163=0,0,IF($B163=30,(L94+L140),IF($B163=60,(SUM(K94:L94)+SUM(K140:L140)),(SUM(J94:L94)+SUM(J140:L140)))))-SUM($C163:K163)</f>
        <v>0</v>
      </c>
      <c r="M163" s="45">
        <f>+IF($B163=0,0,IF($B163=30,(M94+M140),IF($B163=60,(SUM(L94:M94)+SUM(L140:M140)),(SUM(K94:M94)+SUM(K140:M140)))))-SUM($C163:L163)</f>
        <v>0</v>
      </c>
      <c r="N163" s="45">
        <f>+IF($B163=0,0,IF($B163=30,(N94+N140),IF($B163=60,(SUM(M94:N94)+SUM(M140:N140)),(SUM(L94:N94)+SUM(L140:N140)))))-SUM($C163:M163)</f>
        <v>0</v>
      </c>
      <c r="O163" s="45">
        <f>+IF($B163=0,0,IF($B163=30,(O94+O140),IF($B163=60,(SUM(N94:O94)+SUM(N140:O140)),(SUM(M94:O94)+SUM(M140:O140)))))-SUM($C163:N163)</f>
        <v>0</v>
      </c>
      <c r="P163" s="45">
        <f>+IF($B163=0,0,IF($B163=30,(P94+P140),IF($B163=60,(SUM(O94:P94)+SUM(O140:P140)),(SUM(N94:P94)+SUM(N140:P140)))))-SUM($C163:O163)</f>
        <v>0</v>
      </c>
      <c r="Q163" s="45">
        <f>+IF($B163=0,0,IF($B163=30,(Q94+Q140),IF($B163=60,(SUM(P94:Q94)+SUM(P140:Q140)),(SUM(O94:Q94)+SUM(O140:Q140)))))-SUM($C163:P163)</f>
        <v>0</v>
      </c>
      <c r="R163" s="45">
        <f>+IF($B163=0,0,IF($B163=30,(R94+R140),IF($B163=60,(SUM(Q94:R94)+SUM(Q140:R140)),(SUM(P94:R94)+SUM(P140:R140)))))-SUM($C163:Q163)</f>
        <v>0</v>
      </c>
      <c r="S163" s="45">
        <f>+IF($B163=0,0,IF($B163=30,(S94+S140),IF($B163=60,(SUM(R94:S94)+SUM(R140:S140)),(SUM(Q94:S94)+SUM(Q140:S140)))))-SUM($C163:R163)</f>
        <v>0</v>
      </c>
      <c r="T163" s="45">
        <f>+IF($B163=0,0,IF($B163=30,(T94+T140),IF($B163=60,(SUM(S94:T94)+SUM(S140:T140)),(SUM(R94:T94)+SUM(R140:T140)))))-SUM($C163:S163)</f>
        <v>0</v>
      </c>
      <c r="U163" s="45">
        <f>+IF($B163=0,0,IF($B163=30,(U94+U140),IF($B163=60,(SUM(T94:U94)+SUM(T140:U140)),(SUM(S94:U94)+SUM(S140:U140)))))-SUM($C163:T163)</f>
        <v>0</v>
      </c>
      <c r="V163" s="45">
        <f>+IF($B163=0,0,IF($B163=30,(V94+V140),IF($B163=60,(SUM(U94:V94)+SUM(U140:V140)),(SUM(T94:V94)+SUM(T140:V140)))))-SUM($C163:U163)</f>
        <v>0</v>
      </c>
      <c r="W163" s="45">
        <f>+IF($B163=0,0,IF($B163=30,(W94+W140),IF($B163=60,(SUM(V94:W94)+SUM(V140:W140)),(SUM(U94:W94)+SUM(U140:W140)))))-SUM($C163:V163)</f>
        <v>0</v>
      </c>
      <c r="X163" s="45">
        <f>+IF($B163=0,0,IF($B163=30,(X94+X140),IF($B163=60,(SUM(W94:X94)+SUM(W140:X140)),(SUM(V94:X94)+SUM(V140:X140)))))-SUM($C163:W163)</f>
        <v>0</v>
      </c>
      <c r="Y163" s="45">
        <f>+IF($B163=0,0,IF($B163=30,(Y94+Y140),IF($B163=60,(SUM(X94:Y94)+SUM(X140:Y140)),(SUM(W94:Y94)+SUM(W140:Y140)))))-SUM($C163:X163)</f>
        <v>0</v>
      </c>
      <c r="Z163" s="45">
        <f>+IF($B163=0,0,IF($B163=30,(Z94+Z140),IF($B163=60,(SUM(Y94:Z94)+SUM(Y140:Z140)),(SUM(X94:Z94)+SUM(X140:Z140)))))-SUM($C163:Y163)</f>
        <v>0</v>
      </c>
      <c r="AA163" s="45">
        <f>+IF($B163=0,0,IF($B163=30,(AA94+AA140),IF($B163=60,(SUM(Z94:AA94)+SUM(Z140:AA140)),(SUM(Y94:AA94)+SUM(Y140:AA140)))))-SUM($C163:Z163)</f>
        <v>0</v>
      </c>
      <c r="AB163" s="45">
        <f>+IF($B163=0,0,IF($B163=30,(AB94+AB140),IF($B163=60,(SUM(AA94:AB94)+SUM(AA140:AB140)),(SUM(Z94:AB94)+SUM(Z140:AB140)))))-SUM($C163:AA163)</f>
        <v>0</v>
      </c>
      <c r="AC163" s="45">
        <f>+IF($B163=0,0,IF($B163=30,(AC94+AC140),IF($B163=60,(SUM(AB94:AC94)+SUM(AB140:AC140)),(SUM(AA94:AC94)+SUM(AA140:AC140)))))-SUM($C163:AB163)</f>
        <v>0</v>
      </c>
      <c r="AD163" s="45">
        <f>+IF($B163=0,0,IF($B163=30,(AD94+AD140),IF($B163=60,(SUM(AC94:AD94)+SUM(AC140:AD140)),(SUM(AB94:AD94)+SUM(AB140:AD140)))))-SUM($C163:AC163)</f>
        <v>0</v>
      </c>
      <c r="AE163" s="45">
        <f>+IF($B163=0,0,IF($B163=30,(AE94+AE140),IF($B163=60,(SUM(AD94:AE94)+SUM(AD140:AE140)),(SUM(AC94:AE94)+SUM(AC140:AE140)))))-SUM($C163:AD163)</f>
        <v>0</v>
      </c>
      <c r="AF163" s="45">
        <f>+IF($B163=0,0,IF($B163=30,(AF94+AF140),IF($B163=60,(SUM(AE94:AF94)+SUM(AE140:AF140)),(SUM(AD94:AF94)+SUM(AD140:AF140)))))-SUM($C163:AE163)</f>
        <v>0</v>
      </c>
      <c r="AG163" s="45">
        <f>+IF($B163=0,0,IF($B163=30,(AG94+AG140),IF($B163=60,(SUM(AF94:AG94)+SUM(AF140:AG140)),(SUM(AE94:AG94)+SUM(AE140:AG140)))))-SUM($C163:AF163)</f>
        <v>0</v>
      </c>
      <c r="AH163" s="45">
        <f>+IF($B163=0,0,IF($B163=30,(AH94+AH140),IF($B163=60,(SUM(AG94:AH94)+SUM(AG140:AH140)),(SUM(AF94:AH94)+SUM(AF140:AH140)))))-SUM($C163:AG163)</f>
        <v>0</v>
      </c>
      <c r="AI163" s="45">
        <f>+IF($B163=0,0,IF($B163=30,(AI94+AI140),IF($B163=60,(SUM(AH94:AI94)+SUM(AH140:AI140)),(SUM(AG94:AI94)+SUM(AG140:AI140)))))-SUM($C163:AH163)</f>
        <v>0</v>
      </c>
      <c r="AJ163" s="45">
        <f>+IF($B163=0,0,IF($B163=30,(AJ94+AJ140),IF($B163=60,(SUM(AI94:AJ94)+SUM(AI140:AJ140)),(SUM(AH94:AJ94)+SUM(AH140:AJ140)))))-SUM($C163:AI163)</f>
        <v>0</v>
      </c>
      <c r="AK163" s="45">
        <f>+IF($B163=0,0,IF($B163=30,(AK94+AK140),IF($B163=60,(SUM(AJ94:AK94)+SUM(AJ140:AK140)),(SUM(AI94:AK94)+SUM(AI140:AK140)))))-SUM($C163:AJ163)</f>
        <v>0</v>
      </c>
      <c r="AL163" s="45">
        <f>+IF($B163=0,0,IF($B163=30,(AL94+AL140),IF($B163=60,(SUM(AK94:AL94)+SUM(AK140:AL140)),(SUM(AJ94:AL94)+SUM(AJ140:AL140)))))-SUM($C163:AK163)</f>
        <v>0</v>
      </c>
      <c r="AM163" s="45">
        <f>+IF($B163=0,0,IF($B163=30,(AM94+AM140),IF($B163=60,(SUM(AL94:AM94)+SUM(AL140:AM140)),(SUM(AK94:AM94)+SUM(AK140:AM140)))))-SUM($C163:AL163)</f>
        <v>0</v>
      </c>
      <c r="AN163" s="45">
        <f>+IF($B163=0,0,IF($B163=30,(AN94+AN140),IF($B163=60,(SUM(AM94:AN94)+SUM(AM140:AN140)),(SUM(AL94:AN94)+SUM(AL140:AN140)))))-SUM($C163:AM163)</f>
        <v>0</v>
      </c>
      <c r="AO163" s="45">
        <f>+IF($B163=0,0,IF($B163=30,(AO94+AO140),IF($B163=60,(SUM(AN94:AO94)+SUM(AN140:AO140)),(SUM(AM94:AO94)+SUM(AM140:AO140)))))-SUM($C163:AN163)</f>
        <v>0</v>
      </c>
      <c r="AP163" s="45">
        <f>+IF($B163=0,0,IF($B163=30,(AP94+AP140),IF($B163=60,(SUM(AO94:AP94)+SUM(AO140:AP140)),(SUM(AN94:AP94)+SUM(AN140:AP140)))))-SUM($C163:AO163)</f>
        <v>0</v>
      </c>
      <c r="AQ163" s="45">
        <f>+IF($B163=0,0,IF($B163=30,(AQ94+AQ140),IF($B163=60,(SUM(AP94:AQ94)+SUM(AP140:AQ140)),(SUM(AO94:AQ94)+SUM(AO140:AQ140)))))-SUM($C163:AP163)</f>
        <v>0</v>
      </c>
      <c r="AR163" s="45">
        <f>+IF($B163=0,0,IF($B163=30,(AR94+AR140),IF($B163=60,(SUM(AQ94:AR94)+SUM(AQ140:AR140)),(SUM(AP94:AR94)+SUM(AP140:AR140)))))-SUM($C163:AQ163)</f>
        <v>0</v>
      </c>
      <c r="AS163" s="45">
        <f>+IF($B163=0,0,IF($B163=30,(AS94+AS140),IF($B163=60,(SUM(AR94:AS94)+SUM(AR140:AS140)),(SUM(AQ94:AS94)+SUM(AQ140:AS140)))))-SUM($C163:AR163)</f>
        <v>0</v>
      </c>
      <c r="AT163" s="45">
        <f>+IF($B163=0,0,IF($B163=30,(AT94+AT140),IF($B163=60,(SUM(AS94:AT94)+SUM(AS140:AT140)),(SUM(AR94:AT94)+SUM(AR140:AT140)))))-SUM($C163:AS163)</f>
        <v>0</v>
      </c>
      <c r="AU163" s="45">
        <f>+IF($B163=0,0,IF($B163=30,(AU94+AU140),IF($B163=60,(SUM(AT94:AU94)+SUM(AT140:AU140)),(SUM(AS94:AU94)+SUM(AS140:AU140)))))-SUM($C163:AT163)</f>
        <v>0</v>
      </c>
      <c r="AV163" s="45">
        <f>+IF($B163=0,0,IF($B163=30,(AV94+AV140),IF($B163=60,(SUM(AU94:AV94)+SUM(AU140:AV140)),(SUM(AT94:AV94)+SUM(AT140:AV140)))))-SUM($C163:AU163)</f>
        <v>0</v>
      </c>
      <c r="AW163" s="45">
        <f>+IF($B163=0,0,IF($B163=30,(AW94+AW140),IF($B163=60,(SUM(AV94:AW94)+SUM(AV140:AW140)),(SUM(AU94:AW94)+SUM(AU140:AW140)))))-SUM($C163:AV163)</f>
        <v>0</v>
      </c>
      <c r="AX163" s="45">
        <f>+IF($B163=0,0,IF($B163=30,(AX94+AX140),IF($B163=60,(SUM(AW94:AX94)+SUM(AW140:AX140)),(SUM(AV94:AX94)+SUM(AV140:AX140)))))-SUM($C163:AW163)</f>
        <v>0</v>
      </c>
    </row>
    <row r="164" spans="1:50" x14ac:dyDescent="0.25">
      <c r="A164" t="str">
        <f t="shared" si="128"/>
        <v>Prodotto 4</v>
      </c>
      <c r="B164" s="44">
        <v>30</v>
      </c>
      <c r="C164" s="45">
        <f t="shared" si="129"/>
        <v>12200</v>
      </c>
      <c r="D164" s="45">
        <f t="shared" si="130"/>
        <v>0</v>
      </c>
      <c r="E164" s="45">
        <f>+IF($B164=0,0,IF($B164=30,(E95+E141),IF($B164=60,(SUM(D95:E95)+SUM(D141:E141)),(SUM(C95:E95)+SUM(C141:E141)))))-SUM($C164:D164)</f>
        <v>0</v>
      </c>
      <c r="F164" s="45">
        <f>+IF($B164=0,0,IF($B164=30,(F95+F141),IF($B164=60,(SUM(E95:F95)+SUM(E141:F141)),(SUM(D95:F95)+SUM(D141:F141)))))-SUM($C164:E164)</f>
        <v>0</v>
      </c>
      <c r="G164" s="45">
        <f>+IF($B164=0,0,IF($B164=30,(G95+G141),IF($B164=60,(SUM(F95:G95)+SUM(F141:G141)),(SUM(E95:G95)+SUM(E141:G141)))))-SUM($C164:F164)</f>
        <v>0</v>
      </c>
      <c r="H164" s="45">
        <f>+IF($B164=0,0,IF($B164=30,(H95+H141),IF($B164=60,(SUM(G95:H95)+SUM(G141:H141)),(SUM(F95:H95)+SUM(F141:H141)))))-SUM($C164:G164)</f>
        <v>0</v>
      </c>
      <c r="I164" s="45">
        <f>+IF($B164=0,0,IF($B164=30,(I95+I141),IF($B164=60,(SUM(H95:I95)+SUM(H141:I141)),(SUM(G95:I95)+SUM(G141:I141)))))-SUM($C164:H164)</f>
        <v>0</v>
      </c>
      <c r="J164" s="45">
        <f>+IF($B164=0,0,IF($B164=30,(J95+J141),IF($B164=60,(SUM(I95:J95)+SUM(I141:J141)),(SUM(H95:J95)+SUM(H141:J141)))))-SUM($C164:I164)</f>
        <v>0</v>
      </c>
      <c r="K164" s="45">
        <f>+IF($B164=0,0,IF($B164=30,(K95+K141),IF($B164=60,(SUM(J95:K95)+SUM(J141:K141)),(SUM(I95:K95)+SUM(I141:K141)))))-SUM($C164:J164)</f>
        <v>0</v>
      </c>
      <c r="L164" s="45">
        <f>+IF($B164=0,0,IF($B164=30,(L95+L141),IF($B164=60,(SUM(K95:L95)+SUM(K141:L141)),(SUM(J95:L95)+SUM(J141:L141)))))-SUM($C164:K164)</f>
        <v>0</v>
      </c>
      <c r="M164" s="45">
        <f>+IF($B164=0,0,IF($B164=30,(M95+M141),IF($B164=60,(SUM(L95:M95)+SUM(L141:M141)),(SUM(K95:M95)+SUM(K141:M141)))))-SUM($C164:L164)</f>
        <v>0</v>
      </c>
      <c r="N164" s="45">
        <f>+IF($B164=0,0,IF($B164=30,(N95+N141),IF($B164=60,(SUM(M95:N95)+SUM(M141:N141)),(SUM(L95:N95)+SUM(L141:N141)))))-SUM($C164:M164)</f>
        <v>0</v>
      </c>
      <c r="O164" s="45">
        <f>+IF($B164=0,0,IF($B164=30,(O95+O141),IF($B164=60,(SUM(N95:O95)+SUM(N141:O141)),(SUM(M95:O95)+SUM(M141:O141)))))-SUM($C164:N164)</f>
        <v>0</v>
      </c>
      <c r="P164" s="45">
        <f>+IF($B164=0,0,IF($B164=30,(P95+P141),IF($B164=60,(SUM(O95:P95)+SUM(O141:P141)),(SUM(N95:P95)+SUM(N141:P141)))))-SUM($C164:O164)</f>
        <v>0</v>
      </c>
      <c r="Q164" s="45">
        <f>+IF($B164=0,0,IF($B164=30,(Q95+Q141),IF($B164=60,(SUM(P95:Q95)+SUM(P141:Q141)),(SUM(O95:Q95)+SUM(O141:Q141)))))-SUM($C164:P164)</f>
        <v>0</v>
      </c>
      <c r="R164" s="45">
        <f>+IF($B164=0,0,IF($B164=30,(R95+R141),IF($B164=60,(SUM(Q95:R95)+SUM(Q141:R141)),(SUM(P95:R95)+SUM(P141:R141)))))-SUM($C164:Q164)</f>
        <v>0</v>
      </c>
      <c r="S164" s="45">
        <f>+IF($B164=0,0,IF($B164=30,(S95+S141),IF($B164=60,(SUM(R95:S95)+SUM(R141:S141)),(SUM(Q95:S95)+SUM(Q141:S141)))))-SUM($C164:R164)</f>
        <v>0</v>
      </c>
      <c r="T164" s="45">
        <f>+IF($B164=0,0,IF($B164=30,(T95+T141),IF($B164=60,(SUM(S95:T95)+SUM(S141:T141)),(SUM(R95:T95)+SUM(R141:T141)))))-SUM($C164:S164)</f>
        <v>0</v>
      </c>
      <c r="U164" s="45">
        <f>+IF($B164=0,0,IF($B164=30,(U95+U141),IF($B164=60,(SUM(T95:U95)+SUM(T141:U141)),(SUM(S95:U95)+SUM(S141:U141)))))-SUM($C164:T164)</f>
        <v>0</v>
      </c>
      <c r="V164" s="45">
        <f>+IF($B164=0,0,IF($B164=30,(V95+V141),IF($B164=60,(SUM(U95:V95)+SUM(U141:V141)),(SUM(T95:V95)+SUM(T141:V141)))))-SUM($C164:U164)</f>
        <v>0</v>
      </c>
      <c r="W164" s="45">
        <f>+IF($B164=0,0,IF($B164=30,(W95+W141),IF($B164=60,(SUM(V95:W95)+SUM(V141:W141)),(SUM(U95:W95)+SUM(U141:W141)))))-SUM($C164:V164)</f>
        <v>0</v>
      </c>
      <c r="X164" s="45">
        <f>+IF($B164=0,0,IF($B164=30,(X95+X141),IF($B164=60,(SUM(W95:X95)+SUM(W141:X141)),(SUM(V95:X95)+SUM(V141:X141)))))-SUM($C164:W164)</f>
        <v>0</v>
      </c>
      <c r="Y164" s="45">
        <f>+IF($B164=0,0,IF($B164=30,(Y95+Y141),IF($B164=60,(SUM(X95:Y95)+SUM(X141:Y141)),(SUM(W95:Y95)+SUM(W141:Y141)))))-SUM($C164:X164)</f>
        <v>0</v>
      </c>
      <c r="Z164" s="45">
        <f>+IF($B164=0,0,IF($B164=30,(Z95+Z141),IF($B164=60,(SUM(Y95:Z95)+SUM(Y141:Z141)),(SUM(X95:Z95)+SUM(X141:Z141)))))-SUM($C164:Y164)</f>
        <v>0</v>
      </c>
      <c r="AA164" s="45">
        <f>+IF($B164=0,0,IF($B164=30,(AA95+AA141),IF($B164=60,(SUM(Z95:AA95)+SUM(Z141:AA141)),(SUM(Y95:AA95)+SUM(Y141:AA141)))))-SUM($C164:Z164)</f>
        <v>0</v>
      </c>
      <c r="AB164" s="45">
        <f>+IF($B164=0,0,IF($B164=30,(AB95+AB141),IF($B164=60,(SUM(AA95:AB95)+SUM(AA141:AB141)),(SUM(Z95:AB95)+SUM(Z141:AB141)))))-SUM($C164:AA164)</f>
        <v>0</v>
      </c>
      <c r="AC164" s="45">
        <f>+IF($B164=0,0,IF($B164=30,(AC95+AC141),IF($B164=60,(SUM(AB95:AC95)+SUM(AB141:AC141)),(SUM(AA95:AC95)+SUM(AA141:AC141)))))-SUM($C164:AB164)</f>
        <v>0</v>
      </c>
      <c r="AD164" s="45">
        <f>+IF($B164=0,0,IF($B164=30,(AD95+AD141),IF($B164=60,(SUM(AC95:AD95)+SUM(AC141:AD141)),(SUM(AB95:AD95)+SUM(AB141:AD141)))))-SUM($C164:AC164)</f>
        <v>0</v>
      </c>
      <c r="AE164" s="45">
        <f>+IF($B164=0,0,IF($B164=30,(AE95+AE141),IF($B164=60,(SUM(AD95:AE95)+SUM(AD141:AE141)),(SUM(AC95:AE95)+SUM(AC141:AE141)))))-SUM($C164:AD164)</f>
        <v>0</v>
      </c>
      <c r="AF164" s="45">
        <f>+IF($B164=0,0,IF($B164=30,(AF95+AF141),IF($B164=60,(SUM(AE95:AF95)+SUM(AE141:AF141)),(SUM(AD95:AF95)+SUM(AD141:AF141)))))-SUM($C164:AE164)</f>
        <v>0</v>
      </c>
      <c r="AG164" s="45">
        <f>+IF($B164=0,0,IF($B164=30,(AG95+AG141),IF($B164=60,(SUM(AF95:AG95)+SUM(AF141:AG141)),(SUM(AE95:AG95)+SUM(AE141:AG141)))))-SUM($C164:AF164)</f>
        <v>0</v>
      </c>
      <c r="AH164" s="45">
        <f>+IF($B164=0,0,IF($B164=30,(AH95+AH141),IF($B164=60,(SUM(AG95:AH95)+SUM(AG141:AH141)),(SUM(AF95:AH95)+SUM(AF141:AH141)))))-SUM($C164:AG164)</f>
        <v>0</v>
      </c>
      <c r="AI164" s="45">
        <f>+IF($B164=0,0,IF($B164=30,(AI95+AI141),IF($B164=60,(SUM(AH95:AI95)+SUM(AH141:AI141)),(SUM(AG95:AI95)+SUM(AG141:AI141)))))-SUM($C164:AH164)</f>
        <v>0</v>
      </c>
      <c r="AJ164" s="45">
        <f>+IF($B164=0,0,IF($B164=30,(AJ95+AJ141),IF($B164=60,(SUM(AI95:AJ95)+SUM(AI141:AJ141)),(SUM(AH95:AJ95)+SUM(AH141:AJ141)))))-SUM($C164:AI164)</f>
        <v>0</v>
      </c>
      <c r="AK164" s="45">
        <f>+IF($B164=0,0,IF($B164=30,(AK95+AK141),IF($B164=60,(SUM(AJ95:AK95)+SUM(AJ141:AK141)),(SUM(AI95:AK95)+SUM(AI141:AK141)))))-SUM($C164:AJ164)</f>
        <v>0</v>
      </c>
      <c r="AL164" s="45">
        <f>+IF($B164=0,0,IF($B164=30,(AL95+AL141),IF($B164=60,(SUM(AK95:AL95)+SUM(AK141:AL141)),(SUM(AJ95:AL95)+SUM(AJ141:AL141)))))-SUM($C164:AK164)</f>
        <v>0</v>
      </c>
      <c r="AM164" s="45">
        <f>+IF($B164=0,0,IF($B164=30,(AM95+AM141),IF($B164=60,(SUM(AL95:AM95)+SUM(AL141:AM141)),(SUM(AK95:AM95)+SUM(AK141:AM141)))))-SUM($C164:AL164)</f>
        <v>0</v>
      </c>
      <c r="AN164" s="45">
        <f>+IF($B164=0,0,IF($B164=30,(AN95+AN141),IF($B164=60,(SUM(AM95:AN95)+SUM(AM141:AN141)),(SUM(AL95:AN95)+SUM(AL141:AN141)))))-SUM($C164:AM164)</f>
        <v>0</v>
      </c>
      <c r="AO164" s="45">
        <f>+IF($B164=0,0,IF($B164=30,(AO95+AO141),IF($B164=60,(SUM(AN95:AO95)+SUM(AN141:AO141)),(SUM(AM95:AO95)+SUM(AM141:AO141)))))-SUM($C164:AN164)</f>
        <v>0</v>
      </c>
      <c r="AP164" s="45">
        <f>+IF($B164=0,0,IF($B164=30,(AP95+AP141),IF($B164=60,(SUM(AO95:AP95)+SUM(AO141:AP141)),(SUM(AN95:AP95)+SUM(AN141:AP141)))))-SUM($C164:AO164)</f>
        <v>0</v>
      </c>
      <c r="AQ164" s="45">
        <f>+IF($B164=0,0,IF($B164=30,(AQ95+AQ141),IF($B164=60,(SUM(AP95:AQ95)+SUM(AP141:AQ141)),(SUM(AO95:AQ95)+SUM(AO141:AQ141)))))-SUM($C164:AP164)</f>
        <v>0</v>
      </c>
      <c r="AR164" s="45">
        <f>+IF($B164=0,0,IF($B164=30,(AR95+AR141),IF($B164=60,(SUM(AQ95:AR95)+SUM(AQ141:AR141)),(SUM(AP95:AR95)+SUM(AP141:AR141)))))-SUM($C164:AQ164)</f>
        <v>0</v>
      </c>
      <c r="AS164" s="45">
        <f>+IF($B164=0,0,IF($B164=30,(AS95+AS141),IF($B164=60,(SUM(AR95:AS95)+SUM(AR141:AS141)),(SUM(AQ95:AS95)+SUM(AQ141:AS141)))))-SUM($C164:AR164)</f>
        <v>0</v>
      </c>
      <c r="AT164" s="45">
        <f>+IF($B164=0,0,IF($B164=30,(AT95+AT141),IF($B164=60,(SUM(AS95:AT95)+SUM(AS141:AT141)),(SUM(AR95:AT95)+SUM(AR141:AT141)))))-SUM($C164:AS164)</f>
        <v>0</v>
      </c>
      <c r="AU164" s="45">
        <f>+IF($B164=0,0,IF($B164=30,(AU95+AU141),IF($B164=60,(SUM(AT95:AU95)+SUM(AT141:AU141)),(SUM(AS95:AU95)+SUM(AS141:AU141)))))-SUM($C164:AT164)</f>
        <v>0</v>
      </c>
      <c r="AV164" s="45">
        <f>+IF($B164=0,0,IF($B164=30,(AV95+AV141),IF($B164=60,(SUM(AU95:AV95)+SUM(AU141:AV141)),(SUM(AT95:AV95)+SUM(AT141:AV141)))))-SUM($C164:AU164)</f>
        <v>0</v>
      </c>
      <c r="AW164" s="45">
        <f>+IF($B164=0,0,IF($B164=30,(AW95+AW141),IF($B164=60,(SUM(AV95:AW95)+SUM(AV141:AW141)),(SUM(AU95:AW95)+SUM(AU141:AW141)))))-SUM($C164:AV164)</f>
        <v>0</v>
      </c>
      <c r="AX164" s="45">
        <f>+IF($B164=0,0,IF($B164=30,(AX95+AX141),IF($B164=60,(SUM(AW95:AX95)+SUM(AW141:AX141)),(SUM(AV95:AX95)+SUM(AV141:AX141)))))-SUM($C164:AW164)</f>
        <v>0</v>
      </c>
    </row>
    <row r="165" spans="1:50" x14ac:dyDescent="0.25">
      <c r="A165" t="str">
        <f t="shared" si="128"/>
        <v>Prodotto 5</v>
      </c>
      <c r="B165" s="44">
        <v>30</v>
      </c>
      <c r="C165" s="45">
        <f t="shared" si="129"/>
        <v>12200</v>
      </c>
      <c r="D165" s="45">
        <f t="shared" si="130"/>
        <v>0</v>
      </c>
      <c r="E165" s="45">
        <f>+IF($B165=0,0,IF($B165=30,(E96+E142),IF($B165=60,(SUM(D96:E96)+SUM(D142:E142)),(SUM(C96:E96)+SUM(C142:E142)))))-SUM($C165:D165)</f>
        <v>0</v>
      </c>
      <c r="F165" s="45">
        <f>+IF($B165=0,0,IF($B165=30,(F96+F142),IF($B165=60,(SUM(E96:F96)+SUM(E142:F142)),(SUM(D96:F96)+SUM(D142:F142)))))-SUM($C165:E165)</f>
        <v>0</v>
      </c>
      <c r="G165" s="45">
        <f>+IF($B165=0,0,IF($B165=30,(G96+G142),IF($B165=60,(SUM(F96:G96)+SUM(F142:G142)),(SUM(E96:G96)+SUM(E142:G142)))))-SUM($C165:F165)</f>
        <v>0</v>
      </c>
      <c r="H165" s="45">
        <f>+IF($B165=0,0,IF($B165=30,(H96+H142),IF($B165=60,(SUM(G96:H96)+SUM(G142:H142)),(SUM(F96:H96)+SUM(F142:H142)))))-SUM($C165:G165)</f>
        <v>0</v>
      </c>
      <c r="I165" s="45">
        <f>+IF($B165=0,0,IF($B165=30,(I96+I142),IF($B165=60,(SUM(H96:I96)+SUM(H142:I142)),(SUM(G96:I96)+SUM(G142:I142)))))-SUM($C165:H165)</f>
        <v>0</v>
      </c>
      <c r="J165" s="45">
        <f>+IF($B165=0,0,IF($B165=30,(J96+J142),IF($B165=60,(SUM(I96:J96)+SUM(I142:J142)),(SUM(H96:J96)+SUM(H142:J142)))))-SUM($C165:I165)</f>
        <v>0</v>
      </c>
      <c r="K165" s="45">
        <f>+IF($B165=0,0,IF($B165=30,(K96+K142),IF($B165=60,(SUM(J96:K96)+SUM(J142:K142)),(SUM(I96:K96)+SUM(I142:K142)))))-SUM($C165:J165)</f>
        <v>0</v>
      </c>
      <c r="L165" s="45">
        <f>+IF($B165=0,0,IF($B165=30,(L96+L142),IF($B165=60,(SUM(K96:L96)+SUM(K142:L142)),(SUM(J96:L96)+SUM(J142:L142)))))-SUM($C165:K165)</f>
        <v>0</v>
      </c>
      <c r="M165" s="45">
        <f>+IF($B165=0,0,IF($B165=30,(M96+M142),IF($B165=60,(SUM(L96:M96)+SUM(L142:M142)),(SUM(K96:M96)+SUM(K142:M142)))))-SUM($C165:L165)</f>
        <v>0</v>
      </c>
      <c r="N165" s="45">
        <f>+IF($B165=0,0,IF($B165=30,(N96+N142),IF($B165=60,(SUM(M96:N96)+SUM(M142:N142)),(SUM(L96:N96)+SUM(L142:N142)))))-SUM($C165:M165)</f>
        <v>0</v>
      </c>
      <c r="O165" s="45">
        <f>+IF($B165=0,0,IF($B165=30,(O96+O142),IF($B165=60,(SUM(N96:O96)+SUM(N142:O142)),(SUM(M96:O96)+SUM(M142:O142)))))-SUM($C165:N165)</f>
        <v>0</v>
      </c>
      <c r="P165" s="45">
        <f>+IF($B165=0,0,IF($B165=30,(P96+P142),IF($B165=60,(SUM(O96:P96)+SUM(O142:P142)),(SUM(N96:P96)+SUM(N142:P142)))))-SUM($C165:O165)</f>
        <v>0</v>
      </c>
      <c r="Q165" s="45">
        <f>+IF($B165=0,0,IF($B165=30,(Q96+Q142),IF($B165=60,(SUM(P96:Q96)+SUM(P142:Q142)),(SUM(O96:Q96)+SUM(O142:Q142)))))-SUM($C165:P165)</f>
        <v>0</v>
      </c>
      <c r="R165" s="45">
        <f>+IF($B165=0,0,IF($B165=30,(R96+R142),IF($B165=60,(SUM(Q96:R96)+SUM(Q142:R142)),(SUM(P96:R96)+SUM(P142:R142)))))-SUM($C165:Q165)</f>
        <v>0</v>
      </c>
      <c r="S165" s="45">
        <f>+IF($B165=0,0,IF($B165=30,(S96+S142),IF($B165=60,(SUM(R96:S96)+SUM(R142:S142)),(SUM(Q96:S96)+SUM(Q142:S142)))))-SUM($C165:R165)</f>
        <v>0</v>
      </c>
      <c r="T165" s="45">
        <f>+IF($B165=0,0,IF($B165=30,(T96+T142),IF($B165=60,(SUM(S96:T96)+SUM(S142:T142)),(SUM(R96:T96)+SUM(R142:T142)))))-SUM($C165:S165)</f>
        <v>0</v>
      </c>
      <c r="U165" s="45">
        <f>+IF($B165=0,0,IF($B165=30,(U96+U142),IF($B165=60,(SUM(T96:U96)+SUM(T142:U142)),(SUM(S96:U96)+SUM(S142:U142)))))-SUM($C165:T165)</f>
        <v>0</v>
      </c>
      <c r="V165" s="45">
        <f>+IF($B165=0,0,IF($B165=30,(V96+V142),IF($B165=60,(SUM(U96:V96)+SUM(U142:V142)),(SUM(T96:V96)+SUM(T142:V142)))))-SUM($C165:U165)</f>
        <v>0</v>
      </c>
      <c r="W165" s="45">
        <f>+IF($B165=0,0,IF($B165=30,(W96+W142),IF($B165=60,(SUM(V96:W96)+SUM(V142:W142)),(SUM(U96:W96)+SUM(U142:W142)))))-SUM($C165:V165)</f>
        <v>0</v>
      </c>
      <c r="X165" s="45">
        <f>+IF($B165=0,0,IF($B165=30,(X96+X142),IF($B165=60,(SUM(W96:X96)+SUM(W142:X142)),(SUM(V96:X96)+SUM(V142:X142)))))-SUM($C165:W165)</f>
        <v>0</v>
      </c>
      <c r="Y165" s="45">
        <f>+IF($B165=0,0,IF($B165=30,(Y96+Y142),IF($B165=60,(SUM(X96:Y96)+SUM(X142:Y142)),(SUM(W96:Y96)+SUM(W142:Y142)))))-SUM($C165:X165)</f>
        <v>0</v>
      </c>
      <c r="Z165" s="45">
        <f>+IF($B165=0,0,IF($B165=30,(Z96+Z142),IF($B165=60,(SUM(Y96:Z96)+SUM(Y142:Z142)),(SUM(X96:Z96)+SUM(X142:Z142)))))-SUM($C165:Y165)</f>
        <v>0</v>
      </c>
      <c r="AA165" s="45">
        <f>+IF($B165=0,0,IF($B165=30,(AA96+AA142),IF($B165=60,(SUM(Z96:AA96)+SUM(Z142:AA142)),(SUM(Y96:AA96)+SUM(Y142:AA142)))))-SUM($C165:Z165)</f>
        <v>0</v>
      </c>
      <c r="AB165" s="45">
        <f>+IF($B165=0,0,IF($B165=30,(AB96+AB142),IF($B165=60,(SUM(AA96:AB96)+SUM(AA142:AB142)),(SUM(Z96:AB96)+SUM(Z142:AB142)))))-SUM($C165:AA165)</f>
        <v>0</v>
      </c>
      <c r="AC165" s="45">
        <f>+IF($B165=0,0,IF($B165=30,(AC96+AC142),IF($B165=60,(SUM(AB96:AC96)+SUM(AB142:AC142)),(SUM(AA96:AC96)+SUM(AA142:AC142)))))-SUM($C165:AB165)</f>
        <v>0</v>
      </c>
      <c r="AD165" s="45">
        <f>+IF($B165=0,0,IF($B165=30,(AD96+AD142),IF($B165=60,(SUM(AC96:AD96)+SUM(AC142:AD142)),(SUM(AB96:AD96)+SUM(AB142:AD142)))))-SUM($C165:AC165)</f>
        <v>0</v>
      </c>
      <c r="AE165" s="45">
        <f>+IF($B165=0,0,IF($B165=30,(AE96+AE142),IF($B165=60,(SUM(AD96:AE96)+SUM(AD142:AE142)),(SUM(AC96:AE96)+SUM(AC142:AE142)))))-SUM($C165:AD165)</f>
        <v>0</v>
      </c>
      <c r="AF165" s="45">
        <f>+IF($B165=0,0,IF($B165=30,(AF96+AF142),IF($B165=60,(SUM(AE96:AF96)+SUM(AE142:AF142)),(SUM(AD96:AF96)+SUM(AD142:AF142)))))-SUM($C165:AE165)</f>
        <v>0</v>
      </c>
      <c r="AG165" s="45">
        <f>+IF($B165=0,0,IF($B165=30,(AG96+AG142),IF($B165=60,(SUM(AF96:AG96)+SUM(AF142:AG142)),(SUM(AE96:AG96)+SUM(AE142:AG142)))))-SUM($C165:AF165)</f>
        <v>0</v>
      </c>
      <c r="AH165" s="45">
        <f>+IF($B165=0,0,IF($B165=30,(AH96+AH142),IF($B165=60,(SUM(AG96:AH96)+SUM(AG142:AH142)),(SUM(AF96:AH96)+SUM(AF142:AH142)))))-SUM($C165:AG165)</f>
        <v>0</v>
      </c>
      <c r="AI165" s="45">
        <f>+IF($B165=0,0,IF($B165=30,(AI96+AI142),IF($B165=60,(SUM(AH96:AI96)+SUM(AH142:AI142)),(SUM(AG96:AI96)+SUM(AG142:AI142)))))-SUM($C165:AH165)</f>
        <v>0</v>
      </c>
      <c r="AJ165" s="45">
        <f>+IF($B165=0,0,IF($B165=30,(AJ96+AJ142),IF($B165=60,(SUM(AI96:AJ96)+SUM(AI142:AJ142)),(SUM(AH96:AJ96)+SUM(AH142:AJ142)))))-SUM($C165:AI165)</f>
        <v>0</v>
      </c>
      <c r="AK165" s="45">
        <f>+IF($B165=0,0,IF($B165=30,(AK96+AK142),IF($B165=60,(SUM(AJ96:AK96)+SUM(AJ142:AK142)),(SUM(AI96:AK96)+SUM(AI142:AK142)))))-SUM($C165:AJ165)</f>
        <v>0</v>
      </c>
      <c r="AL165" s="45">
        <f>+IF($B165=0,0,IF($B165=30,(AL96+AL142),IF($B165=60,(SUM(AK96:AL96)+SUM(AK142:AL142)),(SUM(AJ96:AL96)+SUM(AJ142:AL142)))))-SUM($C165:AK165)</f>
        <v>0</v>
      </c>
      <c r="AM165" s="45">
        <f>+IF($B165=0,0,IF($B165=30,(AM96+AM142),IF($B165=60,(SUM(AL96:AM96)+SUM(AL142:AM142)),(SUM(AK96:AM96)+SUM(AK142:AM142)))))-SUM($C165:AL165)</f>
        <v>0</v>
      </c>
      <c r="AN165" s="45">
        <f>+IF($B165=0,0,IF($B165=30,(AN96+AN142),IF($B165=60,(SUM(AM96:AN96)+SUM(AM142:AN142)),(SUM(AL96:AN96)+SUM(AL142:AN142)))))-SUM($C165:AM165)</f>
        <v>0</v>
      </c>
      <c r="AO165" s="45">
        <f>+IF($B165=0,0,IF($B165=30,(AO96+AO142),IF($B165=60,(SUM(AN96:AO96)+SUM(AN142:AO142)),(SUM(AM96:AO96)+SUM(AM142:AO142)))))-SUM($C165:AN165)</f>
        <v>0</v>
      </c>
      <c r="AP165" s="45">
        <f>+IF($B165=0,0,IF($B165=30,(AP96+AP142),IF($B165=60,(SUM(AO96:AP96)+SUM(AO142:AP142)),(SUM(AN96:AP96)+SUM(AN142:AP142)))))-SUM($C165:AO165)</f>
        <v>0</v>
      </c>
      <c r="AQ165" s="45">
        <f>+IF($B165=0,0,IF($B165=30,(AQ96+AQ142),IF($B165=60,(SUM(AP96:AQ96)+SUM(AP142:AQ142)),(SUM(AO96:AQ96)+SUM(AO142:AQ142)))))-SUM($C165:AP165)</f>
        <v>0</v>
      </c>
      <c r="AR165" s="45">
        <f>+IF($B165=0,0,IF($B165=30,(AR96+AR142),IF($B165=60,(SUM(AQ96:AR96)+SUM(AQ142:AR142)),(SUM(AP96:AR96)+SUM(AP142:AR142)))))-SUM($C165:AQ165)</f>
        <v>0</v>
      </c>
      <c r="AS165" s="45">
        <f>+IF($B165=0,0,IF($B165=30,(AS96+AS142),IF($B165=60,(SUM(AR96:AS96)+SUM(AR142:AS142)),(SUM(AQ96:AS96)+SUM(AQ142:AS142)))))-SUM($C165:AR165)</f>
        <v>0</v>
      </c>
      <c r="AT165" s="45">
        <f>+IF($B165=0,0,IF($B165=30,(AT96+AT142),IF($B165=60,(SUM(AS96:AT96)+SUM(AS142:AT142)),(SUM(AR96:AT96)+SUM(AR142:AT142)))))-SUM($C165:AS165)</f>
        <v>0</v>
      </c>
      <c r="AU165" s="45">
        <f>+IF($B165=0,0,IF($B165=30,(AU96+AU142),IF($B165=60,(SUM(AT96:AU96)+SUM(AT142:AU142)),(SUM(AS96:AU96)+SUM(AS142:AU142)))))-SUM($C165:AT165)</f>
        <v>0</v>
      </c>
      <c r="AV165" s="45">
        <f>+IF($B165=0,0,IF($B165=30,(AV96+AV142),IF($B165=60,(SUM(AU96:AV96)+SUM(AU142:AV142)),(SUM(AT96:AV96)+SUM(AT142:AV142)))))-SUM($C165:AU165)</f>
        <v>0</v>
      </c>
      <c r="AW165" s="45">
        <f>+IF($B165=0,0,IF($B165=30,(AW96+AW142),IF($B165=60,(SUM(AV96:AW96)+SUM(AV142:AW142)),(SUM(AU96:AW96)+SUM(AU142:AW142)))))-SUM($C165:AV165)</f>
        <v>0</v>
      </c>
      <c r="AX165" s="45">
        <f>+IF($B165=0,0,IF($B165=30,(AX96+AX142),IF($B165=60,(SUM(AW96:AX96)+SUM(AW142:AX142)),(SUM(AV96:AX96)+SUM(AV142:AX142)))))-SUM($C165:AW165)</f>
        <v>0</v>
      </c>
    </row>
    <row r="166" spans="1:50" x14ac:dyDescent="0.25">
      <c r="A166" t="str">
        <f t="shared" si="128"/>
        <v>Prodotto 6</v>
      </c>
      <c r="B166" s="44">
        <v>30</v>
      </c>
      <c r="C166" s="45">
        <f t="shared" si="129"/>
        <v>12200</v>
      </c>
      <c r="D166" s="45">
        <f t="shared" si="130"/>
        <v>0</v>
      </c>
      <c r="E166" s="45">
        <f>+IF($B166=0,0,IF($B166=30,(E97+E143),IF($B166=60,(SUM(D97:E97)+SUM(D143:E143)),(SUM(C97:E97)+SUM(C143:E143)))))-SUM($C166:D166)</f>
        <v>0</v>
      </c>
      <c r="F166" s="45">
        <f>+IF($B166=0,0,IF($B166=30,(F97+F143),IF($B166=60,(SUM(E97:F97)+SUM(E143:F143)),(SUM(D97:F97)+SUM(D143:F143)))))-SUM($C166:E166)</f>
        <v>0</v>
      </c>
      <c r="G166" s="45">
        <f>+IF($B166=0,0,IF($B166=30,(G97+G143),IF($B166=60,(SUM(F97:G97)+SUM(F143:G143)),(SUM(E97:G97)+SUM(E143:G143)))))-SUM($C166:F166)</f>
        <v>0</v>
      </c>
      <c r="H166" s="45">
        <f>+IF($B166=0,0,IF($B166=30,(H97+H143),IF($B166=60,(SUM(G97:H97)+SUM(G143:H143)),(SUM(F97:H97)+SUM(F143:H143)))))-SUM($C166:G166)</f>
        <v>0</v>
      </c>
      <c r="I166" s="45">
        <f>+IF($B166=0,0,IF($B166=30,(I97+I143),IF($B166=60,(SUM(H97:I97)+SUM(H143:I143)),(SUM(G97:I97)+SUM(G143:I143)))))-SUM($C166:H166)</f>
        <v>0</v>
      </c>
      <c r="J166" s="45">
        <f>+IF($B166=0,0,IF($B166=30,(J97+J143),IF($B166=60,(SUM(I97:J97)+SUM(I143:J143)),(SUM(H97:J97)+SUM(H143:J143)))))-SUM($C166:I166)</f>
        <v>0</v>
      </c>
      <c r="K166" s="45">
        <f>+IF($B166=0,0,IF($B166=30,(K97+K143),IF($B166=60,(SUM(J97:K97)+SUM(J143:K143)),(SUM(I97:K97)+SUM(I143:K143)))))-SUM($C166:J166)</f>
        <v>0</v>
      </c>
      <c r="L166" s="45">
        <f>+IF($B166=0,0,IF($B166=30,(L97+L143),IF($B166=60,(SUM(K97:L97)+SUM(K143:L143)),(SUM(J97:L97)+SUM(J143:L143)))))-SUM($C166:K166)</f>
        <v>0</v>
      </c>
      <c r="M166" s="45">
        <f>+IF($B166=0,0,IF($B166=30,(M97+M143),IF($B166=60,(SUM(L97:M97)+SUM(L143:M143)),(SUM(K97:M97)+SUM(K143:M143)))))-SUM($C166:L166)</f>
        <v>0</v>
      </c>
      <c r="N166" s="45">
        <f>+IF($B166=0,0,IF($B166=30,(N97+N143),IF($B166=60,(SUM(M97:N97)+SUM(M143:N143)),(SUM(L97:N97)+SUM(L143:N143)))))-SUM($C166:M166)</f>
        <v>0</v>
      </c>
      <c r="O166" s="45">
        <f>+IF($B166=0,0,IF($B166=30,(O97+O143),IF($B166=60,(SUM(N97:O97)+SUM(N143:O143)),(SUM(M97:O97)+SUM(M143:O143)))))-SUM($C166:N166)</f>
        <v>0</v>
      </c>
      <c r="P166" s="45">
        <f>+IF($B166=0,0,IF($B166=30,(P97+P143),IF($B166=60,(SUM(O97:P97)+SUM(O143:P143)),(SUM(N97:P97)+SUM(N143:P143)))))-SUM($C166:O166)</f>
        <v>0</v>
      </c>
      <c r="Q166" s="45">
        <f>+IF($B166=0,0,IF($B166=30,(Q97+Q143),IF($B166=60,(SUM(P97:Q97)+SUM(P143:Q143)),(SUM(O97:Q97)+SUM(O143:Q143)))))-SUM($C166:P166)</f>
        <v>0</v>
      </c>
      <c r="R166" s="45">
        <f>+IF($B166=0,0,IF($B166=30,(R97+R143),IF($B166=60,(SUM(Q97:R97)+SUM(Q143:R143)),(SUM(P97:R97)+SUM(P143:R143)))))-SUM($C166:Q166)</f>
        <v>0</v>
      </c>
      <c r="S166" s="45">
        <f>+IF($B166=0,0,IF($B166=30,(S97+S143),IF($B166=60,(SUM(R97:S97)+SUM(R143:S143)),(SUM(Q97:S97)+SUM(Q143:S143)))))-SUM($C166:R166)</f>
        <v>0</v>
      </c>
      <c r="T166" s="45">
        <f>+IF($B166=0,0,IF($B166=30,(T97+T143),IF($B166=60,(SUM(S97:T97)+SUM(S143:T143)),(SUM(R97:T97)+SUM(R143:T143)))))-SUM($C166:S166)</f>
        <v>0</v>
      </c>
      <c r="U166" s="45">
        <f>+IF($B166=0,0,IF($B166=30,(U97+U143),IF($B166=60,(SUM(T97:U97)+SUM(T143:U143)),(SUM(S97:U97)+SUM(S143:U143)))))-SUM($C166:T166)</f>
        <v>0</v>
      </c>
      <c r="V166" s="45">
        <f>+IF($B166=0,0,IF($B166=30,(V97+V143),IF($B166=60,(SUM(U97:V97)+SUM(U143:V143)),(SUM(T97:V97)+SUM(T143:V143)))))-SUM($C166:U166)</f>
        <v>0</v>
      </c>
      <c r="W166" s="45">
        <f>+IF($B166=0,0,IF($B166=30,(W97+W143),IF($B166=60,(SUM(V97:W97)+SUM(V143:W143)),(SUM(U97:W97)+SUM(U143:W143)))))-SUM($C166:V166)</f>
        <v>0</v>
      </c>
      <c r="X166" s="45">
        <f>+IF($B166=0,0,IF($B166=30,(X97+X143),IF($B166=60,(SUM(W97:X97)+SUM(W143:X143)),(SUM(V97:X97)+SUM(V143:X143)))))-SUM($C166:W166)</f>
        <v>0</v>
      </c>
      <c r="Y166" s="45">
        <f>+IF($B166=0,0,IF($B166=30,(Y97+Y143),IF($B166=60,(SUM(X97:Y97)+SUM(X143:Y143)),(SUM(W97:Y97)+SUM(W143:Y143)))))-SUM($C166:X166)</f>
        <v>0</v>
      </c>
      <c r="Z166" s="45">
        <f>+IF($B166=0,0,IF($B166=30,(Z97+Z143),IF($B166=60,(SUM(Y97:Z97)+SUM(Y143:Z143)),(SUM(X97:Z97)+SUM(X143:Z143)))))-SUM($C166:Y166)</f>
        <v>0</v>
      </c>
      <c r="AA166" s="45">
        <f>+IF($B166=0,0,IF($B166=30,(AA97+AA143),IF($B166=60,(SUM(Z97:AA97)+SUM(Z143:AA143)),(SUM(Y97:AA97)+SUM(Y143:AA143)))))-SUM($C166:Z166)</f>
        <v>0</v>
      </c>
      <c r="AB166" s="45">
        <f>+IF($B166=0,0,IF($B166=30,(AB97+AB143),IF($B166=60,(SUM(AA97:AB97)+SUM(AA143:AB143)),(SUM(Z97:AB97)+SUM(Z143:AB143)))))-SUM($C166:AA166)</f>
        <v>0</v>
      </c>
      <c r="AC166" s="45">
        <f>+IF($B166=0,0,IF($B166=30,(AC97+AC143),IF($B166=60,(SUM(AB97:AC97)+SUM(AB143:AC143)),(SUM(AA97:AC97)+SUM(AA143:AC143)))))-SUM($C166:AB166)</f>
        <v>0</v>
      </c>
      <c r="AD166" s="45">
        <f>+IF($B166=0,0,IF($B166=30,(AD97+AD143),IF($B166=60,(SUM(AC97:AD97)+SUM(AC143:AD143)),(SUM(AB97:AD97)+SUM(AB143:AD143)))))-SUM($C166:AC166)</f>
        <v>0</v>
      </c>
      <c r="AE166" s="45">
        <f>+IF($B166=0,0,IF($B166=30,(AE97+AE143),IF($B166=60,(SUM(AD97:AE97)+SUM(AD143:AE143)),(SUM(AC97:AE97)+SUM(AC143:AE143)))))-SUM($C166:AD166)</f>
        <v>0</v>
      </c>
      <c r="AF166" s="45">
        <f>+IF($B166=0,0,IF($B166=30,(AF97+AF143),IF($B166=60,(SUM(AE97:AF97)+SUM(AE143:AF143)),(SUM(AD97:AF97)+SUM(AD143:AF143)))))-SUM($C166:AE166)</f>
        <v>0</v>
      </c>
      <c r="AG166" s="45">
        <f>+IF($B166=0,0,IF($B166=30,(AG97+AG143),IF($B166=60,(SUM(AF97:AG97)+SUM(AF143:AG143)),(SUM(AE97:AG97)+SUM(AE143:AG143)))))-SUM($C166:AF166)</f>
        <v>0</v>
      </c>
      <c r="AH166" s="45">
        <f>+IF($B166=0,0,IF($B166=30,(AH97+AH143),IF($B166=60,(SUM(AG97:AH97)+SUM(AG143:AH143)),(SUM(AF97:AH97)+SUM(AF143:AH143)))))-SUM($C166:AG166)</f>
        <v>0</v>
      </c>
      <c r="AI166" s="45">
        <f>+IF($B166=0,0,IF($B166=30,(AI97+AI143),IF($B166=60,(SUM(AH97:AI97)+SUM(AH143:AI143)),(SUM(AG97:AI97)+SUM(AG143:AI143)))))-SUM($C166:AH166)</f>
        <v>0</v>
      </c>
      <c r="AJ166" s="45">
        <f>+IF($B166=0,0,IF($B166=30,(AJ97+AJ143),IF($B166=60,(SUM(AI97:AJ97)+SUM(AI143:AJ143)),(SUM(AH97:AJ97)+SUM(AH143:AJ143)))))-SUM($C166:AI166)</f>
        <v>0</v>
      </c>
      <c r="AK166" s="45">
        <f>+IF($B166=0,0,IF($B166=30,(AK97+AK143),IF($B166=60,(SUM(AJ97:AK97)+SUM(AJ143:AK143)),(SUM(AI97:AK97)+SUM(AI143:AK143)))))-SUM($C166:AJ166)</f>
        <v>0</v>
      </c>
      <c r="AL166" s="45">
        <f>+IF($B166=0,0,IF($B166=30,(AL97+AL143),IF($B166=60,(SUM(AK97:AL97)+SUM(AK143:AL143)),(SUM(AJ97:AL97)+SUM(AJ143:AL143)))))-SUM($C166:AK166)</f>
        <v>0</v>
      </c>
      <c r="AM166" s="45">
        <f>+IF($B166=0,0,IF($B166=30,(AM97+AM143),IF($B166=60,(SUM(AL97:AM97)+SUM(AL143:AM143)),(SUM(AK97:AM97)+SUM(AK143:AM143)))))-SUM($C166:AL166)</f>
        <v>0</v>
      </c>
      <c r="AN166" s="45">
        <f>+IF($B166=0,0,IF($B166=30,(AN97+AN143),IF($B166=60,(SUM(AM97:AN97)+SUM(AM143:AN143)),(SUM(AL97:AN97)+SUM(AL143:AN143)))))-SUM($C166:AM166)</f>
        <v>0</v>
      </c>
      <c r="AO166" s="45">
        <f>+IF($B166=0,0,IF($B166=30,(AO97+AO143),IF($B166=60,(SUM(AN97:AO97)+SUM(AN143:AO143)),(SUM(AM97:AO97)+SUM(AM143:AO143)))))-SUM($C166:AN166)</f>
        <v>0</v>
      </c>
      <c r="AP166" s="45">
        <f>+IF($B166=0,0,IF($B166=30,(AP97+AP143),IF($B166=60,(SUM(AO97:AP97)+SUM(AO143:AP143)),(SUM(AN97:AP97)+SUM(AN143:AP143)))))-SUM($C166:AO166)</f>
        <v>0</v>
      </c>
      <c r="AQ166" s="45">
        <f>+IF($B166=0,0,IF($B166=30,(AQ97+AQ143),IF($B166=60,(SUM(AP97:AQ97)+SUM(AP143:AQ143)),(SUM(AO97:AQ97)+SUM(AO143:AQ143)))))-SUM($C166:AP166)</f>
        <v>0</v>
      </c>
      <c r="AR166" s="45">
        <f>+IF($B166=0,0,IF($B166=30,(AR97+AR143),IF($B166=60,(SUM(AQ97:AR97)+SUM(AQ143:AR143)),(SUM(AP97:AR97)+SUM(AP143:AR143)))))-SUM($C166:AQ166)</f>
        <v>0</v>
      </c>
      <c r="AS166" s="45">
        <f>+IF($B166=0,0,IF($B166=30,(AS97+AS143),IF($B166=60,(SUM(AR97:AS97)+SUM(AR143:AS143)),(SUM(AQ97:AS97)+SUM(AQ143:AS143)))))-SUM($C166:AR166)</f>
        <v>0</v>
      </c>
      <c r="AT166" s="45">
        <f>+IF($B166=0,0,IF($B166=30,(AT97+AT143),IF($B166=60,(SUM(AS97:AT97)+SUM(AS143:AT143)),(SUM(AR97:AT97)+SUM(AR143:AT143)))))-SUM($C166:AS166)</f>
        <v>0</v>
      </c>
      <c r="AU166" s="45">
        <f>+IF($B166=0,0,IF($B166=30,(AU97+AU143),IF($B166=60,(SUM(AT97:AU97)+SUM(AT143:AU143)),(SUM(AS97:AU97)+SUM(AS143:AU143)))))-SUM($C166:AT166)</f>
        <v>0</v>
      </c>
      <c r="AV166" s="45">
        <f>+IF($B166=0,0,IF($B166=30,(AV97+AV143),IF($B166=60,(SUM(AU97:AV97)+SUM(AU143:AV143)),(SUM(AT97:AV97)+SUM(AT143:AV143)))))-SUM($C166:AU166)</f>
        <v>0</v>
      </c>
      <c r="AW166" s="45">
        <f>+IF($B166=0,0,IF($B166=30,(AW97+AW143),IF($B166=60,(SUM(AV97:AW97)+SUM(AV143:AW143)),(SUM(AU97:AW97)+SUM(AU143:AW143)))))-SUM($C166:AV166)</f>
        <v>0</v>
      </c>
      <c r="AX166" s="45">
        <f>+IF($B166=0,0,IF($B166=30,(AX97+AX143),IF($B166=60,(SUM(AW97:AX97)+SUM(AW143:AX143)),(SUM(AV97:AX97)+SUM(AV143:AX143)))))-SUM($C166:AW166)</f>
        <v>0</v>
      </c>
    </row>
    <row r="167" spans="1:50" x14ac:dyDescent="0.25">
      <c r="A167" t="str">
        <f t="shared" si="128"/>
        <v>Prodotto 7</v>
      </c>
      <c r="B167" s="44">
        <v>30</v>
      </c>
      <c r="C167" s="45">
        <f t="shared" si="129"/>
        <v>12200</v>
      </c>
      <c r="D167" s="45">
        <f t="shared" si="130"/>
        <v>0</v>
      </c>
      <c r="E167" s="45">
        <f>+IF($B167=0,0,IF($B167=30,(E98+E144),IF($B167=60,(SUM(D98:E98)+SUM(D144:E144)),(SUM(C98:E98)+SUM(C144:E144)))))-SUM($C167:D167)</f>
        <v>0</v>
      </c>
      <c r="F167" s="45">
        <f>+IF($B167=0,0,IF($B167=30,(F98+F144),IF($B167=60,(SUM(E98:F98)+SUM(E144:F144)),(SUM(D98:F98)+SUM(D144:F144)))))-SUM($C167:E167)</f>
        <v>0</v>
      </c>
      <c r="G167" s="45">
        <f>+IF($B167=0,0,IF($B167=30,(G98+G144),IF($B167=60,(SUM(F98:G98)+SUM(F144:G144)),(SUM(E98:G98)+SUM(E144:G144)))))-SUM($C167:F167)</f>
        <v>0</v>
      </c>
      <c r="H167" s="45">
        <f>+IF($B167=0,0,IF($B167=30,(H98+H144),IF($B167=60,(SUM(G98:H98)+SUM(G144:H144)),(SUM(F98:H98)+SUM(F144:H144)))))-SUM($C167:G167)</f>
        <v>0</v>
      </c>
      <c r="I167" s="45">
        <f>+IF($B167=0,0,IF($B167=30,(I98+I144),IF($B167=60,(SUM(H98:I98)+SUM(H144:I144)),(SUM(G98:I98)+SUM(G144:I144)))))-SUM($C167:H167)</f>
        <v>0</v>
      </c>
      <c r="J167" s="45">
        <f>+IF($B167=0,0,IF($B167=30,(J98+J144),IF($B167=60,(SUM(I98:J98)+SUM(I144:J144)),(SUM(H98:J98)+SUM(H144:J144)))))-SUM($C167:I167)</f>
        <v>0</v>
      </c>
      <c r="K167" s="45">
        <f>+IF($B167=0,0,IF($B167=30,(K98+K144),IF($B167=60,(SUM(J98:K98)+SUM(J144:K144)),(SUM(I98:K98)+SUM(I144:K144)))))-SUM($C167:J167)</f>
        <v>0</v>
      </c>
      <c r="L167" s="45">
        <f>+IF($B167=0,0,IF($B167=30,(L98+L144),IF($B167=60,(SUM(K98:L98)+SUM(K144:L144)),(SUM(J98:L98)+SUM(J144:L144)))))-SUM($C167:K167)</f>
        <v>0</v>
      </c>
      <c r="M167" s="45">
        <f>+IF($B167=0,0,IF($B167=30,(M98+M144),IF($B167=60,(SUM(L98:M98)+SUM(L144:M144)),(SUM(K98:M98)+SUM(K144:M144)))))-SUM($C167:L167)</f>
        <v>0</v>
      </c>
      <c r="N167" s="45">
        <f>+IF($B167=0,0,IF($B167=30,(N98+N144),IF($B167=60,(SUM(M98:N98)+SUM(M144:N144)),(SUM(L98:N98)+SUM(L144:N144)))))-SUM($C167:M167)</f>
        <v>0</v>
      </c>
      <c r="O167" s="45">
        <f>+IF($B167=0,0,IF($B167=30,(O98+O144),IF($B167=60,(SUM(N98:O98)+SUM(N144:O144)),(SUM(M98:O98)+SUM(M144:O144)))))-SUM($C167:N167)</f>
        <v>0</v>
      </c>
      <c r="P167" s="45">
        <f>+IF($B167=0,0,IF($B167=30,(P98+P144),IF($B167=60,(SUM(O98:P98)+SUM(O144:P144)),(SUM(N98:P98)+SUM(N144:P144)))))-SUM($C167:O167)</f>
        <v>0</v>
      </c>
      <c r="Q167" s="45">
        <f>+IF($B167=0,0,IF($B167=30,(Q98+Q144),IF($B167=60,(SUM(P98:Q98)+SUM(P144:Q144)),(SUM(O98:Q98)+SUM(O144:Q144)))))-SUM($C167:P167)</f>
        <v>0</v>
      </c>
      <c r="R167" s="45">
        <f>+IF($B167=0,0,IF($B167=30,(R98+R144),IF($B167=60,(SUM(Q98:R98)+SUM(Q144:R144)),(SUM(P98:R98)+SUM(P144:R144)))))-SUM($C167:Q167)</f>
        <v>0</v>
      </c>
      <c r="S167" s="45">
        <f>+IF($B167=0,0,IF($B167=30,(S98+S144),IF($B167=60,(SUM(R98:S98)+SUM(R144:S144)),(SUM(Q98:S98)+SUM(Q144:S144)))))-SUM($C167:R167)</f>
        <v>0</v>
      </c>
      <c r="T167" s="45">
        <f>+IF($B167=0,0,IF($B167=30,(T98+T144),IF($B167=60,(SUM(S98:T98)+SUM(S144:T144)),(SUM(R98:T98)+SUM(R144:T144)))))-SUM($C167:S167)</f>
        <v>0</v>
      </c>
      <c r="U167" s="45">
        <f>+IF($B167=0,0,IF($B167=30,(U98+U144),IF($B167=60,(SUM(T98:U98)+SUM(T144:U144)),(SUM(S98:U98)+SUM(S144:U144)))))-SUM($C167:T167)</f>
        <v>0</v>
      </c>
      <c r="V167" s="45">
        <f>+IF($B167=0,0,IF($B167=30,(V98+V144),IF($B167=60,(SUM(U98:V98)+SUM(U144:V144)),(SUM(T98:V98)+SUM(T144:V144)))))-SUM($C167:U167)</f>
        <v>0</v>
      </c>
      <c r="W167" s="45">
        <f>+IF($B167=0,0,IF($B167=30,(W98+W144),IF($B167=60,(SUM(V98:W98)+SUM(V144:W144)),(SUM(U98:W98)+SUM(U144:W144)))))-SUM($C167:V167)</f>
        <v>0</v>
      </c>
      <c r="X167" s="45">
        <f>+IF($B167=0,0,IF($B167=30,(X98+X144),IF($B167=60,(SUM(W98:X98)+SUM(W144:X144)),(SUM(V98:X98)+SUM(V144:X144)))))-SUM($C167:W167)</f>
        <v>0</v>
      </c>
      <c r="Y167" s="45">
        <f>+IF($B167=0,0,IF($B167=30,(Y98+Y144),IF($B167=60,(SUM(X98:Y98)+SUM(X144:Y144)),(SUM(W98:Y98)+SUM(W144:Y144)))))-SUM($C167:X167)</f>
        <v>0</v>
      </c>
      <c r="Z167" s="45">
        <f>+IF($B167=0,0,IF($B167=30,(Z98+Z144),IF($B167=60,(SUM(Y98:Z98)+SUM(Y144:Z144)),(SUM(X98:Z98)+SUM(X144:Z144)))))-SUM($C167:Y167)</f>
        <v>0</v>
      </c>
      <c r="AA167" s="45">
        <f>+IF($B167=0,0,IF($B167=30,(AA98+AA144),IF($B167=60,(SUM(Z98:AA98)+SUM(Z144:AA144)),(SUM(Y98:AA98)+SUM(Y144:AA144)))))-SUM($C167:Z167)</f>
        <v>0</v>
      </c>
      <c r="AB167" s="45">
        <f>+IF($B167=0,0,IF($B167=30,(AB98+AB144),IF($B167=60,(SUM(AA98:AB98)+SUM(AA144:AB144)),(SUM(Z98:AB98)+SUM(Z144:AB144)))))-SUM($C167:AA167)</f>
        <v>0</v>
      </c>
      <c r="AC167" s="45">
        <f>+IF($B167=0,0,IF($B167=30,(AC98+AC144),IF($B167=60,(SUM(AB98:AC98)+SUM(AB144:AC144)),(SUM(AA98:AC98)+SUM(AA144:AC144)))))-SUM($C167:AB167)</f>
        <v>0</v>
      </c>
      <c r="AD167" s="45">
        <f>+IF($B167=0,0,IF($B167=30,(AD98+AD144),IF($B167=60,(SUM(AC98:AD98)+SUM(AC144:AD144)),(SUM(AB98:AD98)+SUM(AB144:AD144)))))-SUM($C167:AC167)</f>
        <v>0</v>
      </c>
      <c r="AE167" s="45">
        <f>+IF($B167=0,0,IF($B167=30,(AE98+AE144),IF($B167=60,(SUM(AD98:AE98)+SUM(AD144:AE144)),(SUM(AC98:AE98)+SUM(AC144:AE144)))))-SUM($C167:AD167)</f>
        <v>0</v>
      </c>
      <c r="AF167" s="45">
        <f>+IF($B167=0,0,IF($B167=30,(AF98+AF144),IF($B167=60,(SUM(AE98:AF98)+SUM(AE144:AF144)),(SUM(AD98:AF98)+SUM(AD144:AF144)))))-SUM($C167:AE167)</f>
        <v>0</v>
      </c>
      <c r="AG167" s="45">
        <f>+IF($B167=0,0,IF($B167=30,(AG98+AG144),IF($B167=60,(SUM(AF98:AG98)+SUM(AF144:AG144)),(SUM(AE98:AG98)+SUM(AE144:AG144)))))-SUM($C167:AF167)</f>
        <v>0</v>
      </c>
      <c r="AH167" s="45">
        <f>+IF($B167=0,0,IF($B167=30,(AH98+AH144),IF($B167=60,(SUM(AG98:AH98)+SUM(AG144:AH144)),(SUM(AF98:AH98)+SUM(AF144:AH144)))))-SUM($C167:AG167)</f>
        <v>0</v>
      </c>
      <c r="AI167" s="45">
        <f>+IF($B167=0,0,IF($B167=30,(AI98+AI144),IF($B167=60,(SUM(AH98:AI98)+SUM(AH144:AI144)),(SUM(AG98:AI98)+SUM(AG144:AI144)))))-SUM($C167:AH167)</f>
        <v>0</v>
      </c>
      <c r="AJ167" s="45">
        <f>+IF($B167=0,0,IF($B167=30,(AJ98+AJ144),IF($B167=60,(SUM(AI98:AJ98)+SUM(AI144:AJ144)),(SUM(AH98:AJ98)+SUM(AH144:AJ144)))))-SUM($C167:AI167)</f>
        <v>0</v>
      </c>
      <c r="AK167" s="45">
        <f>+IF($B167=0,0,IF($B167=30,(AK98+AK144),IF($B167=60,(SUM(AJ98:AK98)+SUM(AJ144:AK144)),(SUM(AI98:AK98)+SUM(AI144:AK144)))))-SUM($C167:AJ167)</f>
        <v>0</v>
      </c>
      <c r="AL167" s="45">
        <f>+IF($B167=0,0,IF($B167=30,(AL98+AL144),IF($B167=60,(SUM(AK98:AL98)+SUM(AK144:AL144)),(SUM(AJ98:AL98)+SUM(AJ144:AL144)))))-SUM($C167:AK167)</f>
        <v>0</v>
      </c>
      <c r="AM167" s="45">
        <f>+IF($B167=0,0,IF($B167=30,(AM98+AM144),IF($B167=60,(SUM(AL98:AM98)+SUM(AL144:AM144)),(SUM(AK98:AM98)+SUM(AK144:AM144)))))-SUM($C167:AL167)</f>
        <v>0</v>
      </c>
      <c r="AN167" s="45">
        <f>+IF($B167=0,0,IF($B167=30,(AN98+AN144),IF($B167=60,(SUM(AM98:AN98)+SUM(AM144:AN144)),(SUM(AL98:AN98)+SUM(AL144:AN144)))))-SUM($C167:AM167)</f>
        <v>0</v>
      </c>
      <c r="AO167" s="45">
        <f>+IF($B167=0,0,IF($B167=30,(AO98+AO144),IF($B167=60,(SUM(AN98:AO98)+SUM(AN144:AO144)),(SUM(AM98:AO98)+SUM(AM144:AO144)))))-SUM($C167:AN167)</f>
        <v>0</v>
      </c>
      <c r="AP167" s="45">
        <f>+IF($B167=0,0,IF($B167=30,(AP98+AP144),IF($B167=60,(SUM(AO98:AP98)+SUM(AO144:AP144)),(SUM(AN98:AP98)+SUM(AN144:AP144)))))-SUM($C167:AO167)</f>
        <v>0</v>
      </c>
      <c r="AQ167" s="45">
        <f>+IF($B167=0,0,IF($B167=30,(AQ98+AQ144),IF($B167=60,(SUM(AP98:AQ98)+SUM(AP144:AQ144)),(SUM(AO98:AQ98)+SUM(AO144:AQ144)))))-SUM($C167:AP167)</f>
        <v>0</v>
      </c>
      <c r="AR167" s="45">
        <f>+IF($B167=0,0,IF($B167=30,(AR98+AR144),IF($B167=60,(SUM(AQ98:AR98)+SUM(AQ144:AR144)),(SUM(AP98:AR98)+SUM(AP144:AR144)))))-SUM($C167:AQ167)</f>
        <v>0</v>
      </c>
      <c r="AS167" s="45">
        <f>+IF($B167=0,0,IF($B167=30,(AS98+AS144),IF($B167=60,(SUM(AR98:AS98)+SUM(AR144:AS144)),(SUM(AQ98:AS98)+SUM(AQ144:AS144)))))-SUM($C167:AR167)</f>
        <v>0</v>
      </c>
      <c r="AT167" s="45">
        <f>+IF($B167=0,0,IF($B167=30,(AT98+AT144),IF($B167=60,(SUM(AS98:AT98)+SUM(AS144:AT144)),(SUM(AR98:AT98)+SUM(AR144:AT144)))))-SUM($C167:AS167)</f>
        <v>0</v>
      </c>
      <c r="AU167" s="45">
        <f>+IF($B167=0,0,IF($B167=30,(AU98+AU144),IF($B167=60,(SUM(AT98:AU98)+SUM(AT144:AU144)),(SUM(AS98:AU98)+SUM(AS144:AU144)))))-SUM($C167:AT167)</f>
        <v>0</v>
      </c>
      <c r="AV167" s="45">
        <f>+IF($B167=0,0,IF($B167=30,(AV98+AV144),IF($B167=60,(SUM(AU98:AV98)+SUM(AU144:AV144)),(SUM(AT98:AV98)+SUM(AT144:AV144)))))-SUM($C167:AU167)</f>
        <v>0</v>
      </c>
      <c r="AW167" s="45">
        <f>+IF($B167=0,0,IF($B167=30,(AW98+AW144),IF($B167=60,(SUM(AV98:AW98)+SUM(AV144:AW144)),(SUM(AU98:AW98)+SUM(AU144:AW144)))))-SUM($C167:AV167)</f>
        <v>0</v>
      </c>
      <c r="AX167" s="45">
        <f>+IF($B167=0,0,IF($B167=30,(AX98+AX144),IF($B167=60,(SUM(AW98:AX98)+SUM(AW144:AX144)),(SUM(AV98:AX98)+SUM(AV144:AX144)))))-SUM($C167:AW167)</f>
        <v>0</v>
      </c>
    </row>
    <row r="168" spans="1:50" x14ac:dyDescent="0.25">
      <c r="A168" t="str">
        <f t="shared" si="128"/>
        <v>Prodotto 8</v>
      </c>
      <c r="B168" s="44">
        <v>30</v>
      </c>
      <c r="C168" s="45">
        <f t="shared" si="129"/>
        <v>12200</v>
      </c>
      <c r="D168" s="45">
        <f t="shared" si="130"/>
        <v>0</v>
      </c>
      <c r="E168" s="45">
        <f>+IF($B168=0,0,IF($B168=30,(E99+E145),IF($B168=60,(SUM(D99:E99)+SUM(D145:E145)),(SUM(C99:E99)+SUM(C145:E145)))))-SUM($C168:D168)</f>
        <v>0</v>
      </c>
      <c r="F168" s="45">
        <f>+IF($B168=0,0,IF($B168=30,(F99+F145),IF($B168=60,(SUM(E99:F99)+SUM(E145:F145)),(SUM(D99:F99)+SUM(D145:F145)))))-SUM($C168:E168)</f>
        <v>0</v>
      </c>
      <c r="G168" s="45">
        <f>+IF($B168=0,0,IF($B168=30,(G99+G145),IF($B168=60,(SUM(F99:G99)+SUM(F145:G145)),(SUM(E99:G99)+SUM(E145:G145)))))-SUM($C168:F168)</f>
        <v>0</v>
      </c>
      <c r="H168" s="45">
        <f>+IF($B168=0,0,IF($B168=30,(H99+H145),IF($B168=60,(SUM(G99:H99)+SUM(G145:H145)),(SUM(F99:H99)+SUM(F145:H145)))))-SUM($C168:G168)</f>
        <v>0</v>
      </c>
      <c r="I168" s="45">
        <f>+IF($B168=0,0,IF($B168=30,(I99+I145),IF($B168=60,(SUM(H99:I99)+SUM(H145:I145)),(SUM(G99:I99)+SUM(G145:I145)))))-SUM($C168:H168)</f>
        <v>0</v>
      </c>
      <c r="J168" s="45">
        <f>+IF($B168=0,0,IF($B168=30,(J99+J145),IF($B168=60,(SUM(I99:J99)+SUM(I145:J145)),(SUM(H99:J99)+SUM(H145:J145)))))-SUM($C168:I168)</f>
        <v>0</v>
      </c>
      <c r="K168" s="45">
        <f>+IF($B168=0,0,IF($B168=30,(K99+K145),IF($B168=60,(SUM(J99:K99)+SUM(J145:K145)),(SUM(I99:K99)+SUM(I145:K145)))))-SUM($C168:J168)</f>
        <v>0</v>
      </c>
      <c r="L168" s="45">
        <f>+IF($B168=0,0,IF($B168=30,(L99+L145),IF($B168=60,(SUM(K99:L99)+SUM(K145:L145)),(SUM(J99:L99)+SUM(J145:L145)))))-SUM($C168:K168)</f>
        <v>0</v>
      </c>
      <c r="M168" s="45">
        <f>+IF($B168=0,0,IF($B168=30,(M99+M145),IF($B168=60,(SUM(L99:M99)+SUM(L145:M145)),(SUM(K99:M99)+SUM(K145:M145)))))-SUM($C168:L168)</f>
        <v>0</v>
      </c>
      <c r="N168" s="45">
        <f>+IF($B168=0,0,IF($B168=30,(N99+N145),IF($B168=60,(SUM(M99:N99)+SUM(M145:N145)),(SUM(L99:N99)+SUM(L145:N145)))))-SUM($C168:M168)</f>
        <v>0</v>
      </c>
      <c r="O168" s="45">
        <f>+IF($B168=0,0,IF($B168=30,(O99+O145),IF($B168=60,(SUM(N99:O99)+SUM(N145:O145)),(SUM(M99:O99)+SUM(M145:O145)))))-SUM($C168:N168)</f>
        <v>0</v>
      </c>
      <c r="P168" s="45">
        <f>+IF($B168=0,0,IF($B168=30,(P99+P145),IF($B168=60,(SUM(O99:P99)+SUM(O145:P145)),(SUM(N99:P99)+SUM(N145:P145)))))-SUM($C168:O168)</f>
        <v>0</v>
      </c>
      <c r="Q168" s="45">
        <f>+IF($B168=0,0,IF($B168=30,(Q99+Q145),IF($B168=60,(SUM(P99:Q99)+SUM(P145:Q145)),(SUM(O99:Q99)+SUM(O145:Q145)))))-SUM($C168:P168)</f>
        <v>0</v>
      </c>
      <c r="R168" s="45">
        <f>+IF($B168=0,0,IF($B168=30,(R99+R145),IF($B168=60,(SUM(Q99:R99)+SUM(Q145:R145)),(SUM(P99:R99)+SUM(P145:R145)))))-SUM($C168:Q168)</f>
        <v>0</v>
      </c>
      <c r="S168" s="45">
        <f>+IF($B168=0,0,IF($B168=30,(S99+S145),IF($B168=60,(SUM(R99:S99)+SUM(R145:S145)),(SUM(Q99:S99)+SUM(Q145:S145)))))-SUM($C168:R168)</f>
        <v>0</v>
      </c>
      <c r="T168" s="45">
        <f>+IF($B168=0,0,IF($B168=30,(T99+T145),IF($B168=60,(SUM(S99:T99)+SUM(S145:T145)),(SUM(R99:T99)+SUM(R145:T145)))))-SUM($C168:S168)</f>
        <v>0</v>
      </c>
      <c r="U168" s="45">
        <f>+IF($B168=0,0,IF($B168=30,(U99+U145),IF($B168=60,(SUM(T99:U99)+SUM(T145:U145)),(SUM(S99:U99)+SUM(S145:U145)))))-SUM($C168:T168)</f>
        <v>0</v>
      </c>
      <c r="V168" s="45">
        <f>+IF($B168=0,0,IF($B168=30,(V99+V145),IF($B168=60,(SUM(U99:V99)+SUM(U145:V145)),(SUM(T99:V99)+SUM(T145:V145)))))-SUM($C168:U168)</f>
        <v>0</v>
      </c>
      <c r="W168" s="45">
        <f>+IF($B168=0,0,IF($B168=30,(W99+W145),IF($B168=60,(SUM(V99:W99)+SUM(V145:W145)),(SUM(U99:W99)+SUM(U145:W145)))))-SUM($C168:V168)</f>
        <v>0</v>
      </c>
      <c r="X168" s="45">
        <f>+IF($B168=0,0,IF($B168=30,(X99+X145),IF($B168=60,(SUM(W99:X99)+SUM(W145:X145)),(SUM(V99:X99)+SUM(V145:X145)))))-SUM($C168:W168)</f>
        <v>0</v>
      </c>
      <c r="Y168" s="45">
        <f>+IF($B168=0,0,IF($B168=30,(Y99+Y145),IF($B168=60,(SUM(X99:Y99)+SUM(X145:Y145)),(SUM(W99:Y99)+SUM(W145:Y145)))))-SUM($C168:X168)</f>
        <v>0</v>
      </c>
      <c r="Z168" s="45">
        <f>+IF($B168=0,0,IF($B168=30,(Z99+Z145),IF($B168=60,(SUM(Y99:Z99)+SUM(Y145:Z145)),(SUM(X99:Z99)+SUM(X145:Z145)))))-SUM($C168:Y168)</f>
        <v>0</v>
      </c>
      <c r="AA168" s="45">
        <f>+IF($B168=0,0,IF($B168=30,(AA99+AA145),IF($B168=60,(SUM(Z99:AA99)+SUM(Z145:AA145)),(SUM(Y99:AA99)+SUM(Y145:AA145)))))-SUM($C168:Z168)</f>
        <v>0</v>
      </c>
      <c r="AB168" s="45">
        <f>+IF($B168=0,0,IF($B168=30,(AB99+AB145),IF($B168=60,(SUM(AA99:AB99)+SUM(AA145:AB145)),(SUM(Z99:AB99)+SUM(Z145:AB145)))))-SUM($C168:AA168)</f>
        <v>0</v>
      </c>
      <c r="AC168" s="45">
        <f>+IF($B168=0,0,IF($B168=30,(AC99+AC145),IF($B168=60,(SUM(AB99:AC99)+SUM(AB145:AC145)),(SUM(AA99:AC99)+SUM(AA145:AC145)))))-SUM($C168:AB168)</f>
        <v>0</v>
      </c>
      <c r="AD168" s="45">
        <f>+IF($B168=0,0,IF($B168=30,(AD99+AD145),IF($B168=60,(SUM(AC99:AD99)+SUM(AC145:AD145)),(SUM(AB99:AD99)+SUM(AB145:AD145)))))-SUM($C168:AC168)</f>
        <v>0</v>
      </c>
      <c r="AE168" s="45">
        <f>+IF($B168=0,0,IF($B168=30,(AE99+AE145),IF($B168=60,(SUM(AD99:AE99)+SUM(AD145:AE145)),(SUM(AC99:AE99)+SUM(AC145:AE145)))))-SUM($C168:AD168)</f>
        <v>0</v>
      </c>
      <c r="AF168" s="45">
        <f>+IF($B168=0,0,IF($B168=30,(AF99+AF145),IF($B168=60,(SUM(AE99:AF99)+SUM(AE145:AF145)),(SUM(AD99:AF99)+SUM(AD145:AF145)))))-SUM($C168:AE168)</f>
        <v>0</v>
      </c>
      <c r="AG168" s="45">
        <f>+IF($B168=0,0,IF($B168=30,(AG99+AG145),IF($B168=60,(SUM(AF99:AG99)+SUM(AF145:AG145)),(SUM(AE99:AG99)+SUM(AE145:AG145)))))-SUM($C168:AF168)</f>
        <v>0</v>
      </c>
      <c r="AH168" s="45">
        <f>+IF($B168=0,0,IF($B168=30,(AH99+AH145),IF($B168=60,(SUM(AG99:AH99)+SUM(AG145:AH145)),(SUM(AF99:AH99)+SUM(AF145:AH145)))))-SUM($C168:AG168)</f>
        <v>0</v>
      </c>
      <c r="AI168" s="45">
        <f>+IF($B168=0,0,IF($B168=30,(AI99+AI145),IF($B168=60,(SUM(AH99:AI99)+SUM(AH145:AI145)),(SUM(AG99:AI99)+SUM(AG145:AI145)))))-SUM($C168:AH168)</f>
        <v>0</v>
      </c>
      <c r="AJ168" s="45">
        <f>+IF($B168=0,0,IF($B168=30,(AJ99+AJ145),IF($B168=60,(SUM(AI99:AJ99)+SUM(AI145:AJ145)),(SUM(AH99:AJ99)+SUM(AH145:AJ145)))))-SUM($C168:AI168)</f>
        <v>0</v>
      </c>
      <c r="AK168" s="45">
        <f>+IF($B168=0,0,IF($B168=30,(AK99+AK145),IF($B168=60,(SUM(AJ99:AK99)+SUM(AJ145:AK145)),(SUM(AI99:AK99)+SUM(AI145:AK145)))))-SUM($C168:AJ168)</f>
        <v>0</v>
      </c>
      <c r="AL168" s="45">
        <f>+IF($B168=0,0,IF($B168=30,(AL99+AL145),IF($B168=60,(SUM(AK99:AL99)+SUM(AK145:AL145)),(SUM(AJ99:AL99)+SUM(AJ145:AL145)))))-SUM($C168:AK168)</f>
        <v>0</v>
      </c>
      <c r="AM168" s="45">
        <f>+IF($B168=0,0,IF($B168=30,(AM99+AM145),IF($B168=60,(SUM(AL99:AM99)+SUM(AL145:AM145)),(SUM(AK99:AM99)+SUM(AK145:AM145)))))-SUM($C168:AL168)</f>
        <v>0</v>
      </c>
      <c r="AN168" s="45">
        <f>+IF($B168=0,0,IF($B168=30,(AN99+AN145),IF($B168=60,(SUM(AM99:AN99)+SUM(AM145:AN145)),(SUM(AL99:AN99)+SUM(AL145:AN145)))))-SUM($C168:AM168)</f>
        <v>0</v>
      </c>
      <c r="AO168" s="45">
        <f>+IF($B168=0,0,IF($B168=30,(AO99+AO145),IF($B168=60,(SUM(AN99:AO99)+SUM(AN145:AO145)),(SUM(AM99:AO99)+SUM(AM145:AO145)))))-SUM($C168:AN168)</f>
        <v>0</v>
      </c>
      <c r="AP168" s="45">
        <f>+IF($B168=0,0,IF($B168=30,(AP99+AP145),IF($B168=60,(SUM(AO99:AP99)+SUM(AO145:AP145)),(SUM(AN99:AP99)+SUM(AN145:AP145)))))-SUM($C168:AO168)</f>
        <v>0</v>
      </c>
      <c r="AQ168" s="45">
        <f>+IF($B168=0,0,IF($B168=30,(AQ99+AQ145),IF($B168=60,(SUM(AP99:AQ99)+SUM(AP145:AQ145)),(SUM(AO99:AQ99)+SUM(AO145:AQ145)))))-SUM($C168:AP168)</f>
        <v>0</v>
      </c>
      <c r="AR168" s="45">
        <f>+IF($B168=0,0,IF($B168=30,(AR99+AR145),IF($B168=60,(SUM(AQ99:AR99)+SUM(AQ145:AR145)),(SUM(AP99:AR99)+SUM(AP145:AR145)))))-SUM($C168:AQ168)</f>
        <v>0</v>
      </c>
      <c r="AS168" s="45">
        <f>+IF($B168=0,0,IF($B168=30,(AS99+AS145),IF($B168=60,(SUM(AR99:AS99)+SUM(AR145:AS145)),(SUM(AQ99:AS99)+SUM(AQ145:AS145)))))-SUM($C168:AR168)</f>
        <v>0</v>
      </c>
      <c r="AT168" s="45">
        <f>+IF($B168=0,0,IF($B168=30,(AT99+AT145),IF($B168=60,(SUM(AS99:AT99)+SUM(AS145:AT145)),(SUM(AR99:AT99)+SUM(AR145:AT145)))))-SUM($C168:AS168)</f>
        <v>0</v>
      </c>
      <c r="AU168" s="45">
        <f>+IF($B168=0,0,IF($B168=30,(AU99+AU145),IF($B168=60,(SUM(AT99:AU99)+SUM(AT145:AU145)),(SUM(AS99:AU99)+SUM(AS145:AU145)))))-SUM($C168:AT168)</f>
        <v>0</v>
      </c>
      <c r="AV168" s="45">
        <f>+IF($B168=0,0,IF($B168=30,(AV99+AV145),IF($B168=60,(SUM(AU99:AV99)+SUM(AU145:AV145)),(SUM(AT99:AV99)+SUM(AT145:AV145)))))-SUM($C168:AU168)</f>
        <v>0</v>
      </c>
      <c r="AW168" s="45">
        <f>+IF($B168=0,0,IF($B168=30,(AW99+AW145),IF($B168=60,(SUM(AV99:AW99)+SUM(AV145:AW145)),(SUM(AU99:AW99)+SUM(AU145:AW145)))))-SUM($C168:AV168)</f>
        <v>0</v>
      </c>
      <c r="AX168" s="45">
        <f>+IF($B168=0,0,IF($B168=30,(AX99+AX145),IF($B168=60,(SUM(AW99:AX99)+SUM(AW145:AX145)),(SUM(AV99:AX99)+SUM(AV145:AX145)))))-SUM($C168:AW168)</f>
        <v>0</v>
      </c>
    </row>
    <row r="169" spans="1:50" x14ac:dyDescent="0.25">
      <c r="A169" t="str">
        <f t="shared" si="128"/>
        <v>Prodotto 9</v>
      </c>
      <c r="B169" s="44">
        <v>30</v>
      </c>
      <c r="C169" s="45">
        <f t="shared" si="129"/>
        <v>12200</v>
      </c>
      <c r="D169" s="45">
        <f t="shared" si="130"/>
        <v>0</v>
      </c>
      <c r="E169" s="45">
        <f>+IF($B169=0,0,IF($B169=30,(E100+E146),IF($B169=60,(SUM(D100:E100)+SUM(D146:E146)),(SUM(C100:E100)+SUM(C146:E146)))))-SUM($C169:D169)</f>
        <v>0</v>
      </c>
      <c r="F169" s="45">
        <f>+IF($B169=0,0,IF($B169=30,(F100+F146),IF($B169=60,(SUM(E100:F100)+SUM(E146:F146)),(SUM(D100:F100)+SUM(D146:F146)))))-SUM($C169:E169)</f>
        <v>0</v>
      </c>
      <c r="G169" s="45">
        <f>+IF($B169=0,0,IF($B169=30,(G100+G146),IF($B169=60,(SUM(F100:G100)+SUM(F146:G146)),(SUM(E100:G100)+SUM(E146:G146)))))-SUM($C169:F169)</f>
        <v>0</v>
      </c>
      <c r="H169" s="45">
        <f>+IF($B169=0,0,IF($B169=30,(H100+H146),IF($B169=60,(SUM(G100:H100)+SUM(G146:H146)),(SUM(F100:H100)+SUM(F146:H146)))))-SUM($C169:G169)</f>
        <v>0</v>
      </c>
      <c r="I169" s="45">
        <f>+IF($B169=0,0,IF($B169=30,(I100+I146),IF($B169=60,(SUM(H100:I100)+SUM(H146:I146)),(SUM(G100:I100)+SUM(G146:I146)))))-SUM($C169:H169)</f>
        <v>0</v>
      </c>
      <c r="J169" s="45">
        <f>+IF($B169=0,0,IF($B169=30,(J100+J146),IF($B169=60,(SUM(I100:J100)+SUM(I146:J146)),(SUM(H100:J100)+SUM(H146:J146)))))-SUM($C169:I169)</f>
        <v>0</v>
      </c>
      <c r="K169" s="45">
        <f>+IF($B169=0,0,IF($B169=30,(K100+K146),IF($B169=60,(SUM(J100:K100)+SUM(J146:K146)),(SUM(I100:K100)+SUM(I146:K146)))))-SUM($C169:J169)</f>
        <v>0</v>
      </c>
      <c r="L169" s="45">
        <f>+IF($B169=0,0,IF($B169=30,(L100+L146),IF($B169=60,(SUM(K100:L100)+SUM(K146:L146)),(SUM(J100:L100)+SUM(J146:L146)))))-SUM($C169:K169)</f>
        <v>0</v>
      </c>
      <c r="M169" s="45">
        <f>+IF($B169=0,0,IF($B169=30,(M100+M146),IF($B169=60,(SUM(L100:M100)+SUM(L146:M146)),(SUM(K100:M100)+SUM(K146:M146)))))-SUM($C169:L169)</f>
        <v>0</v>
      </c>
      <c r="N169" s="45">
        <f>+IF($B169=0,0,IF($B169=30,(N100+N146),IF($B169=60,(SUM(M100:N100)+SUM(M146:N146)),(SUM(L100:N100)+SUM(L146:N146)))))-SUM($C169:M169)</f>
        <v>0</v>
      </c>
      <c r="O169" s="45">
        <f>+IF($B169=0,0,IF($B169=30,(O100+O146),IF($B169=60,(SUM(N100:O100)+SUM(N146:O146)),(SUM(M100:O100)+SUM(M146:O146)))))-SUM($C169:N169)</f>
        <v>0</v>
      </c>
      <c r="P169" s="45">
        <f>+IF($B169=0,0,IF($B169=30,(P100+P146),IF($B169=60,(SUM(O100:P100)+SUM(O146:P146)),(SUM(N100:P100)+SUM(N146:P146)))))-SUM($C169:O169)</f>
        <v>0</v>
      </c>
      <c r="Q169" s="45">
        <f>+IF($B169=0,0,IF($B169=30,(Q100+Q146),IF($B169=60,(SUM(P100:Q100)+SUM(P146:Q146)),(SUM(O100:Q100)+SUM(O146:Q146)))))-SUM($C169:P169)</f>
        <v>0</v>
      </c>
      <c r="R169" s="45">
        <f>+IF($B169=0,0,IF($B169=30,(R100+R146),IF($B169=60,(SUM(Q100:R100)+SUM(Q146:R146)),(SUM(P100:R100)+SUM(P146:R146)))))-SUM($C169:Q169)</f>
        <v>0</v>
      </c>
      <c r="S169" s="45">
        <f>+IF($B169=0,0,IF($B169=30,(S100+S146),IF($B169=60,(SUM(R100:S100)+SUM(R146:S146)),(SUM(Q100:S100)+SUM(Q146:S146)))))-SUM($C169:R169)</f>
        <v>0</v>
      </c>
      <c r="T169" s="45">
        <f>+IF($B169=0,0,IF($B169=30,(T100+T146),IF($B169=60,(SUM(S100:T100)+SUM(S146:T146)),(SUM(R100:T100)+SUM(R146:T146)))))-SUM($C169:S169)</f>
        <v>0</v>
      </c>
      <c r="U169" s="45">
        <f>+IF($B169=0,0,IF($B169=30,(U100+U146),IF($B169=60,(SUM(T100:U100)+SUM(T146:U146)),(SUM(S100:U100)+SUM(S146:U146)))))-SUM($C169:T169)</f>
        <v>0</v>
      </c>
      <c r="V169" s="45">
        <f>+IF($B169=0,0,IF($B169=30,(V100+V146),IF($B169=60,(SUM(U100:V100)+SUM(U146:V146)),(SUM(T100:V100)+SUM(T146:V146)))))-SUM($C169:U169)</f>
        <v>0</v>
      </c>
      <c r="W169" s="45">
        <f>+IF($B169=0,0,IF($B169=30,(W100+W146),IF($B169=60,(SUM(V100:W100)+SUM(V146:W146)),(SUM(U100:W100)+SUM(U146:W146)))))-SUM($C169:V169)</f>
        <v>0</v>
      </c>
      <c r="X169" s="45">
        <f>+IF($B169=0,0,IF($B169=30,(X100+X146),IF($B169=60,(SUM(W100:X100)+SUM(W146:X146)),(SUM(V100:X100)+SUM(V146:X146)))))-SUM($C169:W169)</f>
        <v>0</v>
      </c>
      <c r="Y169" s="45">
        <f>+IF($B169=0,0,IF($B169=30,(Y100+Y146),IF($B169=60,(SUM(X100:Y100)+SUM(X146:Y146)),(SUM(W100:Y100)+SUM(W146:Y146)))))-SUM($C169:X169)</f>
        <v>0</v>
      </c>
      <c r="Z169" s="45">
        <f>+IF($B169=0,0,IF($B169=30,(Z100+Z146),IF($B169=60,(SUM(Y100:Z100)+SUM(Y146:Z146)),(SUM(X100:Z100)+SUM(X146:Z146)))))-SUM($C169:Y169)</f>
        <v>0</v>
      </c>
      <c r="AA169" s="45">
        <f>+IF($B169=0,0,IF($B169=30,(AA100+AA146),IF($B169=60,(SUM(Z100:AA100)+SUM(Z146:AA146)),(SUM(Y100:AA100)+SUM(Y146:AA146)))))-SUM($C169:Z169)</f>
        <v>0</v>
      </c>
      <c r="AB169" s="45">
        <f>+IF($B169=0,0,IF($B169=30,(AB100+AB146),IF($B169=60,(SUM(AA100:AB100)+SUM(AA146:AB146)),(SUM(Z100:AB100)+SUM(Z146:AB146)))))-SUM($C169:AA169)</f>
        <v>0</v>
      </c>
      <c r="AC169" s="45">
        <f>+IF($B169=0,0,IF($B169=30,(AC100+AC146),IF($B169=60,(SUM(AB100:AC100)+SUM(AB146:AC146)),(SUM(AA100:AC100)+SUM(AA146:AC146)))))-SUM($C169:AB169)</f>
        <v>0</v>
      </c>
      <c r="AD169" s="45">
        <f>+IF($B169=0,0,IF($B169=30,(AD100+AD146),IF($B169=60,(SUM(AC100:AD100)+SUM(AC146:AD146)),(SUM(AB100:AD100)+SUM(AB146:AD146)))))-SUM($C169:AC169)</f>
        <v>0</v>
      </c>
      <c r="AE169" s="45">
        <f>+IF($B169=0,0,IF($B169=30,(AE100+AE146),IF($B169=60,(SUM(AD100:AE100)+SUM(AD146:AE146)),(SUM(AC100:AE100)+SUM(AC146:AE146)))))-SUM($C169:AD169)</f>
        <v>0</v>
      </c>
      <c r="AF169" s="45">
        <f>+IF($B169=0,0,IF($B169=30,(AF100+AF146),IF($B169=60,(SUM(AE100:AF100)+SUM(AE146:AF146)),(SUM(AD100:AF100)+SUM(AD146:AF146)))))-SUM($C169:AE169)</f>
        <v>0</v>
      </c>
      <c r="AG169" s="45">
        <f>+IF($B169=0,0,IF($B169=30,(AG100+AG146),IF($B169=60,(SUM(AF100:AG100)+SUM(AF146:AG146)),(SUM(AE100:AG100)+SUM(AE146:AG146)))))-SUM($C169:AF169)</f>
        <v>0</v>
      </c>
      <c r="AH169" s="45">
        <f>+IF($B169=0,0,IF($B169=30,(AH100+AH146),IF($B169=60,(SUM(AG100:AH100)+SUM(AG146:AH146)),(SUM(AF100:AH100)+SUM(AF146:AH146)))))-SUM($C169:AG169)</f>
        <v>0</v>
      </c>
      <c r="AI169" s="45">
        <f>+IF($B169=0,0,IF($B169=30,(AI100+AI146),IF($B169=60,(SUM(AH100:AI100)+SUM(AH146:AI146)),(SUM(AG100:AI100)+SUM(AG146:AI146)))))-SUM($C169:AH169)</f>
        <v>0</v>
      </c>
      <c r="AJ169" s="45">
        <f>+IF($B169=0,0,IF($B169=30,(AJ100+AJ146),IF($B169=60,(SUM(AI100:AJ100)+SUM(AI146:AJ146)),(SUM(AH100:AJ100)+SUM(AH146:AJ146)))))-SUM($C169:AI169)</f>
        <v>0</v>
      </c>
      <c r="AK169" s="45">
        <f>+IF($B169=0,0,IF($B169=30,(AK100+AK146),IF($B169=60,(SUM(AJ100:AK100)+SUM(AJ146:AK146)),(SUM(AI100:AK100)+SUM(AI146:AK146)))))-SUM($C169:AJ169)</f>
        <v>0</v>
      </c>
      <c r="AL169" s="45">
        <f>+IF($B169=0,0,IF($B169=30,(AL100+AL146),IF($B169=60,(SUM(AK100:AL100)+SUM(AK146:AL146)),(SUM(AJ100:AL100)+SUM(AJ146:AL146)))))-SUM($C169:AK169)</f>
        <v>0</v>
      </c>
      <c r="AM169" s="45">
        <f>+IF($B169=0,0,IF($B169=30,(AM100+AM146),IF($B169=60,(SUM(AL100:AM100)+SUM(AL146:AM146)),(SUM(AK100:AM100)+SUM(AK146:AM146)))))-SUM($C169:AL169)</f>
        <v>0</v>
      </c>
      <c r="AN169" s="45">
        <f>+IF($B169=0,0,IF($B169=30,(AN100+AN146),IF($B169=60,(SUM(AM100:AN100)+SUM(AM146:AN146)),(SUM(AL100:AN100)+SUM(AL146:AN146)))))-SUM($C169:AM169)</f>
        <v>0</v>
      </c>
      <c r="AO169" s="45">
        <f>+IF($B169=0,0,IF($B169=30,(AO100+AO146),IF($B169=60,(SUM(AN100:AO100)+SUM(AN146:AO146)),(SUM(AM100:AO100)+SUM(AM146:AO146)))))-SUM($C169:AN169)</f>
        <v>0</v>
      </c>
      <c r="AP169" s="45">
        <f>+IF($B169=0,0,IF($B169=30,(AP100+AP146),IF($B169=60,(SUM(AO100:AP100)+SUM(AO146:AP146)),(SUM(AN100:AP100)+SUM(AN146:AP146)))))-SUM($C169:AO169)</f>
        <v>0</v>
      </c>
      <c r="AQ169" s="45">
        <f>+IF($B169=0,0,IF($B169=30,(AQ100+AQ146),IF($B169=60,(SUM(AP100:AQ100)+SUM(AP146:AQ146)),(SUM(AO100:AQ100)+SUM(AO146:AQ146)))))-SUM($C169:AP169)</f>
        <v>0</v>
      </c>
      <c r="AR169" s="45">
        <f>+IF($B169=0,0,IF($B169=30,(AR100+AR146),IF($B169=60,(SUM(AQ100:AR100)+SUM(AQ146:AR146)),(SUM(AP100:AR100)+SUM(AP146:AR146)))))-SUM($C169:AQ169)</f>
        <v>0</v>
      </c>
      <c r="AS169" s="45">
        <f>+IF($B169=0,0,IF($B169=30,(AS100+AS146),IF($B169=60,(SUM(AR100:AS100)+SUM(AR146:AS146)),(SUM(AQ100:AS100)+SUM(AQ146:AS146)))))-SUM($C169:AR169)</f>
        <v>0</v>
      </c>
      <c r="AT169" s="45">
        <f>+IF($B169=0,0,IF($B169=30,(AT100+AT146),IF($B169=60,(SUM(AS100:AT100)+SUM(AS146:AT146)),(SUM(AR100:AT100)+SUM(AR146:AT146)))))-SUM($C169:AS169)</f>
        <v>0</v>
      </c>
      <c r="AU169" s="45">
        <f>+IF($B169=0,0,IF($B169=30,(AU100+AU146),IF($B169=60,(SUM(AT100:AU100)+SUM(AT146:AU146)),(SUM(AS100:AU100)+SUM(AS146:AU146)))))-SUM($C169:AT169)</f>
        <v>0</v>
      </c>
      <c r="AV169" s="45">
        <f>+IF($B169=0,0,IF($B169=30,(AV100+AV146),IF($B169=60,(SUM(AU100:AV100)+SUM(AU146:AV146)),(SUM(AT100:AV100)+SUM(AT146:AV146)))))-SUM($C169:AU169)</f>
        <v>0</v>
      </c>
      <c r="AW169" s="45">
        <f>+IF($B169=0,0,IF($B169=30,(AW100+AW146),IF($B169=60,(SUM(AV100:AW100)+SUM(AV146:AW146)),(SUM(AU100:AW100)+SUM(AU146:AW146)))))-SUM($C169:AV169)</f>
        <v>0</v>
      </c>
      <c r="AX169" s="45">
        <f>+IF($B169=0,0,IF($B169=30,(AX100+AX146),IF($B169=60,(SUM(AW100:AX100)+SUM(AW146:AX146)),(SUM(AV100:AX100)+SUM(AV146:AX146)))))-SUM($C169:AW169)</f>
        <v>0</v>
      </c>
    </row>
    <row r="170" spans="1:50" x14ac:dyDescent="0.25">
      <c r="A170" t="str">
        <f t="shared" si="128"/>
        <v>Prodotto 10</v>
      </c>
      <c r="B170" s="44">
        <v>30</v>
      </c>
      <c r="C170" s="45">
        <f t="shared" si="129"/>
        <v>12200</v>
      </c>
      <c r="D170" s="45">
        <f t="shared" si="130"/>
        <v>0</v>
      </c>
      <c r="E170" s="45">
        <f>+IF($B170=0,0,IF($B170=30,(E101+E147),IF($B170=60,(SUM(D101:E101)+SUM(D147:E147)),(SUM(C101:E101)+SUM(C147:E147)))))-SUM($C170:D170)</f>
        <v>0</v>
      </c>
      <c r="F170" s="45">
        <f>+IF($B170=0,0,IF($B170=30,(F101+F147),IF($B170=60,(SUM(E101:F101)+SUM(E147:F147)),(SUM(D101:F101)+SUM(D147:F147)))))-SUM($C170:E170)</f>
        <v>0</v>
      </c>
      <c r="G170" s="45">
        <f>+IF($B170=0,0,IF($B170=30,(G101+G147),IF($B170=60,(SUM(F101:G101)+SUM(F147:G147)),(SUM(E101:G101)+SUM(E147:G147)))))-SUM($C170:F170)</f>
        <v>0</v>
      </c>
      <c r="H170" s="45">
        <f>+IF($B170=0,0,IF($B170=30,(H101+H147),IF($B170=60,(SUM(G101:H101)+SUM(G147:H147)),(SUM(F101:H101)+SUM(F147:H147)))))-SUM($C170:G170)</f>
        <v>0</v>
      </c>
      <c r="I170" s="45">
        <f>+IF($B170=0,0,IF($B170=30,(I101+I147),IF($B170=60,(SUM(H101:I101)+SUM(H147:I147)),(SUM(G101:I101)+SUM(G147:I147)))))-SUM($C170:H170)</f>
        <v>0</v>
      </c>
      <c r="J170" s="45">
        <f>+IF($B170=0,0,IF($B170=30,(J101+J147),IF($B170=60,(SUM(I101:J101)+SUM(I147:J147)),(SUM(H101:J101)+SUM(H147:J147)))))-SUM($C170:I170)</f>
        <v>0</v>
      </c>
      <c r="K170" s="45">
        <f>+IF($B170=0,0,IF($B170=30,(K101+K147),IF($B170=60,(SUM(J101:K101)+SUM(J147:K147)),(SUM(I101:K101)+SUM(I147:K147)))))-SUM($C170:J170)</f>
        <v>0</v>
      </c>
      <c r="L170" s="45">
        <f>+IF($B170=0,0,IF($B170=30,(L101+L147),IF($B170=60,(SUM(K101:L101)+SUM(K147:L147)),(SUM(J101:L101)+SUM(J147:L147)))))-SUM($C170:K170)</f>
        <v>0</v>
      </c>
      <c r="M170" s="45">
        <f>+IF($B170=0,0,IF($B170=30,(M101+M147),IF($B170=60,(SUM(L101:M101)+SUM(L147:M147)),(SUM(K101:M101)+SUM(K147:M147)))))-SUM($C170:L170)</f>
        <v>0</v>
      </c>
      <c r="N170" s="45">
        <f>+IF($B170=0,0,IF($B170=30,(N101+N147),IF($B170=60,(SUM(M101:N101)+SUM(M147:N147)),(SUM(L101:N101)+SUM(L147:N147)))))-SUM($C170:M170)</f>
        <v>0</v>
      </c>
      <c r="O170" s="45">
        <f>+IF($B170=0,0,IF($B170=30,(O101+O147),IF($B170=60,(SUM(N101:O101)+SUM(N147:O147)),(SUM(M101:O101)+SUM(M147:O147)))))-SUM($C170:N170)</f>
        <v>0</v>
      </c>
      <c r="P170" s="45">
        <f>+IF($B170=0,0,IF($B170=30,(P101+P147),IF($B170=60,(SUM(O101:P101)+SUM(O147:P147)),(SUM(N101:P101)+SUM(N147:P147)))))-SUM($C170:O170)</f>
        <v>0</v>
      </c>
      <c r="Q170" s="45">
        <f>+IF($B170=0,0,IF($B170=30,(Q101+Q147),IF($B170=60,(SUM(P101:Q101)+SUM(P147:Q147)),(SUM(O101:Q101)+SUM(O147:Q147)))))-SUM($C170:P170)</f>
        <v>0</v>
      </c>
      <c r="R170" s="45">
        <f>+IF($B170=0,0,IF($B170=30,(R101+R147),IF($B170=60,(SUM(Q101:R101)+SUM(Q147:R147)),(SUM(P101:R101)+SUM(P147:R147)))))-SUM($C170:Q170)</f>
        <v>0</v>
      </c>
      <c r="S170" s="45">
        <f>+IF($B170=0,0,IF($B170=30,(S101+S147),IF($B170=60,(SUM(R101:S101)+SUM(R147:S147)),(SUM(Q101:S101)+SUM(Q147:S147)))))-SUM($C170:R170)</f>
        <v>0</v>
      </c>
      <c r="T170" s="45">
        <f>+IF($B170=0,0,IF($B170=30,(T101+T147),IF($B170=60,(SUM(S101:T101)+SUM(S147:T147)),(SUM(R101:T101)+SUM(R147:T147)))))-SUM($C170:S170)</f>
        <v>0</v>
      </c>
      <c r="U170" s="45">
        <f>+IF($B170=0,0,IF($B170=30,(U101+U147),IF($B170=60,(SUM(T101:U101)+SUM(T147:U147)),(SUM(S101:U101)+SUM(S147:U147)))))-SUM($C170:T170)</f>
        <v>0</v>
      </c>
      <c r="V170" s="45">
        <f>+IF($B170=0,0,IF($B170=30,(V101+V147),IF($B170=60,(SUM(U101:V101)+SUM(U147:V147)),(SUM(T101:V101)+SUM(T147:V147)))))-SUM($C170:U170)</f>
        <v>0</v>
      </c>
      <c r="W170" s="45">
        <f>+IF($B170=0,0,IF($B170=30,(W101+W147),IF($B170=60,(SUM(V101:W101)+SUM(V147:W147)),(SUM(U101:W101)+SUM(U147:W147)))))-SUM($C170:V170)</f>
        <v>0</v>
      </c>
      <c r="X170" s="45">
        <f>+IF($B170=0,0,IF($B170=30,(X101+X147),IF($B170=60,(SUM(W101:X101)+SUM(W147:X147)),(SUM(V101:X101)+SUM(V147:X147)))))-SUM($C170:W170)</f>
        <v>0</v>
      </c>
      <c r="Y170" s="45">
        <f>+IF($B170=0,0,IF($B170=30,(Y101+Y147),IF($B170=60,(SUM(X101:Y101)+SUM(X147:Y147)),(SUM(W101:Y101)+SUM(W147:Y147)))))-SUM($C170:X170)</f>
        <v>0</v>
      </c>
      <c r="Z170" s="45">
        <f>+IF($B170=0,0,IF($B170=30,(Z101+Z147),IF($B170=60,(SUM(Y101:Z101)+SUM(Y147:Z147)),(SUM(X101:Z101)+SUM(X147:Z147)))))-SUM($C170:Y170)</f>
        <v>0</v>
      </c>
      <c r="AA170" s="45">
        <f>+IF($B170=0,0,IF($B170=30,(AA101+AA147),IF($B170=60,(SUM(Z101:AA101)+SUM(Z147:AA147)),(SUM(Y101:AA101)+SUM(Y147:AA147)))))-SUM($C170:Z170)</f>
        <v>0</v>
      </c>
      <c r="AB170" s="45">
        <f>+IF($B170=0,0,IF($B170=30,(AB101+AB147),IF($B170=60,(SUM(AA101:AB101)+SUM(AA147:AB147)),(SUM(Z101:AB101)+SUM(Z147:AB147)))))-SUM($C170:AA170)</f>
        <v>0</v>
      </c>
      <c r="AC170" s="45">
        <f>+IF($B170=0,0,IF($B170=30,(AC101+AC147),IF($B170=60,(SUM(AB101:AC101)+SUM(AB147:AC147)),(SUM(AA101:AC101)+SUM(AA147:AC147)))))-SUM($C170:AB170)</f>
        <v>0</v>
      </c>
      <c r="AD170" s="45">
        <f>+IF($B170=0,0,IF($B170=30,(AD101+AD147),IF($B170=60,(SUM(AC101:AD101)+SUM(AC147:AD147)),(SUM(AB101:AD101)+SUM(AB147:AD147)))))-SUM($C170:AC170)</f>
        <v>0</v>
      </c>
      <c r="AE170" s="45">
        <f>+IF($B170=0,0,IF($B170=30,(AE101+AE147),IF($B170=60,(SUM(AD101:AE101)+SUM(AD147:AE147)),(SUM(AC101:AE101)+SUM(AC147:AE147)))))-SUM($C170:AD170)</f>
        <v>0</v>
      </c>
      <c r="AF170" s="45">
        <f>+IF($B170=0,0,IF($B170=30,(AF101+AF147),IF($B170=60,(SUM(AE101:AF101)+SUM(AE147:AF147)),(SUM(AD101:AF101)+SUM(AD147:AF147)))))-SUM($C170:AE170)</f>
        <v>0</v>
      </c>
      <c r="AG170" s="45">
        <f>+IF($B170=0,0,IF($B170=30,(AG101+AG147),IF($B170=60,(SUM(AF101:AG101)+SUM(AF147:AG147)),(SUM(AE101:AG101)+SUM(AE147:AG147)))))-SUM($C170:AF170)</f>
        <v>0</v>
      </c>
      <c r="AH170" s="45">
        <f>+IF($B170=0,0,IF($B170=30,(AH101+AH147),IF($B170=60,(SUM(AG101:AH101)+SUM(AG147:AH147)),(SUM(AF101:AH101)+SUM(AF147:AH147)))))-SUM($C170:AG170)</f>
        <v>0</v>
      </c>
      <c r="AI170" s="45">
        <f>+IF($B170=0,0,IF($B170=30,(AI101+AI147),IF($B170=60,(SUM(AH101:AI101)+SUM(AH147:AI147)),(SUM(AG101:AI101)+SUM(AG147:AI147)))))-SUM($C170:AH170)</f>
        <v>0</v>
      </c>
      <c r="AJ170" s="45">
        <f>+IF($B170=0,0,IF($B170=30,(AJ101+AJ147),IF($B170=60,(SUM(AI101:AJ101)+SUM(AI147:AJ147)),(SUM(AH101:AJ101)+SUM(AH147:AJ147)))))-SUM($C170:AI170)</f>
        <v>0</v>
      </c>
      <c r="AK170" s="45">
        <f>+IF($B170=0,0,IF($B170=30,(AK101+AK147),IF($B170=60,(SUM(AJ101:AK101)+SUM(AJ147:AK147)),(SUM(AI101:AK101)+SUM(AI147:AK147)))))-SUM($C170:AJ170)</f>
        <v>0</v>
      </c>
      <c r="AL170" s="45">
        <f>+IF($B170=0,0,IF($B170=30,(AL101+AL147),IF($B170=60,(SUM(AK101:AL101)+SUM(AK147:AL147)),(SUM(AJ101:AL101)+SUM(AJ147:AL147)))))-SUM($C170:AK170)</f>
        <v>0</v>
      </c>
      <c r="AM170" s="45">
        <f>+IF($B170=0,0,IF($B170=30,(AM101+AM147),IF($B170=60,(SUM(AL101:AM101)+SUM(AL147:AM147)),(SUM(AK101:AM101)+SUM(AK147:AM147)))))-SUM($C170:AL170)</f>
        <v>0</v>
      </c>
      <c r="AN170" s="45">
        <f>+IF($B170=0,0,IF($B170=30,(AN101+AN147),IF($B170=60,(SUM(AM101:AN101)+SUM(AM147:AN147)),(SUM(AL101:AN101)+SUM(AL147:AN147)))))-SUM($C170:AM170)</f>
        <v>0</v>
      </c>
      <c r="AO170" s="45">
        <f>+IF($B170=0,0,IF($B170=30,(AO101+AO147),IF($B170=60,(SUM(AN101:AO101)+SUM(AN147:AO147)),(SUM(AM101:AO101)+SUM(AM147:AO147)))))-SUM($C170:AN170)</f>
        <v>0</v>
      </c>
      <c r="AP170" s="45">
        <f>+IF($B170=0,0,IF($B170=30,(AP101+AP147),IF($B170=60,(SUM(AO101:AP101)+SUM(AO147:AP147)),(SUM(AN101:AP101)+SUM(AN147:AP147)))))-SUM($C170:AO170)</f>
        <v>0</v>
      </c>
      <c r="AQ170" s="45">
        <f>+IF($B170=0,0,IF($B170=30,(AQ101+AQ147),IF($B170=60,(SUM(AP101:AQ101)+SUM(AP147:AQ147)),(SUM(AO101:AQ101)+SUM(AO147:AQ147)))))-SUM($C170:AP170)</f>
        <v>0</v>
      </c>
      <c r="AR170" s="45">
        <f>+IF($B170=0,0,IF($B170=30,(AR101+AR147),IF($B170=60,(SUM(AQ101:AR101)+SUM(AQ147:AR147)),(SUM(AP101:AR101)+SUM(AP147:AR147)))))-SUM($C170:AQ170)</f>
        <v>0</v>
      </c>
      <c r="AS170" s="45">
        <f>+IF($B170=0,0,IF($B170=30,(AS101+AS147),IF($B170=60,(SUM(AR101:AS101)+SUM(AR147:AS147)),(SUM(AQ101:AS101)+SUM(AQ147:AS147)))))-SUM($C170:AR170)</f>
        <v>0</v>
      </c>
      <c r="AT170" s="45">
        <f>+IF($B170=0,0,IF($B170=30,(AT101+AT147),IF($B170=60,(SUM(AS101:AT101)+SUM(AS147:AT147)),(SUM(AR101:AT101)+SUM(AR147:AT147)))))-SUM($C170:AS170)</f>
        <v>0</v>
      </c>
      <c r="AU170" s="45">
        <f>+IF($B170=0,0,IF($B170=30,(AU101+AU147),IF($B170=60,(SUM(AT101:AU101)+SUM(AT147:AU147)),(SUM(AS101:AU101)+SUM(AS147:AU147)))))-SUM($C170:AT170)</f>
        <v>0</v>
      </c>
      <c r="AV170" s="45">
        <f>+IF($B170=0,0,IF($B170=30,(AV101+AV147),IF($B170=60,(SUM(AU101:AV101)+SUM(AU147:AV147)),(SUM(AT101:AV101)+SUM(AT147:AV147)))))-SUM($C170:AU170)</f>
        <v>0</v>
      </c>
      <c r="AW170" s="45">
        <f>+IF($B170=0,0,IF($B170=30,(AW101+AW147),IF($B170=60,(SUM(AV101:AW101)+SUM(AV147:AW147)),(SUM(AU101:AW101)+SUM(AU147:AW147)))))-SUM($C170:AV170)</f>
        <v>0</v>
      </c>
      <c r="AX170" s="45">
        <f>+IF($B170=0,0,IF($B170=30,(AX101+AX147),IF($B170=60,(SUM(AW101:AX101)+SUM(AW147:AX147)),(SUM(AV101:AX101)+SUM(AV147:AX147)))))-SUM($C170:AW170)</f>
        <v>0</v>
      </c>
    </row>
    <row r="171" spans="1:50" x14ac:dyDescent="0.25">
      <c r="A171" t="str">
        <f t="shared" si="128"/>
        <v>Prodotto 11</v>
      </c>
      <c r="B171" s="44">
        <v>30</v>
      </c>
      <c r="C171" s="45">
        <f t="shared" si="129"/>
        <v>12200</v>
      </c>
      <c r="D171" s="45">
        <f t="shared" si="130"/>
        <v>0</v>
      </c>
      <c r="E171" s="45">
        <f>+IF($B171=0,0,IF($B171=30,(E102+E148),IF($B171=60,(SUM(D102:E102)+SUM(D148:E148)),(SUM(C102:E102)+SUM(C148:E148)))))-SUM($C171:D171)</f>
        <v>0</v>
      </c>
      <c r="F171" s="45">
        <f>+IF($B171=0,0,IF($B171=30,(F102+F148),IF($B171=60,(SUM(E102:F102)+SUM(E148:F148)),(SUM(D102:F102)+SUM(D148:F148)))))-SUM($C171:E171)</f>
        <v>0</v>
      </c>
      <c r="G171" s="45">
        <f>+IF($B171=0,0,IF($B171=30,(G102+G148),IF($B171=60,(SUM(F102:G102)+SUM(F148:G148)),(SUM(E102:G102)+SUM(E148:G148)))))-SUM($C171:F171)</f>
        <v>0</v>
      </c>
      <c r="H171" s="45">
        <f>+IF($B171=0,0,IF($B171=30,(H102+H148),IF($B171=60,(SUM(G102:H102)+SUM(G148:H148)),(SUM(F102:H102)+SUM(F148:H148)))))-SUM($C171:G171)</f>
        <v>0</v>
      </c>
      <c r="I171" s="45">
        <f>+IF($B171=0,0,IF($B171=30,(I102+I148),IF($B171=60,(SUM(H102:I102)+SUM(H148:I148)),(SUM(G102:I102)+SUM(G148:I148)))))-SUM($C171:H171)</f>
        <v>0</v>
      </c>
      <c r="J171" s="45">
        <f>+IF($B171=0,0,IF($B171=30,(J102+J148),IF($B171=60,(SUM(I102:J102)+SUM(I148:J148)),(SUM(H102:J102)+SUM(H148:J148)))))-SUM($C171:I171)</f>
        <v>0</v>
      </c>
      <c r="K171" s="45">
        <f>+IF($B171=0,0,IF($B171=30,(K102+K148),IF($B171=60,(SUM(J102:K102)+SUM(J148:K148)),(SUM(I102:K102)+SUM(I148:K148)))))-SUM($C171:J171)</f>
        <v>0</v>
      </c>
      <c r="L171" s="45">
        <f>+IF($B171=0,0,IF($B171=30,(L102+L148),IF($B171=60,(SUM(K102:L102)+SUM(K148:L148)),(SUM(J102:L102)+SUM(J148:L148)))))-SUM($C171:K171)</f>
        <v>0</v>
      </c>
      <c r="M171" s="45">
        <f>+IF($B171=0,0,IF($B171=30,(M102+M148),IF($B171=60,(SUM(L102:M102)+SUM(L148:M148)),(SUM(K102:M102)+SUM(K148:M148)))))-SUM($C171:L171)</f>
        <v>0</v>
      </c>
      <c r="N171" s="45">
        <f>+IF($B171=0,0,IF($B171=30,(N102+N148),IF($B171=60,(SUM(M102:N102)+SUM(M148:N148)),(SUM(L102:N102)+SUM(L148:N148)))))-SUM($C171:M171)</f>
        <v>0</v>
      </c>
      <c r="O171" s="45">
        <f>+IF($B171=0,0,IF($B171=30,(O102+O148),IF($B171=60,(SUM(N102:O102)+SUM(N148:O148)),(SUM(M102:O102)+SUM(M148:O148)))))-SUM($C171:N171)</f>
        <v>0</v>
      </c>
      <c r="P171" s="45">
        <f>+IF($B171=0,0,IF($B171=30,(P102+P148),IF($B171=60,(SUM(O102:P102)+SUM(O148:P148)),(SUM(N102:P102)+SUM(N148:P148)))))-SUM($C171:O171)</f>
        <v>0</v>
      </c>
      <c r="Q171" s="45">
        <f>+IF($B171=0,0,IF($B171=30,(Q102+Q148),IF($B171=60,(SUM(P102:Q102)+SUM(P148:Q148)),(SUM(O102:Q102)+SUM(O148:Q148)))))-SUM($C171:P171)</f>
        <v>0</v>
      </c>
      <c r="R171" s="45">
        <f>+IF($B171=0,0,IF($B171=30,(R102+R148),IF($B171=60,(SUM(Q102:R102)+SUM(Q148:R148)),(SUM(P102:R102)+SUM(P148:R148)))))-SUM($C171:Q171)</f>
        <v>0</v>
      </c>
      <c r="S171" s="45">
        <f>+IF($B171=0,0,IF($B171=30,(S102+S148),IF($B171=60,(SUM(R102:S102)+SUM(R148:S148)),(SUM(Q102:S102)+SUM(Q148:S148)))))-SUM($C171:R171)</f>
        <v>0</v>
      </c>
      <c r="T171" s="45">
        <f>+IF($B171=0,0,IF($B171=30,(T102+T148),IF($B171=60,(SUM(S102:T102)+SUM(S148:T148)),(SUM(R102:T102)+SUM(R148:T148)))))-SUM($C171:S171)</f>
        <v>0</v>
      </c>
      <c r="U171" s="45">
        <f>+IF($B171=0,0,IF($B171=30,(U102+U148),IF($B171=60,(SUM(T102:U102)+SUM(T148:U148)),(SUM(S102:U102)+SUM(S148:U148)))))-SUM($C171:T171)</f>
        <v>0</v>
      </c>
      <c r="V171" s="45">
        <f>+IF($B171=0,0,IF($B171=30,(V102+V148),IF($B171=60,(SUM(U102:V102)+SUM(U148:V148)),(SUM(T102:V102)+SUM(T148:V148)))))-SUM($C171:U171)</f>
        <v>0</v>
      </c>
      <c r="W171" s="45">
        <f>+IF($B171=0,0,IF($B171=30,(W102+W148),IF($B171=60,(SUM(V102:W102)+SUM(V148:W148)),(SUM(U102:W102)+SUM(U148:W148)))))-SUM($C171:V171)</f>
        <v>0</v>
      </c>
      <c r="X171" s="45">
        <f>+IF($B171=0,0,IF($B171=30,(X102+X148),IF($B171=60,(SUM(W102:X102)+SUM(W148:X148)),(SUM(V102:X102)+SUM(V148:X148)))))-SUM($C171:W171)</f>
        <v>0</v>
      </c>
      <c r="Y171" s="45">
        <f>+IF($B171=0,0,IF($B171=30,(Y102+Y148),IF($B171=60,(SUM(X102:Y102)+SUM(X148:Y148)),(SUM(W102:Y102)+SUM(W148:Y148)))))-SUM($C171:X171)</f>
        <v>0</v>
      </c>
      <c r="Z171" s="45">
        <f>+IF($B171=0,0,IF($B171=30,(Z102+Z148),IF($B171=60,(SUM(Y102:Z102)+SUM(Y148:Z148)),(SUM(X102:Z102)+SUM(X148:Z148)))))-SUM($C171:Y171)</f>
        <v>0</v>
      </c>
      <c r="AA171" s="45">
        <f>+IF($B171=0,0,IF($B171=30,(AA102+AA148),IF($B171=60,(SUM(Z102:AA102)+SUM(Z148:AA148)),(SUM(Y102:AA102)+SUM(Y148:AA148)))))-SUM($C171:Z171)</f>
        <v>0</v>
      </c>
      <c r="AB171" s="45">
        <f>+IF($B171=0,0,IF($B171=30,(AB102+AB148),IF($B171=60,(SUM(AA102:AB102)+SUM(AA148:AB148)),(SUM(Z102:AB102)+SUM(Z148:AB148)))))-SUM($C171:AA171)</f>
        <v>0</v>
      </c>
      <c r="AC171" s="45">
        <f>+IF($B171=0,0,IF($B171=30,(AC102+AC148),IF($B171=60,(SUM(AB102:AC102)+SUM(AB148:AC148)),(SUM(AA102:AC102)+SUM(AA148:AC148)))))-SUM($C171:AB171)</f>
        <v>0</v>
      </c>
      <c r="AD171" s="45">
        <f>+IF($B171=0,0,IF($B171=30,(AD102+AD148),IF($B171=60,(SUM(AC102:AD102)+SUM(AC148:AD148)),(SUM(AB102:AD102)+SUM(AB148:AD148)))))-SUM($C171:AC171)</f>
        <v>0</v>
      </c>
      <c r="AE171" s="45">
        <f>+IF($B171=0,0,IF($B171=30,(AE102+AE148),IF($B171=60,(SUM(AD102:AE102)+SUM(AD148:AE148)),(SUM(AC102:AE102)+SUM(AC148:AE148)))))-SUM($C171:AD171)</f>
        <v>0</v>
      </c>
      <c r="AF171" s="45">
        <f>+IF($B171=0,0,IF($B171=30,(AF102+AF148),IF($B171=60,(SUM(AE102:AF102)+SUM(AE148:AF148)),(SUM(AD102:AF102)+SUM(AD148:AF148)))))-SUM($C171:AE171)</f>
        <v>0</v>
      </c>
      <c r="AG171" s="45">
        <f>+IF($B171=0,0,IF($B171=30,(AG102+AG148),IF($B171=60,(SUM(AF102:AG102)+SUM(AF148:AG148)),(SUM(AE102:AG102)+SUM(AE148:AG148)))))-SUM($C171:AF171)</f>
        <v>0</v>
      </c>
      <c r="AH171" s="45">
        <f>+IF($B171=0,0,IF($B171=30,(AH102+AH148),IF($B171=60,(SUM(AG102:AH102)+SUM(AG148:AH148)),(SUM(AF102:AH102)+SUM(AF148:AH148)))))-SUM($C171:AG171)</f>
        <v>0</v>
      </c>
      <c r="AI171" s="45">
        <f>+IF($B171=0,0,IF($B171=30,(AI102+AI148),IF($B171=60,(SUM(AH102:AI102)+SUM(AH148:AI148)),(SUM(AG102:AI102)+SUM(AG148:AI148)))))-SUM($C171:AH171)</f>
        <v>0</v>
      </c>
      <c r="AJ171" s="45">
        <f>+IF($B171=0,0,IF($B171=30,(AJ102+AJ148),IF($B171=60,(SUM(AI102:AJ102)+SUM(AI148:AJ148)),(SUM(AH102:AJ102)+SUM(AH148:AJ148)))))-SUM($C171:AI171)</f>
        <v>0</v>
      </c>
      <c r="AK171" s="45">
        <f>+IF($B171=0,0,IF($B171=30,(AK102+AK148),IF($B171=60,(SUM(AJ102:AK102)+SUM(AJ148:AK148)),(SUM(AI102:AK102)+SUM(AI148:AK148)))))-SUM($C171:AJ171)</f>
        <v>0</v>
      </c>
      <c r="AL171" s="45">
        <f>+IF($B171=0,0,IF($B171=30,(AL102+AL148),IF($B171=60,(SUM(AK102:AL102)+SUM(AK148:AL148)),(SUM(AJ102:AL102)+SUM(AJ148:AL148)))))-SUM($C171:AK171)</f>
        <v>0</v>
      </c>
      <c r="AM171" s="45">
        <f>+IF($B171=0,0,IF($B171=30,(AM102+AM148),IF($B171=60,(SUM(AL102:AM102)+SUM(AL148:AM148)),(SUM(AK102:AM102)+SUM(AK148:AM148)))))-SUM($C171:AL171)</f>
        <v>0</v>
      </c>
      <c r="AN171" s="45">
        <f>+IF($B171=0,0,IF($B171=30,(AN102+AN148),IF($B171=60,(SUM(AM102:AN102)+SUM(AM148:AN148)),(SUM(AL102:AN102)+SUM(AL148:AN148)))))-SUM($C171:AM171)</f>
        <v>0</v>
      </c>
      <c r="AO171" s="45">
        <f>+IF($B171=0,0,IF($B171=30,(AO102+AO148),IF($B171=60,(SUM(AN102:AO102)+SUM(AN148:AO148)),(SUM(AM102:AO102)+SUM(AM148:AO148)))))-SUM($C171:AN171)</f>
        <v>0</v>
      </c>
      <c r="AP171" s="45">
        <f>+IF($B171=0,0,IF($B171=30,(AP102+AP148),IF($B171=60,(SUM(AO102:AP102)+SUM(AO148:AP148)),(SUM(AN102:AP102)+SUM(AN148:AP148)))))-SUM($C171:AO171)</f>
        <v>0</v>
      </c>
      <c r="AQ171" s="45">
        <f>+IF($B171=0,0,IF($B171=30,(AQ102+AQ148),IF($B171=60,(SUM(AP102:AQ102)+SUM(AP148:AQ148)),(SUM(AO102:AQ102)+SUM(AO148:AQ148)))))-SUM($C171:AP171)</f>
        <v>0</v>
      </c>
      <c r="AR171" s="45">
        <f>+IF($B171=0,0,IF($B171=30,(AR102+AR148),IF($B171=60,(SUM(AQ102:AR102)+SUM(AQ148:AR148)),(SUM(AP102:AR102)+SUM(AP148:AR148)))))-SUM($C171:AQ171)</f>
        <v>0</v>
      </c>
      <c r="AS171" s="45">
        <f>+IF($B171=0,0,IF($B171=30,(AS102+AS148),IF($B171=60,(SUM(AR102:AS102)+SUM(AR148:AS148)),(SUM(AQ102:AS102)+SUM(AQ148:AS148)))))-SUM($C171:AR171)</f>
        <v>0</v>
      </c>
      <c r="AT171" s="45">
        <f>+IF($B171=0,0,IF($B171=30,(AT102+AT148),IF($B171=60,(SUM(AS102:AT102)+SUM(AS148:AT148)),(SUM(AR102:AT102)+SUM(AR148:AT148)))))-SUM($C171:AS171)</f>
        <v>0</v>
      </c>
      <c r="AU171" s="45">
        <f>+IF($B171=0,0,IF($B171=30,(AU102+AU148),IF($B171=60,(SUM(AT102:AU102)+SUM(AT148:AU148)),(SUM(AS102:AU102)+SUM(AS148:AU148)))))-SUM($C171:AT171)</f>
        <v>0</v>
      </c>
      <c r="AV171" s="45">
        <f>+IF($B171=0,0,IF($B171=30,(AV102+AV148),IF($B171=60,(SUM(AU102:AV102)+SUM(AU148:AV148)),(SUM(AT102:AV102)+SUM(AT148:AV148)))))-SUM($C171:AU171)</f>
        <v>0</v>
      </c>
      <c r="AW171" s="45">
        <f>+IF($B171=0,0,IF($B171=30,(AW102+AW148),IF($B171=60,(SUM(AV102:AW102)+SUM(AV148:AW148)),(SUM(AU102:AW102)+SUM(AU148:AW148)))))-SUM($C171:AV171)</f>
        <v>0</v>
      </c>
      <c r="AX171" s="45">
        <f>+IF($B171=0,0,IF($B171=30,(AX102+AX148),IF($B171=60,(SUM(AW102:AX102)+SUM(AW148:AX148)),(SUM(AV102:AX102)+SUM(AV148:AX148)))))-SUM($C171:AW171)</f>
        <v>0</v>
      </c>
    </row>
    <row r="172" spans="1:50" x14ac:dyDescent="0.25">
      <c r="A172" t="str">
        <f t="shared" si="128"/>
        <v>Prodotto 12</v>
      </c>
      <c r="B172" s="44">
        <v>30</v>
      </c>
      <c r="C172" s="45">
        <f t="shared" si="129"/>
        <v>12200</v>
      </c>
      <c r="D172" s="45">
        <f t="shared" si="130"/>
        <v>0</v>
      </c>
      <c r="E172" s="45">
        <f>+IF($B172=0,0,IF($B172=30,(E103+E149),IF($B172=60,(SUM(D103:E103)+SUM(D149:E149)),(SUM(C103:E103)+SUM(C149:E149)))))-SUM($C172:D172)</f>
        <v>0</v>
      </c>
      <c r="F172" s="45">
        <f>+IF($B172=0,0,IF($B172=30,(F103+F149),IF($B172=60,(SUM(E103:F103)+SUM(E149:F149)),(SUM(D103:F103)+SUM(D149:F149)))))-SUM($C172:E172)</f>
        <v>0</v>
      </c>
      <c r="G172" s="45">
        <f>+IF($B172=0,0,IF($B172=30,(G103+G149),IF($B172=60,(SUM(F103:G103)+SUM(F149:G149)),(SUM(E103:G103)+SUM(E149:G149)))))-SUM($C172:F172)</f>
        <v>0</v>
      </c>
      <c r="H172" s="45">
        <f>+IF($B172=0,0,IF($B172=30,(H103+H149),IF($B172=60,(SUM(G103:H103)+SUM(G149:H149)),(SUM(F103:H103)+SUM(F149:H149)))))-SUM($C172:G172)</f>
        <v>0</v>
      </c>
      <c r="I172" s="45">
        <f>+IF($B172=0,0,IF($B172=30,(I103+I149),IF($B172=60,(SUM(H103:I103)+SUM(H149:I149)),(SUM(G103:I103)+SUM(G149:I149)))))-SUM($C172:H172)</f>
        <v>0</v>
      </c>
      <c r="J172" s="45">
        <f>+IF($B172=0,0,IF($B172=30,(J103+J149),IF($B172=60,(SUM(I103:J103)+SUM(I149:J149)),(SUM(H103:J103)+SUM(H149:J149)))))-SUM($C172:I172)</f>
        <v>0</v>
      </c>
      <c r="K172" s="45">
        <f>+IF($B172=0,0,IF($B172=30,(K103+K149),IF($B172=60,(SUM(J103:K103)+SUM(J149:K149)),(SUM(I103:K103)+SUM(I149:K149)))))-SUM($C172:J172)</f>
        <v>0</v>
      </c>
      <c r="L172" s="45">
        <f>+IF($B172=0,0,IF($B172=30,(L103+L149),IF($B172=60,(SUM(K103:L103)+SUM(K149:L149)),(SUM(J103:L103)+SUM(J149:L149)))))-SUM($C172:K172)</f>
        <v>0</v>
      </c>
      <c r="M172" s="45">
        <f>+IF($B172=0,0,IF($B172=30,(M103+M149),IF($B172=60,(SUM(L103:M103)+SUM(L149:M149)),(SUM(K103:M103)+SUM(K149:M149)))))-SUM($C172:L172)</f>
        <v>0</v>
      </c>
      <c r="N172" s="45">
        <f>+IF($B172=0,0,IF($B172=30,(N103+N149),IF($B172=60,(SUM(M103:N103)+SUM(M149:N149)),(SUM(L103:N103)+SUM(L149:N149)))))-SUM($C172:M172)</f>
        <v>0</v>
      </c>
      <c r="O172" s="45">
        <f>+IF($B172=0,0,IF($B172=30,(O103+O149),IF($B172=60,(SUM(N103:O103)+SUM(N149:O149)),(SUM(M103:O103)+SUM(M149:O149)))))-SUM($C172:N172)</f>
        <v>0</v>
      </c>
      <c r="P172" s="45">
        <f>+IF($B172=0,0,IF($B172=30,(P103+P149),IF($B172=60,(SUM(O103:P103)+SUM(O149:P149)),(SUM(N103:P103)+SUM(N149:P149)))))-SUM($C172:O172)</f>
        <v>0</v>
      </c>
      <c r="Q172" s="45">
        <f>+IF($B172=0,0,IF($B172=30,(Q103+Q149),IF($B172=60,(SUM(P103:Q103)+SUM(P149:Q149)),(SUM(O103:Q103)+SUM(O149:Q149)))))-SUM($C172:P172)</f>
        <v>0</v>
      </c>
      <c r="R172" s="45">
        <f>+IF($B172=0,0,IF($B172=30,(R103+R149),IF($B172=60,(SUM(Q103:R103)+SUM(Q149:R149)),(SUM(P103:R103)+SUM(P149:R149)))))-SUM($C172:Q172)</f>
        <v>0</v>
      </c>
      <c r="S172" s="45">
        <f>+IF($B172=0,0,IF($B172=30,(S103+S149),IF($B172=60,(SUM(R103:S103)+SUM(R149:S149)),(SUM(Q103:S103)+SUM(Q149:S149)))))-SUM($C172:R172)</f>
        <v>0</v>
      </c>
      <c r="T172" s="45">
        <f>+IF($B172=0,0,IF($B172=30,(T103+T149),IF($B172=60,(SUM(S103:T103)+SUM(S149:T149)),(SUM(R103:T103)+SUM(R149:T149)))))-SUM($C172:S172)</f>
        <v>0</v>
      </c>
      <c r="U172" s="45">
        <f>+IF($B172=0,0,IF($B172=30,(U103+U149),IF($B172=60,(SUM(T103:U103)+SUM(T149:U149)),(SUM(S103:U103)+SUM(S149:U149)))))-SUM($C172:T172)</f>
        <v>0</v>
      </c>
      <c r="V172" s="45">
        <f>+IF($B172=0,0,IF($B172=30,(V103+V149),IF($B172=60,(SUM(U103:V103)+SUM(U149:V149)),(SUM(T103:V103)+SUM(T149:V149)))))-SUM($C172:U172)</f>
        <v>0</v>
      </c>
      <c r="W172" s="45">
        <f>+IF($B172=0,0,IF($B172=30,(W103+W149),IF($B172=60,(SUM(V103:W103)+SUM(V149:W149)),(SUM(U103:W103)+SUM(U149:W149)))))-SUM($C172:V172)</f>
        <v>0</v>
      </c>
      <c r="X172" s="45">
        <f>+IF($B172=0,0,IF($B172=30,(X103+X149),IF($B172=60,(SUM(W103:X103)+SUM(W149:X149)),(SUM(V103:X103)+SUM(V149:X149)))))-SUM($C172:W172)</f>
        <v>0</v>
      </c>
      <c r="Y172" s="45">
        <f>+IF($B172=0,0,IF($B172=30,(Y103+Y149),IF($B172=60,(SUM(X103:Y103)+SUM(X149:Y149)),(SUM(W103:Y103)+SUM(W149:Y149)))))-SUM($C172:X172)</f>
        <v>0</v>
      </c>
      <c r="Z172" s="45">
        <f>+IF($B172=0,0,IF($B172=30,(Z103+Z149),IF($B172=60,(SUM(Y103:Z103)+SUM(Y149:Z149)),(SUM(X103:Z103)+SUM(X149:Z149)))))-SUM($C172:Y172)</f>
        <v>0</v>
      </c>
      <c r="AA172" s="45">
        <f>+IF($B172=0,0,IF($B172=30,(AA103+AA149),IF($B172=60,(SUM(Z103:AA103)+SUM(Z149:AA149)),(SUM(Y103:AA103)+SUM(Y149:AA149)))))-SUM($C172:Z172)</f>
        <v>0</v>
      </c>
      <c r="AB172" s="45">
        <f>+IF($B172=0,0,IF($B172=30,(AB103+AB149),IF($B172=60,(SUM(AA103:AB103)+SUM(AA149:AB149)),(SUM(Z103:AB103)+SUM(Z149:AB149)))))-SUM($C172:AA172)</f>
        <v>0</v>
      </c>
      <c r="AC172" s="45">
        <f>+IF($B172=0,0,IF($B172=30,(AC103+AC149),IF($B172=60,(SUM(AB103:AC103)+SUM(AB149:AC149)),(SUM(AA103:AC103)+SUM(AA149:AC149)))))-SUM($C172:AB172)</f>
        <v>0</v>
      </c>
      <c r="AD172" s="45">
        <f>+IF($B172=0,0,IF($B172=30,(AD103+AD149),IF($B172=60,(SUM(AC103:AD103)+SUM(AC149:AD149)),(SUM(AB103:AD103)+SUM(AB149:AD149)))))-SUM($C172:AC172)</f>
        <v>0</v>
      </c>
      <c r="AE172" s="45">
        <f>+IF($B172=0,0,IF($B172=30,(AE103+AE149),IF($B172=60,(SUM(AD103:AE103)+SUM(AD149:AE149)),(SUM(AC103:AE103)+SUM(AC149:AE149)))))-SUM($C172:AD172)</f>
        <v>0</v>
      </c>
      <c r="AF172" s="45">
        <f>+IF($B172=0,0,IF($B172=30,(AF103+AF149),IF($B172=60,(SUM(AE103:AF103)+SUM(AE149:AF149)),(SUM(AD103:AF103)+SUM(AD149:AF149)))))-SUM($C172:AE172)</f>
        <v>0</v>
      </c>
      <c r="AG172" s="45">
        <f>+IF($B172=0,0,IF($B172=30,(AG103+AG149),IF($B172=60,(SUM(AF103:AG103)+SUM(AF149:AG149)),(SUM(AE103:AG103)+SUM(AE149:AG149)))))-SUM($C172:AF172)</f>
        <v>0</v>
      </c>
      <c r="AH172" s="45">
        <f>+IF($B172=0,0,IF($B172=30,(AH103+AH149),IF($B172=60,(SUM(AG103:AH103)+SUM(AG149:AH149)),(SUM(AF103:AH103)+SUM(AF149:AH149)))))-SUM($C172:AG172)</f>
        <v>0</v>
      </c>
      <c r="AI172" s="45">
        <f>+IF($B172=0,0,IF($B172=30,(AI103+AI149),IF($B172=60,(SUM(AH103:AI103)+SUM(AH149:AI149)),(SUM(AG103:AI103)+SUM(AG149:AI149)))))-SUM($C172:AH172)</f>
        <v>0</v>
      </c>
      <c r="AJ172" s="45">
        <f>+IF($B172=0,0,IF($B172=30,(AJ103+AJ149),IF($B172=60,(SUM(AI103:AJ103)+SUM(AI149:AJ149)),(SUM(AH103:AJ103)+SUM(AH149:AJ149)))))-SUM($C172:AI172)</f>
        <v>0</v>
      </c>
      <c r="AK172" s="45">
        <f>+IF($B172=0,0,IF($B172=30,(AK103+AK149),IF($B172=60,(SUM(AJ103:AK103)+SUM(AJ149:AK149)),(SUM(AI103:AK103)+SUM(AI149:AK149)))))-SUM($C172:AJ172)</f>
        <v>0</v>
      </c>
      <c r="AL172" s="45">
        <f>+IF($B172=0,0,IF($B172=30,(AL103+AL149),IF($B172=60,(SUM(AK103:AL103)+SUM(AK149:AL149)),(SUM(AJ103:AL103)+SUM(AJ149:AL149)))))-SUM($C172:AK172)</f>
        <v>0</v>
      </c>
      <c r="AM172" s="45">
        <f>+IF($B172=0,0,IF($B172=30,(AM103+AM149),IF($B172=60,(SUM(AL103:AM103)+SUM(AL149:AM149)),(SUM(AK103:AM103)+SUM(AK149:AM149)))))-SUM($C172:AL172)</f>
        <v>0</v>
      </c>
      <c r="AN172" s="45">
        <f>+IF($B172=0,0,IF($B172=30,(AN103+AN149),IF($B172=60,(SUM(AM103:AN103)+SUM(AM149:AN149)),(SUM(AL103:AN103)+SUM(AL149:AN149)))))-SUM($C172:AM172)</f>
        <v>0</v>
      </c>
      <c r="AO172" s="45">
        <f>+IF($B172=0,0,IF($B172=30,(AO103+AO149),IF($B172=60,(SUM(AN103:AO103)+SUM(AN149:AO149)),(SUM(AM103:AO103)+SUM(AM149:AO149)))))-SUM($C172:AN172)</f>
        <v>0</v>
      </c>
      <c r="AP172" s="45">
        <f>+IF($B172=0,0,IF($B172=30,(AP103+AP149),IF($B172=60,(SUM(AO103:AP103)+SUM(AO149:AP149)),(SUM(AN103:AP103)+SUM(AN149:AP149)))))-SUM($C172:AO172)</f>
        <v>0</v>
      </c>
      <c r="AQ172" s="45">
        <f>+IF($B172=0,0,IF($B172=30,(AQ103+AQ149),IF($B172=60,(SUM(AP103:AQ103)+SUM(AP149:AQ149)),(SUM(AO103:AQ103)+SUM(AO149:AQ149)))))-SUM($C172:AP172)</f>
        <v>0</v>
      </c>
      <c r="AR172" s="45">
        <f>+IF($B172=0,0,IF($B172=30,(AR103+AR149),IF($B172=60,(SUM(AQ103:AR103)+SUM(AQ149:AR149)),(SUM(AP103:AR103)+SUM(AP149:AR149)))))-SUM($C172:AQ172)</f>
        <v>0</v>
      </c>
      <c r="AS172" s="45">
        <f>+IF($B172=0,0,IF($B172=30,(AS103+AS149),IF($B172=60,(SUM(AR103:AS103)+SUM(AR149:AS149)),(SUM(AQ103:AS103)+SUM(AQ149:AS149)))))-SUM($C172:AR172)</f>
        <v>0</v>
      </c>
      <c r="AT172" s="45">
        <f>+IF($B172=0,0,IF($B172=30,(AT103+AT149),IF($B172=60,(SUM(AS103:AT103)+SUM(AS149:AT149)),(SUM(AR103:AT103)+SUM(AR149:AT149)))))-SUM($C172:AS172)</f>
        <v>0</v>
      </c>
      <c r="AU172" s="45">
        <f>+IF($B172=0,0,IF($B172=30,(AU103+AU149),IF($B172=60,(SUM(AT103:AU103)+SUM(AT149:AU149)),(SUM(AS103:AU103)+SUM(AS149:AU149)))))-SUM($C172:AT172)</f>
        <v>0</v>
      </c>
      <c r="AV172" s="45">
        <f>+IF($B172=0,0,IF($B172=30,(AV103+AV149),IF($B172=60,(SUM(AU103:AV103)+SUM(AU149:AV149)),(SUM(AT103:AV103)+SUM(AT149:AV149)))))-SUM($C172:AU172)</f>
        <v>0</v>
      </c>
      <c r="AW172" s="45">
        <f>+IF($B172=0,0,IF($B172=30,(AW103+AW149),IF($B172=60,(SUM(AV103:AW103)+SUM(AV149:AW149)),(SUM(AU103:AW103)+SUM(AU149:AW149)))))-SUM($C172:AV172)</f>
        <v>0</v>
      </c>
      <c r="AX172" s="45">
        <f>+IF($B172=0,0,IF($B172=30,(AX103+AX149),IF($B172=60,(SUM(AW103:AX103)+SUM(AW149:AX149)),(SUM(AV103:AX103)+SUM(AV149:AX149)))))-SUM($C172:AW172)</f>
        <v>0</v>
      </c>
    </row>
    <row r="173" spans="1:50" x14ac:dyDescent="0.25">
      <c r="A173" t="str">
        <f t="shared" si="128"/>
        <v>Prodotto 13</v>
      </c>
      <c r="B173" s="44">
        <v>60</v>
      </c>
      <c r="C173" s="45">
        <f t="shared" si="129"/>
        <v>12200</v>
      </c>
      <c r="D173" s="45">
        <f t="shared" si="130"/>
        <v>12200</v>
      </c>
      <c r="E173" s="45">
        <f>+IF($B173=0,0,IF($B173=30,(E104+E150),IF($B173=60,(SUM(D104:E104)+SUM(D150:E150)),(SUM(C104:E104)+SUM(C150:E150)))))-SUM($C173:D173)</f>
        <v>0</v>
      </c>
      <c r="F173" s="45">
        <f>+IF($B173=0,0,IF($B173=30,(F104+F150),IF($B173=60,(SUM(E104:F104)+SUM(E150:F150)),(SUM(D104:F104)+SUM(D150:F150)))))-SUM($C173:E173)</f>
        <v>0</v>
      </c>
      <c r="G173" s="45">
        <f>+IF($B173=0,0,IF($B173=30,(G104+G150),IF($B173=60,(SUM(F104:G104)+SUM(F150:G150)),(SUM(E104:G104)+SUM(E150:G150)))))-SUM($C173:F173)</f>
        <v>0</v>
      </c>
      <c r="H173" s="45">
        <f>+IF($B173=0,0,IF($B173=30,(H104+H150),IF($B173=60,(SUM(G104:H104)+SUM(G150:H150)),(SUM(F104:H104)+SUM(F150:H150)))))-SUM($C173:G173)</f>
        <v>0</v>
      </c>
      <c r="I173" s="45">
        <f>+IF($B173=0,0,IF($B173=30,(I104+I150),IF($B173=60,(SUM(H104:I104)+SUM(H150:I150)),(SUM(G104:I104)+SUM(G150:I150)))))-SUM($C173:H173)</f>
        <v>0</v>
      </c>
      <c r="J173" s="45">
        <f>+IF($B173=0,0,IF($B173=30,(J104+J150),IF($B173=60,(SUM(I104:J104)+SUM(I150:J150)),(SUM(H104:J104)+SUM(H150:J150)))))-SUM($C173:I173)</f>
        <v>0</v>
      </c>
      <c r="K173" s="45">
        <f>+IF($B173=0,0,IF($B173=30,(K104+K150),IF($B173=60,(SUM(J104:K104)+SUM(J150:K150)),(SUM(I104:K104)+SUM(I150:K150)))))-SUM($C173:J173)</f>
        <v>0</v>
      </c>
      <c r="L173" s="45">
        <f>+IF($B173=0,0,IF($B173=30,(L104+L150),IF($B173=60,(SUM(K104:L104)+SUM(K150:L150)),(SUM(J104:L104)+SUM(J150:L150)))))-SUM($C173:K173)</f>
        <v>0</v>
      </c>
      <c r="M173" s="45">
        <f>+IF($B173=0,0,IF($B173=30,(M104+M150),IF($B173=60,(SUM(L104:M104)+SUM(L150:M150)),(SUM(K104:M104)+SUM(K150:M150)))))-SUM($C173:L173)</f>
        <v>0</v>
      </c>
      <c r="N173" s="45">
        <f>+IF($B173=0,0,IF($B173=30,(N104+N150),IF($B173=60,(SUM(M104:N104)+SUM(M150:N150)),(SUM(L104:N104)+SUM(L150:N150)))))-SUM($C173:M173)</f>
        <v>0</v>
      </c>
      <c r="O173" s="45">
        <f>+IF($B173=0,0,IF($B173=30,(O104+O150),IF($B173=60,(SUM(N104:O104)+SUM(N150:O150)),(SUM(M104:O104)+SUM(M150:O150)))))-SUM($C173:N173)</f>
        <v>0</v>
      </c>
      <c r="P173" s="45">
        <f>+IF($B173=0,0,IF($B173=30,(P104+P150),IF($B173=60,(SUM(O104:P104)+SUM(O150:P150)),(SUM(N104:P104)+SUM(N150:P150)))))-SUM($C173:O173)</f>
        <v>0</v>
      </c>
      <c r="Q173" s="45">
        <f>+IF($B173=0,0,IF($B173=30,(Q104+Q150),IF($B173=60,(SUM(P104:Q104)+SUM(P150:Q150)),(SUM(O104:Q104)+SUM(O150:Q150)))))-SUM($C173:P173)</f>
        <v>0</v>
      </c>
      <c r="R173" s="45">
        <f>+IF($B173=0,0,IF($B173=30,(R104+R150),IF($B173=60,(SUM(Q104:R104)+SUM(Q150:R150)),(SUM(P104:R104)+SUM(P150:R150)))))-SUM($C173:Q173)</f>
        <v>0</v>
      </c>
      <c r="S173" s="45">
        <f>+IF($B173=0,0,IF($B173=30,(S104+S150),IF($B173=60,(SUM(R104:S104)+SUM(R150:S150)),(SUM(Q104:S104)+SUM(Q150:S150)))))-SUM($C173:R173)</f>
        <v>0</v>
      </c>
      <c r="T173" s="45">
        <f>+IF($B173=0,0,IF($B173=30,(T104+T150),IF($B173=60,(SUM(S104:T104)+SUM(S150:T150)),(SUM(R104:T104)+SUM(R150:T150)))))-SUM($C173:S173)</f>
        <v>0</v>
      </c>
      <c r="U173" s="45">
        <f>+IF($B173=0,0,IF($B173=30,(U104+U150),IF($B173=60,(SUM(T104:U104)+SUM(T150:U150)),(SUM(S104:U104)+SUM(S150:U150)))))-SUM($C173:T173)</f>
        <v>0</v>
      </c>
      <c r="V173" s="45">
        <f>+IF($B173=0,0,IF($B173=30,(V104+V150),IF($B173=60,(SUM(U104:V104)+SUM(U150:V150)),(SUM(T104:V104)+SUM(T150:V150)))))-SUM($C173:U173)</f>
        <v>0</v>
      </c>
      <c r="W173" s="45">
        <f>+IF($B173=0,0,IF($B173=30,(W104+W150),IF($B173=60,(SUM(V104:W104)+SUM(V150:W150)),(SUM(U104:W104)+SUM(U150:W150)))))-SUM($C173:V173)</f>
        <v>0</v>
      </c>
      <c r="X173" s="45">
        <f>+IF($B173=0,0,IF($B173=30,(X104+X150),IF($B173=60,(SUM(W104:X104)+SUM(W150:X150)),(SUM(V104:X104)+SUM(V150:X150)))))-SUM($C173:W173)</f>
        <v>0</v>
      </c>
      <c r="Y173" s="45">
        <f>+IF($B173=0,0,IF($B173=30,(Y104+Y150),IF($B173=60,(SUM(X104:Y104)+SUM(X150:Y150)),(SUM(W104:Y104)+SUM(W150:Y150)))))-SUM($C173:X173)</f>
        <v>0</v>
      </c>
      <c r="Z173" s="45">
        <f>+IF($B173=0,0,IF($B173=30,(Z104+Z150),IF($B173=60,(SUM(Y104:Z104)+SUM(Y150:Z150)),(SUM(X104:Z104)+SUM(X150:Z150)))))-SUM($C173:Y173)</f>
        <v>0</v>
      </c>
      <c r="AA173" s="45">
        <f>+IF($B173=0,0,IF($B173=30,(AA104+AA150),IF($B173=60,(SUM(Z104:AA104)+SUM(Z150:AA150)),(SUM(Y104:AA104)+SUM(Y150:AA150)))))-SUM($C173:Z173)</f>
        <v>0</v>
      </c>
      <c r="AB173" s="45">
        <f>+IF($B173=0,0,IF($B173=30,(AB104+AB150),IF($B173=60,(SUM(AA104:AB104)+SUM(AA150:AB150)),(SUM(Z104:AB104)+SUM(Z150:AB150)))))-SUM($C173:AA173)</f>
        <v>0</v>
      </c>
      <c r="AC173" s="45">
        <f>+IF($B173=0,0,IF($B173=30,(AC104+AC150),IF($B173=60,(SUM(AB104:AC104)+SUM(AB150:AC150)),(SUM(AA104:AC104)+SUM(AA150:AC150)))))-SUM($C173:AB173)</f>
        <v>0</v>
      </c>
      <c r="AD173" s="45">
        <f>+IF($B173=0,0,IF($B173=30,(AD104+AD150),IF($B173=60,(SUM(AC104:AD104)+SUM(AC150:AD150)),(SUM(AB104:AD104)+SUM(AB150:AD150)))))-SUM($C173:AC173)</f>
        <v>0</v>
      </c>
      <c r="AE173" s="45">
        <f>+IF($B173=0,0,IF($B173=30,(AE104+AE150),IF($B173=60,(SUM(AD104:AE104)+SUM(AD150:AE150)),(SUM(AC104:AE104)+SUM(AC150:AE150)))))-SUM($C173:AD173)</f>
        <v>0</v>
      </c>
      <c r="AF173" s="45">
        <f>+IF($B173=0,0,IF($B173=30,(AF104+AF150),IF($B173=60,(SUM(AE104:AF104)+SUM(AE150:AF150)),(SUM(AD104:AF104)+SUM(AD150:AF150)))))-SUM($C173:AE173)</f>
        <v>0</v>
      </c>
      <c r="AG173" s="45">
        <f>+IF($B173=0,0,IF($B173=30,(AG104+AG150),IF($B173=60,(SUM(AF104:AG104)+SUM(AF150:AG150)),(SUM(AE104:AG104)+SUM(AE150:AG150)))))-SUM($C173:AF173)</f>
        <v>0</v>
      </c>
      <c r="AH173" s="45">
        <f>+IF($B173=0,0,IF($B173=30,(AH104+AH150),IF($B173=60,(SUM(AG104:AH104)+SUM(AG150:AH150)),(SUM(AF104:AH104)+SUM(AF150:AH150)))))-SUM($C173:AG173)</f>
        <v>0</v>
      </c>
      <c r="AI173" s="45">
        <f>+IF($B173=0,0,IF($B173=30,(AI104+AI150),IF($B173=60,(SUM(AH104:AI104)+SUM(AH150:AI150)),(SUM(AG104:AI104)+SUM(AG150:AI150)))))-SUM($C173:AH173)</f>
        <v>0</v>
      </c>
      <c r="AJ173" s="45">
        <f>+IF($B173=0,0,IF($B173=30,(AJ104+AJ150),IF($B173=60,(SUM(AI104:AJ104)+SUM(AI150:AJ150)),(SUM(AH104:AJ104)+SUM(AH150:AJ150)))))-SUM($C173:AI173)</f>
        <v>0</v>
      </c>
      <c r="AK173" s="45">
        <f>+IF($B173=0,0,IF($B173=30,(AK104+AK150),IF($B173=60,(SUM(AJ104:AK104)+SUM(AJ150:AK150)),(SUM(AI104:AK104)+SUM(AI150:AK150)))))-SUM($C173:AJ173)</f>
        <v>0</v>
      </c>
      <c r="AL173" s="45">
        <f>+IF($B173=0,0,IF($B173=30,(AL104+AL150),IF($B173=60,(SUM(AK104:AL104)+SUM(AK150:AL150)),(SUM(AJ104:AL104)+SUM(AJ150:AL150)))))-SUM($C173:AK173)</f>
        <v>0</v>
      </c>
      <c r="AM173" s="45">
        <f>+IF($B173=0,0,IF($B173=30,(AM104+AM150),IF($B173=60,(SUM(AL104:AM104)+SUM(AL150:AM150)),(SUM(AK104:AM104)+SUM(AK150:AM150)))))-SUM($C173:AL173)</f>
        <v>0</v>
      </c>
      <c r="AN173" s="45">
        <f>+IF($B173=0,0,IF($B173=30,(AN104+AN150),IF($B173=60,(SUM(AM104:AN104)+SUM(AM150:AN150)),(SUM(AL104:AN104)+SUM(AL150:AN150)))))-SUM($C173:AM173)</f>
        <v>0</v>
      </c>
      <c r="AO173" s="45">
        <f>+IF($B173=0,0,IF($B173=30,(AO104+AO150),IF($B173=60,(SUM(AN104:AO104)+SUM(AN150:AO150)),(SUM(AM104:AO104)+SUM(AM150:AO150)))))-SUM($C173:AN173)</f>
        <v>0</v>
      </c>
      <c r="AP173" s="45">
        <f>+IF($B173=0,0,IF($B173=30,(AP104+AP150),IF($B173=60,(SUM(AO104:AP104)+SUM(AO150:AP150)),(SUM(AN104:AP104)+SUM(AN150:AP150)))))-SUM($C173:AO173)</f>
        <v>0</v>
      </c>
      <c r="AQ173" s="45">
        <f>+IF($B173=0,0,IF($B173=30,(AQ104+AQ150),IF($B173=60,(SUM(AP104:AQ104)+SUM(AP150:AQ150)),(SUM(AO104:AQ104)+SUM(AO150:AQ150)))))-SUM($C173:AP173)</f>
        <v>0</v>
      </c>
      <c r="AR173" s="45">
        <f>+IF($B173=0,0,IF($B173=30,(AR104+AR150),IF($B173=60,(SUM(AQ104:AR104)+SUM(AQ150:AR150)),(SUM(AP104:AR104)+SUM(AP150:AR150)))))-SUM($C173:AQ173)</f>
        <v>0</v>
      </c>
      <c r="AS173" s="45">
        <f>+IF($B173=0,0,IF($B173=30,(AS104+AS150),IF($B173=60,(SUM(AR104:AS104)+SUM(AR150:AS150)),(SUM(AQ104:AS104)+SUM(AQ150:AS150)))))-SUM($C173:AR173)</f>
        <v>0</v>
      </c>
      <c r="AT173" s="45">
        <f>+IF($B173=0,0,IF($B173=30,(AT104+AT150),IF($B173=60,(SUM(AS104:AT104)+SUM(AS150:AT150)),(SUM(AR104:AT104)+SUM(AR150:AT150)))))-SUM($C173:AS173)</f>
        <v>0</v>
      </c>
      <c r="AU173" s="45">
        <f>+IF($B173=0,0,IF($B173=30,(AU104+AU150),IF($B173=60,(SUM(AT104:AU104)+SUM(AT150:AU150)),(SUM(AS104:AU104)+SUM(AS150:AU150)))))-SUM($C173:AT173)</f>
        <v>0</v>
      </c>
      <c r="AV173" s="45">
        <f>+IF($B173=0,0,IF($B173=30,(AV104+AV150),IF($B173=60,(SUM(AU104:AV104)+SUM(AU150:AV150)),(SUM(AT104:AV104)+SUM(AT150:AV150)))))-SUM($C173:AU173)</f>
        <v>0</v>
      </c>
      <c r="AW173" s="45">
        <f>+IF($B173=0,0,IF($B173=30,(AW104+AW150),IF($B173=60,(SUM(AV104:AW104)+SUM(AV150:AW150)),(SUM(AU104:AW104)+SUM(AU150:AW150)))))-SUM($C173:AV173)</f>
        <v>0</v>
      </c>
      <c r="AX173" s="45">
        <f>+IF($B173=0,0,IF($B173=30,(AX104+AX150),IF($B173=60,(SUM(AW104:AX104)+SUM(AW150:AX150)),(SUM(AV104:AX104)+SUM(AV150:AX150)))))-SUM($C173:AW173)</f>
        <v>0</v>
      </c>
    </row>
    <row r="174" spans="1:50" x14ac:dyDescent="0.25">
      <c r="A174" t="str">
        <f t="shared" si="128"/>
        <v>Prodotto 14</v>
      </c>
      <c r="B174" s="44">
        <v>60</v>
      </c>
      <c r="C174" s="45">
        <f t="shared" si="129"/>
        <v>12200</v>
      </c>
      <c r="D174" s="45">
        <f t="shared" si="130"/>
        <v>12200</v>
      </c>
      <c r="E174" s="45">
        <f>+IF($B174=0,0,IF($B174=30,(E105+E151),IF($B174=60,(SUM(D105:E105)+SUM(D151:E151)),(SUM(C105:E105)+SUM(C151:E151)))))-SUM($C174:D174)</f>
        <v>0</v>
      </c>
      <c r="F174" s="45">
        <f>+IF($B174=0,0,IF($B174=30,(F105+F151),IF($B174=60,(SUM(E105:F105)+SUM(E151:F151)),(SUM(D105:F105)+SUM(D151:F151)))))-SUM($C174:E174)</f>
        <v>0</v>
      </c>
      <c r="G174" s="45">
        <f>+IF($B174=0,0,IF($B174=30,(G105+G151),IF($B174=60,(SUM(F105:G105)+SUM(F151:G151)),(SUM(E105:G105)+SUM(E151:G151)))))-SUM($C174:F174)</f>
        <v>0</v>
      </c>
      <c r="H174" s="45">
        <f>+IF($B174=0,0,IF($B174=30,(H105+H151),IF($B174=60,(SUM(G105:H105)+SUM(G151:H151)),(SUM(F105:H105)+SUM(F151:H151)))))-SUM($C174:G174)</f>
        <v>0</v>
      </c>
      <c r="I174" s="45">
        <f>+IF($B174=0,0,IF($B174=30,(I105+I151),IF($B174=60,(SUM(H105:I105)+SUM(H151:I151)),(SUM(G105:I105)+SUM(G151:I151)))))-SUM($C174:H174)</f>
        <v>0</v>
      </c>
      <c r="J174" s="45">
        <f>+IF($B174=0,0,IF($B174=30,(J105+J151),IF($B174=60,(SUM(I105:J105)+SUM(I151:J151)),(SUM(H105:J105)+SUM(H151:J151)))))-SUM($C174:I174)</f>
        <v>0</v>
      </c>
      <c r="K174" s="45">
        <f>+IF($B174=0,0,IF($B174=30,(K105+K151),IF($B174=60,(SUM(J105:K105)+SUM(J151:K151)),(SUM(I105:K105)+SUM(I151:K151)))))-SUM($C174:J174)</f>
        <v>0</v>
      </c>
      <c r="L174" s="45">
        <f>+IF($B174=0,0,IF($B174=30,(L105+L151),IF($B174=60,(SUM(K105:L105)+SUM(K151:L151)),(SUM(J105:L105)+SUM(J151:L151)))))-SUM($C174:K174)</f>
        <v>0</v>
      </c>
      <c r="M174" s="45">
        <f>+IF($B174=0,0,IF($B174=30,(M105+M151),IF($B174=60,(SUM(L105:M105)+SUM(L151:M151)),(SUM(K105:M105)+SUM(K151:M151)))))-SUM($C174:L174)</f>
        <v>0</v>
      </c>
      <c r="N174" s="45">
        <f>+IF($B174=0,0,IF($B174=30,(N105+N151),IF($B174=60,(SUM(M105:N105)+SUM(M151:N151)),(SUM(L105:N105)+SUM(L151:N151)))))-SUM($C174:M174)</f>
        <v>0</v>
      </c>
      <c r="O174" s="45">
        <f>+IF($B174=0,0,IF($B174=30,(O105+O151),IF($B174=60,(SUM(N105:O105)+SUM(N151:O151)),(SUM(M105:O105)+SUM(M151:O151)))))-SUM($C174:N174)</f>
        <v>0</v>
      </c>
      <c r="P174" s="45">
        <f>+IF($B174=0,0,IF($B174=30,(P105+P151),IF($B174=60,(SUM(O105:P105)+SUM(O151:P151)),(SUM(N105:P105)+SUM(N151:P151)))))-SUM($C174:O174)</f>
        <v>0</v>
      </c>
      <c r="Q174" s="45">
        <f>+IF($B174=0,0,IF($B174=30,(Q105+Q151),IF($B174=60,(SUM(P105:Q105)+SUM(P151:Q151)),(SUM(O105:Q105)+SUM(O151:Q151)))))-SUM($C174:P174)</f>
        <v>0</v>
      </c>
      <c r="R174" s="45">
        <f>+IF($B174=0,0,IF($B174=30,(R105+R151),IF($B174=60,(SUM(Q105:R105)+SUM(Q151:R151)),(SUM(P105:R105)+SUM(P151:R151)))))-SUM($C174:Q174)</f>
        <v>0</v>
      </c>
      <c r="S174" s="45">
        <f>+IF($B174=0,0,IF($B174=30,(S105+S151),IF($B174=60,(SUM(R105:S105)+SUM(R151:S151)),(SUM(Q105:S105)+SUM(Q151:S151)))))-SUM($C174:R174)</f>
        <v>0</v>
      </c>
      <c r="T174" s="45">
        <f>+IF($B174=0,0,IF($B174=30,(T105+T151),IF($B174=60,(SUM(S105:T105)+SUM(S151:T151)),(SUM(R105:T105)+SUM(R151:T151)))))-SUM($C174:S174)</f>
        <v>0</v>
      </c>
      <c r="U174" s="45">
        <f>+IF($B174=0,0,IF($B174=30,(U105+U151),IF($B174=60,(SUM(T105:U105)+SUM(T151:U151)),(SUM(S105:U105)+SUM(S151:U151)))))-SUM($C174:T174)</f>
        <v>0</v>
      </c>
      <c r="V174" s="45">
        <f>+IF($B174=0,0,IF($B174=30,(V105+V151),IF($B174=60,(SUM(U105:V105)+SUM(U151:V151)),(SUM(T105:V105)+SUM(T151:V151)))))-SUM($C174:U174)</f>
        <v>0</v>
      </c>
      <c r="W174" s="45">
        <f>+IF($B174=0,0,IF($B174=30,(W105+W151),IF($B174=60,(SUM(V105:W105)+SUM(V151:W151)),(SUM(U105:W105)+SUM(U151:W151)))))-SUM($C174:V174)</f>
        <v>0</v>
      </c>
      <c r="X174" s="45">
        <f>+IF($B174=0,0,IF($B174=30,(X105+X151),IF($B174=60,(SUM(W105:X105)+SUM(W151:X151)),(SUM(V105:X105)+SUM(V151:X151)))))-SUM($C174:W174)</f>
        <v>0</v>
      </c>
      <c r="Y174" s="45">
        <f>+IF($B174=0,0,IF($B174=30,(Y105+Y151),IF($B174=60,(SUM(X105:Y105)+SUM(X151:Y151)),(SUM(W105:Y105)+SUM(W151:Y151)))))-SUM($C174:X174)</f>
        <v>0</v>
      </c>
      <c r="Z174" s="45">
        <f>+IF($B174=0,0,IF($B174=30,(Z105+Z151),IF($B174=60,(SUM(Y105:Z105)+SUM(Y151:Z151)),(SUM(X105:Z105)+SUM(X151:Z151)))))-SUM($C174:Y174)</f>
        <v>0</v>
      </c>
      <c r="AA174" s="45">
        <f>+IF($B174=0,0,IF($B174=30,(AA105+AA151),IF($B174=60,(SUM(Z105:AA105)+SUM(Z151:AA151)),(SUM(Y105:AA105)+SUM(Y151:AA151)))))-SUM($C174:Z174)</f>
        <v>0</v>
      </c>
      <c r="AB174" s="45">
        <f>+IF($B174=0,0,IF($B174=30,(AB105+AB151),IF($B174=60,(SUM(AA105:AB105)+SUM(AA151:AB151)),(SUM(Z105:AB105)+SUM(Z151:AB151)))))-SUM($C174:AA174)</f>
        <v>0</v>
      </c>
      <c r="AC174" s="45">
        <f>+IF($B174=0,0,IF($B174=30,(AC105+AC151),IF($B174=60,(SUM(AB105:AC105)+SUM(AB151:AC151)),(SUM(AA105:AC105)+SUM(AA151:AC151)))))-SUM($C174:AB174)</f>
        <v>0</v>
      </c>
      <c r="AD174" s="45">
        <f>+IF($B174=0,0,IF($B174=30,(AD105+AD151),IF($B174=60,(SUM(AC105:AD105)+SUM(AC151:AD151)),(SUM(AB105:AD105)+SUM(AB151:AD151)))))-SUM($C174:AC174)</f>
        <v>0</v>
      </c>
      <c r="AE174" s="45">
        <f>+IF($B174=0,0,IF($B174=30,(AE105+AE151),IF($B174=60,(SUM(AD105:AE105)+SUM(AD151:AE151)),(SUM(AC105:AE105)+SUM(AC151:AE151)))))-SUM($C174:AD174)</f>
        <v>0</v>
      </c>
      <c r="AF174" s="45">
        <f>+IF($B174=0,0,IF($B174=30,(AF105+AF151),IF($B174=60,(SUM(AE105:AF105)+SUM(AE151:AF151)),(SUM(AD105:AF105)+SUM(AD151:AF151)))))-SUM($C174:AE174)</f>
        <v>0</v>
      </c>
      <c r="AG174" s="45">
        <f>+IF($B174=0,0,IF($B174=30,(AG105+AG151),IF($B174=60,(SUM(AF105:AG105)+SUM(AF151:AG151)),(SUM(AE105:AG105)+SUM(AE151:AG151)))))-SUM($C174:AF174)</f>
        <v>0</v>
      </c>
      <c r="AH174" s="45">
        <f>+IF($B174=0,0,IF($B174=30,(AH105+AH151),IF($B174=60,(SUM(AG105:AH105)+SUM(AG151:AH151)),(SUM(AF105:AH105)+SUM(AF151:AH151)))))-SUM($C174:AG174)</f>
        <v>0</v>
      </c>
      <c r="AI174" s="45">
        <f>+IF($B174=0,0,IF($B174=30,(AI105+AI151),IF($B174=60,(SUM(AH105:AI105)+SUM(AH151:AI151)),(SUM(AG105:AI105)+SUM(AG151:AI151)))))-SUM($C174:AH174)</f>
        <v>0</v>
      </c>
      <c r="AJ174" s="45">
        <f>+IF($B174=0,0,IF($B174=30,(AJ105+AJ151),IF($B174=60,(SUM(AI105:AJ105)+SUM(AI151:AJ151)),(SUM(AH105:AJ105)+SUM(AH151:AJ151)))))-SUM($C174:AI174)</f>
        <v>0</v>
      </c>
      <c r="AK174" s="45">
        <f>+IF($B174=0,0,IF($B174=30,(AK105+AK151),IF($B174=60,(SUM(AJ105:AK105)+SUM(AJ151:AK151)),(SUM(AI105:AK105)+SUM(AI151:AK151)))))-SUM($C174:AJ174)</f>
        <v>0</v>
      </c>
      <c r="AL174" s="45">
        <f>+IF($B174=0,0,IF($B174=30,(AL105+AL151),IF($B174=60,(SUM(AK105:AL105)+SUM(AK151:AL151)),(SUM(AJ105:AL105)+SUM(AJ151:AL151)))))-SUM($C174:AK174)</f>
        <v>0</v>
      </c>
      <c r="AM174" s="45">
        <f>+IF($B174=0,0,IF($B174=30,(AM105+AM151),IF($B174=60,(SUM(AL105:AM105)+SUM(AL151:AM151)),(SUM(AK105:AM105)+SUM(AK151:AM151)))))-SUM($C174:AL174)</f>
        <v>0</v>
      </c>
      <c r="AN174" s="45">
        <f>+IF($B174=0,0,IF($B174=30,(AN105+AN151),IF($B174=60,(SUM(AM105:AN105)+SUM(AM151:AN151)),(SUM(AL105:AN105)+SUM(AL151:AN151)))))-SUM($C174:AM174)</f>
        <v>0</v>
      </c>
      <c r="AO174" s="45">
        <f>+IF($B174=0,0,IF($B174=30,(AO105+AO151),IF($B174=60,(SUM(AN105:AO105)+SUM(AN151:AO151)),(SUM(AM105:AO105)+SUM(AM151:AO151)))))-SUM($C174:AN174)</f>
        <v>0</v>
      </c>
      <c r="AP174" s="45">
        <f>+IF($B174=0,0,IF($B174=30,(AP105+AP151),IF($B174=60,(SUM(AO105:AP105)+SUM(AO151:AP151)),(SUM(AN105:AP105)+SUM(AN151:AP151)))))-SUM($C174:AO174)</f>
        <v>0</v>
      </c>
      <c r="AQ174" s="45">
        <f>+IF($B174=0,0,IF($B174=30,(AQ105+AQ151),IF($B174=60,(SUM(AP105:AQ105)+SUM(AP151:AQ151)),(SUM(AO105:AQ105)+SUM(AO151:AQ151)))))-SUM($C174:AP174)</f>
        <v>0</v>
      </c>
      <c r="AR174" s="45">
        <f>+IF($B174=0,0,IF($B174=30,(AR105+AR151),IF($B174=60,(SUM(AQ105:AR105)+SUM(AQ151:AR151)),(SUM(AP105:AR105)+SUM(AP151:AR151)))))-SUM($C174:AQ174)</f>
        <v>0</v>
      </c>
      <c r="AS174" s="45">
        <f>+IF($B174=0,0,IF($B174=30,(AS105+AS151),IF($B174=60,(SUM(AR105:AS105)+SUM(AR151:AS151)),(SUM(AQ105:AS105)+SUM(AQ151:AS151)))))-SUM($C174:AR174)</f>
        <v>0</v>
      </c>
      <c r="AT174" s="45">
        <f>+IF($B174=0,0,IF($B174=30,(AT105+AT151),IF($B174=60,(SUM(AS105:AT105)+SUM(AS151:AT151)),(SUM(AR105:AT105)+SUM(AR151:AT151)))))-SUM($C174:AS174)</f>
        <v>0</v>
      </c>
      <c r="AU174" s="45">
        <f>+IF($B174=0,0,IF($B174=30,(AU105+AU151),IF($B174=60,(SUM(AT105:AU105)+SUM(AT151:AU151)),(SUM(AS105:AU105)+SUM(AS151:AU151)))))-SUM($C174:AT174)</f>
        <v>0</v>
      </c>
      <c r="AV174" s="45">
        <f>+IF($B174=0,0,IF($B174=30,(AV105+AV151),IF($B174=60,(SUM(AU105:AV105)+SUM(AU151:AV151)),(SUM(AT105:AV105)+SUM(AT151:AV151)))))-SUM($C174:AU174)</f>
        <v>0</v>
      </c>
      <c r="AW174" s="45">
        <f>+IF($B174=0,0,IF($B174=30,(AW105+AW151),IF($B174=60,(SUM(AV105:AW105)+SUM(AV151:AW151)),(SUM(AU105:AW105)+SUM(AU151:AW151)))))-SUM($C174:AV174)</f>
        <v>0</v>
      </c>
      <c r="AX174" s="45">
        <f>+IF($B174=0,0,IF($B174=30,(AX105+AX151),IF($B174=60,(SUM(AW105:AX105)+SUM(AW151:AX151)),(SUM(AV105:AX105)+SUM(AV151:AX151)))))-SUM($C174:AW174)</f>
        <v>0</v>
      </c>
    </row>
    <row r="175" spans="1:50" x14ac:dyDescent="0.25">
      <c r="A175" t="str">
        <f t="shared" si="128"/>
        <v>Prodotto 15</v>
      </c>
      <c r="B175" s="44">
        <v>60</v>
      </c>
      <c r="C175" s="45">
        <f t="shared" si="129"/>
        <v>12200</v>
      </c>
      <c r="D175" s="45">
        <f t="shared" si="130"/>
        <v>12200</v>
      </c>
      <c r="E175" s="45">
        <f>+IF($B175=0,0,IF($B175=30,(E106+E152),IF($B175=60,(SUM(D106:E106)+SUM(D152:E152)),(SUM(C106:E106)+SUM(C152:E152)))))-SUM($C175:D175)</f>
        <v>0</v>
      </c>
      <c r="F175" s="45">
        <f>+IF($B175=0,0,IF($B175=30,(F106+F152),IF($B175=60,(SUM(E106:F106)+SUM(E152:F152)),(SUM(D106:F106)+SUM(D152:F152)))))-SUM($C175:E175)</f>
        <v>0</v>
      </c>
      <c r="G175" s="45">
        <f>+IF($B175=0,0,IF($B175=30,(G106+G152),IF($B175=60,(SUM(F106:G106)+SUM(F152:G152)),(SUM(E106:G106)+SUM(E152:G152)))))-SUM($C175:F175)</f>
        <v>0</v>
      </c>
      <c r="H175" s="45">
        <f>+IF($B175=0,0,IF($B175=30,(H106+H152),IF($B175=60,(SUM(G106:H106)+SUM(G152:H152)),(SUM(F106:H106)+SUM(F152:H152)))))-SUM($C175:G175)</f>
        <v>0</v>
      </c>
      <c r="I175" s="45">
        <f>+IF($B175=0,0,IF($B175=30,(I106+I152),IF($B175=60,(SUM(H106:I106)+SUM(H152:I152)),(SUM(G106:I106)+SUM(G152:I152)))))-SUM($C175:H175)</f>
        <v>0</v>
      </c>
      <c r="J175" s="45">
        <f>+IF($B175=0,0,IF($B175=30,(J106+J152),IF($B175=60,(SUM(I106:J106)+SUM(I152:J152)),(SUM(H106:J106)+SUM(H152:J152)))))-SUM($C175:I175)</f>
        <v>0</v>
      </c>
      <c r="K175" s="45">
        <f>+IF($B175=0,0,IF($B175=30,(K106+K152),IF($B175=60,(SUM(J106:K106)+SUM(J152:K152)),(SUM(I106:K106)+SUM(I152:K152)))))-SUM($C175:J175)</f>
        <v>0</v>
      </c>
      <c r="L175" s="45">
        <f>+IF($B175=0,0,IF($B175=30,(L106+L152),IF($B175=60,(SUM(K106:L106)+SUM(K152:L152)),(SUM(J106:L106)+SUM(J152:L152)))))-SUM($C175:K175)</f>
        <v>0</v>
      </c>
      <c r="M175" s="45">
        <f>+IF($B175=0,0,IF($B175=30,(M106+M152),IF($B175=60,(SUM(L106:M106)+SUM(L152:M152)),(SUM(K106:M106)+SUM(K152:M152)))))-SUM($C175:L175)</f>
        <v>0</v>
      </c>
      <c r="N175" s="45">
        <f>+IF($B175=0,0,IF($B175=30,(N106+N152),IF($B175=60,(SUM(M106:N106)+SUM(M152:N152)),(SUM(L106:N106)+SUM(L152:N152)))))-SUM($C175:M175)</f>
        <v>0</v>
      </c>
      <c r="O175" s="45">
        <f>+IF($B175=0,0,IF($B175=30,(O106+O152),IF($B175=60,(SUM(N106:O106)+SUM(N152:O152)),(SUM(M106:O106)+SUM(M152:O152)))))-SUM($C175:N175)</f>
        <v>0</v>
      </c>
      <c r="P175" s="45">
        <f>+IF($B175=0,0,IF($B175=30,(P106+P152),IF($B175=60,(SUM(O106:P106)+SUM(O152:P152)),(SUM(N106:P106)+SUM(N152:P152)))))-SUM($C175:O175)</f>
        <v>0</v>
      </c>
      <c r="Q175" s="45">
        <f>+IF($B175=0,0,IF($B175=30,(Q106+Q152),IF($B175=60,(SUM(P106:Q106)+SUM(P152:Q152)),(SUM(O106:Q106)+SUM(O152:Q152)))))-SUM($C175:P175)</f>
        <v>0</v>
      </c>
      <c r="R175" s="45">
        <f>+IF($B175=0,0,IF($B175=30,(R106+R152),IF($B175=60,(SUM(Q106:R106)+SUM(Q152:R152)),(SUM(P106:R106)+SUM(P152:R152)))))-SUM($C175:Q175)</f>
        <v>0</v>
      </c>
      <c r="S175" s="45">
        <f>+IF($B175=0,0,IF($B175=30,(S106+S152),IF($B175=60,(SUM(R106:S106)+SUM(R152:S152)),(SUM(Q106:S106)+SUM(Q152:S152)))))-SUM($C175:R175)</f>
        <v>0</v>
      </c>
      <c r="T175" s="45">
        <f>+IF($B175=0,0,IF($B175=30,(T106+T152),IF($B175=60,(SUM(S106:T106)+SUM(S152:T152)),(SUM(R106:T106)+SUM(R152:T152)))))-SUM($C175:S175)</f>
        <v>0</v>
      </c>
      <c r="U175" s="45">
        <f>+IF($B175=0,0,IF($B175=30,(U106+U152),IF($B175=60,(SUM(T106:U106)+SUM(T152:U152)),(SUM(S106:U106)+SUM(S152:U152)))))-SUM($C175:T175)</f>
        <v>0</v>
      </c>
      <c r="V175" s="45">
        <f>+IF($B175=0,0,IF($B175=30,(V106+V152),IF($B175=60,(SUM(U106:V106)+SUM(U152:V152)),(SUM(T106:V106)+SUM(T152:V152)))))-SUM($C175:U175)</f>
        <v>0</v>
      </c>
      <c r="W175" s="45">
        <f>+IF($B175=0,0,IF($B175=30,(W106+W152),IF($B175=60,(SUM(V106:W106)+SUM(V152:W152)),(SUM(U106:W106)+SUM(U152:W152)))))-SUM($C175:V175)</f>
        <v>0</v>
      </c>
      <c r="X175" s="45">
        <f>+IF($B175=0,0,IF($B175=30,(X106+X152),IF($B175=60,(SUM(W106:X106)+SUM(W152:X152)),(SUM(V106:X106)+SUM(V152:X152)))))-SUM($C175:W175)</f>
        <v>0</v>
      </c>
      <c r="Y175" s="45">
        <f>+IF($B175=0,0,IF($B175=30,(Y106+Y152),IF($B175=60,(SUM(X106:Y106)+SUM(X152:Y152)),(SUM(W106:Y106)+SUM(W152:Y152)))))-SUM($C175:X175)</f>
        <v>0</v>
      </c>
      <c r="Z175" s="45">
        <f>+IF($B175=0,0,IF($B175=30,(Z106+Z152),IF($B175=60,(SUM(Y106:Z106)+SUM(Y152:Z152)),(SUM(X106:Z106)+SUM(X152:Z152)))))-SUM($C175:Y175)</f>
        <v>0</v>
      </c>
      <c r="AA175" s="45">
        <f>+IF($B175=0,0,IF($B175=30,(AA106+AA152),IF($B175=60,(SUM(Z106:AA106)+SUM(Z152:AA152)),(SUM(Y106:AA106)+SUM(Y152:AA152)))))-SUM($C175:Z175)</f>
        <v>0</v>
      </c>
      <c r="AB175" s="45">
        <f>+IF($B175=0,0,IF($B175=30,(AB106+AB152),IF($B175=60,(SUM(AA106:AB106)+SUM(AA152:AB152)),(SUM(Z106:AB106)+SUM(Z152:AB152)))))-SUM($C175:AA175)</f>
        <v>0</v>
      </c>
      <c r="AC175" s="45">
        <f>+IF($B175=0,0,IF($B175=30,(AC106+AC152),IF($B175=60,(SUM(AB106:AC106)+SUM(AB152:AC152)),(SUM(AA106:AC106)+SUM(AA152:AC152)))))-SUM($C175:AB175)</f>
        <v>0</v>
      </c>
      <c r="AD175" s="45">
        <f>+IF($B175=0,0,IF($B175=30,(AD106+AD152),IF($B175=60,(SUM(AC106:AD106)+SUM(AC152:AD152)),(SUM(AB106:AD106)+SUM(AB152:AD152)))))-SUM($C175:AC175)</f>
        <v>0</v>
      </c>
      <c r="AE175" s="45">
        <f>+IF($B175=0,0,IF($B175=30,(AE106+AE152),IF($B175=60,(SUM(AD106:AE106)+SUM(AD152:AE152)),(SUM(AC106:AE106)+SUM(AC152:AE152)))))-SUM($C175:AD175)</f>
        <v>0</v>
      </c>
      <c r="AF175" s="45">
        <f>+IF($B175=0,0,IF($B175=30,(AF106+AF152),IF($B175=60,(SUM(AE106:AF106)+SUM(AE152:AF152)),(SUM(AD106:AF106)+SUM(AD152:AF152)))))-SUM($C175:AE175)</f>
        <v>0</v>
      </c>
      <c r="AG175" s="45">
        <f>+IF($B175=0,0,IF($B175=30,(AG106+AG152),IF($B175=60,(SUM(AF106:AG106)+SUM(AF152:AG152)),(SUM(AE106:AG106)+SUM(AE152:AG152)))))-SUM($C175:AF175)</f>
        <v>0</v>
      </c>
      <c r="AH175" s="45">
        <f>+IF($B175=0,0,IF($B175=30,(AH106+AH152),IF($B175=60,(SUM(AG106:AH106)+SUM(AG152:AH152)),(SUM(AF106:AH106)+SUM(AF152:AH152)))))-SUM($C175:AG175)</f>
        <v>0</v>
      </c>
      <c r="AI175" s="45">
        <f>+IF($B175=0,0,IF($B175=30,(AI106+AI152),IF($B175=60,(SUM(AH106:AI106)+SUM(AH152:AI152)),(SUM(AG106:AI106)+SUM(AG152:AI152)))))-SUM($C175:AH175)</f>
        <v>0</v>
      </c>
      <c r="AJ175" s="45">
        <f>+IF($B175=0,0,IF($B175=30,(AJ106+AJ152),IF($B175=60,(SUM(AI106:AJ106)+SUM(AI152:AJ152)),(SUM(AH106:AJ106)+SUM(AH152:AJ152)))))-SUM($C175:AI175)</f>
        <v>0</v>
      </c>
      <c r="AK175" s="45">
        <f>+IF($B175=0,0,IF($B175=30,(AK106+AK152),IF($B175=60,(SUM(AJ106:AK106)+SUM(AJ152:AK152)),(SUM(AI106:AK106)+SUM(AI152:AK152)))))-SUM($C175:AJ175)</f>
        <v>0</v>
      </c>
      <c r="AL175" s="45">
        <f>+IF($B175=0,0,IF($B175=30,(AL106+AL152),IF($B175=60,(SUM(AK106:AL106)+SUM(AK152:AL152)),(SUM(AJ106:AL106)+SUM(AJ152:AL152)))))-SUM($C175:AK175)</f>
        <v>0</v>
      </c>
      <c r="AM175" s="45">
        <f>+IF($B175=0,0,IF($B175=30,(AM106+AM152),IF($B175=60,(SUM(AL106:AM106)+SUM(AL152:AM152)),(SUM(AK106:AM106)+SUM(AK152:AM152)))))-SUM($C175:AL175)</f>
        <v>0</v>
      </c>
      <c r="AN175" s="45">
        <f>+IF($B175=0,0,IF($B175=30,(AN106+AN152),IF($B175=60,(SUM(AM106:AN106)+SUM(AM152:AN152)),(SUM(AL106:AN106)+SUM(AL152:AN152)))))-SUM($C175:AM175)</f>
        <v>0</v>
      </c>
      <c r="AO175" s="45">
        <f>+IF($B175=0,0,IF($B175=30,(AO106+AO152),IF($B175=60,(SUM(AN106:AO106)+SUM(AN152:AO152)),(SUM(AM106:AO106)+SUM(AM152:AO152)))))-SUM($C175:AN175)</f>
        <v>0</v>
      </c>
      <c r="AP175" s="45">
        <f>+IF($B175=0,0,IF($B175=30,(AP106+AP152),IF($B175=60,(SUM(AO106:AP106)+SUM(AO152:AP152)),(SUM(AN106:AP106)+SUM(AN152:AP152)))))-SUM($C175:AO175)</f>
        <v>0</v>
      </c>
      <c r="AQ175" s="45">
        <f>+IF($B175=0,0,IF($B175=30,(AQ106+AQ152),IF($B175=60,(SUM(AP106:AQ106)+SUM(AP152:AQ152)),(SUM(AO106:AQ106)+SUM(AO152:AQ152)))))-SUM($C175:AP175)</f>
        <v>0</v>
      </c>
      <c r="AR175" s="45">
        <f>+IF($B175=0,0,IF($B175=30,(AR106+AR152),IF($B175=60,(SUM(AQ106:AR106)+SUM(AQ152:AR152)),(SUM(AP106:AR106)+SUM(AP152:AR152)))))-SUM($C175:AQ175)</f>
        <v>0</v>
      </c>
      <c r="AS175" s="45">
        <f>+IF($B175=0,0,IF($B175=30,(AS106+AS152),IF($B175=60,(SUM(AR106:AS106)+SUM(AR152:AS152)),(SUM(AQ106:AS106)+SUM(AQ152:AS152)))))-SUM($C175:AR175)</f>
        <v>0</v>
      </c>
      <c r="AT175" s="45">
        <f>+IF($B175=0,0,IF($B175=30,(AT106+AT152),IF($B175=60,(SUM(AS106:AT106)+SUM(AS152:AT152)),(SUM(AR106:AT106)+SUM(AR152:AT152)))))-SUM($C175:AS175)</f>
        <v>0</v>
      </c>
      <c r="AU175" s="45">
        <f>+IF($B175=0,0,IF($B175=30,(AU106+AU152),IF($B175=60,(SUM(AT106:AU106)+SUM(AT152:AU152)),(SUM(AS106:AU106)+SUM(AS152:AU152)))))-SUM($C175:AT175)</f>
        <v>0</v>
      </c>
      <c r="AV175" s="45">
        <f>+IF($B175=0,0,IF($B175=30,(AV106+AV152),IF($B175=60,(SUM(AU106:AV106)+SUM(AU152:AV152)),(SUM(AT106:AV106)+SUM(AT152:AV152)))))-SUM($C175:AU175)</f>
        <v>0</v>
      </c>
      <c r="AW175" s="45">
        <f>+IF($B175=0,0,IF($B175=30,(AW106+AW152),IF($B175=60,(SUM(AV106:AW106)+SUM(AV152:AW152)),(SUM(AU106:AW106)+SUM(AU152:AW152)))))-SUM($C175:AV175)</f>
        <v>0</v>
      </c>
      <c r="AX175" s="45">
        <f>+IF($B175=0,0,IF($B175=30,(AX106+AX152),IF($B175=60,(SUM(AW106:AX106)+SUM(AW152:AX152)),(SUM(AV106:AX106)+SUM(AV152:AX152)))))-SUM($C175:AW175)</f>
        <v>0</v>
      </c>
    </row>
    <row r="176" spans="1:50" x14ac:dyDescent="0.25">
      <c r="A176" t="str">
        <f t="shared" si="128"/>
        <v>Prodotto 16</v>
      </c>
      <c r="B176" s="44">
        <v>60</v>
      </c>
      <c r="C176" s="45">
        <f t="shared" si="129"/>
        <v>12200</v>
      </c>
      <c r="D176" s="45">
        <f t="shared" si="130"/>
        <v>12200</v>
      </c>
      <c r="E176" s="45">
        <f>+IF($B176=0,0,IF($B176=30,(E107+E153),IF($B176=60,(SUM(D107:E107)+SUM(D153:E153)),(SUM(C107:E107)+SUM(C153:E153)))))-SUM($C176:D176)</f>
        <v>0</v>
      </c>
      <c r="F176" s="45">
        <f>+IF($B176=0,0,IF($B176=30,(F107+F153),IF($B176=60,(SUM(E107:F107)+SUM(E153:F153)),(SUM(D107:F107)+SUM(D153:F153)))))-SUM($C176:E176)</f>
        <v>0</v>
      </c>
      <c r="G176" s="45">
        <f>+IF($B176=0,0,IF($B176=30,(G107+G153),IF($B176=60,(SUM(F107:G107)+SUM(F153:G153)),(SUM(E107:G107)+SUM(E153:G153)))))-SUM($C176:F176)</f>
        <v>0</v>
      </c>
      <c r="H176" s="45">
        <f>+IF($B176=0,0,IF($B176=30,(H107+H153),IF($B176=60,(SUM(G107:H107)+SUM(G153:H153)),(SUM(F107:H107)+SUM(F153:H153)))))-SUM($C176:G176)</f>
        <v>0</v>
      </c>
      <c r="I176" s="45">
        <f>+IF($B176=0,0,IF($B176=30,(I107+I153),IF($B176=60,(SUM(H107:I107)+SUM(H153:I153)),(SUM(G107:I107)+SUM(G153:I153)))))-SUM($C176:H176)</f>
        <v>0</v>
      </c>
      <c r="J176" s="45">
        <f>+IF($B176=0,0,IF($B176=30,(J107+J153),IF($B176=60,(SUM(I107:J107)+SUM(I153:J153)),(SUM(H107:J107)+SUM(H153:J153)))))-SUM($C176:I176)</f>
        <v>0</v>
      </c>
      <c r="K176" s="45">
        <f>+IF($B176=0,0,IF($B176=30,(K107+K153),IF($B176=60,(SUM(J107:K107)+SUM(J153:K153)),(SUM(I107:K107)+SUM(I153:K153)))))-SUM($C176:J176)</f>
        <v>0</v>
      </c>
      <c r="L176" s="45">
        <f>+IF($B176=0,0,IF($B176=30,(L107+L153),IF($B176=60,(SUM(K107:L107)+SUM(K153:L153)),(SUM(J107:L107)+SUM(J153:L153)))))-SUM($C176:K176)</f>
        <v>0</v>
      </c>
      <c r="M176" s="45">
        <f>+IF($B176=0,0,IF($B176=30,(M107+M153),IF($B176=60,(SUM(L107:M107)+SUM(L153:M153)),(SUM(K107:M107)+SUM(K153:M153)))))-SUM($C176:L176)</f>
        <v>0</v>
      </c>
      <c r="N176" s="45">
        <f>+IF($B176=0,0,IF($B176=30,(N107+N153),IF($B176=60,(SUM(M107:N107)+SUM(M153:N153)),(SUM(L107:N107)+SUM(L153:N153)))))-SUM($C176:M176)</f>
        <v>0</v>
      </c>
      <c r="O176" s="45">
        <f>+IF($B176=0,0,IF($B176=30,(O107+O153),IF($B176=60,(SUM(N107:O107)+SUM(N153:O153)),(SUM(M107:O107)+SUM(M153:O153)))))-SUM($C176:N176)</f>
        <v>0</v>
      </c>
      <c r="P176" s="45">
        <f>+IF($B176=0,0,IF($B176=30,(P107+P153),IF($B176=60,(SUM(O107:P107)+SUM(O153:P153)),(SUM(N107:P107)+SUM(N153:P153)))))-SUM($C176:O176)</f>
        <v>0</v>
      </c>
      <c r="Q176" s="45">
        <f>+IF($B176=0,0,IF($B176=30,(Q107+Q153),IF($B176=60,(SUM(P107:Q107)+SUM(P153:Q153)),(SUM(O107:Q107)+SUM(O153:Q153)))))-SUM($C176:P176)</f>
        <v>0</v>
      </c>
      <c r="R176" s="45">
        <f>+IF($B176=0,0,IF($B176=30,(R107+R153),IF($B176=60,(SUM(Q107:R107)+SUM(Q153:R153)),(SUM(P107:R107)+SUM(P153:R153)))))-SUM($C176:Q176)</f>
        <v>0</v>
      </c>
      <c r="S176" s="45">
        <f>+IF($B176=0,0,IF($B176=30,(S107+S153),IF($B176=60,(SUM(R107:S107)+SUM(R153:S153)),(SUM(Q107:S107)+SUM(Q153:S153)))))-SUM($C176:R176)</f>
        <v>0</v>
      </c>
      <c r="T176" s="45">
        <f>+IF($B176=0,0,IF($B176=30,(T107+T153),IF($B176=60,(SUM(S107:T107)+SUM(S153:T153)),(SUM(R107:T107)+SUM(R153:T153)))))-SUM($C176:S176)</f>
        <v>0</v>
      </c>
      <c r="U176" s="45">
        <f>+IF($B176=0,0,IF($B176=30,(U107+U153),IF($B176=60,(SUM(T107:U107)+SUM(T153:U153)),(SUM(S107:U107)+SUM(S153:U153)))))-SUM($C176:T176)</f>
        <v>0</v>
      </c>
      <c r="V176" s="45">
        <f>+IF($B176=0,0,IF($B176=30,(V107+V153),IF($B176=60,(SUM(U107:V107)+SUM(U153:V153)),(SUM(T107:V107)+SUM(T153:V153)))))-SUM($C176:U176)</f>
        <v>0</v>
      </c>
      <c r="W176" s="45">
        <f>+IF($B176=0,0,IF($B176=30,(W107+W153),IF($B176=60,(SUM(V107:W107)+SUM(V153:W153)),(SUM(U107:W107)+SUM(U153:W153)))))-SUM($C176:V176)</f>
        <v>0</v>
      </c>
      <c r="X176" s="45">
        <f>+IF($B176=0,0,IF($B176=30,(X107+X153),IF($B176=60,(SUM(W107:X107)+SUM(W153:X153)),(SUM(V107:X107)+SUM(V153:X153)))))-SUM($C176:W176)</f>
        <v>0</v>
      </c>
      <c r="Y176" s="45">
        <f>+IF($B176=0,0,IF($B176=30,(Y107+Y153),IF($B176=60,(SUM(X107:Y107)+SUM(X153:Y153)),(SUM(W107:Y107)+SUM(W153:Y153)))))-SUM($C176:X176)</f>
        <v>0</v>
      </c>
      <c r="Z176" s="45">
        <f>+IF($B176=0,0,IF($B176=30,(Z107+Z153),IF($B176=60,(SUM(Y107:Z107)+SUM(Y153:Z153)),(SUM(X107:Z107)+SUM(X153:Z153)))))-SUM($C176:Y176)</f>
        <v>0</v>
      </c>
      <c r="AA176" s="45">
        <f>+IF($B176=0,0,IF($B176=30,(AA107+AA153),IF($B176=60,(SUM(Z107:AA107)+SUM(Z153:AA153)),(SUM(Y107:AA107)+SUM(Y153:AA153)))))-SUM($C176:Z176)</f>
        <v>0</v>
      </c>
      <c r="AB176" s="45">
        <f>+IF($B176=0,0,IF($B176=30,(AB107+AB153),IF($B176=60,(SUM(AA107:AB107)+SUM(AA153:AB153)),(SUM(Z107:AB107)+SUM(Z153:AB153)))))-SUM($C176:AA176)</f>
        <v>0</v>
      </c>
      <c r="AC176" s="45">
        <f>+IF($B176=0,0,IF($B176=30,(AC107+AC153),IF($B176=60,(SUM(AB107:AC107)+SUM(AB153:AC153)),(SUM(AA107:AC107)+SUM(AA153:AC153)))))-SUM($C176:AB176)</f>
        <v>0</v>
      </c>
      <c r="AD176" s="45">
        <f>+IF($B176=0,0,IF($B176=30,(AD107+AD153),IF($B176=60,(SUM(AC107:AD107)+SUM(AC153:AD153)),(SUM(AB107:AD107)+SUM(AB153:AD153)))))-SUM($C176:AC176)</f>
        <v>0</v>
      </c>
      <c r="AE176" s="45">
        <f>+IF($B176=0,0,IF($B176=30,(AE107+AE153),IF($B176=60,(SUM(AD107:AE107)+SUM(AD153:AE153)),(SUM(AC107:AE107)+SUM(AC153:AE153)))))-SUM($C176:AD176)</f>
        <v>0</v>
      </c>
      <c r="AF176" s="45">
        <f>+IF($B176=0,0,IF($B176=30,(AF107+AF153),IF($B176=60,(SUM(AE107:AF107)+SUM(AE153:AF153)),(SUM(AD107:AF107)+SUM(AD153:AF153)))))-SUM($C176:AE176)</f>
        <v>0</v>
      </c>
      <c r="AG176" s="45">
        <f>+IF($B176=0,0,IF($B176=30,(AG107+AG153),IF($B176=60,(SUM(AF107:AG107)+SUM(AF153:AG153)),(SUM(AE107:AG107)+SUM(AE153:AG153)))))-SUM($C176:AF176)</f>
        <v>0</v>
      </c>
      <c r="AH176" s="45">
        <f>+IF($B176=0,0,IF($B176=30,(AH107+AH153),IF($B176=60,(SUM(AG107:AH107)+SUM(AG153:AH153)),(SUM(AF107:AH107)+SUM(AF153:AH153)))))-SUM($C176:AG176)</f>
        <v>0</v>
      </c>
      <c r="AI176" s="45">
        <f>+IF($B176=0,0,IF($B176=30,(AI107+AI153),IF($B176=60,(SUM(AH107:AI107)+SUM(AH153:AI153)),(SUM(AG107:AI107)+SUM(AG153:AI153)))))-SUM($C176:AH176)</f>
        <v>0</v>
      </c>
      <c r="AJ176" s="45">
        <f>+IF($B176=0,0,IF($B176=30,(AJ107+AJ153),IF($B176=60,(SUM(AI107:AJ107)+SUM(AI153:AJ153)),(SUM(AH107:AJ107)+SUM(AH153:AJ153)))))-SUM($C176:AI176)</f>
        <v>0</v>
      </c>
      <c r="AK176" s="45">
        <f>+IF($B176=0,0,IF($B176=30,(AK107+AK153),IF($B176=60,(SUM(AJ107:AK107)+SUM(AJ153:AK153)),(SUM(AI107:AK107)+SUM(AI153:AK153)))))-SUM($C176:AJ176)</f>
        <v>0</v>
      </c>
      <c r="AL176" s="45">
        <f>+IF($B176=0,0,IF($B176=30,(AL107+AL153),IF($B176=60,(SUM(AK107:AL107)+SUM(AK153:AL153)),(SUM(AJ107:AL107)+SUM(AJ153:AL153)))))-SUM($C176:AK176)</f>
        <v>0</v>
      </c>
      <c r="AM176" s="45">
        <f>+IF($B176=0,0,IF($B176=30,(AM107+AM153),IF($B176=60,(SUM(AL107:AM107)+SUM(AL153:AM153)),(SUM(AK107:AM107)+SUM(AK153:AM153)))))-SUM($C176:AL176)</f>
        <v>0</v>
      </c>
      <c r="AN176" s="45">
        <f>+IF($B176=0,0,IF($B176=30,(AN107+AN153),IF($B176=60,(SUM(AM107:AN107)+SUM(AM153:AN153)),(SUM(AL107:AN107)+SUM(AL153:AN153)))))-SUM($C176:AM176)</f>
        <v>0</v>
      </c>
      <c r="AO176" s="45">
        <f>+IF($B176=0,0,IF($B176=30,(AO107+AO153),IF($B176=60,(SUM(AN107:AO107)+SUM(AN153:AO153)),(SUM(AM107:AO107)+SUM(AM153:AO153)))))-SUM($C176:AN176)</f>
        <v>0</v>
      </c>
      <c r="AP176" s="45">
        <f>+IF($B176=0,0,IF($B176=30,(AP107+AP153),IF($B176=60,(SUM(AO107:AP107)+SUM(AO153:AP153)),(SUM(AN107:AP107)+SUM(AN153:AP153)))))-SUM($C176:AO176)</f>
        <v>0</v>
      </c>
      <c r="AQ176" s="45">
        <f>+IF($B176=0,0,IF($B176=30,(AQ107+AQ153),IF($B176=60,(SUM(AP107:AQ107)+SUM(AP153:AQ153)),(SUM(AO107:AQ107)+SUM(AO153:AQ153)))))-SUM($C176:AP176)</f>
        <v>0</v>
      </c>
      <c r="AR176" s="45">
        <f>+IF($B176=0,0,IF($B176=30,(AR107+AR153),IF($B176=60,(SUM(AQ107:AR107)+SUM(AQ153:AR153)),(SUM(AP107:AR107)+SUM(AP153:AR153)))))-SUM($C176:AQ176)</f>
        <v>0</v>
      </c>
      <c r="AS176" s="45">
        <f>+IF($B176=0,0,IF($B176=30,(AS107+AS153),IF($B176=60,(SUM(AR107:AS107)+SUM(AR153:AS153)),(SUM(AQ107:AS107)+SUM(AQ153:AS153)))))-SUM($C176:AR176)</f>
        <v>0</v>
      </c>
      <c r="AT176" s="45">
        <f>+IF($B176=0,0,IF($B176=30,(AT107+AT153),IF($B176=60,(SUM(AS107:AT107)+SUM(AS153:AT153)),(SUM(AR107:AT107)+SUM(AR153:AT153)))))-SUM($C176:AS176)</f>
        <v>0</v>
      </c>
      <c r="AU176" s="45">
        <f>+IF($B176=0,0,IF($B176=30,(AU107+AU153),IF($B176=60,(SUM(AT107:AU107)+SUM(AT153:AU153)),(SUM(AS107:AU107)+SUM(AS153:AU153)))))-SUM($C176:AT176)</f>
        <v>0</v>
      </c>
      <c r="AV176" s="45">
        <f>+IF($B176=0,0,IF($B176=30,(AV107+AV153),IF($B176=60,(SUM(AU107:AV107)+SUM(AU153:AV153)),(SUM(AT107:AV107)+SUM(AT153:AV153)))))-SUM($C176:AU176)</f>
        <v>0</v>
      </c>
      <c r="AW176" s="45">
        <f>+IF($B176=0,0,IF($B176=30,(AW107+AW153),IF($B176=60,(SUM(AV107:AW107)+SUM(AV153:AW153)),(SUM(AU107:AW107)+SUM(AU153:AW153)))))-SUM($C176:AV176)</f>
        <v>0</v>
      </c>
      <c r="AX176" s="45">
        <f>+IF($B176=0,0,IF($B176=30,(AX107+AX153),IF($B176=60,(SUM(AW107:AX107)+SUM(AW153:AX153)),(SUM(AV107:AX107)+SUM(AV153:AX153)))))-SUM($C176:AW176)</f>
        <v>0</v>
      </c>
    </row>
    <row r="177" spans="1:50" x14ac:dyDescent="0.25">
      <c r="A177" t="str">
        <f t="shared" si="128"/>
        <v>Prodotto 17</v>
      </c>
      <c r="B177" s="44">
        <v>60</v>
      </c>
      <c r="C177" s="45">
        <f t="shared" si="129"/>
        <v>12200</v>
      </c>
      <c r="D177" s="45">
        <f t="shared" si="130"/>
        <v>12200</v>
      </c>
      <c r="E177" s="45">
        <f>+IF($B177=0,0,IF($B177=30,(E108+E154),IF($B177=60,(SUM(D108:E108)+SUM(D154:E154)),(SUM(C108:E108)+SUM(C154:E154)))))-SUM($C177:D177)</f>
        <v>0</v>
      </c>
      <c r="F177" s="45">
        <f>+IF($B177=0,0,IF($B177=30,(F108+F154),IF($B177=60,(SUM(E108:F108)+SUM(E154:F154)),(SUM(D108:F108)+SUM(D154:F154)))))-SUM($C177:E177)</f>
        <v>0</v>
      </c>
      <c r="G177" s="45">
        <f>+IF($B177=0,0,IF($B177=30,(G108+G154),IF($B177=60,(SUM(F108:G108)+SUM(F154:G154)),(SUM(E108:G108)+SUM(E154:G154)))))-SUM($C177:F177)</f>
        <v>0</v>
      </c>
      <c r="H177" s="45">
        <f>+IF($B177=0,0,IF($B177=30,(H108+H154),IF($B177=60,(SUM(G108:H108)+SUM(G154:H154)),(SUM(F108:H108)+SUM(F154:H154)))))-SUM($C177:G177)</f>
        <v>0</v>
      </c>
      <c r="I177" s="45">
        <f>+IF($B177=0,0,IF($B177=30,(I108+I154),IF($B177=60,(SUM(H108:I108)+SUM(H154:I154)),(SUM(G108:I108)+SUM(G154:I154)))))-SUM($C177:H177)</f>
        <v>0</v>
      </c>
      <c r="J177" s="45">
        <f>+IF($B177=0,0,IF($B177=30,(J108+J154),IF($B177=60,(SUM(I108:J108)+SUM(I154:J154)),(SUM(H108:J108)+SUM(H154:J154)))))-SUM($C177:I177)</f>
        <v>0</v>
      </c>
      <c r="K177" s="45">
        <f>+IF($B177=0,0,IF($B177=30,(K108+K154),IF($B177=60,(SUM(J108:K108)+SUM(J154:K154)),(SUM(I108:K108)+SUM(I154:K154)))))-SUM($C177:J177)</f>
        <v>0</v>
      </c>
      <c r="L177" s="45">
        <f>+IF($B177=0,0,IF($B177=30,(L108+L154),IF($B177=60,(SUM(K108:L108)+SUM(K154:L154)),(SUM(J108:L108)+SUM(J154:L154)))))-SUM($C177:K177)</f>
        <v>0</v>
      </c>
      <c r="M177" s="45">
        <f>+IF($B177=0,0,IF($B177=30,(M108+M154),IF($B177=60,(SUM(L108:M108)+SUM(L154:M154)),(SUM(K108:M108)+SUM(K154:M154)))))-SUM($C177:L177)</f>
        <v>0</v>
      </c>
      <c r="N177" s="45">
        <f>+IF($B177=0,0,IF($B177=30,(N108+N154),IF($B177=60,(SUM(M108:N108)+SUM(M154:N154)),(SUM(L108:N108)+SUM(L154:N154)))))-SUM($C177:M177)</f>
        <v>0</v>
      </c>
      <c r="O177" s="45">
        <f>+IF($B177=0,0,IF($B177=30,(O108+O154),IF($B177=60,(SUM(N108:O108)+SUM(N154:O154)),(SUM(M108:O108)+SUM(M154:O154)))))-SUM($C177:N177)</f>
        <v>0</v>
      </c>
      <c r="P177" s="45">
        <f>+IF($B177=0,0,IF($B177=30,(P108+P154),IF($B177=60,(SUM(O108:P108)+SUM(O154:P154)),(SUM(N108:P108)+SUM(N154:P154)))))-SUM($C177:O177)</f>
        <v>0</v>
      </c>
      <c r="Q177" s="45">
        <f>+IF($B177=0,0,IF($B177=30,(Q108+Q154),IF($B177=60,(SUM(P108:Q108)+SUM(P154:Q154)),(SUM(O108:Q108)+SUM(O154:Q154)))))-SUM($C177:P177)</f>
        <v>0</v>
      </c>
      <c r="R177" s="45">
        <f>+IF($B177=0,0,IF($B177=30,(R108+R154),IF($B177=60,(SUM(Q108:R108)+SUM(Q154:R154)),(SUM(P108:R108)+SUM(P154:R154)))))-SUM($C177:Q177)</f>
        <v>0</v>
      </c>
      <c r="S177" s="45">
        <f>+IF($B177=0,0,IF($B177=30,(S108+S154),IF($B177=60,(SUM(R108:S108)+SUM(R154:S154)),(SUM(Q108:S108)+SUM(Q154:S154)))))-SUM($C177:R177)</f>
        <v>0</v>
      </c>
      <c r="T177" s="45">
        <f>+IF($B177=0,0,IF($B177=30,(T108+T154),IF($B177=60,(SUM(S108:T108)+SUM(S154:T154)),(SUM(R108:T108)+SUM(R154:T154)))))-SUM($C177:S177)</f>
        <v>0</v>
      </c>
      <c r="U177" s="45">
        <f>+IF($B177=0,0,IF($B177=30,(U108+U154),IF($B177=60,(SUM(T108:U108)+SUM(T154:U154)),(SUM(S108:U108)+SUM(S154:U154)))))-SUM($C177:T177)</f>
        <v>0</v>
      </c>
      <c r="V177" s="45">
        <f>+IF($B177=0,0,IF($B177=30,(V108+V154),IF($B177=60,(SUM(U108:V108)+SUM(U154:V154)),(SUM(T108:V108)+SUM(T154:V154)))))-SUM($C177:U177)</f>
        <v>0</v>
      </c>
      <c r="W177" s="45">
        <f>+IF($B177=0,0,IF($B177=30,(W108+W154),IF($B177=60,(SUM(V108:W108)+SUM(V154:W154)),(SUM(U108:W108)+SUM(U154:W154)))))-SUM($C177:V177)</f>
        <v>0</v>
      </c>
      <c r="X177" s="45">
        <f>+IF($B177=0,0,IF($B177=30,(X108+X154),IF($B177=60,(SUM(W108:X108)+SUM(W154:X154)),(SUM(V108:X108)+SUM(V154:X154)))))-SUM($C177:W177)</f>
        <v>0</v>
      </c>
      <c r="Y177" s="45">
        <f>+IF($B177=0,0,IF($B177=30,(Y108+Y154),IF($B177=60,(SUM(X108:Y108)+SUM(X154:Y154)),(SUM(W108:Y108)+SUM(W154:Y154)))))-SUM($C177:X177)</f>
        <v>0</v>
      </c>
      <c r="Z177" s="45">
        <f>+IF($B177=0,0,IF($B177=30,(Z108+Z154),IF($B177=60,(SUM(Y108:Z108)+SUM(Y154:Z154)),(SUM(X108:Z108)+SUM(X154:Z154)))))-SUM($C177:Y177)</f>
        <v>0</v>
      </c>
      <c r="AA177" s="45">
        <f>+IF($B177=0,0,IF($B177=30,(AA108+AA154),IF($B177=60,(SUM(Z108:AA108)+SUM(Z154:AA154)),(SUM(Y108:AA108)+SUM(Y154:AA154)))))-SUM($C177:Z177)</f>
        <v>0</v>
      </c>
      <c r="AB177" s="45">
        <f>+IF($B177=0,0,IF($B177=30,(AB108+AB154),IF($B177=60,(SUM(AA108:AB108)+SUM(AA154:AB154)),(SUM(Z108:AB108)+SUM(Z154:AB154)))))-SUM($C177:AA177)</f>
        <v>0</v>
      </c>
      <c r="AC177" s="45">
        <f>+IF($B177=0,0,IF($B177=30,(AC108+AC154),IF($B177=60,(SUM(AB108:AC108)+SUM(AB154:AC154)),(SUM(AA108:AC108)+SUM(AA154:AC154)))))-SUM($C177:AB177)</f>
        <v>0</v>
      </c>
      <c r="AD177" s="45">
        <f>+IF($B177=0,0,IF($B177=30,(AD108+AD154),IF($B177=60,(SUM(AC108:AD108)+SUM(AC154:AD154)),(SUM(AB108:AD108)+SUM(AB154:AD154)))))-SUM($C177:AC177)</f>
        <v>0</v>
      </c>
      <c r="AE177" s="45">
        <f>+IF($B177=0,0,IF($B177=30,(AE108+AE154),IF($B177=60,(SUM(AD108:AE108)+SUM(AD154:AE154)),(SUM(AC108:AE108)+SUM(AC154:AE154)))))-SUM($C177:AD177)</f>
        <v>0</v>
      </c>
      <c r="AF177" s="45">
        <f>+IF($B177=0,0,IF($B177=30,(AF108+AF154),IF($B177=60,(SUM(AE108:AF108)+SUM(AE154:AF154)),(SUM(AD108:AF108)+SUM(AD154:AF154)))))-SUM($C177:AE177)</f>
        <v>0</v>
      </c>
      <c r="AG177" s="45">
        <f>+IF($B177=0,0,IF($B177=30,(AG108+AG154),IF($B177=60,(SUM(AF108:AG108)+SUM(AF154:AG154)),(SUM(AE108:AG108)+SUM(AE154:AG154)))))-SUM($C177:AF177)</f>
        <v>0</v>
      </c>
      <c r="AH177" s="45">
        <f>+IF($B177=0,0,IF($B177=30,(AH108+AH154),IF($B177=60,(SUM(AG108:AH108)+SUM(AG154:AH154)),(SUM(AF108:AH108)+SUM(AF154:AH154)))))-SUM($C177:AG177)</f>
        <v>0</v>
      </c>
      <c r="AI177" s="45">
        <f>+IF($B177=0,0,IF($B177=30,(AI108+AI154),IF($B177=60,(SUM(AH108:AI108)+SUM(AH154:AI154)),(SUM(AG108:AI108)+SUM(AG154:AI154)))))-SUM($C177:AH177)</f>
        <v>0</v>
      </c>
      <c r="AJ177" s="45">
        <f>+IF($B177=0,0,IF($B177=30,(AJ108+AJ154),IF($B177=60,(SUM(AI108:AJ108)+SUM(AI154:AJ154)),(SUM(AH108:AJ108)+SUM(AH154:AJ154)))))-SUM($C177:AI177)</f>
        <v>0</v>
      </c>
      <c r="AK177" s="45">
        <f>+IF($B177=0,0,IF($B177=30,(AK108+AK154),IF($B177=60,(SUM(AJ108:AK108)+SUM(AJ154:AK154)),(SUM(AI108:AK108)+SUM(AI154:AK154)))))-SUM($C177:AJ177)</f>
        <v>0</v>
      </c>
      <c r="AL177" s="45">
        <f>+IF($B177=0,0,IF($B177=30,(AL108+AL154),IF($B177=60,(SUM(AK108:AL108)+SUM(AK154:AL154)),(SUM(AJ108:AL108)+SUM(AJ154:AL154)))))-SUM($C177:AK177)</f>
        <v>0</v>
      </c>
      <c r="AM177" s="45">
        <f>+IF($B177=0,0,IF($B177=30,(AM108+AM154),IF($B177=60,(SUM(AL108:AM108)+SUM(AL154:AM154)),(SUM(AK108:AM108)+SUM(AK154:AM154)))))-SUM($C177:AL177)</f>
        <v>0</v>
      </c>
      <c r="AN177" s="45">
        <f>+IF($B177=0,0,IF($B177=30,(AN108+AN154),IF($B177=60,(SUM(AM108:AN108)+SUM(AM154:AN154)),(SUM(AL108:AN108)+SUM(AL154:AN154)))))-SUM($C177:AM177)</f>
        <v>0</v>
      </c>
      <c r="AO177" s="45">
        <f>+IF($B177=0,0,IF($B177=30,(AO108+AO154),IF($B177=60,(SUM(AN108:AO108)+SUM(AN154:AO154)),(SUM(AM108:AO108)+SUM(AM154:AO154)))))-SUM($C177:AN177)</f>
        <v>0</v>
      </c>
      <c r="AP177" s="45">
        <f>+IF($B177=0,0,IF($B177=30,(AP108+AP154),IF($B177=60,(SUM(AO108:AP108)+SUM(AO154:AP154)),(SUM(AN108:AP108)+SUM(AN154:AP154)))))-SUM($C177:AO177)</f>
        <v>0</v>
      </c>
      <c r="AQ177" s="45">
        <f>+IF($B177=0,0,IF($B177=30,(AQ108+AQ154),IF($B177=60,(SUM(AP108:AQ108)+SUM(AP154:AQ154)),(SUM(AO108:AQ108)+SUM(AO154:AQ154)))))-SUM($C177:AP177)</f>
        <v>0</v>
      </c>
      <c r="AR177" s="45">
        <f>+IF($B177=0,0,IF($B177=30,(AR108+AR154),IF($B177=60,(SUM(AQ108:AR108)+SUM(AQ154:AR154)),(SUM(AP108:AR108)+SUM(AP154:AR154)))))-SUM($C177:AQ177)</f>
        <v>0</v>
      </c>
      <c r="AS177" s="45">
        <f>+IF($B177=0,0,IF($B177=30,(AS108+AS154),IF($B177=60,(SUM(AR108:AS108)+SUM(AR154:AS154)),(SUM(AQ108:AS108)+SUM(AQ154:AS154)))))-SUM($C177:AR177)</f>
        <v>0</v>
      </c>
      <c r="AT177" s="45">
        <f>+IF($B177=0,0,IF($B177=30,(AT108+AT154),IF($B177=60,(SUM(AS108:AT108)+SUM(AS154:AT154)),(SUM(AR108:AT108)+SUM(AR154:AT154)))))-SUM($C177:AS177)</f>
        <v>0</v>
      </c>
      <c r="AU177" s="45">
        <f>+IF($B177=0,0,IF($B177=30,(AU108+AU154),IF($B177=60,(SUM(AT108:AU108)+SUM(AT154:AU154)),(SUM(AS108:AU108)+SUM(AS154:AU154)))))-SUM($C177:AT177)</f>
        <v>0</v>
      </c>
      <c r="AV177" s="45">
        <f>+IF($B177=0,0,IF($B177=30,(AV108+AV154),IF($B177=60,(SUM(AU108:AV108)+SUM(AU154:AV154)),(SUM(AT108:AV108)+SUM(AT154:AV154)))))-SUM($C177:AU177)</f>
        <v>0</v>
      </c>
      <c r="AW177" s="45">
        <f>+IF($B177=0,0,IF($B177=30,(AW108+AW154),IF($B177=60,(SUM(AV108:AW108)+SUM(AV154:AW154)),(SUM(AU108:AW108)+SUM(AU154:AW154)))))-SUM($C177:AV177)</f>
        <v>0</v>
      </c>
      <c r="AX177" s="45">
        <f>+IF($B177=0,0,IF($B177=30,(AX108+AX154),IF($B177=60,(SUM(AW108:AX108)+SUM(AW154:AX154)),(SUM(AV108:AX108)+SUM(AV154:AX154)))))-SUM($C177:AW177)</f>
        <v>0</v>
      </c>
    </row>
    <row r="178" spans="1:50" x14ac:dyDescent="0.25">
      <c r="A178" t="str">
        <f t="shared" si="128"/>
        <v>Prodotto 18</v>
      </c>
      <c r="B178" s="44">
        <v>60</v>
      </c>
      <c r="C178" s="45">
        <f t="shared" si="129"/>
        <v>12200</v>
      </c>
      <c r="D178" s="45">
        <f t="shared" si="130"/>
        <v>12200</v>
      </c>
      <c r="E178" s="45">
        <f>+IF($B178=0,0,IF($B178=30,(E109+E155),IF($B178=60,(SUM(D109:E109)+SUM(D155:E155)),(SUM(C109:E109)+SUM(C155:E155)))))-SUM($C178:D178)</f>
        <v>0</v>
      </c>
      <c r="F178" s="45">
        <f>+IF($B178=0,0,IF($B178=30,(F109+F155),IF($B178=60,(SUM(E109:F109)+SUM(E155:F155)),(SUM(D109:F109)+SUM(D155:F155)))))-SUM($C178:E178)</f>
        <v>0</v>
      </c>
      <c r="G178" s="45">
        <f>+IF($B178=0,0,IF($B178=30,(G109+G155),IF($B178=60,(SUM(F109:G109)+SUM(F155:G155)),(SUM(E109:G109)+SUM(E155:G155)))))-SUM($C178:F178)</f>
        <v>0</v>
      </c>
      <c r="H178" s="45">
        <f>+IF($B178=0,0,IF($B178=30,(H109+H155),IF($B178=60,(SUM(G109:H109)+SUM(G155:H155)),(SUM(F109:H109)+SUM(F155:H155)))))-SUM($C178:G178)</f>
        <v>0</v>
      </c>
      <c r="I178" s="45">
        <f>+IF($B178=0,0,IF($B178=30,(I109+I155),IF($B178=60,(SUM(H109:I109)+SUM(H155:I155)),(SUM(G109:I109)+SUM(G155:I155)))))-SUM($C178:H178)</f>
        <v>0</v>
      </c>
      <c r="J178" s="45">
        <f>+IF($B178=0,0,IF($B178=30,(J109+J155),IF($B178=60,(SUM(I109:J109)+SUM(I155:J155)),(SUM(H109:J109)+SUM(H155:J155)))))-SUM($C178:I178)</f>
        <v>0</v>
      </c>
      <c r="K178" s="45">
        <f>+IF($B178=0,0,IF($B178=30,(K109+K155),IF($B178=60,(SUM(J109:K109)+SUM(J155:K155)),(SUM(I109:K109)+SUM(I155:K155)))))-SUM($C178:J178)</f>
        <v>0</v>
      </c>
      <c r="L178" s="45">
        <f>+IF($B178=0,0,IF($B178=30,(L109+L155),IF($B178=60,(SUM(K109:L109)+SUM(K155:L155)),(SUM(J109:L109)+SUM(J155:L155)))))-SUM($C178:K178)</f>
        <v>0</v>
      </c>
      <c r="M178" s="45">
        <f>+IF($B178=0,0,IF($B178=30,(M109+M155),IF($B178=60,(SUM(L109:M109)+SUM(L155:M155)),(SUM(K109:M109)+SUM(K155:M155)))))-SUM($C178:L178)</f>
        <v>0</v>
      </c>
      <c r="N178" s="45">
        <f>+IF($B178=0,0,IF($B178=30,(N109+N155),IF($B178=60,(SUM(M109:N109)+SUM(M155:N155)),(SUM(L109:N109)+SUM(L155:N155)))))-SUM($C178:M178)</f>
        <v>0</v>
      </c>
      <c r="O178" s="45">
        <f>+IF($B178=0,0,IF($B178=30,(O109+O155),IF($B178=60,(SUM(N109:O109)+SUM(N155:O155)),(SUM(M109:O109)+SUM(M155:O155)))))-SUM($C178:N178)</f>
        <v>0</v>
      </c>
      <c r="P178" s="45">
        <f>+IF($B178=0,0,IF($B178=30,(P109+P155),IF($B178=60,(SUM(O109:P109)+SUM(O155:P155)),(SUM(N109:P109)+SUM(N155:P155)))))-SUM($C178:O178)</f>
        <v>0</v>
      </c>
      <c r="Q178" s="45">
        <f>+IF($B178=0,0,IF($B178=30,(Q109+Q155),IF($B178=60,(SUM(P109:Q109)+SUM(P155:Q155)),(SUM(O109:Q109)+SUM(O155:Q155)))))-SUM($C178:P178)</f>
        <v>0</v>
      </c>
      <c r="R178" s="45">
        <f>+IF($B178=0,0,IF($B178=30,(R109+R155),IF($B178=60,(SUM(Q109:R109)+SUM(Q155:R155)),(SUM(P109:R109)+SUM(P155:R155)))))-SUM($C178:Q178)</f>
        <v>0</v>
      </c>
      <c r="S178" s="45">
        <f>+IF($B178=0,0,IF($B178=30,(S109+S155),IF($B178=60,(SUM(R109:S109)+SUM(R155:S155)),(SUM(Q109:S109)+SUM(Q155:S155)))))-SUM($C178:R178)</f>
        <v>0</v>
      </c>
      <c r="T178" s="45">
        <f>+IF($B178=0,0,IF($B178=30,(T109+T155),IF($B178=60,(SUM(S109:T109)+SUM(S155:T155)),(SUM(R109:T109)+SUM(R155:T155)))))-SUM($C178:S178)</f>
        <v>0</v>
      </c>
      <c r="U178" s="45">
        <f>+IF($B178=0,0,IF($B178=30,(U109+U155),IF($B178=60,(SUM(T109:U109)+SUM(T155:U155)),(SUM(S109:U109)+SUM(S155:U155)))))-SUM($C178:T178)</f>
        <v>0</v>
      </c>
      <c r="V178" s="45">
        <f>+IF($B178=0,0,IF($B178=30,(V109+V155),IF($B178=60,(SUM(U109:V109)+SUM(U155:V155)),(SUM(T109:V109)+SUM(T155:V155)))))-SUM($C178:U178)</f>
        <v>0</v>
      </c>
      <c r="W178" s="45">
        <f>+IF($B178=0,0,IF($B178=30,(W109+W155),IF($B178=60,(SUM(V109:W109)+SUM(V155:W155)),(SUM(U109:W109)+SUM(U155:W155)))))-SUM($C178:V178)</f>
        <v>0</v>
      </c>
      <c r="X178" s="45">
        <f>+IF($B178=0,0,IF($B178=30,(X109+X155),IF($B178=60,(SUM(W109:X109)+SUM(W155:X155)),(SUM(V109:X109)+SUM(V155:X155)))))-SUM($C178:W178)</f>
        <v>0</v>
      </c>
      <c r="Y178" s="45">
        <f>+IF($B178=0,0,IF($B178=30,(Y109+Y155),IF($B178=60,(SUM(X109:Y109)+SUM(X155:Y155)),(SUM(W109:Y109)+SUM(W155:Y155)))))-SUM($C178:X178)</f>
        <v>0</v>
      </c>
      <c r="Z178" s="45">
        <f>+IF($B178=0,0,IF($B178=30,(Z109+Z155),IF($B178=60,(SUM(Y109:Z109)+SUM(Y155:Z155)),(SUM(X109:Z109)+SUM(X155:Z155)))))-SUM($C178:Y178)</f>
        <v>0</v>
      </c>
      <c r="AA178" s="45">
        <f>+IF($B178=0,0,IF($B178=30,(AA109+AA155),IF($B178=60,(SUM(Z109:AA109)+SUM(Z155:AA155)),(SUM(Y109:AA109)+SUM(Y155:AA155)))))-SUM($C178:Z178)</f>
        <v>0</v>
      </c>
      <c r="AB178" s="45">
        <f>+IF($B178=0,0,IF($B178=30,(AB109+AB155),IF($B178=60,(SUM(AA109:AB109)+SUM(AA155:AB155)),(SUM(Z109:AB109)+SUM(Z155:AB155)))))-SUM($C178:AA178)</f>
        <v>0</v>
      </c>
      <c r="AC178" s="45">
        <f>+IF($B178=0,0,IF($B178=30,(AC109+AC155),IF($B178=60,(SUM(AB109:AC109)+SUM(AB155:AC155)),(SUM(AA109:AC109)+SUM(AA155:AC155)))))-SUM($C178:AB178)</f>
        <v>0</v>
      </c>
      <c r="AD178" s="45">
        <f>+IF($B178=0,0,IF($B178=30,(AD109+AD155),IF($B178=60,(SUM(AC109:AD109)+SUM(AC155:AD155)),(SUM(AB109:AD109)+SUM(AB155:AD155)))))-SUM($C178:AC178)</f>
        <v>0</v>
      </c>
      <c r="AE178" s="45">
        <f>+IF($B178=0,0,IF($B178=30,(AE109+AE155),IF($B178=60,(SUM(AD109:AE109)+SUM(AD155:AE155)),(SUM(AC109:AE109)+SUM(AC155:AE155)))))-SUM($C178:AD178)</f>
        <v>0</v>
      </c>
      <c r="AF178" s="45">
        <f>+IF($B178=0,0,IF($B178=30,(AF109+AF155),IF($B178=60,(SUM(AE109:AF109)+SUM(AE155:AF155)),(SUM(AD109:AF109)+SUM(AD155:AF155)))))-SUM($C178:AE178)</f>
        <v>0</v>
      </c>
      <c r="AG178" s="45">
        <f>+IF($B178=0,0,IF($B178=30,(AG109+AG155),IF($B178=60,(SUM(AF109:AG109)+SUM(AF155:AG155)),(SUM(AE109:AG109)+SUM(AE155:AG155)))))-SUM($C178:AF178)</f>
        <v>0</v>
      </c>
      <c r="AH178" s="45">
        <f>+IF($B178=0,0,IF($B178=30,(AH109+AH155),IF($B178=60,(SUM(AG109:AH109)+SUM(AG155:AH155)),(SUM(AF109:AH109)+SUM(AF155:AH155)))))-SUM($C178:AG178)</f>
        <v>0</v>
      </c>
      <c r="AI178" s="45">
        <f>+IF($B178=0,0,IF($B178=30,(AI109+AI155),IF($B178=60,(SUM(AH109:AI109)+SUM(AH155:AI155)),(SUM(AG109:AI109)+SUM(AG155:AI155)))))-SUM($C178:AH178)</f>
        <v>0</v>
      </c>
      <c r="AJ178" s="45">
        <f>+IF($B178=0,0,IF($B178=30,(AJ109+AJ155),IF($B178=60,(SUM(AI109:AJ109)+SUM(AI155:AJ155)),(SUM(AH109:AJ109)+SUM(AH155:AJ155)))))-SUM($C178:AI178)</f>
        <v>0</v>
      </c>
      <c r="AK178" s="45">
        <f>+IF($B178=0,0,IF($B178=30,(AK109+AK155),IF($B178=60,(SUM(AJ109:AK109)+SUM(AJ155:AK155)),(SUM(AI109:AK109)+SUM(AI155:AK155)))))-SUM($C178:AJ178)</f>
        <v>0</v>
      </c>
      <c r="AL178" s="45">
        <f>+IF($B178=0,0,IF($B178=30,(AL109+AL155),IF($B178=60,(SUM(AK109:AL109)+SUM(AK155:AL155)),(SUM(AJ109:AL109)+SUM(AJ155:AL155)))))-SUM($C178:AK178)</f>
        <v>0</v>
      </c>
      <c r="AM178" s="45">
        <f>+IF($B178=0,0,IF($B178=30,(AM109+AM155),IF($B178=60,(SUM(AL109:AM109)+SUM(AL155:AM155)),(SUM(AK109:AM109)+SUM(AK155:AM155)))))-SUM($C178:AL178)</f>
        <v>0</v>
      </c>
      <c r="AN178" s="45">
        <f>+IF($B178=0,0,IF($B178=30,(AN109+AN155),IF($B178=60,(SUM(AM109:AN109)+SUM(AM155:AN155)),(SUM(AL109:AN109)+SUM(AL155:AN155)))))-SUM($C178:AM178)</f>
        <v>0</v>
      </c>
      <c r="AO178" s="45">
        <f>+IF($B178=0,0,IF($B178=30,(AO109+AO155),IF($B178=60,(SUM(AN109:AO109)+SUM(AN155:AO155)),(SUM(AM109:AO109)+SUM(AM155:AO155)))))-SUM($C178:AN178)</f>
        <v>0</v>
      </c>
      <c r="AP178" s="45">
        <f>+IF($B178=0,0,IF($B178=30,(AP109+AP155),IF($B178=60,(SUM(AO109:AP109)+SUM(AO155:AP155)),(SUM(AN109:AP109)+SUM(AN155:AP155)))))-SUM($C178:AO178)</f>
        <v>0</v>
      </c>
      <c r="AQ178" s="45">
        <f>+IF($B178=0,0,IF($B178=30,(AQ109+AQ155),IF($B178=60,(SUM(AP109:AQ109)+SUM(AP155:AQ155)),(SUM(AO109:AQ109)+SUM(AO155:AQ155)))))-SUM($C178:AP178)</f>
        <v>0</v>
      </c>
      <c r="AR178" s="45">
        <f>+IF($B178=0,0,IF($B178=30,(AR109+AR155),IF($B178=60,(SUM(AQ109:AR109)+SUM(AQ155:AR155)),(SUM(AP109:AR109)+SUM(AP155:AR155)))))-SUM($C178:AQ178)</f>
        <v>0</v>
      </c>
      <c r="AS178" s="45">
        <f>+IF($B178=0,0,IF($B178=30,(AS109+AS155),IF($B178=60,(SUM(AR109:AS109)+SUM(AR155:AS155)),(SUM(AQ109:AS109)+SUM(AQ155:AS155)))))-SUM($C178:AR178)</f>
        <v>0</v>
      </c>
      <c r="AT178" s="45">
        <f>+IF($B178=0,0,IF($B178=30,(AT109+AT155),IF($B178=60,(SUM(AS109:AT109)+SUM(AS155:AT155)),(SUM(AR109:AT109)+SUM(AR155:AT155)))))-SUM($C178:AS178)</f>
        <v>0</v>
      </c>
      <c r="AU178" s="45">
        <f>+IF($B178=0,0,IF($B178=30,(AU109+AU155),IF($B178=60,(SUM(AT109:AU109)+SUM(AT155:AU155)),(SUM(AS109:AU109)+SUM(AS155:AU155)))))-SUM($C178:AT178)</f>
        <v>0</v>
      </c>
      <c r="AV178" s="45">
        <f>+IF($B178=0,0,IF($B178=30,(AV109+AV155),IF($B178=60,(SUM(AU109:AV109)+SUM(AU155:AV155)),(SUM(AT109:AV109)+SUM(AT155:AV155)))))-SUM($C178:AU178)</f>
        <v>0</v>
      </c>
      <c r="AW178" s="45">
        <f>+IF($B178=0,0,IF($B178=30,(AW109+AW155),IF($B178=60,(SUM(AV109:AW109)+SUM(AV155:AW155)),(SUM(AU109:AW109)+SUM(AU155:AW155)))))-SUM($C178:AV178)</f>
        <v>0</v>
      </c>
      <c r="AX178" s="45">
        <f>+IF($B178=0,0,IF($B178=30,(AX109+AX155),IF($B178=60,(SUM(AW109:AX109)+SUM(AW155:AX155)),(SUM(AV109:AX109)+SUM(AV155:AX155)))))-SUM($C178:AW178)</f>
        <v>0</v>
      </c>
    </row>
    <row r="179" spans="1:50" x14ac:dyDescent="0.25">
      <c r="A179" t="str">
        <f t="shared" si="128"/>
        <v>Prodotto 19</v>
      </c>
      <c r="B179" s="44">
        <v>60</v>
      </c>
      <c r="C179" s="45">
        <f t="shared" si="129"/>
        <v>12200</v>
      </c>
      <c r="D179" s="45">
        <f t="shared" si="130"/>
        <v>12200</v>
      </c>
      <c r="E179" s="45">
        <f>+IF($B179=0,0,IF($B179=30,(E110+E156),IF($B179=60,(SUM(D110:E110)+SUM(D156:E156)),(SUM(C110:E110)+SUM(C156:E156)))))-SUM($C179:D179)</f>
        <v>0</v>
      </c>
      <c r="F179" s="45">
        <f>+IF($B179=0,0,IF($B179=30,(F110+F156),IF($B179=60,(SUM(E110:F110)+SUM(E156:F156)),(SUM(D110:F110)+SUM(D156:F156)))))-SUM($C179:E179)</f>
        <v>0</v>
      </c>
      <c r="G179" s="45">
        <f>+IF($B179=0,0,IF($B179=30,(G110+G156),IF($B179=60,(SUM(F110:G110)+SUM(F156:G156)),(SUM(E110:G110)+SUM(E156:G156)))))-SUM($C179:F179)</f>
        <v>0</v>
      </c>
      <c r="H179" s="45">
        <f>+IF($B179=0,0,IF($B179=30,(H110+H156),IF($B179=60,(SUM(G110:H110)+SUM(G156:H156)),(SUM(F110:H110)+SUM(F156:H156)))))-SUM($C179:G179)</f>
        <v>0</v>
      </c>
      <c r="I179" s="45">
        <f>+IF($B179=0,0,IF($B179=30,(I110+I156),IF($B179=60,(SUM(H110:I110)+SUM(H156:I156)),(SUM(G110:I110)+SUM(G156:I156)))))-SUM($C179:H179)</f>
        <v>0</v>
      </c>
      <c r="J179" s="45">
        <f>+IF($B179=0,0,IF($B179=30,(J110+J156),IF($B179=60,(SUM(I110:J110)+SUM(I156:J156)),(SUM(H110:J110)+SUM(H156:J156)))))-SUM($C179:I179)</f>
        <v>0</v>
      </c>
      <c r="K179" s="45">
        <f>+IF($B179=0,0,IF($B179=30,(K110+K156),IF($B179=60,(SUM(J110:K110)+SUM(J156:K156)),(SUM(I110:K110)+SUM(I156:K156)))))-SUM($C179:J179)</f>
        <v>0</v>
      </c>
      <c r="L179" s="45">
        <f>+IF($B179=0,0,IF($B179=30,(L110+L156),IF($B179=60,(SUM(K110:L110)+SUM(K156:L156)),(SUM(J110:L110)+SUM(J156:L156)))))-SUM($C179:K179)</f>
        <v>0</v>
      </c>
      <c r="M179" s="45">
        <f>+IF($B179=0,0,IF($B179=30,(M110+M156),IF($B179=60,(SUM(L110:M110)+SUM(L156:M156)),(SUM(K110:M110)+SUM(K156:M156)))))-SUM($C179:L179)</f>
        <v>0</v>
      </c>
      <c r="N179" s="45">
        <f>+IF($B179=0,0,IF($B179=30,(N110+N156),IF($B179=60,(SUM(M110:N110)+SUM(M156:N156)),(SUM(L110:N110)+SUM(L156:N156)))))-SUM($C179:M179)</f>
        <v>0</v>
      </c>
      <c r="O179" s="45">
        <f>+IF($B179=0,0,IF($B179=30,(O110+O156),IF($B179=60,(SUM(N110:O110)+SUM(N156:O156)),(SUM(M110:O110)+SUM(M156:O156)))))-SUM($C179:N179)</f>
        <v>0</v>
      </c>
      <c r="P179" s="45">
        <f>+IF($B179=0,0,IF($B179=30,(P110+P156),IF($B179=60,(SUM(O110:P110)+SUM(O156:P156)),(SUM(N110:P110)+SUM(N156:P156)))))-SUM($C179:O179)</f>
        <v>0</v>
      </c>
      <c r="Q179" s="45">
        <f>+IF($B179=0,0,IF($B179=30,(Q110+Q156),IF($B179=60,(SUM(P110:Q110)+SUM(P156:Q156)),(SUM(O110:Q110)+SUM(O156:Q156)))))-SUM($C179:P179)</f>
        <v>0</v>
      </c>
      <c r="R179" s="45">
        <f>+IF($B179=0,0,IF($B179=30,(R110+R156),IF($B179=60,(SUM(Q110:R110)+SUM(Q156:R156)),(SUM(P110:R110)+SUM(P156:R156)))))-SUM($C179:Q179)</f>
        <v>0</v>
      </c>
      <c r="S179" s="45">
        <f>+IF($B179=0,0,IF($B179=30,(S110+S156),IF($B179=60,(SUM(R110:S110)+SUM(R156:S156)),(SUM(Q110:S110)+SUM(Q156:S156)))))-SUM($C179:R179)</f>
        <v>0</v>
      </c>
      <c r="T179" s="45">
        <f>+IF($B179=0,0,IF($B179=30,(T110+T156),IF($B179=60,(SUM(S110:T110)+SUM(S156:T156)),(SUM(R110:T110)+SUM(R156:T156)))))-SUM($C179:S179)</f>
        <v>0</v>
      </c>
      <c r="U179" s="45">
        <f>+IF($B179=0,0,IF($B179=30,(U110+U156),IF($B179=60,(SUM(T110:U110)+SUM(T156:U156)),(SUM(S110:U110)+SUM(S156:U156)))))-SUM($C179:T179)</f>
        <v>0</v>
      </c>
      <c r="V179" s="45">
        <f>+IF($B179=0,0,IF($B179=30,(V110+V156),IF($B179=60,(SUM(U110:V110)+SUM(U156:V156)),(SUM(T110:V110)+SUM(T156:V156)))))-SUM($C179:U179)</f>
        <v>0</v>
      </c>
      <c r="W179" s="45">
        <f>+IF($B179=0,0,IF($B179=30,(W110+W156),IF($B179=60,(SUM(V110:W110)+SUM(V156:W156)),(SUM(U110:W110)+SUM(U156:W156)))))-SUM($C179:V179)</f>
        <v>0</v>
      </c>
      <c r="X179" s="45">
        <f>+IF($B179=0,0,IF($B179=30,(X110+X156),IF($B179=60,(SUM(W110:X110)+SUM(W156:X156)),(SUM(V110:X110)+SUM(V156:X156)))))-SUM($C179:W179)</f>
        <v>0</v>
      </c>
      <c r="Y179" s="45">
        <f>+IF($B179=0,0,IF($B179=30,(Y110+Y156),IF($B179=60,(SUM(X110:Y110)+SUM(X156:Y156)),(SUM(W110:Y110)+SUM(W156:Y156)))))-SUM($C179:X179)</f>
        <v>0</v>
      </c>
      <c r="Z179" s="45">
        <f>+IF($B179=0,0,IF($B179=30,(Z110+Z156),IF($B179=60,(SUM(Y110:Z110)+SUM(Y156:Z156)),(SUM(X110:Z110)+SUM(X156:Z156)))))-SUM($C179:Y179)</f>
        <v>0</v>
      </c>
      <c r="AA179" s="45">
        <f>+IF($B179=0,0,IF($B179=30,(AA110+AA156),IF($B179=60,(SUM(Z110:AA110)+SUM(Z156:AA156)),(SUM(Y110:AA110)+SUM(Y156:AA156)))))-SUM($C179:Z179)</f>
        <v>0</v>
      </c>
      <c r="AB179" s="45">
        <f>+IF($B179=0,0,IF($B179=30,(AB110+AB156),IF($B179=60,(SUM(AA110:AB110)+SUM(AA156:AB156)),(SUM(Z110:AB110)+SUM(Z156:AB156)))))-SUM($C179:AA179)</f>
        <v>0</v>
      </c>
      <c r="AC179" s="45">
        <f>+IF($B179=0,0,IF($B179=30,(AC110+AC156),IF($B179=60,(SUM(AB110:AC110)+SUM(AB156:AC156)),(SUM(AA110:AC110)+SUM(AA156:AC156)))))-SUM($C179:AB179)</f>
        <v>0</v>
      </c>
      <c r="AD179" s="45">
        <f>+IF($B179=0,0,IF($B179=30,(AD110+AD156),IF($B179=60,(SUM(AC110:AD110)+SUM(AC156:AD156)),(SUM(AB110:AD110)+SUM(AB156:AD156)))))-SUM($C179:AC179)</f>
        <v>0</v>
      </c>
      <c r="AE179" s="45">
        <f>+IF($B179=0,0,IF($B179=30,(AE110+AE156),IF($B179=60,(SUM(AD110:AE110)+SUM(AD156:AE156)),(SUM(AC110:AE110)+SUM(AC156:AE156)))))-SUM($C179:AD179)</f>
        <v>0</v>
      </c>
      <c r="AF179" s="45">
        <f>+IF($B179=0,0,IF($B179=30,(AF110+AF156),IF($B179=60,(SUM(AE110:AF110)+SUM(AE156:AF156)),(SUM(AD110:AF110)+SUM(AD156:AF156)))))-SUM($C179:AE179)</f>
        <v>0</v>
      </c>
      <c r="AG179" s="45">
        <f>+IF($B179=0,0,IF($B179=30,(AG110+AG156),IF($B179=60,(SUM(AF110:AG110)+SUM(AF156:AG156)),(SUM(AE110:AG110)+SUM(AE156:AG156)))))-SUM($C179:AF179)</f>
        <v>0</v>
      </c>
      <c r="AH179" s="45">
        <f>+IF($B179=0,0,IF($B179=30,(AH110+AH156),IF($B179=60,(SUM(AG110:AH110)+SUM(AG156:AH156)),(SUM(AF110:AH110)+SUM(AF156:AH156)))))-SUM($C179:AG179)</f>
        <v>0</v>
      </c>
      <c r="AI179" s="45">
        <f>+IF($B179=0,0,IF($B179=30,(AI110+AI156),IF($B179=60,(SUM(AH110:AI110)+SUM(AH156:AI156)),(SUM(AG110:AI110)+SUM(AG156:AI156)))))-SUM($C179:AH179)</f>
        <v>0</v>
      </c>
      <c r="AJ179" s="45">
        <f>+IF($B179=0,0,IF($B179=30,(AJ110+AJ156),IF($B179=60,(SUM(AI110:AJ110)+SUM(AI156:AJ156)),(SUM(AH110:AJ110)+SUM(AH156:AJ156)))))-SUM($C179:AI179)</f>
        <v>0</v>
      </c>
      <c r="AK179" s="45">
        <f>+IF($B179=0,0,IF($B179=30,(AK110+AK156),IF($B179=60,(SUM(AJ110:AK110)+SUM(AJ156:AK156)),(SUM(AI110:AK110)+SUM(AI156:AK156)))))-SUM($C179:AJ179)</f>
        <v>0</v>
      </c>
      <c r="AL179" s="45">
        <f>+IF($B179=0,0,IF($B179=30,(AL110+AL156),IF($B179=60,(SUM(AK110:AL110)+SUM(AK156:AL156)),(SUM(AJ110:AL110)+SUM(AJ156:AL156)))))-SUM($C179:AK179)</f>
        <v>0</v>
      </c>
      <c r="AM179" s="45">
        <f>+IF($B179=0,0,IF($B179=30,(AM110+AM156),IF($B179=60,(SUM(AL110:AM110)+SUM(AL156:AM156)),(SUM(AK110:AM110)+SUM(AK156:AM156)))))-SUM($C179:AL179)</f>
        <v>0</v>
      </c>
      <c r="AN179" s="45">
        <f>+IF($B179=0,0,IF($B179=30,(AN110+AN156),IF($B179=60,(SUM(AM110:AN110)+SUM(AM156:AN156)),(SUM(AL110:AN110)+SUM(AL156:AN156)))))-SUM($C179:AM179)</f>
        <v>0</v>
      </c>
      <c r="AO179" s="45">
        <f>+IF($B179=0,0,IF($B179=30,(AO110+AO156),IF($B179=60,(SUM(AN110:AO110)+SUM(AN156:AO156)),(SUM(AM110:AO110)+SUM(AM156:AO156)))))-SUM($C179:AN179)</f>
        <v>0</v>
      </c>
      <c r="AP179" s="45">
        <f>+IF($B179=0,0,IF($B179=30,(AP110+AP156),IF($B179=60,(SUM(AO110:AP110)+SUM(AO156:AP156)),(SUM(AN110:AP110)+SUM(AN156:AP156)))))-SUM($C179:AO179)</f>
        <v>0</v>
      </c>
      <c r="AQ179" s="45">
        <f>+IF($B179=0,0,IF($B179=30,(AQ110+AQ156),IF($B179=60,(SUM(AP110:AQ110)+SUM(AP156:AQ156)),(SUM(AO110:AQ110)+SUM(AO156:AQ156)))))-SUM($C179:AP179)</f>
        <v>0</v>
      </c>
      <c r="AR179" s="45">
        <f>+IF($B179=0,0,IF($B179=30,(AR110+AR156),IF($B179=60,(SUM(AQ110:AR110)+SUM(AQ156:AR156)),(SUM(AP110:AR110)+SUM(AP156:AR156)))))-SUM($C179:AQ179)</f>
        <v>0</v>
      </c>
      <c r="AS179" s="45">
        <f>+IF($B179=0,0,IF($B179=30,(AS110+AS156),IF($B179=60,(SUM(AR110:AS110)+SUM(AR156:AS156)),(SUM(AQ110:AS110)+SUM(AQ156:AS156)))))-SUM($C179:AR179)</f>
        <v>0</v>
      </c>
      <c r="AT179" s="45">
        <f>+IF($B179=0,0,IF($B179=30,(AT110+AT156),IF($B179=60,(SUM(AS110:AT110)+SUM(AS156:AT156)),(SUM(AR110:AT110)+SUM(AR156:AT156)))))-SUM($C179:AS179)</f>
        <v>0</v>
      </c>
      <c r="AU179" s="45">
        <f>+IF($B179=0,0,IF($B179=30,(AU110+AU156),IF($B179=60,(SUM(AT110:AU110)+SUM(AT156:AU156)),(SUM(AS110:AU110)+SUM(AS156:AU156)))))-SUM($C179:AT179)</f>
        <v>0</v>
      </c>
      <c r="AV179" s="45">
        <f>+IF($B179=0,0,IF($B179=30,(AV110+AV156),IF($B179=60,(SUM(AU110:AV110)+SUM(AU156:AV156)),(SUM(AT110:AV110)+SUM(AT156:AV156)))))-SUM($C179:AU179)</f>
        <v>0</v>
      </c>
      <c r="AW179" s="45">
        <f>+IF($B179=0,0,IF($B179=30,(AW110+AW156),IF($B179=60,(SUM(AV110:AW110)+SUM(AV156:AW156)),(SUM(AU110:AW110)+SUM(AU156:AW156)))))-SUM($C179:AV179)</f>
        <v>0</v>
      </c>
      <c r="AX179" s="45">
        <f>+IF($B179=0,0,IF($B179=30,(AX110+AX156),IF($B179=60,(SUM(AW110:AX110)+SUM(AW156:AX156)),(SUM(AV110:AX110)+SUM(AV156:AX156)))))-SUM($C179:AW179)</f>
        <v>0</v>
      </c>
    </row>
    <row r="180" spans="1:50" x14ac:dyDescent="0.25">
      <c r="A180" t="str">
        <f t="shared" si="128"/>
        <v>Prodotto 20</v>
      </c>
      <c r="B180" s="44">
        <v>60</v>
      </c>
      <c r="C180" s="45">
        <f t="shared" si="129"/>
        <v>12200</v>
      </c>
      <c r="D180" s="45">
        <f t="shared" si="130"/>
        <v>12200</v>
      </c>
      <c r="E180" s="45">
        <f>+IF($B180=0,0,IF($B180=30,(E111+E157),IF($B180=60,(SUM(D111:E111)+SUM(D157:E157)),(SUM(C111:E111)+SUM(C157:E157)))))-SUM($C180:D180)</f>
        <v>0</v>
      </c>
      <c r="F180" s="45">
        <f>+IF($B180=0,0,IF($B180=30,(F111+F157),IF($B180=60,(SUM(E111:F111)+SUM(E157:F157)),(SUM(D111:F111)+SUM(D157:F157)))))-SUM($C180:E180)</f>
        <v>0</v>
      </c>
      <c r="G180" s="45">
        <f>+IF($B180=0,0,IF($B180=30,(G111+G157),IF($B180=60,(SUM(F111:G111)+SUM(F157:G157)),(SUM(E111:G111)+SUM(E157:G157)))))-SUM($C180:F180)</f>
        <v>0</v>
      </c>
      <c r="H180" s="45">
        <f>+IF($B180=0,0,IF($B180=30,(H111+H157),IF($B180=60,(SUM(G111:H111)+SUM(G157:H157)),(SUM(F111:H111)+SUM(F157:H157)))))-SUM($C180:G180)</f>
        <v>0</v>
      </c>
      <c r="I180" s="45">
        <f>+IF($B180=0,0,IF($B180=30,(I111+I157),IF($B180=60,(SUM(H111:I111)+SUM(H157:I157)),(SUM(G111:I111)+SUM(G157:I157)))))-SUM($C180:H180)</f>
        <v>0</v>
      </c>
      <c r="J180" s="45">
        <f>+IF($B180=0,0,IF($B180=30,(J111+J157),IF($B180=60,(SUM(I111:J111)+SUM(I157:J157)),(SUM(H111:J111)+SUM(H157:J157)))))-SUM($C180:I180)</f>
        <v>0</v>
      </c>
      <c r="K180" s="45">
        <f>+IF($B180=0,0,IF($B180=30,(K111+K157),IF($B180=60,(SUM(J111:K111)+SUM(J157:K157)),(SUM(I111:K111)+SUM(I157:K157)))))-SUM($C180:J180)</f>
        <v>0</v>
      </c>
      <c r="L180" s="45">
        <f>+IF($B180=0,0,IF($B180=30,(L111+L157),IF($B180=60,(SUM(K111:L111)+SUM(K157:L157)),(SUM(J111:L111)+SUM(J157:L157)))))-SUM($C180:K180)</f>
        <v>0</v>
      </c>
      <c r="M180" s="45">
        <f>+IF($B180=0,0,IF($B180=30,(M111+M157),IF($B180=60,(SUM(L111:M111)+SUM(L157:M157)),(SUM(K111:M111)+SUM(K157:M157)))))-SUM($C180:L180)</f>
        <v>0</v>
      </c>
      <c r="N180" s="45">
        <f>+IF($B180=0,0,IF($B180=30,(N111+N157),IF($B180=60,(SUM(M111:N111)+SUM(M157:N157)),(SUM(L111:N111)+SUM(L157:N157)))))-SUM($C180:M180)</f>
        <v>0</v>
      </c>
      <c r="O180" s="45">
        <f>+IF($B180=0,0,IF($B180=30,(O111+O157),IF($B180=60,(SUM(N111:O111)+SUM(N157:O157)),(SUM(M111:O111)+SUM(M157:O157)))))-SUM($C180:N180)</f>
        <v>0</v>
      </c>
      <c r="P180" s="45">
        <f>+IF($B180=0,0,IF($B180=30,(P111+P157),IF($B180=60,(SUM(O111:P111)+SUM(O157:P157)),(SUM(N111:P111)+SUM(N157:P157)))))-SUM($C180:O180)</f>
        <v>0</v>
      </c>
      <c r="Q180" s="45">
        <f>+IF($B180=0,0,IF($B180=30,(Q111+Q157),IF($B180=60,(SUM(P111:Q111)+SUM(P157:Q157)),(SUM(O111:Q111)+SUM(O157:Q157)))))-SUM($C180:P180)</f>
        <v>0</v>
      </c>
      <c r="R180" s="45">
        <f>+IF($B180=0,0,IF($B180=30,(R111+R157),IF($B180=60,(SUM(Q111:R111)+SUM(Q157:R157)),(SUM(P111:R111)+SUM(P157:R157)))))-SUM($C180:Q180)</f>
        <v>0</v>
      </c>
      <c r="S180" s="45">
        <f>+IF($B180=0,0,IF($B180=30,(S111+S157),IF($B180=60,(SUM(R111:S111)+SUM(R157:S157)),(SUM(Q111:S111)+SUM(Q157:S157)))))-SUM($C180:R180)</f>
        <v>0</v>
      </c>
      <c r="T180" s="45">
        <f>+IF($B180=0,0,IF($B180=30,(T111+T157),IF($B180=60,(SUM(S111:T111)+SUM(S157:T157)),(SUM(R111:T111)+SUM(R157:T157)))))-SUM($C180:S180)</f>
        <v>0</v>
      </c>
      <c r="U180" s="45">
        <f>+IF($B180=0,0,IF($B180=30,(U111+U157),IF($B180=60,(SUM(T111:U111)+SUM(T157:U157)),(SUM(S111:U111)+SUM(S157:U157)))))-SUM($C180:T180)</f>
        <v>0</v>
      </c>
      <c r="V180" s="45">
        <f>+IF($B180=0,0,IF($B180=30,(V111+V157),IF($B180=60,(SUM(U111:V111)+SUM(U157:V157)),(SUM(T111:V111)+SUM(T157:V157)))))-SUM($C180:U180)</f>
        <v>0</v>
      </c>
      <c r="W180" s="45">
        <f>+IF($B180=0,0,IF($B180=30,(W111+W157),IF($B180=60,(SUM(V111:W111)+SUM(V157:W157)),(SUM(U111:W111)+SUM(U157:W157)))))-SUM($C180:V180)</f>
        <v>0</v>
      </c>
      <c r="X180" s="45">
        <f>+IF($B180=0,0,IF($B180=30,(X111+X157),IF($B180=60,(SUM(W111:X111)+SUM(W157:X157)),(SUM(V111:X111)+SUM(V157:X157)))))-SUM($C180:W180)</f>
        <v>0</v>
      </c>
      <c r="Y180" s="45">
        <f>+IF($B180=0,0,IF($B180=30,(Y111+Y157),IF($B180=60,(SUM(X111:Y111)+SUM(X157:Y157)),(SUM(W111:Y111)+SUM(W157:Y157)))))-SUM($C180:X180)</f>
        <v>0</v>
      </c>
      <c r="Z180" s="45">
        <f>+IF($B180=0,0,IF($B180=30,(Z111+Z157),IF($B180=60,(SUM(Y111:Z111)+SUM(Y157:Z157)),(SUM(X111:Z111)+SUM(X157:Z157)))))-SUM($C180:Y180)</f>
        <v>0</v>
      </c>
      <c r="AA180" s="45">
        <f>+IF($B180=0,0,IF($B180=30,(AA111+AA157),IF($B180=60,(SUM(Z111:AA111)+SUM(Z157:AA157)),(SUM(Y111:AA111)+SUM(Y157:AA157)))))-SUM($C180:Z180)</f>
        <v>0</v>
      </c>
      <c r="AB180" s="45">
        <f>+IF($B180=0,0,IF($B180=30,(AB111+AB157),IF($B180=60,(SUM(AA111:AB111)+SUM(AA157:AB157)),(SUM(Z111:AB111)+SUM(Z157:AB157)))))-SUM($C180:AA180)</f>
        <v>0</v>
      </c>
      <c r="AC180" s="45">
        <f>+IF($B180=0,0,IF($B180=30,(AC111+AC157),IF($B180=60,(SUM(AB111:AC111)+SUM(AB157:AC157)),(SUM(AA111:AC111)+SUM(AA157:AC157)))))-SUM($C180:AB180)</f>
        <v>0</v>
      </c>
      <c r="AD180" s="45">
        <f>+IF($B180=0,0,IF($B180=30,(AD111+AD157),IF($B180=60,(SUM(AC111:AD111)+SUM(AC157:AD157)),(SUM(AB111:AD111)+SUM(AB157:AD157)))))-SUM($C180:AC180)</f>
        <v>0</v>
      </c>
      <c r="AE180" s="45">
        <f>+IF($B180=0,0,IF($B180=30,(AE111+AE157),IF($B180=60,(SUM(AD111:AE111)+SUM(AD157:AE157)),(SUM(AC111:AE111)+SUM(AC157:AE157)))))-SUM($C180:AD180)</f>
        <v>0</v>
      </c>
      <c r="AF180" s="45">
        <f>+IF($B180=0,0,IF($B180=30,(AF111+AF157),IF($B180=60,(SUM(AE111:AF111)+SUM(AE157:AF157)),(SUM(AD111:AF111)+SUM(AD157:AF157)))))-SUM($C180:AE180)</f>
        <v>0</v>
      </c>
      <c r="AG180" s="45">
        <f>+IF($B180=0,0,IF($B180=30,(AG111+AG157),IF($B180=60,(SUM(AF111:AG111)+SUM(AF157:AG157)),(SUM(AE111:AG111)+SUM(AE157:AG157)))))-SUM($C180:AF180)</f>
        <v>0</v>
      </c>
      <c r="AH180" s="45">
        <f>+IF($B180=0,0,IF($B180=30,(AH111+AH157),IF($B180=60,(SUM(AG111:AH111)+SUM(AG157:AH157)),(SUM(AF111:AH111)+SUM(AF157:AH157)))))-SUM($C180:AG180)</f>
        <v>0</v>
      </c>
      <c r="AI180" s="45">
        <f>+IF($B180=0,0,IF($B180=30,(AI111+AI157),IF($B180=60,(SUM(AH111:AI111)+SUM(AH157:AI157)),(SUM(AG111:AI111)+SUM(AG157:AI157)))))-SUM($C180:AH180)</f>
        <v>0</v>
      </c>
      <c r="AJ180" s="45">
        <f>+IF($B180=0,0,IF($B180=30,(AJ111+AJ157),IF($B180=60,(SUM(AI111:AJ111)+SUM(AI157:AJ157)),(SUM(AH111:AJ111)+SUM(AH157:AJ157)))))-SUM($C180:AI180)</f>
        <v>0</v>
      </c>
      <c r="AK180" s="45">
        <f>+IF($B180=0,0,IF($B180=30,(AK111+AK157),IF($B180=60,(SUM(AJ111:AK111)+SUM(AJ157:AK157)),(SUM(AI111:AK111)+SUM(AI157:AK157)))))-SUM($C180:AJ180)</f>
        <v>0</v>
      </c>
      <c r="AL180" s="45">
        <f>+IF($B180=0,0,IF($B180=30,(AL111+AL157),IF($B180=60,(SUM(AK111:AL111)+SUM(AK157:AL157)),(SUM(AJ111:AL111)+SUM(AJ157:AL157)))))-SUM($C180:AK180)</f>
        <v>0</v>
      </c>
      <c r="AM180" s="45">
        <f>+IF($B180=0,0,IF($B180=30,(AM111+AM157),IF($B180=60,(SUM(AL111:AM111)+SUM(AL157:AM157)),(SUM(AK111:AM111)+SUM(AK157:AM157)))))-SUM($C180:AL180)</f>
        <v>0</v>
      </c>
      <c r="AN180" s="45">
        <f>+IF($B180=0,0,IF($B180=30,(AN111+AN157),IF($B180=60,(SUM(AM111:AN111)+SUM(AM157:AN157)),(SUM(AL111:AN111)+SUM(AL157:AN157)))))-SUM($C180:AM180)</f>
        <v>0</v>
      </c>
      <c r="AO180" s="45">
        <f>+IF($B180=0,0,IF($B180=30,(AO111+AO157),IF($B180=60,(SUM(AN111:AO111)+SUM(AN157:AO157)),(SUM(AM111:AO111)+SUM(AM157:AO157)))))-SUM($C180:AN180)</f>
        <v>0</v>
      </c>
      <c r="AP180" s="45">
        <f>+IF($B180=0,0,IF($B180=30,(AP111+AP157),IF($B180=60,(SUM(AO111:AP111)+SUM(AO157:AP157)),(SUM(AN111:AP111)+SUM(AN157:AP157)))))-SUM($C180:AO180)</f>
        <v>0</v>
      </c>
      <c r="AQ180" s="45">
        <f>+IF($B180=0,0,IF($B180=30,(AQ111+AQ157),IF($B180=60,(SUM(AP111:AQ111)+SUM(AP157:AQ157)),(SUM(AO111:AQ111)+SUM(AO157:AQ157)))))-SUM($C180:AP180)</f>
        <v>0</v>
      </c>
      <c r="AR180" s="45">
        <f>+IF($B180=0,0,IF($B180=30,(AR111+AR157),IF($B180=60,(SUM(AQ111:AR111)+SUM(AQ157:AR157)),(SUM(AP111:AR111)+SUM(AP157:AR157)))))-SUM($C180:AQ180)</f>
        <v>0</v>
      </c>
      <c r="AS180" s="45">
        <f>+IF($B180=0,0,IF($B180=30,(AS111+AS157),IF($B180=60,(SUM(AR111:AS111)+SUM(AR157:AS157)),(SUM(AQ111:AS111)+SUM(AQ157:AS157)))))-SUM($C180:AR180)</f>
        <v>0</v>
      </c>
      <c r="AT180" s="45">
        <f>+IF($B180=0,0,IF($B180=30,(AT111+AT157),IF($B180=60,(SUM(AS111:AT111)+SUM(AS157:AT157)),(SUM(AR111:AT111)+SUM(AR157:AT157)))))-SUM($C180:AS180)</f>
        <v>0</v>
      </c>
      <c r="AU180" s="45">
        <f>+IF($B180=0,0,IF($B180=30,(AU111+AU157),IF($B180=60,(SUM(AT111:AU111)+SUM(AT157:AU157)),(SUM(AS111:AU111)+SUM(AS157:AU157)))))-SUM($C180:AT180)</f>
        <v>0</v>
      </c>
      <c r="AV180" s="45">
        <f>+IF($B180=0,0,IF($B180=30,(AV111+AV157),IF($B180=60,(SUM(AU111:AV111)+SUM(AU157:AV157)),(SUM(AT111:AV111)+SUM(AT157:AV157)))))-SUM($C180:AU180)</f>
        <v>0</v>
      </c>
      <c r="AW180" s="45">
        <f>+IF($B180=0,0,IF($B180=30,(AW111+AW157),IF($B180=60,(SUM(AV111:AW111)+SUM(AV157:AW157)),(SUM(AU111:AW111)+SUM(AU157:AW157)))))-SUM($C180:AV180)</f>
        <v>0</v>
      </c>
      <c r="AX180" s="45">
        <f>+IF($B180=0,0,IF($B180=30,(AX111+AX157),IF($B180=60,(SUM(AW111:AX111)+SUM(AW157:AX157)),(SUM(AV111:AX111)+SUM(AV157:AX157)))))-SUM($C180:AW180)</f>
        <v>0</v>
      </c>
    </row>
    <row r="181" spans="1:50" x14ac:dyDescent="0.25">
      <c r="A181" s="31" t="str">
        <f>IF(Indice!$F$1="INGLESE","Total", "Totale")</f>
        <v>Totale</v>
      </c>
      <c r="B181" s="31"/>
      <c r="C181" s="32">
        <f>SUM(C161:C180)</f>
        <v>244000</v>
      </c>
      <c r="D181" s="32">
        <f t="shared" ref="D181:AX181" si="131">SUM(D161:D180)</f>
        <v>97600</v>
      </c>
      <c r="E181" s="32">
        <f t="shared" si="131"/>
        <v>0</v>
      </c>
      <c r="F181" s="32">
        <f t="shared" si="131"/>
        <v>0</v>
      </c>
      <c r="G181" s="32">
        <f t="shared" si="131"/>
        <v>0</v>
      </c>
      <c r="H181" s="32">
        <f t="shared" si="131"/>
        <v>0</v>
      </c>
      <c r="I181" s="32">
        <f t="shared" si="131"/>
        <v>0</v>
      </c>
      <c r="J181" s="32">
        <f t="shared" si="131"/>
        <v>0</v>
      </c>
      <c r="K181" s="32">
        <f t="shared" si="131"/>
        <v>0</v>
      </c>
      <c r="L181" s="32">
        <f t="shared" si="131"/>
        <v>0</v>
      </c>
      <c r="M181" s="32">
        <f t="shared" si="131"/>
        <v>0</v>
      </c>
      <c r="N181" s="32">
        <f t="shared" si="131"/>
        <v>0</v>
      </c>
      <c r="O181" s="32">
        <f t="shared" si="131"/>
        <v>0</v>
      </c>
      <c r="P181" s="32">
        <f t="shared" si="131"/>
        <v>0</v>
      </c>
      <c r="Q181" s="32">
        <f t="shared" si="131"/>
        <v>0</v>
      </c>
      <c r="R181" s="32">
        <f t="shared" si="131"/>
        <v>0</v>
      </c>
      <c r="S181" s="32">
        <f t="shared" si="131"/>
        <v>0</v>
      </c>
      <c r="T181" s="32">
        <f t="shared" si="131"/>
        <v>0</v>
      </c>
      <c r="U181" s="32">
        <f t="shared" si="131"/>
        <v>0</v>
      </c>
      <c r="V181" s="32">
        <f t="shared" si="131"/>
        <v>0</v>
      </c>
      <c r="W181" s="32">
        <f t="shared" si="131"/>
        <v>0</v>
      </c>
      <c r="X181" s="32">
        <f t="shared" si="131"/>
        <v>0</v>
      </c>
      <c r="Y181" s="32">
        <f t="shared" si="131"/>
        <v>0</v>
      </c>
      <c r="Z181" s="32">
        <f t="shared" si="131"/>
        <v>0</v>
      </c>
      <c r="AA181" s="32">
        <f t="shared" si="131"/>
        <v>0</v>
      </c>
      <c r="AB181" s="32">
        <f t="shared" si="131"/>
        <v>0</v>
      </c>
      <c r="AC181" s="32">
        <f t="shared" si="131"/>
        <v>0</v>
      </c>
      <c r="AD181" s="32">
        <f t="shared" si="131"/>
        <v>0</v>
      </c>
      <c r="AE181" s="32">
        <f t="shared" si="131"/>
        <v>0</v>
      </c>
      <c r="AF181" s="32">
        <f t="shared" si="131"/>
        <v>0</v>
      </c>
      <c r="AG181" s="32">
        <f t="shared" si="131"/>
        <v>0</v>
      </c>
      <c r="AH181" s="32">
        <f t="shared" si="131"/>
        <v>0</v>
      </c>
      <c r="AI181" s="32">
        <f t="shared" si="131"/>
        <v>0</v>
      </c>
      <c r="AJ181" s="32">
        <f t="shared" si="131"/>
        <v>0</v>
      </c>
      <c r="AK181" s="32">
        <f t="shared" si="131"/>
        <v>0</v>
      </c>
      <c r="AL181" s="32">
        <f t="shared" si="131"/>
        <v>0</v>
      </c>
      <c r="AM181" s="32">
        <f t="shared" si="131"/>
        <v>0</v>
      </c>
      <c r="AN181" s="32">
        <f t="shared" si="131"/>
        <v>0</v>
      </c>
      <c r="AO181" s="32">
        <f t="shared" si="131"/>
        <v>0</v>
      </c>
      <c r="AP181" s="32">
        <f t="shared" si="131"/>
        <v>0</v>
      </c>
      <c r="AQ181" s="32">
        <f t="shared" si="131"/>
        <v>0</v>
      </c>
      <c r="AR181" s="32">
        <f t="shared" si="131"/>
        <v>0</v>
      </c>
      <c r="AS181" s="32">
        <f t="shared" si="131"/>
        <v>0</v>
      </c>
      <c r="AT181" s="32">
        <f t="shared" si="131"/>
        <v>0</v>
      </c>
      <c r="AU181" s="32">
        <f t="shared" si="131"/>
        <v>0</v>
      </c>
      <c r="AV181" s="32">
        <f t="shared" si="131"/>
        <v>0</v>
      </c>
      <c r="AW181" s="32">
        <f t="shared" si="131"/>
        <v>0</v>
      </c>
      <c r="AX181" s="32">
        <f t="shared" si="131"/>
        <v>0</v>
      </c>
    </row>
    <row r="183" spans="1:50" x14ac:dyDescent="0.25">
      <c r="A183" s="26" t="str">
        <f>+IF(Indice!$F$1="INGLESE","Collection","Incasso")</f>
        <v>Incasso</v>
      </c>
      <c r="B183" s="26"/>
      <c r="C183" s="33">
        <f>+C3</f>
        <v>42370</v>
      </c>
      <c r="D183" s="33">
        <f>+D3</f>
        <v>42429</v>
      </c>
      <c r="E183" s="33">
        <f>+E3</f>
        <v>42460</v>
      </c>
      <c r="F183" s="33">
        <f>+F3</f>
        <v>42490</v>
      </c>
      <c r="G183" s="33">
        <f>+G3</f>
        <v>42521</v>
      </c>
      <c r="H183" s="33">
        <f t="shared" ref="H183:AX183" si="132">+H3</f>
        <v>42551</v>
      </c>
      <c r="I183" s="33">
        <f t="shared" si="132"/>
        <v>42582</v>
      </c>
      <c r="J183" s="33">
        <f t="shared" si="132"/>
        <v>42613</v>
      </c>
      <c r="K183" s="33">
        <f t="shared" si="132"/>
        <v>42643</v>
      </c>
      <c r="L183" s="33">
        <f t="shared" si="132"/>
        <v>42674</v>
      </c>
      <c r="M183" s="33">
        <f t="shared" si="132"/>
        <v>42704</v>
      </c>
      <c r="N183" s="33">
        <f t="shared" si="132"/>
        <v>42735</v>
      </c>
      <c r="O183" s="33">
        <f t="shared" si="132"/>
        <v>42766</v>
      </c>
      <c r="P183" s="33">
        <f t="shared" si="132"/>
        <v>42794</v>
      </c>
      <c r="Q183" s="33">
        <f t="shared" si="132"/>
        <v>42825</v>
      </c>
      <c r="R183" s="33">
        <f t="shared" si="132"/>
        <v>42855</v>
      </c>
      <c r="S183" s="33">
        <f t="shared" si="132"/>
        <v>42886</v>
      </c>
      <c r="T183" s="33">
        <f t="shared" si="132"/>
        <v>42916</v>
      </c>
      <c r="U183" s="33">
        <f t="shared" si="132"/>
        <v>42947</v>
      </c>
      <c r="V183" s="33">
        <f t="shared" si="132"/>
        <v>42978</v>
      </c>
      <c r="W183" s="33">
        <f t="shared" si="132"/>
        <v>43008</v>
      </c>
      <c r="X183" s="33">
        <f t="shared" si="132"/>
        <v>43039</v>
      </c>
      <c r="Y183" s="33">
        <f t="shared" si="132"/>
        <v>43069</v>
      </c>
      <c r="Z183" s="33">
        <f t="shared" si="132"/>
        <v>43100</v>
      </c>
      <c r="AA183" s="33">
        <f t="shared" si="132"/>
        <v>43131</v>
      </c>
      <c r="AB183" s="33">
        <f t="shared" si="132"/>
        <v>43159</v>
      </c>
      <c r="AC183" s="33">
        <f t="shared" si="132"/>
        <v>43190</v>
      </c>
      <c r="AD183" s="33">
        <f t="shared" si="132"/>
        <v>43220</v>
      </c>
      <c r="AE183" s="33">
        <f t="shared" si="132"/>
        <v>43251</v>
      </c>
      <c r="AF183" s="33">
        <f t="shared" si="132"/>
        <v>43281</v>
      </c>
      <c r="AG183" s="33">
        <f t="shared" si="132"/>
        <v>43312</v>
      </c>
      <c r="AH183" s="33">
        <f t="shared" si="132"/>
        <v>43343</v>
      </c>
      <c r="AI183" s="33">
        <f t="shared" si="132"/>
        <v>43373</v>
      </c>
      <c r="AJ183" s="33">
        <f t="shared" si="132"/>
        <v>43404</v>
      </c>
      <c r="AK183" s="33">
        <f t="shared" si="132"/>
        <v>43434</v>
      </c>
      <c r="AL183" s="33">
        <f t="shared" si="132"/>
        <v>43465</v>
      </c>
      <c r="AM183" s="33">
        <f t="shared" si="132"/>
        <v>43496</v>
      </c>
      <c r="AN183" s="33">
        <f t="shared" si="132"/>
        <v>43524</v>
      </c>
      <c r="AO183" s="33">
        <f t="shared" si="132"/>
        <v>43555</v>
      </c>
      <c r="AP183" s="33">
        <f t="shared" si="132"/>
        <v>43585</v>
      </c>
      <c r="AQ183" s="33">
        <f t="shared" si="132"/>
        <v>43616</v>
      </c>
      <c r="AR183" s="33">
        <f t="shared" si="132"/>
        <v>43646</v>
      </c>
      <c r="AS183" s="33">
        <f t="shared" si="132"/>
        <v>43677</v>
      </c>
      <c r="AT183" s="33">
        <f t="shared" si="132"/>
        <v>43708</v>
      </c>
      <c r="AU183" s="33">
        <f t="shared" si="132"/>
        <v>43738</v>
      </c>
      <c r="AV183" s="33">
        <f t="shared" si="132"/>
        <v>43769</v>
      </c>
      <c r="AW183" s="33">
        <f t="shared" si="132"/>
        <v>43799</v>
      </c>
      <c r="AX183" s="33">
        <f t="shared" si="132"/>
        <v>43830</v>
      </c>
    </row>
    <row r="184" spans="1:50" x14ac:dyDescent="0.25">
      <c r="A184" t="str">
        <f>+A161</f>
        <v>Prodotto 1</v>
      </c>
      <c r="C184" s="45">
        <f>+C92+C138-C161</f>
        <v>0</v>
      </c>
      <c r="D184" s="45">
        <f>+D92+D138-D161</f>
        <v>12200</v>
      </c>
      <c r="E184" s="45">
        <f>+E92+E138-E161</f>
        <v>12200</v>
      </c>
      <c r="F184" s="45">
        <f>+F92+F138-F161</f>
        <v>12200</v>
      </c>
      <c r="G184" s="45">
        <f>+G92+G138-G161</f>
        <v>12200</v>
      </c>
      <c r="H184" s="45">
        <f t="shared" ref="H184:AX184" si="133">+H92+H138-H161</f>
        <v>12200</v>
      </c>
      <c r="I184" s="45">
        <f t="shared" si="133"/>
        <v>12200</v>
      </c>
      <c r="J184" s="45">
        <f t="shared" si="133"/>
        <v>12200</v>
      </c>
      <c r="K184" s="45">
        <f t="shared" si="133"/>
        <v>12200</v>
      </c>
      <c r="L184" s="45">
        <f t="shared" si="133"/>
        <v>12200</v>
      </c>
      <c r="M184" s="45">
        <f t="shared" si="133"/>
        <v>12200</v>
      </c>
      <c r="N184" s="45">
        <f t="shared" si="133"/>
        <v>12200</v>
      </c>
      <c r="O184" s="45">
        <f t="shared" si="133"/>
        <v>12200</v>
      </c>
      <c r="P184" s="45">
        <f t="shared" si="133"/>
        <v>12200</v>
      </c>
      <c r="Q184" s="45">
        <f t="shared" si="133"/>
        <v>12200</v>
      </c>
      <c r="R184" s="45">
        <f t="shared" si="133"/>
        <v>12200</v>
      </c>
      <c r="S184" s="45">
        <f t="shared" si="133"/>
        <v>12200</v>
      </c>
      <c r="T184" s="45">
        <f t="shared" si="133"/>
        <v>12200</v>
      </c>
      <c r="U184" s="45">
        <f t="shared" si="133"/>
        <v>12200</v>
      </c>
      <c r="V184" s="45">
        <f t="shared" si="133"/>
        <v>12200</v>
      </c>
      <c r="W184" s="45">
        <f t="shared" si="133"/>
        <v>12200</v>
      </c>
      <c r="X184" s="45">
        <f t="shared" si="133"/>
        <v>12200</v>
      </c>
      <c r="Y184" s="45">
        <f t="shared" si="133"/>
        <v>12200</v>
      </c>
      <c r="Z184" s="45">
        <f t="shared" si="133"/>
        <v>12200</v>
      </c>
      <c r="AA184" s="45">
        <f t="shared" si="133"/>
        <v>12200</v>
      </c>
      <c r="AB184" s="45">
        <f t="shared" si="133"/>
        <v>12200</v>
      </c>
      <c r="AC184" s="45">
        <f t="shared" si="133"/>
        <v>12200</v>
      </c>
      <c r="AD184" s="45">
        <f t="shared" si="133"/>
        <v>12200</v>
      </c>
      <c r="AE184" s="45">
        <f t="shared" si="133"/>
        <v>12200</v>
      </c>
      <c r="AF184" s="45">
        <f t="shared" si="133"/>
        <v>12200</v>
      </c>
      <c r="AG184" s="45">
        <f t="shared" si="133"/>
        <v>12200</v>
      </c>
      <c r="AH184" s="45">
        <f t="shared" si="133"/>
        <v>12200</v>
      </c>
      <c r="AI184" s="45">
        <f t="shared" si="133"/>
        <v>12200</v>
      </c>
      <c r="AJ184" s="45">
        <f t="shared" si="133"/>
        <v>12200</v>
      </c>
      <c r="AK184" s="45">
        <f t="shared" si="133"/>
        <v>12200</v>
      </c>
      <c r="AL184" s="45">
        <f t="shared" si="133"/>
        <v>12200</v>
      </c>
      <c r="AM184" s="45">
        <f t="shared" si="133"/>
        <v>12200</v>
      </c>
      <c r="AN184" s="45">
        <f t="shared" si="133"/>
        <v>12200</v>
      </c>
      <c r="AO184" s="45">
        <f t="shared" si="133"/>
        <v>12200</v>
      </c>
      <c r="AP184" s="45">
        <f t="shared" si="133"/>
        <v>12200</v>
      </c>
      <c r="AQ184" s="45">
        <f t="shared" si="133"/>
        <v>12200</v>
      </c>
      <c r="AR184" s="45">
        <f t="shared" si="133"/>
        <v>12200</v>
      </c>
      <c r="AS184" s="45">
        <f t="shared" si="133"/>
        <v>12200</v>
      </c>
      <c r="AT184" s="45">
        <f t="shared" si="133"/>
        <v>12200</v>
      </c>
      <c r="AU184" s="45">
        <f t="shared" si="133"/>
        <v>12200</v>
      </c>
      <c r="AV184" s="45">
        <f t="shared" si="133"/>
        <v>12200</v>
      </c>
      <c r="AW184" s="45">
        <f t="shared" si="133"/>
        <v>12200</v>
      </c>
      <c r="AX184" s="45">
        <f t="shared" si="133"/>
        <v>12200</v>
      </c>
    </row>
    <row r="185" spans="1:50" x14ac:dyDescent="0.25">
      <c r="A185" t="str">
        <f t="shared" ref="A185:A202" si="134">+A162</f>
        <v>Prodotto 2</v>
      </c>
      <c r="C185" s="45">
        <f t="shared" ref="C185:D203" si="135">+C93+C139-C162</f>
        <v>0</v>
      </c>
      <c r="D185" s="45">
        <f t="shared" si="135"/>
        <v>12200</v>
      </c>
      <c r="E185" s="45">
        <f t="shared" ref="E185:I185" si="136">+E93+E139-E162</f>
        <v>12200</v>
      </c>
      <c r="F185" s="45">
        <f t="shared" si="136"/>
        <v>12200</v>
      </c>
      <c r="G185" s="45">
        <f t="shared" si="136"/>
        <v>12200</v>
      </c>
      <c r="H185" s="45">
        <f t="shared" si="136"/>
        <v>12200</v>
      </c>
      <c r="I185" s="45">
        <f t="shared" si="136"/>
        <v>12200</v>
      </c>
      <c r="J185" s="45">
        <f t="shared" ref="J185:AX185" si="137">+J93+J139-J162</f>
        <v>12200</v>
      </c>
      <c r="K185" s="45">
        <f t="shared" si="137"/>
        <v>12200</v>
      </c>
      <c r="L185" s="45">
        <f t="shared" si="137"/>
        <v>12200</v>
      </c>
      <c r="M185" s="45">
        <f t="shared" si="137"/>
        <v>12200</v>
      </c>
      <c r="N185" s="45">
        <f t="shared" si="137"/>
        <v>12200</v>
      </c>
      <c r="O185" s="45">
        <f t="shared" si="137"/>
        <v>12200</v>
      </c>
      <c r="P185" s="45">
        <f t="shared" si="137"/>
        <v>12200</v>
      </c>
      <c r="Q185" s="45">
        <f t="shared" si="137"/>
        <v>12200</v>
      </c>
      <c r="R185" s="45">
        <f t="shared" si="137"/>
        <v>12200</v>
      </c>
      <c r="S185" s="45">
        <f t="shared" si="137"/>
        <v>12200</v>
      </c>
      <c r="T185" s="45">
        <f t="shared" si="137"/>
        <v>12200</v>
      </c>
      <c r="U185" s="45">
        <f t="shared" si="137"/>
        <v>12200</v>
      </c>
      <c r="V185" s="45">
        <f t="shared" si="137"/>
        <v>12200</v>
      </c>
      <c r="W185" s="45">
        <f t="shared" si="137"/>
        <v>12200</v>
      </c>
      <c r="X185" s="45">
        <f t="shared" si="137"/>
        <v>12200</v>
      </c>
      <c r="Y185" s="45">
        <f t="shared" si="137"/>
        <v>12200</v>
      </c>
      <c r="Z185" s="45">
        <f t="shared" si="137"/>
        <v>12200</v>
      </c>
      <c r="AA185" s="45">
        <f t="shared" si="137"/>
        <v>12200</v>
      </c>
      <c r="AB185" s="45">
        <f t="shared" si="137"/>
        <v>12200</v>
      </c>
      <c r="AC185" s="45">
        <f t="shared" si="137"/>
        <v>12200</v>
      </c>
      <c r="AD185" s="45">
        <f t="shared" si="137"/>
        <v>12200</v>
      </c>
      <c r="AE185" s="45">
        <f t="shared" si="137"/>
        <v>12200</v>
      </c>
      <c r="AF185" s="45">
        <f t="shared" si="137"/>
        <v>12200</v>
      </c>
      <c r="AG185" s="45">
        <f t="shared" si="137"/>
        <v>12200</v>
      </c>
      <c r="AH185" s="45">
        <f t="shared" si="137"/>
        <v>12200</v>
      </c>
      <c r="AI185" s="45">
        <f t="shared" si="137"/>
        <v>12200</v>
      </c>
      <c r="AJ185" s="45">
        <f t="shared" si="137"/>
        <v>12200</v>
      </c>
      <c r="AK185" s="45">
        <f t="shared" si="137"/>
        <v>12200</v>
      </c>
      <c r="AL185" s="45">
        <f t="shared" si="137"/>
        <v>12200</v>
      </c>
      <c r="AM185" s="45">
        <f t="shared" si="137"/>
        <v>12200</v>
      </c>
      <c r="AN185" s="45">
        <f t="shared" si="137"/>
        <v>12200</v>
      </c>
      <c r="AO185" s="45">
        <f t="shared" si="137"/>
        <v>12200</v>
      </c>
      <c r="AP185" s="45">
        <f t="shared" si="137"/>
        <v>12200</v>
      </c>
      <c r="AQ185" s="45">
        <f t="shared" si="137"/>
        <v>12200</v>
      </c>
      <c r="AR185" s="45">
        <f t="shared" si="137"/>
        <v>12200</v>
      </c>
      <c r="AS185" s="45">
        <f t="shared" si="137"/>
        <v>12200</v>
      </c>
      <c r="AT185" s="45">
        <f t="shared" si="137"/>
        <v>12200</v>
      </c>
      <c r="AU185" s="45">
        <f t="shared" si="137"/>
        <v>12200</v>
      </c>
      <c r="AV185" s="45">
        <f t="shared" si="137"/>
        <v>12200</v>
      </c>
      <c r="AW185" s="45">
        <f t="shared" si="137"/>
        <v>12200</v>
      </c>
      <c r="AX185" s="45">
        <f t="shared" si="137"/>
        <v>12200</v>
      </c>
    </row>
    <row r="186" spans="1:50" x14ac:dyDescent="0.25">
      <c r="A186" t="str">
        <f t="shared" si="134"/>
        <v>Prodotto 3</v>
      </c>
      <c r="C186" s="45">
        <f t="shared" si="135"/>
        <v>0</v>
      </c>
      <c r="D186" s="45">
        <f t="shared" si="135"/>
        <v>12200</v>
      </c>
      <c r="E186" s="45">
        <f t="shared" ref="E186:I186" si="138">+E94+E140-E163</f>
        <v>12200</v>
      </c>
      <c r="F186" s="45">
        <f t="shared" si="138"/>
        <v>12200</v>
      </c>
      <c r="G186" s="45">
        <f t="shared" si="138"/>
        <v>12200</v>
      </c>
      <c r="H186" s="45">
        <f t="shared" si="138"/>
        <v>12200</v>
      </c>
      <c r="I186" s="45">
        <f t="shared" si="138"/>
        <v>12200</v>
      </c>
      <c r="J186" s="45">
        <f t="shared" ref="J186:AX186" si="139">+J94+J140-J163</f>
        <v>12200</v>
      </c>
      <c r="K186" s="45">
        <f t="shared" si="139"/>
        <v>12200</v>
      </c>
      <c r="L186" s="45">
        <f t="shared" si="139"/>
        <v>12200</v>
      </c>
      <c r="M186" s="45">
        <f t="shared" si="139"/>
        <v>12200</v>
      </c>
      <c r="N186" s="45">
        <f t="shared" si="139"/>
        <v>12200</v>
      </c>
      <c r="O186" s="45">
        <f t="shared" si="139"/>
        <v>12200</v>
      </c>
      <c r="P186" s="45">
        <f t="shared" si="139"/>
        <v>12200</v>
      </c>
      <c r="Q186" s="45">
        <f t="shared" si="139"/>
        <v>12200</v>
      </c>
      <c r="R186" s="45">
        <f t="shared" si="139"/>
        <v>12200</v>
      </c>
      <c r="S186" s="45">
        <f t="shared" si="139"/>
        <v>12200</v>
      </c>
      <c r="T186" s="45">
        <f t="shared" si="139"/>
        <v>12200</v>
      </c>
      <c r="U186" s="45">
        <f t="shared" si="139"/>
        <v>12200</v>
      </c>
      <c r="V186" s="45">
        <f t="shared" si="139"/>
        <v>12200</v>
      </c>
      <c r="W186" s="45">
        <f t="shared" si="139"/>
        <v>12200</v>
      </c>
      <c r="X186" s="45">
        <f t="shared" si="139"/>
        <v>12200</v>
      </c>
      <c r="Y186" s="45">
        <f t="shared" si="139"/>
        <v>12200</v>
      </c>
      <c r="Z186" s="45">
        <f t="shared" si="139"/>
        <v>12200</v>
      </c>
      <c r="AA186" s="45">
        <f t="shared" si="139"/>
        <v>12200</v>
      </c>
      <c r="AB186" s="45">
        <f t="shared" si="139"/>
        <v>12200</v>
      </c>
      <c r="AC186" s="45">
        <f t="shared" si="139"/>
        <v>12200</v>
      </c>
      <c r="AD186" s="45">
        <f t="shared" si="139"/>
        <v>12200</v>
      </c>
      <c r="AE186" s="45">
        <f t="shared" si="139"/>
        <v>12200</v>
      </c>
      <c r="AF186" s="45">
        <f t="shared" si="139"/>
        <v>12200</v>
      </c>
      <c r="AG186" s="45">
        <f t="shared" si="139"/>
        <v>12200</v>
      </c>
      <c r="AH186" s="45">
        <f t="shared" si="139"/>
        <v>12200</v>
      </c>
      <c r="AI186" s="45">
        <f t="shared" si="139"/>
        <v>12200</v>
      </c>
      <c r="AJ186" s="45">
        <f t="shared" si="139"/>
        <v>12200</v>
      </c>
      <c r="AK186" s="45">
        <f t="shared" si="139"/>
        <v>12200</v>
      </c>
      <c r="AL186" s="45">
        <f t="shared" si="139"/>
        <v>12200</v>
      </c>
      <c r="AM186" s="45">
        <f t="shared" si="139"/>
        <v>12200</v>
      </c>
      <c r="AN186" s="45">
        <f t="shared" si="139"/>
        <v>12200</v>
      </c>
      <c r="AO186" s="45">
        <f t="shared" si="139"/>
        <v>12200</v>
      </c>
      <c r="AP186" s="45">
        <f t="shared" si="139"/>
        <v>12200</v>
      </c>
      <c r="AQ186" s="45">
        <f t="shared" si="139"/>
        <v>12200</v>
      </c>
      <c r="AR186" s="45">
        <f t="shared" si="139"/>
        <v>12200</v>
      </c>
      <c r="AS186" s="45">
        <f t="shared" si="139"/>
        <v>12200</v>
      </c>
      <c r="AT186" s="45">
        <f t="shared" si="139"/>
        <v>12200</v>
      </c>
      <c r="AU186" s="45">
        <f t="shared" si="139"/>
        <v>12200</v>
      </c>
      <c r="AV186" s="45">
        <f t="shared" si="139"/>
        <v>12200</v>
      </c>
      <c r="AW186" s="45">
        <f t="shared" si="139"/>
        <v>12200</v>
      </c>
      <c r="AX186" s="45">
        <f t="shared" si="139"/>
        <v>12200</v>
      </c>
    </row>
    <row r="187" spans="1:50" x14ac:dyDescent="0.25">
      <c r="A187" t="str">
        <f t="shared" si="134"/>
        <v>Prodotto 4</v>
      </c>
      <c r="C187" s="45">
        <f t="shared" si="135"/>
        <v>0</v>
      </c>
      <c r="D187" s="45">
        <f t="shared" si="135"/>
        <v>12200</v>
      </c>
      <c r="E187" s="45">
        <f t="shared" ref="E187:I187" si="140">+E95+E141-E164</f>
        <v>12200</v>
      </c>
      <c r="F187" s="45">
        <f t="shared" si="140"/>
        <v>12200</v>
      </c>
      <c r="G187" s="45">
        <f t="shared" si="140"/>
        <v>12200</v>
      </c>
      <c r="H187" s="45">
        <f t="shared" si="140"/>
        <v>12200</v>
      </c>
      <c r="I187" s="45">
        <f t="shared" si="140"/>
        <v>12200</v>
      </c>
      <c r="J187" s="45">
        <f t="shared" ref="J187:AX187" si="141">+J95+J141-J164</f>
        <v>12200</v>
      </c>
      <c r="K187" s="45">
        <f t="shared" si="141"/>
        <v>12200</v>
      </c>
      <c r="L187" s="45">
        <f t="shared" si="141"/>
        <v>12200</v>
      </c>
      <c r="M187" s="45">
        <f t="shared" si="141"/>
        <v>12200</v>
      </c>
      <c r="N187" s="45">
        <f t="shared" si="141"/>
        <v>12200</v>
      </c>
      <c r="O187" s="45">
        <f t="shared" si="141"/>
        <v>12200</v>
      </c>
      <c r="P187" s="45">
        <f t="shared" si="141"/>
        <v>12200</v>
      </c>
      <c r="Q187" s="45">
        <f t="shared" si="141"/>
        <v>12200</v>
      </c>
      <c r="R187" s="45">
        <f t="shared" si="141"/>
        <v>12200</v>
      </c>
      <c r="S187" s="45">
        <f t="shared" si="141"/>
        <v>12200</v>
      </c>
      <c r="T187" s="45">
        <f t="shared" si="141"/>
        <v>12200</v>
      </c>
      <c r="U187" s="45">
        <f t="shared" si="141"/>
        <v>12200</v>
      </c>
      <c r="V187" s="45">
        <f t="shared" si="141"/>
        <v>12200</v>
      </c>
      <c r="W187" s="45">
        <f t="shared" si="141"/>
        <v>12200</v>
      </c>
      <c r="X187" s="45">
        <f t="shared" si="141"/>
        <v>12200</v>
      </c>
      <c r="Y187" s="45">
        <f t="shared" si="141"/>
        <v>12200</v>
      </c>
      <c r="Z187" s="45">
        <f t="shared" si="141"/>
        <v>12200</v>
      </c>
      <c r="AA187" s="45">
        <f t="shared" si="141"/>
        <v>12200</v>
      </c>
      <c r="AB187" s="45">
        <f t="shared" si="141"/>
        <v>12200</v>
      </c>
      <c r="AC187" s="45">
        <f t="shared" si="141"/>
        <v>12200</v>
      </c>
      <c r="AD187" s="45">
        <f t="shared" si="141"/>
        <v>12200</v>
      </c>
      <c r="AE187" s="45">
        <f t="shared" si="141"/>
        <v>12200</v>
      </c>
      <c r="AF187" s="45">
        <f t="shared" si="141"/>
        <v>12200</v>
      </c>
      <c r="AG187" s="45">
        <f t="shared" si="141"/>
        <v>12200</v>
      </c>
      <c r="AH187" s="45">
        <f t="shared" si="141"/>
        <v>12200</v>
      </c>
      <c r="AI187" s="45">
        <f t="shared" si="141"/>
        <v>12200</v>
      </c>
      <c r="AJ187" s="45">
        <f t="shared" si="141"/>
        <v>12200</v>
      </c>
      <c r="AK187" s="45">
        <f t="shared" si="141"/>
        <v>12200</v>
      </c>
      <c r="AL187" s="45">
        <f t="shared" si="141"/>
        <v>12200</v>
      </c>
      <c r="AM187" s="45">
        <f t="shared" si="141"/>
        <v>12200</v>
      </c>
      <c r="AN187" s="45">
        <f t="shared" si="141"/>
        <v>12200</v>
      </c>
      <c r="AO187" s="45">
        <f t="shared" si="141"/>
        <v>12200</v>
      </c>
      <c r="AP187" s="45">
        <f t="shared" si="141"/>
        <v>12200</v>
      </c>
      <c r="AQ187" s="45">
        <f t="shared" si="141"/>
        <v>12200</v>
      </c>
      <c r="AR187" s="45">
        <f t="shared" si="141"/>
        <v>12200</v>
      </c>
      <c r="AS187" s="45">
        <f t="shared" si="141"/>
        <v>12200</v>
      </c>
      <c r="AT187" s="45">
        <f t="shared" si="141"/>
        <v>12200</v>
      </c>
      <c r="AU187" s="45">
        <f t="shared" si="141"/>
        <v>12200</v>
      </c>
      <c r="AV187" s="45">
        <f t="shared" si="141"/>
        <v>12200</v>
      </c>
      <c r="AW187" s="45">
        <f t="shared" si="141"/>
        <v>12200</v>
      </c>
      <c r="AX187" s="45">
        <f t="shared" si="141"/>
        <v>12200</v>
      </c>
    </row>
    <row r="188" spans="1:50" x14ac:dyDescent="0.25">
      <c r="A188" t="str">
        <f t="shared" si="134"/>
        <v>Prodotto 5</v>
      </c>
      <c r="C188" s="45">
        <f t="shared" si="135"/>
        <v>0</v>
      </c>
      <c r="D188" s="45">
        <f t="shared" si="135"/>
        <v>12200</v>
      </c>
      <c r="E188" s="45">
        <f t="shared" ref="E188:I188" si="142">+E96+E142-E165</f>
        <v>12200</v>
      </c>
      <c r="F188" s="45">
        <f t="shared" si="142"/>
        <v>12200</v>
      </c>
      <c r="G188" s="45">
        <f t="shared" si="142"/>
        <v>12200</v>
      </c>
      <c r="H188" s="45">
        <f t="shared" si="142"/>
        <v>12200</v>
      </c>
      <c r="I188" s="45">
        <f t="shared" si="142"/>
        <v>12200</v>
      </c>
      <c r="J188" s="45">
        <f t="shared" ref="J188:AX188" si="143">+J96+J142-J165</f>
        <v>12200</v>
      </c>
      <c r="K188" s="45">
        <f t="shared" si="143"/>
        <v>12200</v>
      </c>
      <c r="L188" s="45">
        <f t="shared" si="143"/>
        <v>12200</v>
      </c>
      <c r="M188" s="45">
        <f t="shared" si="143"/>
        <v>12200</v>
      </c>
      <c r="N188" s="45">
        <f t="shared" si="143"/>
        <v>12200</v>
      </c>
      <c r="O188" s="45">
        <f t="shared" si="143"/>
        <v>12200</v>
      </c>
      <c r="P188" s="45">
        <f t="shared" si="143"/>
        <v>12200</v>
      </c>
      <c r="Q188" s="45">
        <f t="shared" si="143"/>
        <v>12200</v>
      </c>
      <c r="R188" s="45">
        <f t="shared" si="143"/>
        <v>12200</v>
      </c>
      <c r="S188" s="45">
        <f t="shared" si="143"/>
        <v>12200</v>
      </c>
      <c r="T188" s="45">
        <f t="shared" si="143"/>
        <v>12200</v>
      </c>
      <c r="U188" s="45">
        <f t="shared" si="143"/>
        <v>12200</v>
      </c>
      <c r="V188" s="45">
        <f t="shared" si="143"/>
        <v>12200</v>
      </c>
      <c r="W188" s="45">
        <f t="shared" si="143"/>
        <v>12200</v>
      </c>
      <c r="X188" s="45">
        <f t="shared" si="143"/>
        <v>12200</v>
      </c>
      <c r="Y188" s="45">
        <f t="shared" si="143"/>
        <v>12200</v>
      </c>
      <c r="Z188" s="45">
        <f t="shared" si="143"/>
        <v>12200</v>
      </c>
      <c r="AA188" s="45">
        <f t="shared" si="143"/>
        <v>12200</v>
      </c>
      <c r="AB188" s="45">
        <f t="shared" si="143"/>
        <v>12200</v>
      </c>
      <c r="AC188" s="45">
        <f t="shared" si="143"/>
        <v>12200</v>
      </c>
      <c r="AD188" s="45">
        <f t="shared" si="143"/>
        <v>12200</v>
      </c>
      <c r="AE188" s="45">
        <f t="shared" si="143"/>
        <v>12200</v>
      </c>
      <c r="AF188" s="45">
        <f t="shared" si="143"/>
        <v>12200</v>
      </c>
      <c r="AG188" s="45">
        <f t="shared" si="143"/>
        <v>12200</v>
      </c>
      <c r="AH188" s="45">
        <f t="shared" si="143"/>
        <v>12200</v>
      </c>
      <c r="AI188" s="45">
        <f t="shared" si="143"/>
        <v>12200</v>
      </c>
      <c r="AJ188" s="45">
        <f t="shared" si="143"/>
        <v>12200</v>
      </c>
      <c r="AK188" s="45">
        <f t="shared" si="143"/>
        <v>12200</v>
      </c>
      <c r="AL188" s="45">
        <f t="shared" si="143"/>
        <v>12200</v>
      </c>
      <c r="AM188" s="45">
        <f t="shared" si="143"/>
        <v>12200</v>
      </c>
      <c r="AN188" s="45">
        <f t="shared" si="143"/>
        <v>12200</v>
      </c>
      <c r="AO188" s="45">
        <f t="shared" si="143"/>
        <v>12200</v>
      </c>
      <c r="AP188" s="45">
        <f t="shared" si="143"/>
        <v>12200</v>
      </c>
      <c r="AQ188" s="45">
        <f t="shared" si="143"/>
        <v>12200</v>
      </c>
      <c r="AR188" s="45">
        <f t="shared" si="143"/>
        <v>12200</v>
      </c>
      <c r="AS188" s="45">
        <f t="shared" si="143"/>
        <v>12200</v>
      </c>
      <c r="AT188" s="45">
        <f t="shared" si="143"/>
        <v>12200</v>
      </c>
      <c r="AU188" s="45">
        <f t="shared" si="143"/>
        <v>12200</v>
      </c>
      <c r="AV188" s="45">
        <f t="shared" si="143"/>
        <v>12200</v>
      </c>
      <c r="AW188" s="45">
        <f t="shared" si="143"/>
        <v>12200</v>
      </c>
      <c r="AX188" s="45">
        <f t="shared" si="143"/>
        <v>12200</v>
      </c>
    </row>
    <row r="189" spans="1:50" x14ac:dyDescent="0.25">
      <c r="A189" t="str">
        <f t="shared" si="134"/>
        <v>Prodotto 6</v>
      </c>
      <c r="C189" s="45">
        <f t="shared" si="135"/>
        <v>0</v>
      </c>
      <c r="D189" s="45">
        <f t="shared" si="135"/>
        <v>12200</v>
      </c>
      <c r="E189" s="45">
        <f t="shared" ref="E189:I189" si="144">+E97+E143-E166</f>
        <v>12200</v>
      </c>
      <c r="F189" s="45">
        <f t="shared" si="144"/>
        <v>12200</v>
      </c>
      <c r="G189" s="45">
        <f t="shared" si="144"/>
        <v>12200</v>
      </c>
      <c r="H189" s="45">
        <f t="shared" si="144"/>
        <v>12200</v>
      </c>
      <c r="I189" s="45">
        <f t="shared" si="144"/>
        <v>12200</v>
      </c>
      <c r="J189" s="45">
        <f t="shared" ref="J189:AX189" si="145">+J97+J143-J166</f>
        <v>12200</v>
      </c>
      <c r="K189" s="45">
        <f t="shared" si="145"/>
        <v>12200</v>
      </c>
      <c r="L189" s="45">
        <f t="shared" si="145"/>
        <v>12200</v>
      </c>
      <c r="M189" s="45">
        <f t="shared" si="145"/>
        <v>12200</v>
      </c>
      <c r="N189" s="45">
        <f t="shared" si="145"/>
        <v>12200</v>
      </c>
      <c r="O189" s="45">
        <f t="shared" si="145"/>
        <v>12200</v>
      </c>
      <c r="P189" s="45">
        <f t="shared" si="145"/>
        <v>12200</v>
      </c>
      <c r="Q189" s="45">
        <f t="shared" si="145"/>
        <v>12200</v>
      </c>
      <c r="R189" s="45">
        <f t="shared" si="145"/>
        <v>12200</v>
      </c>
      <c r="S189" s="45">
        <f t="shared" si="145"/>
        <v>12200</v>
      </c>
      <c r="T189" s="45">
        <f t="shared" si="145"/>
        <v>12200</v>
      </c>
      <c r="U189" s="45">
        <f t="shared" si="145"/>
        <v>12200</v>
      </c>
      <c r="V189" s="45">
        <f t="shared" si="145"/>
        <v>12200</v>
      </c>
      <c r="W189" s="45">
        <f t="shared" si="145"/>
        <v>12200</v>
      </c>
      <c r="X189" s="45">
        <f t="shared" si="145"/>
        <v>12200</v>
      </c>
      <c r="Y189" s="45">
        <f t="shared" si="145"/>
        <v>12200</v>
      </c>
      <c r="Z189" s="45">
        <f t="shared" si="145"/>
        <v>12200</v>
      </c>
      <c r="AA189" s="45">
        <f t="shared" si="145"/>
        <v>12200</v>
      </c>
      <c r="AB189" s="45">
        <f t="shared" si="145"/>
        <v>12200</v>
      </c>
      <c r="AC189" s="45">
        <f t="shared" si="145"/>
        <v>12200</v>
      </c>
      <c r="AD189" s="45">
        <f t="shared" si="145"/>
        <v>12200</v>
      </c>
      <c r="AE189" s="45">
        <f t="shared" si="145"/>
        <v>12200</v>
      </c>
      <c r="AF189" s="45">
        <f t="shared" si="145"/>
        <v>12200</v>
      </c>
      <c r="AG189" s="45">
        <f t="shared" si="145"/>
        <v>12200</v>
      </c>
      <c r="AH189" s="45">
        <f t="shared" si="145"/>
        <v>12200</v>
      </c>
      <c r="AI189" s="45">
        <f t="shared" si="145"/>
        <v>12200</v>
      </c>
      <c r="AJ189" s="45">
        <f t="shared" si="145"/>
        <v>12200</v>
      </c>
      <c r="AK189" s="45">
        <f t="shared" si="145"/>
        <v>12200</v>
      </c>
      <c r="AL189" s="45">
        <f t="shared" si="145"/>
        <v>12200</v>
      </c>
      <c r="AM189" s="45">
        <f t="shared" si="145"/>
        <v>12200</v>
      </c>
      <c r="AN189" s="45">
        <f t="shared" si="145"/>
        <v>12200</v>
      </c>
      <c r="AO189" s="45">
        <f t="shared" si="145"/>
        <v>12200</v>
      </c>
      <c r="AP189" s="45">
        <f t="shared" si="145"/>
        <v>12200</v>
      </c>
      <c r="AQ189" s="45">
        <f t="shared" si="145"/>
        <v>12200</v>
      </c>
      <c r="AR189" s="45">
        <f t="shared" si="145"/>
        <v>12200</v>
      </c>
      <c r="AS189" s="45">
        <f t="shared" si="145"/>
        <v>12200</v>
      </c>
      <c r="AT189" s="45">
        <f t="shared" si="145"/>
        <v>12200</v>
      </c>
      <c r="AU189" s="45">
        <f t="shared" si="145"/>
        <v>12200</v>
      </c>
      <c r="AV189" s="45">
        <f t="shared" si="145"/>
        <v>12200</v>
      </c>
      <c r="AW189" s="45">
        <f t="shared" si="145"/>
        <v>12200</v>
      </c>
      <c r="AX189" s="45">
        <f t="shared" si="145"/>
        <v>12200</v>
      </c>
    </row>
    <row r="190" spans="1:50" x14ac:dyDescent="0.25">
      <c r="A190" t="str">
        <f t="shared" si="134"/>
        <v>Prodotto 7</v>
      </c>
      <c r="C190" s="45">
        <f t="shared" si="135"/>
        <v>0</v>
      </c>
      <c r="D190" s="45">
        <f t="shared" si="135"/>
        <v>12200</v>
      </c>
      <c r="E190" s="45">
        <f t="shared" ref="E190:I190" si="146">+E98+E144-E167</f>
        <v>12200</v>
      </c>
      <c r="F190" s="45">
        <f t="shared" si="146"/>
        <v>12200</v>
      </c>
      <c r="G190" s="45">
        <f t="shared" si="146"/>
        <v>12200</v>
      </c>
      <c r="H190" s="45">
        <f t="shared" si="146"/>
        <v>12200</v>
      </c>
      <c r="I190" s="45">
        <f t="shared" si="146"/>
        <v>12200</v>
      </c>
      <c r="J190" s="45">
        <f t="shared" ref="J190:AX190" si="147">+J98+J144-J167</f>
        <v>12200</v>
      </c>
      <c r="K190" s="45">
        <f t="shared" si="147"/>
        <v>12200</v>
      </c>
      <c r="L190" s="45">
        <f t="shared" si="147"/>
        <v>12200</v>
      </c>
      <c r="M190" s="45">
        <f t="shared" si="147"/>
        <v>12200</v>
      </c>
      <c r="N190" s="45">
        <f t="shared" si="147"/>
        <v>12200</v>
      </c>
      <c r="O190" s="45">
        <f t="shared" si="147"/>
        <v>12200</v>
      </c>
      <c r="P190" s="45">
        <f t="shared" si="147"/>
        <v>12200</v>
      </c>
      <c r="Q190" s="45">
        <f t="shared" si="147"/>
        <v>12200</v>
      </c>
      <c r="R190" s="45">
        <f t="shared" si="147"/>
        <v>12200</v>
      </c>
      <c r="S190" s="45">
        <f t="shared" si="147"/>
        <v>12200</v>
      </c>
      <c r="T190" s="45">
        <f t="shared" si="147"/>
        <v>12200</v>
      </c>
      <c r="U190" s="45">
        <f t="shared" si="147"/>
        <v>12200</v>
      </c>
      <c r="V190" s="45">
        <f t="shared" si="147"/>
        <v>12200</v>
      </c>
      <c r="W190" s="45">
        <f t="shared" si="147"/>
        <v>12200</v>
      </c>
      <c r="X190" s="45">
        <f t="shared" si="147"/>
        <v>12200</v>
      </c>
      <c r="Y190" s="45">
        <f t="shared" si="147"/>
        <v>12200</v>
      </c>
      <c r="Z190" s="45">
        <f t="shared" si="147"/>
        <v>12200</v>
      </c>
      <c r="AA190" s="45">
        <f t="shared" si="147"/>
        <v>12200</v>
      </c>
      <c r="AB190" s="45">
        <f t="shared" si="147"/>
        <v>12200</v>
      </c>
      <c r="AC190" s="45">
        <f t="shared" si="147"/>
        <v>12200</v>
      </c>
      <c r="AD190" s="45">
        <f t="shared" si="147"/>
        <v>12200</v>
      </c>
      <c r="AE190" s="45">
        <f t="shared" si="147"/>
        <v>12200</v>
      </c>
      <c r="AF190" s="45">
        <f t="shared" si="147"/>
        <v>12200</v>
      </c>
      <c r="AG190" s="45">
        <f t="shared" si="147"/>
        <v>12200</v>
      </c>
      <c r="AH190" s="45">
        <f t="shared" si="147"/>
        <v>12200</v>
      </c>
      <c r="AI190" s="45">
        <f t="shared" si="147"/>
        <v>12200</v>
      </c>
      <c r="AJ190" s="45">
        <f t="shared" si="147"/>
        <v>12200</v>
      </c>
      <c r="AK190" s="45">
        <f t="shared" si="147"/>
        <v>12200</v>
      </c>
      <c r="AL190" s="45">
        <f t="shared" si="147"/>
        <v>12200</v>
      </c>
      <c r="AM190" s="45">
        <f t="shared" si="147"/>
        <v>12200</v>
      </c>
      <c r="AN190" s="45">
        <f t="shared" si="147"/>
        <v>12200</v>
      </c>
      <c r="AO190" s="45">
        <f t="shared" si="147"/>
        <v>12200</v>
      </c>
      <c r="AP190" s="45">
        <f t="shared" si="147"/>
        <v>12200</v>
      </c>
      <c r="AQ190" s="45">
        <f t="shared" si="147"/>
        <v>12200</v>
      </c>
      <c r="AR190" s="45">
        <f t="shared" si="147"/>
        <v>12200</v>
      </c>
      <c r="AS190" s="45">
        <f t="shared" si="147"/>
        <v>12200</v>
      </c>
      <c r="AT190" s="45">
        <f t="shared" si="147"/>
        <v>12200</v>
      </c>
      <c r="AU190" s="45">
        <f t="shared" si="147"/>
        <v>12200</v>
      </c>
      <c r="AV190" s="45">
        <f t="shared" si="147"/>
        <v>12200</v>
      </c>
      <c r="AW190" s="45">
        <f t="shared" si="147"/>
        <v>12200</v>
      </c>
      <c r="AX190" s="45">
        <f t="shared" si="147"/>
        <v>12200</v>
      </c>
    </row>
    <row r="191" spans="1:50" x14ac:dyDescent="0.25">
      <c r="A191" t="str">
        <f t="shared" si="134"/>
        <v>Prodotto 8</v>
      </c>
      <c r="C191" s="45">
        <f t="shared" si="135"/>
        <v>0</v>
      </c>
      <c r="D191" s="45">
        <f t="shared" si="135"/>
        <v>12200</v>
      </c>
      <c r="E191" s="45">
        <f t="shared" ref="E191:I191" si="148">+E99+E145-E168</f>
        <v>12200</v>
      </c>
      <c r="F191" s="45">
        <f t="shared" si="148"/>
        <v>12200</v>
      </c>
      <c r="G191" s="45">
        <f t="shared" si="148"/>
        <v>12200</v>
      </c>
      <c r="H191" s="45">
        <f t="shared" si="148"/>
        <v>12200</v>
      </c>
      <c r="I191" s="45">
        <f t="shared" si="148"/>
        <v>12200</v>
      </c>
      <c r="J191" s="45">
        <f t="shared" ref="J191:AX191" si="149">+J99+J145-J168</f>
        <v>12200</v>
      </c>
      <c r="K191" s="45">
        <f t="shared" si="149"/>
        <v>12200</v>
      </c>
      <c r="L191" s="45">
        <f t="shared" si="149"/>
        <v>12200</v>
      </c>
      <c r="M191" s="45">
        <f t="shared" si="149"/>
        <v>12200</v>
      </c>
      <c r="N191" s="45">
        <f t="shared" si="149"/>
        <v>12200</v>
      </c>
      <c r="O191" s="45">
        <f t="shared" si="149"/>
        <v>12200</v>
      </c>
      <c r="P191" s="45">
        <f t="shared" si="149"/>
        <v>12200</v>
      </c>
      <c r="Q191" s="45">
        <f t="shared" si="149"/>
        <v>12200</v>
      </c>
      <c r="R191" s="45">
        <f t="shared" si="149"/>
        <v>12200</v>
      </c>
      <c r="S191" s="45">
        <f t="shared" si="149"/>
        <v>12200</v>
      </c>
      <c r="T191" s="45">
        <f t="shared" si="149"/>
        <v>12200</v>
      </c>
      <c r="U191" s="45">
        <f t="shared" si="149"/>
        <v>12200</v>
      </c>
      <c r="V191" s="45">
        <f t="shared" si="149"/>
        <v>12200</v>
      </c>
      <c r="W191" s="45">
        <f t="shared" si="149"/>
        <v>12200</v>
      </c>
      <c r="X191" s="45">
        <f t="shared" si="149"/>
        <v>12200</v>
      </c>
      <c r="Y191" s="45">
        <f t="shared" si="149"/>
        <v>12200</v>
      </c>
      <c r="Z191" s="45">
        <f t="shared" si="149"/>
        <v>12200</v>
      </c>
      <c r="AA191" s="45">
        <f t="shared" si="149"/>
        <v>12200</v>
      </c>
      <c r="AB191" s="45">
        <f t="shared" si="149"/>
        <v>12200</v>
      </c>
      <c r="AC191" s="45">
        <f t="shared" si="149"/>
        <v>12200</v>
      </c>
      <c r="AD191" s="45">
        <f t="shared" si="149"/>
        <v>12200</v>
      </c>
      <c r="AE191" s="45">
        <f t="shared" si="149"/>
        <v>12200</v>
      </c>
      <c r="AF191" s="45">
        <f t="shared" si="149"/>
        <v>12200</v>
      </c>
      <c r="AG191" s="45">
        <f t="shared" si="149"/>
        <v>12200</v>
      </c>
      <c r="AH191" s="45">
        <f t="shared" si="149"/>
        <v>12200</v>
      </c>
      <c r="AI191" s="45">
        <f t="shared" si="149"/>
        <v>12200</v>
      </c>
      <c r="AJ191" s="45">
        <f t="shared" si="149"/>
        <v>12200</v>
      </c>
      <c r="AK191" s="45">
        <f t="shared" si="149"/>
        <v>12200</v>
      </c>
      <c r="AL191" s="45">
        <f t="shared" si="149"/>
        <v>12200</v>
      </c>
      <c r="AM191" s="45">
        <f t="shared" si="149"/>
        <v>12200</v>
      </c>
      <c r="AN191" s="45">
        <f t="shared" si="149"/>
        <v>12200</v>
      </c>
      <c r="AO191" s="45">
        <f t="shared" si="149"/>
        <v>12200</v>
      </c>
      <c r="AP191" s="45">
        <f t="shared" si="149"/>
        <v>12200</v>
      </c>
      <c r="AQ191" s="45">
        <f t="shared" si="149"/>
        <v>12200</v>
      </c>
      <c r="AR191" s="45">
        <f t="shared" si="149"/>
        <v>12200</v>
      </c>
      <c r="AS191" s="45">
        <f t="shared" si="149"/>
        <v>12200</v>
      </c>
      <c r="AT191" s="45">
        <f t="shared" si="149"/>
        <v>12200</v>
      </c>
      <c r="AU191" s="45">
        <f t="shared" si="149"/>
        <v>12200</v>
      </c>
      <c r="AV191" s="45">
        <f t="shared" si="149"/>
        <v>12200</v>
      </c>
      <c r="AW191" s="45">
        <f t="shared" si="149"/>
        <v>12200</v>
      </c>
      <c r="AX191" s="45">
        <f t="shared" si="149"/>
        <v>12200</v>
      </c>
    </row>
    <row r="192" spans="1:50" x14ac:dyDescent="0.25">
      <c r="A192" t="str">
        <f t="shared" si="134"/>
        <v>Prodotto 9</v>
      </c>
      <c r="C192" s="45">
        <f t="shared" si="135"/>
        <v>0</v>
      </c>
      <c r="D192" s="45">
        <f t="shared" si="135"/>
        <v>12200</v>
      </c>
      <c r="E192" s="45">
        <f t="shared" ref="E192:I192" si="150">+E100+E146-E169</f>
        <v>12200</v>
      </c>
      <c r="F192" s="45">
        <f t="shared" si="150"/>
        <v>12200</v>
      </c>
      <c r="G192" s="45">
        <f t="shared" si="150"/>
        <v>12200</v>
      </c>
      <c r="H192" s="45">
        <f t="shared" si="150"/>
        <v>12200</v>
      </c>
      <c r="I192" s="45">
        <f t="shared" si="150"/>
        <v>12200</v>
      </c>
      <c r="J192" s="45">
        <f t="shared" ref="J192:AX192" si="151">+J100+J146-J169</f>
        <v>12200</v>
      </c>
      <c r="K192" s="45">
        <f t="shared" si="151"/>
        <v>12200</v>
      </c>
      <c r="L192" s="45">
        <f t="shared" si="151"/>
        <v>12200</v>
      </c>
      <c r="M192" s="45">
        <f t="shared" si="151"/>
        <v>12200</v>
      </c>
      <c r="N192" s="45">
        <f t="shared" si="151"/>
        <v>12200</v>
      </c>
      <c r="O192" s="45">
        <f t="shared" si="151"/>
        <v>12200</v>
      </c>
      <c r="P192" s="45">
        <f t="shared" si="151"/>
        <v>12200</v>
      </c>
      <c r="Q192" s="45">
        <f t="shared" si="151"/>
        <v>12200</v>
      </c>
      <c r="R192" s="45">
        <f t="shared" si="151"/>
        <v>12200</v>
      </c>
      <c r="S192" s="45">
        <f t="shared" si="151"/>
        <v>12200</v>
      </c>
      <c r="T192" s="45">
        <f t="shared" si="151"/>
        <v>12200</v>
      </c>
      <c r="U192" s="45">
        <f t="shared" si="151"/>
        <v>12200</v>
      </c>
      <c r="V192" s="45">
        <f t="shared" si="151"/>
        <v>12200</v>
      </c>
      <c r="W192" s="45">
        <f t="shared" si="151"/>
        <v>12200</v>
      </c>
      <c r="X192" s="45">
        <f t="shared" si="151"/>
        <v>12200</v>
      </c>
      <c r="Y192" s="45">
        <f t="shared" si="151"/>
        <v>12200</v>
      </c>
      <c r="Z192" s="45">
        <f t="shared" si="151"/>
        <v>12200</v>
      </c>
      <c r="AA192" s="45">
        <f t="shared" si="151"/>
        <v>12200</v>
      </c>
      <c r="AB192" s="45">
        <f t="shared" si="151"/>
        <v>12200</v>
      </c>
      <c r="AC192" s="45">
        <f t="shared" si="151"/>
        <v>12200</v>
      </c>
      <c r="AD192" s="45">
        <f t="shared" si="151"/>
        <v>12200</v>
      </c>
      <c r="AE192" s="45">
        <f t="shared" si="151"/>
        <v>12200</v>
      </c>
      <c r="AF192" s="45">
        <f t="shared" si="151"/>
        <v>12200</v>
      </c>
      <c r="AG192" s="45">
        <f t="shared" si="151"/>
        <v>12200</v>
      </c>
      <c r="AH192" s="45">
        <f t="shared" si="151"/>
        <v>12200</v>
      </c>
      <c r="AI192" s="45">
        <f t="shared" si="151"/>
        <v>12200</v>
      </c>
      <c r="AJ192" s="45">
        <f t="shared" si="151"/>
        <v>12200</v>
      </c>
      <c r="AK192" s="45">
        <f t="shared" si="151"/>
        <v>12200</v>
      </c>
      <c r="AL192" s="45">
        <f t="shared" si="151"/>
        <v>12200</v>
      </c>
      <c r="AM192" s="45">
        <f t="shared" si="151"/>
        <v>12200</v>
      </c>
      <c r="AN192" s="45">
        <f t="shared" si="151"/>
        <v>12200</v>
      </c>
      <c r="AO192" s="45">
        <f t="shared" si="151"/>
        <v>12200</v>
      </c>
      <c r="AP192" s="45">
        <f t="shared" si="151"/>
        <v>12200</v>
      </c>
      <c r="AQ192" s="45">
        <f t="shared" si="151"/>
        <v>12200</v>
      </c>
      <c r="AR192" s="45">
        <f t="shared" si="151"/>
        <v>12200</v>
      </c>
      <c r="AS192" s="45">
        <f t="shared" si="151"/>
        <v>12200</v>
      </c>
      <c r="AT192" s="45">
        <f t="shared" si="151"/>
        <v>12200</v>
      </c>
      <c r="AU192" s="45">
        <f t="shared" si="151"/>
        <v>12200</v>
      </c>
      <c r="AV192" s="45">
        <f t="shared" si="151"/>
        <v>12200</v>
      </c>
      <c r="AW192" s="45">
        <f t="shared" si="151"/>
        <v>12200</v>
      </c>
      <c r="AX192" s="45">
        <f t="shared" si="151"/>
        <v>12200</v>
      </c>
    </row>
    <row r="193" spans="1:50" x14ac:dyDescent="0.25">
      <c r="A193" t="str">
        <f t="shared" si="134"/>
        <v>Prodotto 10</v>
      </c>
      <c r="C193" s="45">
        <f t="shared" si="135"/>
        <v>0</v>
      </c>
      <c r="D193" s="45">
        <f t="shared" si="135"/>
        <v>12200</v>
      </c>
      <c r="E193" s="45">
        <f t="shared" ref="E193:I193" si="152">+E101+E147-E170</f>
        <v>12200</v>
      </c>
      <c r="F193" s="45">
        <f t="shared" si="152"/>
        <v>12200</v>
      </c>
      <c r="G193" s="45">
        <f t="shared" si="152"/>
        <v>12200</v>
      </c>
      <c r="H193" s="45">
        <f t="shared" si="152"/>
        <v>12200</v>
      </c>
      <c r="I193" s="45">
        <f t="shared" si="152"/>
        <v>12200</v>
      </c>
      <c r="J193" s="45">
        <f t="shared" ref="J193:AX193" si="153">+J101+J147-J170</f>
        <v>12200</v>
      </c>
      <c r="K193" s="45">
        <f t="shared" si="153"/>
        <v>12200</v>
      </c>
      <c r="L193" s="45">
        <f t="shared" si="153"/>
        <v>12200</v>
      </c>
      <c r="M193" s="45">
        <f t="shared" si="153"/>
        <v>12200</v>
      </c>
      <c r="N193" s="45">
        <f t="shared" si="153"/>
        <v>12200</v>
      </c>
      <c r="O193" s="45">
        <f t="shared" si="153"/>
        <v>12200</v>
      </c>
      <c r="P193" s="45">
        <f t="shared" si="153"/>
        <v>12200</v>
      </c>
      <c r="Q193" s="45">
        <f t="shared" si="153"/>
        <v>12200</v>
      </c>
      <c r="R193" s="45">
        <f t="shared" si="153"/>
        <v>12200</v>
      </c>
      <c r="S193" s="45">
        <f t="shared" si="153"/>
        <v>12200</v>
      </c>
      <c r="T193" s="45">
        <f t="shared" si="153"/>
        <v>12200</v>
      </c>
      <c r="U193" s="45">
        <f t="shared" si="153"/>
        <v>12200</v>
      </c>
      <c r="V193" s="45">
        <f t="shared" si="153"/>
        <v>12200</v>
      </c>
      <c r="W193" s="45">
        <f t="shared" si="153"/>
        <v>12200</v>
      </c>
      <c r="X193" s="45">
        <f t="shared" si="153"/>
        <v>12200</v>
      </c>
      <c r="Y193" s="45">
        <f t="shared" si="153"/>
        <v>12200</v>
      </c>
      <c r="Z193" s="45">
        <f t="shared" si="153"/>
        <v>12200</v>
      </c>
      <c r="AA193" s="45">
        <f t="shared" si="153"/>
        <v>12200</v>
      </c>
      <c r="AB193" s="45">
        <f t="shared" si="153"/>
        <v>12200</v>
      </c>
      <c r="AC193" s="45">
        <f t="shared" si="153"/>
        <v>12200</v>
      </c>
      <c r="AD193" s="45">
        <f t="shared" si="153"/>
        <v>12200</v>
      </c>
      <c r="AE193" s="45">
        <f t="shared" si="153"/>
        <v>12200</v>
      </c>
      <c r="AF193" s="45">
        <f t="shared" si="153"/>
        <v>12200</v>
      </c>
      <c r="AG193" s="45">
        <f t="shared" si="153"/>
        <v>12200</v>
      </c>
      <c r="AH193" s="45">
        <f t="shared" si="153"/>
        <v>12200</v>
      </c>
      <c r="AI193" s="45">
        <f t="shared" si="153"/>
        <v>12200</v>
      </c>
      <c r="AJ193" s="45">
        <f t="shared" si="153"/>
        <v>12200</v>
      </c>
      <c r="AK193" s="45">
        <f t="shared" si="153"/>
        <v>12200</v>
      </c>
      <c r="AL193" s="45">
        <f t="shared" si="153"/>
        <v>12200</v>
      </c>
      <c r="AM193" s="45">
        <f t="shared" si="153"/>
        <v>12200</v>
      </c>
      <c r="AN193" s="45">
        <f t="shared" si="153"/>
        <v>12200</v>
      </c>
      <c r="AO193" s="45">
        <f t="shared" si="153"/>
        <v>12200</v>
      </c>
      <c r="AP193" s="45">
        <f t="shared" si="153"/>
        <v>12200</v>
      </c>
      <c r="AQ193" s="45">
        <f t="shared" si="153"/>
        <v>12200</v>
      </c>
      <c r="AR193" s="45">
        <f t="shared" si="153"/>
        <v>12200</v>
      </c>
      <c r="AS193" s="45">
        <f t="shared" si="153"/>
        <v>12200</v>
      </c>
      <c r="AT193" s="45">
        <f t="shared" si="153"/>
        <v>12200</v>
      </c>
      <c r="AU193" s="45">
        <f t="shared" si="153"/>
        <v>12200</v>
      </c>
      <c r="AV193" s="45">
        <f t="shared" si="153"/>
        <v>12200</v>
      </c>
      <c r="AW193" s="45">
        <f t="shared" si="153"/>
        <v>12200</v>
      </c>
      <c r="AX193" s="45">
        <f t="shared" si="153"/>
        <v>12200</v>
      </c>
    </row>
    <row r="194" spans="1:50" x14ac:dyDescent="0.25">
      <c r="A194" t="str">
        <f t="shared" si="134"/>
        <v>Prodotto 11</v>
      </c>
      <c r="C194" s="45">
        <f t="shared" si="135"/>
        <v>0</v>
      </c>
      <c r="D194" s="45">
        <f t="shared" si="135"/>
        <v>12200</v>
      </c>
      <c r="E194" s="45">
        <f t="shared" ref="E194:I194" si="154">+E102+E148-E171</f>
        <v>12200</v>
      </c>
      <c r="F194" s="45">
        <f t="shared" si="154"/>
        <v>12200</v>
      </c>
      <c r="G194" s="45">
        <f t="shared" si="154"/>
        <v>12200</v>
      </c>
      <c r="H194" s="45">
        <f t="shared" si="154"/>
        <v>12200</v>
      </c>
      <c r="I194" s="45">
        <f t="shared" si="154"/>
        <v>12200</v>
      </c>
      <c r="J194" s="45">
        <f t="shared" ref="J194:AX194" si="155">+J102+J148-J171</f>
        <v>12200</v>
      </c>
      <c r="K194" s="45">
        <f t="shared" si="155"/>
        <v>12200</v>
      </c>
      <c r="L194" s="45">
        <f t="shared" si="155"/>
        <v>12200</v>
      </c>
      <c r="M194" s="45">
        <f t="shared" si="155"/>
        <v>12200</v>
      </c>
      <c r="N194" s="45">
        <f t="shared" si="155"/>
        <v>12200</v>
      </c>
      <c r="O194" s="45">
        <f t="shared" si="155"/>
        <v>12200</v>
      </c>
      <c r="P194" s="45">
        <f t="shared" si="155"/>
        <v>12200</v>
      </c>
      <c r="Q194" s="45">
        <f t="shared" si="155"/>
        <v>12200</v>
      </c>
      <c r="R194" s="45">
        <f t="shared" si="155"/>
        <v>12200</v>
      </c>
      <c r="S194" s="45">
        <f t="shared" si="155"/>
        <v>12200</v>
      </c>
      <c r="T194" s="45">
        <f t="shared" si="155"/>
        <v>12200</v>
      </c>
      <c r="U194" s="45">
        <f t="shared" si="155"/>
        <v>12200</v>
      </c>
      <c r="V194" s="45">
        <f t="shared" si="155"/>
        <v>12200</v>
      </c>
      <c r="W194" s="45">
        <f t="shared" si="155"/>
        <v>12200</v>
      </c>
      <c r="X194" s="45">
        <f t="shared" si="155"/>
        <v>12200</v>
      </c>
      <c r="Y194" s="45">
        <f t="shared" si="155"/>
        <v>12200</v>
      </c>
      <c r="Z194" s="45">
        <f t="shared" si="155"/>
        <v>12200</v>
      </c>
      <c r="AA194" s="45">
        <f t="shared" si="155"/>
        <v>12200</v>
      </c>
      <c r="AB194" s="45">
        <f t="shared" si="155"/>
        <v>12200</v>
      </c>
      <c r="AC194" s="45">
        <f t="shared" si="155"/>
        <v>12200</v>
      </c>
      <c r="AD194" s="45">
        <f t="shared" si="155"/>
        <v>12200</v>
      </c>
      <c r="AE194" s="45">
        <f t="shared" si="155"/>
        <v>12200</v>
      </c>
      <c r="AF194" s="45">
        <f t="shared" si="155"/>
        <v>12200</v>
      </c>
      <c r="AG194" s="45">
        <f t="shared" si="155"/>
        <v>12200</v>
      </c>
      <c r="AH194" s="45">
        <f t="shared" si="155"/>
        <v>12200</v>
      </c>
      <c r="AI194" s="45">
        <f t="shared" si="155"/>
        <v>12200</v>
      </c>
      <c r="AJ194" s="45">
        <f t="shared" si="155"/>
        <v>12200</v>
      </c>
      <c r="AK194" s="45">
        <f t="shared" si="155"/>
        <v>12200</v>
      </c>
      <c r="AL194" s="45">
        <f t="shared" si="155"/>
        <v>12200</v>
      </c>
      <c r="AM194" s="45">
        <f t="shared" si="155"/>
        <v>12200</v>
      </c>
      <c r="AN194" s="45">
        <f t="shared" si="155"/>
        <v>12200</v>
      </c>
      <c r="AO194" s="45">
        <f t="shared" si="155"/>
        <v>12200</v>
      </c>
      <c r="AP194" s="45">
        <f t="shared" si="155"/>
        <v>12200</v>
      </c>
      <c r="AQ194" s="45">
        <f t="shared" si="155"/>
        <v>12200</v>
      </c>
      <c r="AR194" s="45">
        <f t="shared" si="155"/>
        <v>12200</v>
      </c>
      <c r="AS194" s="45">
        <f t="shared" si="155"/>
        <v>12200</v>
      </c>
      <c r="AT194" s="45">
        <f t="shared" si="155"/>
        <v>12200</v>
      </c>
      <c r="AU194" s="45">
        <f t="shared" si="155"/>
        <v>12200</v>
      </c>
      <c r="AV194" s="45">
        <f t="shared" si="155"/>
        <v>12200</v>
      </c>
      <c r="AW194" s="45">
        <f t="shared" si="155"/>
        <v>12200</v>
      </c>
      <c r="AX194" s="45">
        <f t="shared" si="155"/>
        <v>12200</v>
      </c>
    </row>
    <row r="195" spans="1:50" x14ac:dyDescent="0.25">
      <c r="A195" t="str">
        <f t="shared" si="134"/>
        <v>Prodotto 12</v>
      </c>
      <c r="C195" s="45">
        <f t="shared" si="135"/>
        <v>0</v>
      </c>
      <c r="D195" s="45">
        <f t="shared" si="135"/>
        <v>12200</v>
      </c>
      <c r="E195" s="45">
        <f t="shared" ref="E195:I195" si="156">+E103+E149-E172</f>
        <v>12200</v>
      </c>
      <c r="F195" s="45">
        <f t="shared" si="156"/>
        <v>12200</v>
      </c>
      <c r="G195" s="45">
        <f t="shared" si="156"/>
        <v>12200</v>
      </c>
      <c r="H195" s="45">
        <f t="shared" si="156"/>
        <v>12200</v>
      </c>
      <c r="I195" s="45">
        <f t="shared" si="156"/>
        <v>12200</v>
      </c>
      <c r="J195" s="45">
        <f t="shared" ref="J195:AX195" si="157">+J103+J149-J172</f>
        <v>12200</v>
      </c>
      <c r="K195" s="45">
        <f t="shared" si="157"/>
        <v>12200</v>
      </c>
      <c r="L195" s="45">
        <f t="shared" si="157"/>
        <v>12200</v>
      </c>
      <c r="M195" s="45">
        <f t="shared" si="157"/>
        <v>12200</v>
      </c>
      <c r="N195" s="45">
        <f t="shared" si="157"/>
        <v>12200</v>
      </c>
      <c r="O195" s="45">
        <f t="shared" si="157"/>
        <v>12200</v>
      </c>
      <c r="P195" s="45">
        <f t="shared" si="157"/>
        <v>12200</v>
      </c>
      <c r="Q195" s="45">
        <f t="shared" si="157"/>
        <v>12200</v>
      </c>
      <c r="R195" s="45">
        <f t="shared" si="157"/>
        <v>12200</v>
      </c>
      <c r="S195" s="45">
        <f t="shared" si="157"/>
        <v>12200</v>
      </c>
      <c r="T195" s="45">
        <f t="shared" si="157"/>
        <v>12200</v>
      </c>
      <c r="U195" s="45">
        <f t="shared" si="157"/>
        <v>12200</v>
      </c>
      <c r="V195" s="45">
        <f t="shared" si="157"/>
        <v>12200</v>
      </c>
      <c r="W195" s="45">
        <f t="shared" si="157"/>
        <v>12200</v>
      </c>
      <c r="X195" s="45">
        <f t="shared" si="157"/>
        <v>12200</v>
      </c>
      <c r="Y195" s="45">
        <f t="shared" si="157"/>
        <v>12200</v>
      </c>
      <c r="Z195" s="45">
        <f t="shared" si="157"/>
        <v>12200</v>
      </c>
      <c r="AA195" s="45">
        <f t="shared" si="157"/>
        <v>12200</v>
      </c>
      <c r="AB195" s="45">
        <f t="shared" si="157"/>
        <v>12200</v>
      </c>
      <c r="AC195" s="45">
        <f t="shared" si="157"/>
        <v>12200</v>
      </c>
      <c r="AD195" s="45">
        <f t="shared" si="157"/>
        <v>12200</v>
      </c>
      <c r="AE195" s="45">
        <f t="shared" si="157"/>
        <v>12200</v>
      </c>
      <c r="AF195" s="45">
        <f t="shared" si="157"/>
        <v>12200</v>
      </c>
      <c r="AG195" s="45">
        <f t="shared" si="157"/>
        <v>12200</v>
      </c>
      <c r="AH195" s="45">
        <f t="shared" si="157"/>
        <v>12200</v>
      </c>
      <c r="AI195" s="45">
        <f t="shared" si="157"/>
        <v>12200</v>
      </c>
      <c r="AJ195" s="45">
        <f t="shared" si="157"/>
        <v>12200</v>
      </c>
      <c r="AK195" s="45">
        <f t="shared" si="157"/>
        <v>12200</v>
      </c>
      <c r="AL195" s="45">
        <f t="shared" si="157"/>
        <v>12200</v>
      </c>
      <c r="AM195" s="45">
        <f t="shared" si="157"/>
        <v>12200</v>
      </c>
      <c r="AN195" s="45">
        <f t="shared" si="157"/>
        <v>12200</v>
      </c>
      <c r="AO195" s="45">
        <f t="shared" si="157"/>
        <v>12200</v>
      </c>
      <c r="AP195" s="45">
        <f t="shared" si="157"/>
        <v>12200</v>
      </c>
      <c r="AQ195" s="45">
        <f t="shared" si="157"/>
        <v>12200</v>
      </c>
      <c r="AR195" s="45">
        <f t="shared" si="157"/>
        <v>12200</v>
      </c>
      <c r="AS195" s="45">
        <f t="shared" si="157"/>
        <v>12200</v>
      </c>
      <c r="AT195" s="45">
        <f t="shared" si="157"/>
        <v>12200</v>
      </c>
      <c r="AU195" s="45">
        <f t="shared" si="157"/>
        <v>12200</v>
      </c>
      <c r="AV195" s="45">
        <f t="shared" si="157"/>
        <v>12200</v>
      </c>
      <c r="AW195" s="45">
        <f t="shared" si="157"/>
        <v>12200</v>
      </c>
      <c r="AX195" s="45">
        <f t="shared" si="157"/>
        <v>12200</v>
      </c>
    </row>
    <row r="196" spans="1:50" x14ac:dyDescent="0.25">
      <c r="A196" t="str">
        <f t="shared" si="134"/>
        <v>Prodotto 13</v>
      </c>
      <c r="C196" s="45">
        <f t="shared" si="135"/>
        <v>0</v>
      </c>
      <c r="D196" s="45">
        <f t="shared" si="135"/>
        <v>0</v>
      </c>
      <c r="E196" s="45">
        <f t="shared" ref="E196:I196" si="158">+E104+E150-E173</f>
        <v>12200</v>
      </c>
      <c r="F196" s="45">
        <f t="shared" si="158"/>
        <v>12200</v>
      </c>
      <c r="G196" s="45">
        <f t="shared" si="158"/>
        <v>12200</v>
      </c>
      <c r="H196" s="45">
        <f t="shared" si="158"/>
        <v>12200</v>
      </c>
      <c r="I196" s="45">
        <f t="shared" si="158"/>
        <v>12200</v>
      </c>
      <c r="J196" s="45">
        <f t="shared" ref="J196:AX196" si="159">+J104+J150-J173</f>
        <v>12200</v>
      </c>
      <c r="K196" s="45">
        <f t="shared" si="159"/>
        <v>12200</v>
      </c>
      <c r="L196" s="45">
        <f t="shared" si="159"/>
        <v>12200</v>
      </c>
      <c r="M196" s="45">
        <f t="shared" si="159"/>
        <v>12200</v>
      </c>
      <c r="N196" s="45">
        <f t="shared" si="159"/>
        <v>12200</v>
      </c>
      <c r="O196" s="45">
        <f t="shared" si="159"/>
        <v>12200</v>
      </c>
      <c r="P196" s="45">
        <f t="shared" si="159"/>
        <v>12200</v>
      </c>
      <c r="Q196" s="45">
        <f t="shared" si="159"/>
        <v>12200</v>
      </c>
      <c r="R196" s="45">
        <f t="shared" si="159"/>
        <v>12200</v>
      </c>
      <c r="S196" s="45">
        <f t="shared" si="159"/>
        <v>12200</v>
      </c>
      <c r="T196" s="45">
        <f t="shared" si="159"/>
        <v>12200</v>
      </c>
      <c r="U196" s="45">
        <f t="shared" si="159"/>
        <v>12200</v>
      </c>
      <c r="V196" s="45">
        <f t="shared" si="159"/>
        <v>12200</v>
      </c>
      <c r="W196" s="45">
        <f t="shared" si="159"/>
        <v>12200</v>
      </c>
      <c r="X196" s="45">
        <f t="shared" si="159"/>
        <v>12200</v>
      </c>
      <c r="Y196" s="45">
        <f t="shared" si="159"/>
        <v>12200</v>
      </c>
      <c r="Z196" s="45">
        <f t="shared" si="159"/>
        <v>12200</v>
      </c>
      <c r="AA196" s="45">
        <f t="shared" si="159"/>
        <v>12200</v>
      </c>
      <c r="AB196" s="45">
        <f t="shared" si="159"/>
        <v>12200</v>
      </c>
      <c r="AC196" s="45">
        <f t="shared" si="159"/>
        <v>12200</v>
      </c>
      <c r="AD196" s="45">
        <f t="shared" si="159"/>
        <v>12200</v>
      </c>
      <c r="AE196" s="45">
        <f t="shared" si="159"/>
        <v>12200</v>
      </c>
      <c r="AF196" s="45">
        <f t="shared" si="159"/>
        <v>12200</v>
      </c>
      <c r="AG196" s="45">
        <f t="shared" si="159"/>
        <v>12200</v>
      </c>
      <c r="AH196" s="45">
        <f t="shared" si="159"/>
        <v>12200</v>
      </c>
      <c r="AI196" s="45">
        <f t="shared" si="159"/>
        <v>12200</v>
      </c>
      <c r="AJ196" s="45">
        <f t="shared" si="159"/>
        <v>12200</v>
      </c>
      <c r="AK196" s="45">
        <f t="shared" si="159"/>
        <v>12200</v>
      </c>
      <c r="AL196" s="45">
        <f t="shared" si="159"/>
        <v>12200</v>
      </c>
      <c r="AM196" s="45">
        <f t="shared" si="159"/>
        <v>12200</v>
      </c>
      <c r="AN196" s="45">
        <f t="shared" si="159"/>
        <v>12200</v>
      </c>
      <c r="AO196" s="45">
        <f t="shared" si="159"/>
        <v>12200</v>
      </c>
      <c r="AP196" s="45">
        <f t="shared" si="159"/>
        <v>12200</v>
      </c>
      <c r="AQ196" s="45">
        <f t="shared" si="159"/>
        <v>12200</v>
      </c>
      <c r="AR196" s="45">
        <f t="shared" si="159"/>
        <v>12200</v>
      </c>
      <c r="AS196" s="45">
        <f t="shared" si="159"/>
        <v>12200</v>
      </c>
      <c r="AT196" s="45">
        <f t="shared" si="159"/>
        <v>12200</v>
      </c>
      <c r="AU196" s="45">
        <f t="shared" si="159"/>
        <v>12200</v>
      </c>
      <c r="AV196" s="45">
        <f t="shared" si="159"/>
        <v>12200</v>
      </c>
      <c r="AW196" s="45">
        <f t="shared" si="159"/>
        <v>12200</v>
      </c>
      <c r="AX196" s="45">
        <f t="shared" si="159"/>
        <v>12200</v>
      </c>
    </row>
    <row r="197" spans="1:50" x14ac:dyDescent="0.25">
      <c r="A197" t="str">
        <f t="shared" si="134"/>
        <v>Prodotto 14</v>
      </c>
      <c r="C197" s="45">
        <f t="shared" si="135"/>
        <v>0</v>
      </c>
      <c r="D197" s="45">
        <f t="shared" si="135"/>
        <v>0</v>
      </c>
      <c r="E197" s="45">
        <f t="shared" ref="E197:I197" si="160">+E105+E151-E174</f>
        <v>12200</v>
      </c>
      <c r="F197" s="45">
        <f t="shared" si="160"/>
        <v>12200</v>
      </c>
      <c r="G197" s="45">
        <f t="shared" si="160"/>
        <v>12200</v>
      </c>
      <c r="H197" s="45">
        <f t="shared" si="160"/>
        <v>12200</v>
      </c>
      <c r="I197" s="45">
        <f t="shared" si="160"/>
        <v>12200</v>
      </c>
      <c r="J197" s="45">
        <f t="shared" ref="J197:AX197" si="161">+J105+J151-J174</f>
        <v>12200</v>
      </c>
      <c r="K197" s="45">
        <f t="shared" si="161"/>
        <v>12200</v>
      </c>
      <c r="L197" s="45">
        <f t="shared" si="161"/>
        <v>12200</v>
      </c>
      <c r="M197" s="45">
        <f t="shared" si="161"/>
        <v>12200</v>
      </c>
      <c r="N197" s="45">
        <f t="shared" si="161"/>
        <v>12200</v>
      </c>
      <c r="O197" s="45">
        <f t="shared" si="161"/>
        <v>12200</v>
      </c>
      <c r="P197" s="45">
        <f t="shared" si="161"/>
        <v>12200</v>
      </c>
      <c r="Q197" s="45">
        <f t="shared" si="161"/>
        <v>12200</v>
      </c>
      <c r="R197" s="45">
        <f t="shared" si="161"/>
        <v>12200</v>
      </c>
      <c r="S197" s="45">
        <f t="shared" si="161"/>
        <v>12200</v>
      </c>
      <c r="T197" s="45">
        <f t="shared" si="161"/>
        <v>12200</v>
      </c>
      <c r="U197" s="45">
        <f t="shared" si="161"/>
        <v>12200</v>
      </c>
      <c r="V197" s="45">
        <f t="shared" si="161"/>
        <v>12200</v>
      </c>
      <c r="W197" s="45">
        <f t="shared" si="161"/>
        <v>12200</v>
      </c>
      <c r="X197" s="45">
        <f t="shared" si="161"/>
        <v>12200</v>
      </c>
      <c r="Y197" s="45">
        <f t="shared" si="161"/>
        <v>12200</v>
      </c>
      <c r="Z197" s="45">
        <f t="shared" si="161"/>
        <v>12200</v>
      </c>
      <c r="AA197" s="45">
        <f t="shared" si="161"/>
        <v>12200</v>
      </c>
      <c r="AB197" s="45">
        <f t="shared" si="161"/>
        <v>12200</v>
      </c>
      <c r="AC197" s="45">
        <f t="shared" si="161"/>
        <v>12200</v>
      </c>
      <c r="AD197" s="45">
        <f t="shared" si="161"/>
        <v>12200</v>
      </c>
      <c r="AE197" s="45">
        <f t="shared" si="161"/>
        <v>12200</v>
      </c>
      <c r="AF197" s="45">
        <f t="shared" si="161"/>
        <v>12200</v>
      </c>
      <c r="AG197" s="45">
        <f t="shared" si="161"/>
        <v>12200</v>
      </c>
      <c r="AH197" s="45">
        <f t="shared" si="161"/>
        <v>12200</v>
      </c>
      <c r="AI197" s="45">
        <f t="shared" si="161"/>
        <v>12200</v>
      </c>
      <c r="AJ197" s="45">
        <f t="shared" si="161"/>
        <v>12200</v>
      </c>
      <c r="AK197" s="45">
        <f t="shared" si="161"/>
        <v>12200</v>
      </c>
      <c r="AL197" s="45">
        <f t="shared" si="161"/>
        <v>12200</v>
      </c>
      <c r="AM197" s="45">
        <f t="shared" si="161"/>
        <v>12200</v>
      </c>
      <c r="AN197" s="45">
        <f t="shared" si="161"/>
        <v>12200</v>
      </c>
      <c r="AO197" s="45">
        <f t="shared" si="161"/>
        <v>12200</v>
      </c>
      <c r="AP197" s="45">
        <f t="shared" si="161"/>
        <v>12200</v>
      </c>
      <c r="AQ197" s="45">
        <f t="shared" si="161"/>
        <v>12200</v>
      </c>
      <c r="AR197" s="45">
        <f t="shared" si="161"/>
        <v>12200</v>
      </c>
      <c r="AS197" s="45">
        <f t="shared" si="161"/>
        <v>12200</v>
      </c>
      <c r="AT197" s="45">
        <f t="shared" si="161"/>
        <v>12200</v>
      </c>
      <c r="AU197" s="45">
        <f t="shared" si="161"/>
        <v>12200</v>
      </c>
      <c r="AV197" s="45">
        <f t="shared" si="161"/>
        <v>12200</v>
      </c>
      <c r="AW197" s="45">
        <f t="shared" si="161"/>
        <v>12200</v>
      </c>
      <c r="AX197" s="45">
        <f t="shared" si="161"/>
        <v>12200</v>
      </c>
    </row>
    <row r="198" spans="1:50" x14ac:dyDescent="0.25">
      <c r="A198" t="str">
        <f t="shared" si="134"/>
        <v>Prodotto 15</v>
      </c>
      <c r="C198" s="45">
        <f t="shared" si="135"/>
        <v>0</v>
      </c>
      <c r="D198" s="45">
        <f t="shared" si="135"/>
        <v>0</v>
      </c>
      <c r="E198" s="45">
        <f t="shared" ref="E198:I198" si="162">+E106+E152-E175</f>
        <v>12200</v>
      </c>
      <c r="F198" s="45">
        <f t="shared" si="162"/>
        <v>12200</v>
      </c>
      <c r="G198" s="45">
        <f t="shared" si="162"/>
        <v>12200</v>
      </c>
      <c r="H198" s="45">
        <f t="shared" si="162"/>
        <v>12200</v>
      </c>
      <c r="I198" s="45">
        <f t="shared" si="162"/>
        <v>12200</v>
      </c>
      <c r="J198" s="45">
        <f t="shared" ref="J198:AX198" si="163">+J106+J152-J175</f>
        <v>12200</v>
      </c>
      <c r="K198" s="45">
        <f t="shared" si="163"/>
        <v>12200</v>
      </c>
      <c r="L198" s="45">
        <f t="shared" si="163"/>
        <v>12200</v>
      </c>
      <c r="M198" s="45">
        <f t="shared" si="163"/>
        <v>12200</v>
      </c>
      <c r="N198" s="45">
        <f t="shared" si="163"/>
        <v>12200</v>
      </c>
      <c r="O198" s="45">
        <f t="shared" si="163"/>
        <v>12200</v>
      </c>
      <c r="P198" s="45">
        <f t="shared" si="163"/>
        <v>12200</v>
      </c>
      <c r="Q198" s="45">
        <f t="shared" si="163"/>
        <v>12200</v>
      </c>
      <c r="R198" s="45">
        <f t="shared" si="163"/>
        <v>12200</v>
      </c>
      <c r="S198" s="45">
        <f t="shared" si="163"/>
        <v>12200</v>
      </c>
      <c r="T198" s="45">
        <f t="shared" si="163"/>
        <v>12200</v>
      </c>
      <c r="U198" s="45">
        <f t="shared" si="163"/>
        <v>12200</v>
      </c>
      <c r="V198" s="45">
        <f t="shared" si="163"/>
        <v>12200</v>
      </c>
      <c r="W198" s="45">
        <f t="shared" si="163"/>
        <v>12200</v>
      </c>
      <c r="X198" s="45">
        <f t="shared" si="163"/>
        <v>12200</v>
      </c>
      <c r="Y198" s="45">
        <f t="shared" si="163"/>
        <v>12200</v>
      </c>
      <c r="Z198" s="45">
        <f t="shared" si="163"/>
        <v>12200</v>
      </c>
      <c r="AA198" s="45">
        <f t="shared" si="163"/>
        <v>12200</v>
      </c>
      <c r="AB198" s="45">
        <f t="shared" si="163"/>
        <v>12200</v>
      </c>
      <c r="AC198" s="45">
        <f t="shared" si="163"/>
        <v>12200</v>
      </c>
      <c r="AD198" s="45">
        <f t="shared" si="163"/>
        <v>12200</v>
      </c>
      <c r="AE198" s="45">
        <f t="shared" si="163"/>
        <v>12200</v>
      </c>
      <c r="AF198" s="45">
        <f t="shared" si="163"/>
        <v>12200</v>
      </c>
      <c r="AG198" s="45">
        <f t="shared" si="163"/>
        <v>12200</v>
      </c>
      <c r="AH198" s="45">
        <f t="shared" si="163"/>
        <v>12200</v>
      </c>
      <c r="AI198" s="45">
        <f t="shared" si="163"/>
        <v>12200</v>
      </c>
      <c r="AJ198" s="45">
        <f t="shared" si="163"/>
        <v>12200</v>
      </c>
      <c r="AK198" s="45">
        <f t="shared" si="163"/>
        <v>12200</v>
      </c>
      <c r="AL198" s="45">
        <f t="shared" si="163"/>
        <v>12200</v>
      </c>
      <c r="AM198" s="45">
        <f t="shared" si="163"/>
        <v>12200</v>
      </c>
      <c r="AN198" s="45">
        <f t="shared" si="163"/>
        <v>12200</v>
      </c>
      <c r="AO198" s="45">
        <f t="shared" si="163"/>
        <v>12200</v>
      </c>
      <c r="AP198" s="45">
        <f t="shared" si="163"/>
        <v>12200</v>
      </c>
      <c r="AQ198" s="45">
        <f t="shared" si="163"/>
        <v>12200</v>
      </c>
      <c r="AR198" s="45">
        <f t="shared" si="163"/>
        <v>12200</v>
      </c>
      <c r="AS198" s="45">
        <f t="shared" si="163"/>
        <v>12200</v>
      </c>
      <c r="AT198" s="45">
        <f t="shared" si="163"/>
        <v>12200</v>
      </c>
      <c r="AU198" s="45">
        <f t="shared" si="163"/>
        <v>12200</v>
      </c>
      <c r="AV198" s="45">
        <f t="shared" si="163"/>
        <v>12200</v>
      </c>
      <c r="AW198" s="45">
        <f t="shared" si="163"/>
        <v>12200</v>
      </c>
      <c r="AX198" s="45">
        <f t="shared" si="163"/>
        <v>12200</v>
      </c>
    </row>
    <row r="199" spans="1:50" x14ac:dyDescent="0.25">
      <c r="A199" t="str">
        <f t="shared" si="134"/>
        <v>Prodotto 16</v>
      </c>
      <c r="C199" s="45">
        <f t="shared" si="135"/>
        <v>0</v>
      </c>
      <c r="D199" s="45">
        <f t="shared" si="135"/>
        <v>0</v>
      </c>
      <c r="E199" s="45">
        <f t="shared" ref="E199:I199" si="164">+E107+E153-E176</f>
        <v>12200</v>
      </c>
      <c r="F199" s="45">
        <f t="shared" si="164"/>
        <v>12200</v>
      </c>
      <c r="G199" s="45">
        <f t="shared" si="164"/>
        <v>12200</v>
      </c>
      <c r="H199" s="45">
        <f t="shared" si="164"/>
        <v>12200</v>
      </c>
      <c r="I199" s="45">
        <f t="shared" si="164"/>
        <v>12200</v>
      </c>
      <c r="J199" s="45">
        <f t="shared" ref="J199:AX199" si="165">+J107+J153-J176</f>
        <v>12200</v>
      </c>
      <c r="K199" s="45">
        <f t="shared" si="165"/>
        <v>12200</v>
      </c>
      <c r="L199" s="45">
        <f t="shared" si="165"/>
        <v>12200</v>
      </c>
      <c r="M199" s="45">
        <f t="shared" si="165"/>
        <v>12200</v>
      </c>
      <c r="N199" s="45">
        <f t="shared" si="165"/>
        <v>12200</v>
      </c>
      <c r="O199" s="45">
        <f t="shared" si="165"/>
        <v>12200</v>
      </c>
      <c r="P199" s="45">
        <f t="shared" si="165"/>
        <v>12200</v>
      </c>
      <c r="Q199" s="45">
        <f t="shared" si="165"/>
        <v>12200</v>
      </c>
      <c r="R199" s="45">
        <f t="shared" si="165"/>
        <v>12200</v>
      </c>
      <c r="S199" s="45">
        <f t="shared" si="165"/>
        <v>12200</v>
      </c>
      <c r="T199" s="45">
        <f t="shared" si="165"/>
        <v>12200</v>
      </c>
      <c r="U199" s="45">
        <f t="shared" si="165"/>
        <v>12200</v>
      </c>
      <c r="V199" s="45">
        <f t="shared" si="165"/>
        <v>12200</v>
      </c>
      <c r="W199" s="45">
        <f t="shared" si="165"/>
        <v>12200</v>
      </c>
      <c r="X199" s="45">
        <f t="shared" si="165"/>
        <v>12200</v>
      </c>
      <c r="Y199" s="45">
        <f t="shared" si="165"/>
        <v>12200</v>
      </c>
      <c r="Z199" s="45">
        <f t="shared" si="165"/>
        <v>12200</v>
      </c>
      <c r="AA199" s="45">
        <f t="shared" si="165"/>
        <v>12200</v>
      </c>
      <c r="AB199" s="45">
        <f t="shared" si="165"/>
        <v>12200</v>
      </c>
      <c r="AC199" s="45">
        <f t="shared" si="165"/>
        <v>12200</v>
      </c>
      <c r="AD199" s="45">
        <f t="shared" si="165"/>
        <v>12200</v>
      </c>
      <c r="AE199" s="45">
        <f t="shared" si="165"/>
        <v>12200</v>
      </c>
      <c r="AF199" s="45">
        <f t="shared" si="165"/>
        <v>12200</v>
      </c>
      <c r="AG199" s="45">
        <f t="shared" si="165"/>
        <v>12200</v>
      </c>
      <c r="AH199" s="45">
        <f t="shared" si="165"/>
        <v>12200</v>
      </c>
      <c r="AI199" s="45">
        <f t="shared" si="165"/>
        <v>12200</v>
      </c>
      <c r="AJ199" s="45">
        <f t="shared" si="165"/>
        <v>12200</v>
      </c>
      <c r="AK199" s="45">
        <f t="shared" si="165"/>
        <v>12200</v>
      </c>
      <c r="AL199" s="45">
        <f t="shared" si="165"/>
        <v>12200</v>
      </c>
      <c r="AM199" s="45">
        <f t="shared" si="165"/>
        <v>12200</v>
      </c>
      <c r="AN199" s="45">
        <f t="shared" si="165"/>
        <v>12200</v>
      </c>
      <c r="AO199" s="45">
        <f t="shared" si="165"/>
        <v>12200</v>
      </c>
      <c r="AP199" s="45">
        <f t="shared" si="165"/>
        <v>12200</v>
      </c>
      <c r="AQ199" s="45">
        <f t="shared" si="165"/>
        <v>12200</v>
      </c>
      <c r="AR199" s="45">
        <f t="shared" si="165"/>
        <v>12200</v>
      </c>
      <c r="AS199" s="45">
        <f t="shared" si="165"/>
        <v>12200</v>
      </c>
      <c r="AT199" s="45">
        <f t="shared" si="165"/>
        <v>12200</v>
      </c>
      <c r="AU199" s="45">
        <f t="shared" si="165"/>
        <v>12200</v>
      </c>
      <c r="AV199" s="45">
        <f t="shared" si="165"/>
        <v>12200</v>
      </c>
      <c r="AW199" s="45">
        <f t="shared" si="165"/>
        <v>12200</v>
      </c>
      <c r="AX199" s="45">
        <f t="shared" si="165"/>
        <v>12200</v>
      </c>
    </row>
    <row r="200" spans="1:50" x14ac:dyDescent="0.25">
      <c r="A200" t="str">
        <f t="shared" si="134"/>
        <v>Prodotto 17</v>
      </c>
      <c r="C200" s="45">
        <f t="shared" si="135"/>
        <v>0</v>
      </c>
      <c r="D200" s="45">
        <f t="shared" si="135"/>
        <v>0</v>
      </c>
      <c r="E200" s="45">
        <f t="shared" ref="E200:I200" si="166">+E108+E154-E177</f>
        <v>12200</v>
      </c>
      <c r="F200" s="45">
        <f t="shared" si="166"/>
        <v>12200</v>
      </c>
      <c r="G200" s="45">
        <f t="shared" si="166"/>
        <v>12200</v>
      </c>
      <c r="H200" s="45">
        <f t="shared" si="166"/>
        <v>12200</v>
      </c>
      <c r="I200" s="45">
        <f t="shared" si="166"/>
        <v>12200</v>
      </c>
      <c r="J200" s="45">
        <f t="shared" ref="J200:AX200" si="167">+J108+J154-J177</f>
        <v>12200</v>
      </c>
      <c r="K200" s="45">
        <f t="shared" si="167"/>
        <v>12200</v>
      </c>
      <c r="L200" s="45">
        <f t="shared" si="167"/>
        <v>12200</v>
      </c>
      <c r="M200" s="45">
        <f t="shared" si="167"/>
        <v>12200</v>
      </c>
      <c r="N200" s="45">
        <f t="shared" si="167"/>
        <v>12200</v>
      </c>
      <c r="O200" s="45">
        <f t="shared" si="167"/>
        <v>12200</v>
      </c>
      <c r="P200" s="45">
        <f t="shared" si="167"/>
        <v>12200</v>
      </c>
      <c r="Q200" s="45">
        <f t="shared" si="167"/>
        <v>12200</v>
      </c>
      <c r="R200" s="45">
        <f t="shared" si="167"/>
        <v>12200</v>
      </c>
      <c r="S200" s="45">
        <f t="shared" si="167"/>
        <v>12200</v>
      </c>
      <c r="T200" s="45">
        <f t="shared" si="167"/>
        <v>12200</v>
      </c>
      <c r="U200" s="45">
        <f t="shared" si="167"/>
        <v>12200</v>
      </c>
      <c r="V200" s="45">
        <f t="shared" si="167"/>
        <v>12200</v>
      </c>
      <c r="W200" s="45">
        <f t="shared" si="167"/>
        <v>12200</v>
      </c>
      <c r="X200" s="45">
        <f t="shared" si="167"/>
        <v>12200</v>
      </c>
      <c r="Y200" s="45">
        <f t="shared" si="167"/>
        <v>12200</v>
      </c>
      <c r="Z200" s="45">
        <f t="shared" si="167"/>
        <v>12200</v>
      </c>
      <c r="AA200" s="45">
        <f t="shared" si="167"/>
        <v>12200</v>
      </c>
      <c r="AB200" s="45">
        <f t="shared" si="167"/>
        <v>12200</v>
      </c>
      <c r="AC200" s="45">
        <f t="shared" si="167"/>
        <v>12200</v>
      </c>
      <c r="AD200" s="45">
        <f t="shared" si="167"/>
        <v>12200</v>
      </c>
      <c r="AE200" s="45">
        <f t="shared" si="167"/>
        <v>12200</v>
      </c>
      <c r="AF200" s="45">
        <f t="shared" si="167"/>
        <v>12200</v>
      </c>
      <c r="AG200" s="45">
        <f t="shared" si="167"/>
        <v>12200</v>
      </c>
      <c r="AH200" s="45">
        <f t="shared" si="167"/>
        <v>12200</v>
      </c>
      <c r="AI200" s="45">
        <f t="shared" si="167"/>
        <v>12200</v>
      </c>
      <c r="AJ200" s="45">
        <f t="shared" si="167"/>
        <v>12200</v>
      </c>
      <c r="AK200" s="45">
        <f t="shared" si="167"/>
        <v>12200</v>
      </c>
      <c r="AL200" s="45">
        <f t="shared" si="167"/>
        <v>12200</v>
      </c>
      <c r="AM200" s="45">
        <f t="shared" si="167"/>
        <v>12200</v>
      </c>
      <c r="AN200" s="45">
        <f t="shared" si="167"/>
        <v>12200</v>
      </c>
      <c r="AO200" s="45">
        <f t="shared" si="167"/>
        <v>12200</v>
      </c>
      <c r="AP200" s="45">
        <f t="shared" si="167"/>
        <v>12200</v>
      </c>
      <c r="AQ200" s="45">
        <f t="shared" si="167"/>
        <v>12200</v>
      </c>
      <c r="AR200" s="45">
        <f t="shared" si="167"/>
        <v>12200</v>
      </c>
      <c r="AS200" s="45">
        <f t="shared" si="167"/>
        <v>12200</v>
      </c>
      <c r="AT200" s="45">
        <f t="shared" si="167"/>
        <v>12200</v>
      </c>
      <c r="AU200" s="45">
        <f t="shared" si="167"/>
        <v>12200</v>
      </c>
      <c r="AV200" s="45">
        <f t="shared" si="167"/>
        <v>12200</v>
      </c>
      <c r="AW200" s="45">
        <f t="shared" si="167"/>
        <v>12200</v>
      </c>
      <c r="AX200" s="45">
        <f t="shared" si="167"/>
        <v>12200</v>
      </c>
    </row>
    <row r="201" spans="1:50" x14ac:dyDescent="0.25">
      <c r="A201" t="str">
        <f t="shared" si="134"/>
        <v>Prodotto 18</v>
      </c>
      <c r="C201" s="45">
        <f t="shared" si="135"/>
        <v>0</v>
      </c>
      <c r="D201" s="45">
        <f t="shared" si="135"/>
        <v>0</v>
      </c>
      <c r="E201" s="45">
        <f t="shared" ref="E201:I201" si="168">+E109+E155-E178</f>
        <v>12200</v>
      </c>
      <c r="F201" s="45">
        <f t="shared" si="168"/>
        <v>12200</v>
      </c>
      <c r="G201" s="45">
        <f t="shared" si="168"/>
        <v>12200</v>
      </c>
      <c r="H201" s="45">
        <f t="shared" si="168"/>
        <v>12200</v>
      </c>
      <c r="I201" s="45">
        <f t="shared" si="168"/>
        <v>12200</v>
      </c>
      <c r="J201" s="45">
        <f t="shared" ref="J201:AX201" si="169">+J109+J155-J178</f>
        <v>12200</v>
      </c>
      <c r="K201" s="45">
        <f t="shared" si="169"/>
        <v>12200</v>
      </c>
      <c r="L201" s="45">
        <f t="shared" si="169"/>
        <v>12200</v>
      </c>
      <c r="M201" s="45">
        <f t="shared" si="169"/>
        <v>12200</v>
      </c>
      <c r="N201" s="45">
        <f t="shared" si="169"/>
        <v>12200</v>
      </c>
      <c r="O201" s="45">
        <f t="shared" si="169"/>
        <v>12200</v>
      </c>
      <c r="P201" s="45">
        <f t="shared" si="169"/>
        <v>12200</v>
      </c>
      <c r="Q201" s="45">
        <f t="shared" si="169"/>
        <v>12200</v>
      </c>
      <c r="R201" s="45">
        <f t="shared" si="169"/>
        <v>12200</v>
      </c>
      <c r="S201" s="45">
        <f t="shared" si="169"/>
        <v>12200</v>
      </c>
      <c r="T201" s="45">
        <f t="shared" si="169"/>
        <v>12200</v>
      </c>
      <c r="U201" s="45">
        <f t="shared" si="169"/>
        <v>12200</v>
      </c>
      <c r="V201" s="45">
        <f t="shared" si="169"/>
        <v>12200</v>
      </c>
      <c r="W201" s="45">
        <f t="shared" si="169"/>
        <v>12200</v>
      </c>
      <c r="X201" s="45">
        <f t="shared" si="169"/>
        <v>12200</v>
      </c>
      <c r="Y201" s="45">
        <f t="shared" si="169"/>
        <v>12200</v>
      </c>
      <c r="Z201" s="45">
        <f t="shared" si="169"/>
        <v>12200</v>
      </c>
      <c r="AA201" s="45">
        <f t="shared" si="169"/>
        <v>12200</v>
      </c>
      <c r="AB201" s="45">
        <f t="shared" si="169"/>
        <v>12200</v>
      </c>
      <c r="AC201" s="45">
        <f t="shared" si="169"/>
        <v>12200</v>
      </c>
      <c r="AD201" s="45">
        <f t="shared" si="169"/>
        <v>12200</v>
      </c>
      <c r="AE201" s="45">
        <f t="shared" si="169"/>
        <v>12200</v>
      </c>
      <c r="AF201" s="45">
        <f t="shared" si="169"/>
        <v>12200</v>
      </c>
      <c r="AG201" s="45">
        <f t="shared" si="169"/>
        <v>12200</v>
      </c>
      <c r="AH201" s="45">
        <f t="shared" si="169"/>
        <v>12200</v>
      </c>
      <c r="AI201" s="45">
        <f t="shared" si="169"/>
        <v>12200</v>
      </c>
      <c r="AJ201" s="45">
        <f t="shared" si="169"/>
        <v>12200</v>
      </c>
      <c r="AK201" s="45">
        <f t="shared" si="169"/>
        <v>12200</v>
      </c>
      <c r="AL201" s="45">
        <f t="shared" si="169"/>
        <v>12200</v>
      </c>
      <c r="AM201" s="45">
        <f t="shared" si="169"/>
        <v>12200</v>
      </c>
      <c r="AN201" s="45">
        <f t="shared" si="169"/>
        <v>12200</v>
      </c>
      <c r="AO201" s="45">
        <f t="shared" si="169"/>
        <v>12200</v>
      </c>
      <c r="AP201" s="45">
        <f t="shared" si="169"/>
        <v>12200</v>
      </c>
      <c r="AQ201" s="45">
        <f t="shared" si="169"/>
        <v>12200</v>
      </c>
      <c r="AR201" s="45">
        <f t="shared" si="169"/>
        <v>12200</v>
      </c>
      <c r="AS201" s="45">
        <f t="shared" si="169"/>
        <v>12200</v>
      </c>
      <c r="AT201" s="45">
        <f t="shared" si="169"/>
        <v>12200</v>
      </c>
      <c r="AU201" s="45">
        <f t="shared" si="169"/>
        <v>12200</v>
      </c>
      <c r="AV201" s="45">
        <f t="shared" si="169"/>
        <v>12200</v>
      </c>
      <c r="AW201" s="45">
        <f t="shared" si="169"/>
        <v>12200</v>
      </c>
      <c r="AX201" s="45">
        <f t="shared" si="169"/>
        <v>12200</v>
      </c>
    </row>
    <row r="202" spans="1:50" x14ac:dyDescent="0.25">
      <c r="A202" t="str">
        <f t="shared" si="134"/>
        <v>Prodotto 19</v>
      </c>
      <c r="C202" s="45">
        <f t="shared" si="135"/>
        <v>0</v>
      </c>
      <c r="D202" s="45">
        <f t="shared" si="135"/>
        <v>0</v>
      </c>
      <c r="E202" s="45">
        <f t="shared" ref="E202:I202" si="170">+E110+E156-E179</f>
        <v>12200</v>
      </c>
      <c r="F202" s="45">
        <f t="shared" si="170"/>
        <v>12200</v>
      </c>
      <c r="G202" s="45">
        <f t="shared" si="170"/>
        <v>12200</v>
      </c>
      <c r="H202" s="45">
        <f t="shared" si="170"/>
        <v>12200</v>
      </c>
      <c r="I202" s="45">
        <f t="shared" si="170"/>
        <v>12200</v>
      </c>
      <c r="J202" s="45">
        <f t="shared" ref="J202:AX202" si="171">+J110+J156-J179</f>
        <v>12200</v>
      </c>
      <c r="K202" s="45">
        <f t="shared" si="171"/>
        <v>12200</v>
      </c>
      <c r="L202" s="45">
        <f t="shared" si="171"/>
        <v>12200</v>
      </c>
      <c r="M202" s="45">
        <f t="shared" si="171"/>
        <v>12200</v>
      </c>
      <c r="N202" s="45">
        <f t="shared" si="171"/>
        <v>12200</v>
      </c>
      <c r="O202" s="45">
        <f t="shared" si="171"/>
        <v>12200</v>
      </c>
      <c r="P202" s="45">
        <f t="shared" si="171"/>
        <v>12200</v>
      </c>
      <c r="Q202" s="45">
        <f t="shared" si="171"/>
        <v>12200</v>
      </c>
      <c r="R202" s="45">
        <f t="shared" si="171"/>
        <v>12200</v>
      </c>
      <c r="S202" s="45">
        <f t="shared" si="171"/>
        <v>12200</v>
      </c>
      <c r="T202" s="45">
        <f t="shared" si="171"/>
        <v>12200</v>
      </c>
      <c r="U202" s="45">
        <f t="shared" si="171"/>
        <v>12200</v>
      </c>
      <c r="V202" s="45">
        <f t="shared" si="171"/>
        <v>12200</v>
      </c>
      <c r="W202" s="45">
        <f t="shared" si="171"/>
        <v>12200</v>
      </c>
      <c r="X202" s="45">
        <f t="shared" si="171"/>
        <v>12200</v>
      </c>
      <c r="Y202" s="45">
        <f t="shared" si="171"/>
        <v>12200</v>
      </c>
      <c r="Z202" s="45">
        <f t="shared" si="171"/>
        <v>12200</v>
      </c>
      <c r="AA202" s="45">
        <f t="shared" si="171"/>
        <v>12200</v>
      </c>
      <c r="AB202" s="45">
        <f t="shared" si="171"/>
        <v>12200</v>
      </c>
      <c r="AC202" s="45">
        <f t="shared" si="171"/>
        <v>12200</v>
      </c>
      <c r="AD202" s="45">
        <f t="shared" si="171"/>
        <v>12200</v>
      </c>
      <c r="AE202" s="45">
        <f t="shared" si="171"/>
        <v>12200</v>
      </c>
      <c r="AF202" s="45">
        <f t="shared" si="171"/>
        <v>12200</v>
      </c>
      <c r="AG202" s="45">
        <f t="shared" si="171"/>
        <v>12200</v>
      </c>
      <c r="AH202" s="45">
        <f t="shared" si="171"/>
        <v>12200</v>
      </c>
      <c r="AI202" s="45">
        <f t="shared" si="171"/>
        <v>12200</v>
      </c>
      <c r="AJ202" s="45">
        <f t="shared" si="171"/>
        <v>12200</v>
      </c>
      <c r="AK202" s="45">
        <f t="shared" si="171"/>
        <v>12200</v>
      </c>
      <c r="AL202" s="45">
        <f t="shared" si="171"/>
        <v>12200</v>
      </c>
      <c r="AM202" s="45">
        <f t="shared" si="171"/>
        <v>12200</v>
      </c>
      <c r="AN202" s="45">
        <f t="shared" si="171"/>
        <v>12200</v>
      </c>
      <c r="AO202" s="45">
        <f t="shared" si="171"/>
        <v>12200</v>
      </c>
      <c r="AP202" s="45">
        <f t="shared" si="171"/>
        <v>12200</v>
      </c>
      <c r="AQ202" s="45">
        <f t="shared" si="171"/>
        <v>12200</v>
      </c>
      <c r="AR202" s="45">
        <f t="shared" si="171"/>
        <v>12200</v>
      </c>
      <c r="AS202" s="45">
        <f t="shared" si="171"/>
        <v>12200</v>
      </c>
      <c r="AT202" s="45">
        <f t="shared" si="171"/>
        <v>12200</v>
      </c>
      <c r="AU202" s="45">
        <f t="shared" si="171"/>
        <v>12200</v>
      </c>
      <c r="AV202" s="45">
        <f t="shared" si="171"/>
        <v>12200</v>
      </c>
      <c r="AW202" s="45">
        <f t="shared" si="171"/>
        <v>12200</v>
      </c>
      <c r="AX202" s="45">
        <f t="shared" si="171"/>
        <v>12200</v>
      </c>
    </row>
    <row r="203" spans="1:50" x14ac:dyDescent="0.25">
      <c r="A203" t="str">
        <f>+A180</f>
        <v>Prodotto 20</v>
      </c>
      <c r="C203" s="45">
        <f t="shared" si="135"/>
        <v>0</v>
      </c>
      <c r="D203" s="45">
        <f t="shared" si="135"/>
        <v>0</v>
      </c>
      <c r="E203" s="45">
        <f t="shared" ref="E203:I203" si="172">+E111+E157-E180</f>
        <v>12200</v>
      </c>
      <c r="F203" s="45">
        <f t="shared" si="172"/>
        <v>12200</v>
      </c>
      <c r="G203" s="45">
        <f t="shared" si="172"/>
        <v>12200</v>
      </c>
      <c r="H203" s="45">
        <f t="shared" si="172"/>
        <v>12200</v>
      </c>
      <c r="I203" s="45">
        <f t="shared" si="172"/>
        <v>12200</v>
      </c>
      <c r="J203" s="45">
        <f t="shared" ref="J203:AX203" si="173">+J111+J157-J180</f>
        <v>12200</v>
      </c>
      <c r="K203" s="45">
        <f t="shared" si="173"/>
        <v>12200</v>
      </c>
      <c r="L203" s="45">
        <f t="shared" si="173"/>
        <v>12200</v>
      </c>
      <c r="M203" s="45">
        <f t="shared" si="173"/>
        <v>12200</v>
      </c>
      <c r="N203" s="45">
        <f t="shared" si="173"/>
        <v>12200</v>
      </c>
      <c r="O203" s="45">
        <f t="shared" si="173"/>
        <v>12200</v>
      </c>
      <c r="P203" s="45">
        <f t="shared" si="173"/>
        <v>12200</v>
      </c>
      <c r="Q203" s="45">
        <f t="shared" si="173"/>
        <v>12200</v>
      </c>
      <c r="R203" s="45">
        <f t="shared" si="173"/>
        <v>12200</v>
      </c>
      <c r="S203" s="45">
        <f t="shared" si="173"/>
        <v>12200</v>
      </c>
      <c r="T203" s="45">
        <f t="shared" si="173"/>
        <v>12200</v>
      </c>
      <c r="U203" s="45">
        <f t="shared" si="173"/>
        <v>12200</v>
      </c>
      <c r="V203" s="45">
        <f t="shared" si="173"/>
        <v>12200</v>
      </c>
      <c r="W203" s="45">
        <f t="shared" si="173"/>
        <v>12200</v>
      </c>
      <c r="X203" s="45">
        <f t="shared" si="173"/>
        <v>12200</v>
      </c>
      <c r="Y203" s="45">
        <f t="shared" si="173"/>
        <v>12200</v>
      </c>
      <c r="Z203" s="45">
        <f t="shared" si="173"/>
        <v>12200</v>
      </c>
      <c r="AA203" s="45">
        <f t="shared" si="173"/>
        <v>12200</v>
      </c>
      <c r="AB203" s="45">
        <f t="shared" si="173"/>
        <v>12200</v>
      </c>
      <c r="AC203" s="45">
        <f t="shared" si="173"/>
        <v>12200</v>
      </c>
      <c r="AD203" s="45">
        <f t="shared" si="173"/>
        <v>12200</v>
      </c>
      <c r="AE203" s="45">
        <f t="shared" si="173"/>
        <v>12200</v>
      </c>
      <c r="AF203" s="45">
        <f t="shared" si="173"/>
        <v>12200</v>
      </c>
      <c r="AG203" s="45">
        <f t="shared" si="173"/>
        <v>12200</v>
      </c>
      <c r="AH203" s="45">
        <f t="shared" si="173"/>
        <v>12200</v>
      </c>
      <c r="AI203" s="45">
        <f t="shared" si="173"/>
        <v>12200</v>
      </c>
      <c r="AJ203" s="45">
        <f t="shared" si="173"/>
        <v>12200</v>
      </c>
      <c r="AK203" s="45">
        <f t="shared" si="173"/>
        <v>12200</v>
      </c>
      <c r="AL203" s="45">
        <f t="shared" si="173"/>
        <v>12200</v>
      </c>
      <c r="AM203" s="45">
        <f t="shared" si="173"/>
        <v>12200</v>
      </c>
      <c r="AN203" s="45">
        <f t="shared" si="173"/>
        <v>12200</v>
      </c>
      <c r="AO203" s="45">
        <f t="shared" si="173"/>
        <v>12200</v>
      </c>
      <c r="AP203" s="45">
        <f t="shared" si="173"/>
        <v>12200</v>
      </c>
      <c r="AQ203" s="45">
        <f t="shared" si="173"/>
        <v>12200</v>
      </c>
      <c r="AR203" s="45">
        <f t="shared" si="173"/>
        <v>12200</v>
      </c>
      <c r="AS203" s="45">
        <f t="shared" si="173"/>
        <v>12200</v>
      </c>
      <c r="AT203" s="45">
        <f t="shared" si="173"/>
        <v>12200</v>
      </c>
      <c r="AU203" s="45">
        <f t="shared" si="173"/>
        <v>12200</v>
      </c>
      <c r="AV203" s="45">
        <f t="shared" si="173"/>
        <v>12200</v>
      </c>
      <c r="AW203" s="45">
        <f t="shared" si="173"/>
        <v>12200</v>
      </c>
      <c r="AX203" s="45">
        <f t="shared" si="173"/>
        <v>12200</v>
      </c>
    </row>
    <row r="204" spans="1:50" x14ac:dyDescent="0.25">
      <c r="A204" s="34" t="str">
        <f>IF(Indice!$F$1="INGLESE","Total", "Totale")</f>
        <v>Totale</v>
      </c>
      <c r="B204" s="34"/>
      <c r="C204" s="35">
        <f>SUM(C184:C203)</f>
        <v>0</v>
      </c>
      <c r="D204" s="35">
        <f>SUM(D184:D203)</f>
        <v>146400</v>
      </c>
      <c r="E204" s="35">
        <f>SUM(E184:E203)</f>
        <v>244000</v>
      </c>
      <c r="F204" s="35">
        <f>SUM(F184:F203)</f>
        <v>244000</v>
      </c>
      <c r="G204" s="35">
        <f>SUM(G184:G203)</f>
        <v>244000</v>
      </c>
      <c r="H204" s="35">
        <f t="shared" ref="H204:AX204" si="174">SUM(H184:H203)</f>
        <v>244000</v>
      </c>
      <c r="I204" s="35">
        <f t="shared" si="174"/>
        <v>244000</v>
      </c>
      <c r="J204" s="35">
        <f t="shared" si="174"/>
        <v>244000</v>
      </c>
      <c r="K204" s="35">
        <f t="shared" si="174"/>
        <v>244000</v>
      </c>
      <c r="L204" s="35">
        <f t="shared" si="174"/>
        <v>244000</v>
      </c>
      <c r="M204" s="35">
        <f t="shared" si="174"/>
        <v>244000</v>
      </c>
      <c r="N204" s="35">
        <f t="shared" si="174"/>
        <v>244000</v>
      </c>
      <c r="O204" s="35">
        <f t="shared" si="174"/>
        <v>244000</v>
      </c>
      <c r="P204" s="35">
        <f t="shared" si="174"/>
        <v>244000</v>
      </c>
      <c r="Q204" s="35">
        <f t="shared" si="174"/>
        <v>244000</v>
      </c>
      <c r="R204" s="35">
        <f t="shared" si="174"/>
        <v>244000</v>
      </c>
      <c r="S204" s="35">
        <f t="shared" si="174"/>
        <v>244000</v>
      </c>
      <c r="T204" s="35">
        <f t="shared" si="174"/>
        <v>244000</v>
      </c>
      <c r="U204" s="35">
        <f t="shared" si="174"/>
        <v>244000</v>
      </c>
      <c r="V204" s="35">
        <f t="shared" si="174"/>
        <v>244000</v>
      </c>
      <c r="W204" s="35">
        <f t="shared" si="174"/>
        <v>244000</v>
      </c>
      <c r="X204" s="35">
        <f t="shared" si="174"/>
        <v>244000</v>
      </c>
      <c r="Y204" s="35">
        <f t="shared" si="174"/>
        <v>244000</v>
      </c>
      <c r="Z204" s="35">
        <f t="shared" si="174"/>
        <v>244000</v>
      </c>
      <c r="AA204" s="35">
        <f t="shared" si="174"/>
        <v>244000</v>
      </c>
      <c r="AB204" s="35">
        <f t="shared" si="174"/>
        <v>244000</v>
      </c>
      <c r="AC204" s="35">
        <f t="shared" si="174"/>
        <v>244000</v>
      </c>
      <c r="AD204" s="35">
        <f t="shared" si="174"/>
        <v>244000</v>
      </c>
      <c r="AE204" s="35">
        <f t="shared" si="174"/>
        <v>244000</v>
      </c>
      <c r="AF204" s="35">
        <f t="shared" si="174"/>
        <v>244000</v>
      </c>
      <c r="AG204" s="35">
        <f t="shared" si="174"/>
        <v>244000</v>
      </c>
      <c r="AH204" s="35">
        <f t="shared" si="174"/>
        <v>244000</v>
      </c>
      <c r="AI204" s="35">
        <f t="shared" si="174"/>
        <v>244000</v>
      </c>
      <c r="AJ204" s="35">
        <f t="shared" si="174"/>
        <v>244000</v>
      </c>
      <c r="AK204" s="35">
        <f t="shared" si="174"/>
        <v>244000</v>
      </c>
      <c r="AL204" s="35">
        <f t="shared" si="174"/>
        <v>244000</v>
      </c>
      <c r="AM204" s="35">
        <f t="shared" si="174"/>
        <v>244000</v>
      </c>
      <c r="AN204" s="35">
        <f t="shared" si="174"/>
        <v>244000</v>
      </c>
      <c r="AO204" s="35">
        <f t="shared" si="174"/>
        <v>244000</v>
      </c>
      <c r="AP204" s="35">
        <f t="shared" si="174"/>
        <v>244000</v>
      </c>
      <c r="AQ204" s="35">
        <f t="shared" si="174"/>
        <v>244000</v>
      </c>
      <c r="AR204" s="35">
        <f t="shared" si="174"/>
        <v>244000</v>
      </c>
      <c r="AS204" s="35">
        <f t="shared" si="174"/>
        <v>244000</v>
      </c>
      <c r="AT204" s="35">
        <f t="shared" si="174"/>
        <v>244000</v>
      </c>
      <c r="AU204" s="35">
        <f t="shared" si="174"/>
        <v>244000</v>
      </c>
      <c r="AV204" s="35">
        <f t="shared" si="174"/>
        <v>244000</v>
      </c>
      <c r="AW204" s="35">
        <f t="shared" si="174"/>
        <v>244000</v>
      </c>
      <c r="AX204" s="35">
        <f t="shared" si="174"/>
        <v>244000</v>
      </c>
    </row>
  </sheetData>
  <hyperlinks>
    <hyperlink ref="A1" location="Indice!A1" display="INDIC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appoggio!$B$3:$B$9</xm:f>
          </x14:formula1>
          <xm:sqref>B48:B67</xm:sqref>
        </x14:dataValidation>
        <x14:dataValidation type="list" allowBlank="1" showInputMessage="1" showErrorMessage="1">
          <x14:formula1>
            <xm:f>appoggio!$D$3:$D$6</xm:f>
          </x14:formula1>
          <xm:sqref>B161:B180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Z139"/>
  <sheetViews>
    <sheetView showGridLines="0" zoomScaleNormal="100" workbookViewId="0">
      <selection activeCell="D9" sqref="D9"/>
    </sheetView>
  </sheetViews>
  <sheetFormatPr defaultRowHeight="15" x14ac:dyDescent="0.25"/>
  <cols>
    <col min="2" max="2" width="28.42578125" bestFit="1" customWidth="1"/>
    <col min="3" max="3" width="17.28515625" bestFit="1" customWidth="1"/>
    <col min="4" max="5" width="12.140625" bestFit="1" customWidth="1"/>
    <col min="6" max="6" width="12.28515625" bestFit="1" customWidth="1"/>
    <col min="7" max="7" width="14.42578125" bestFit="1" customWidth="1"/>
    <col min="8" max="39" width="10.5703125" bestFit="1" customWidth="1"/>
  </cols>
  <sheetData>
    <row r="1" spans="1:51" x14ac:dyDescent="0.25">
      <c r="A1" s="54" t="str">
        <f>+IF(Indice!$F$1="INGLESE","INDEX","INDICE")</f>
        <v>INDICE</v>
      </c>
      <c r="C1" s="19" t="str">
        <f>+IF(Indice!$F$1="INGLESE","Input Cells","celle input")</f>
        <v>celle input</v>
      </c>
      <c r="D1" s="247" t="str">
        <f>+IF(Indice!$F$1="INGLESE","Calculation Cells","celle Calcolo")</f>
        <v>celle Calcolo</v>
      </c>
    </row>
    <row r="3" spans="1:51" x14ac:dyDescent="0.25">
      <c r="B3" s="26" t="str">
        <f>+IF(Indice!$F$1="INGLESE","Cost Purchase","Costo Acquisto Unitario")</f>
        <v>Costo Acquisto Unitario</v>
      </c>
      <c r="C3" s="26"/>
      <c r="D3" s="33">
        <f>+CE!B1</f>
        <v>42370</v>
      </c>
      <c r="E3" s="33">
        <f>+CE!C1</f>
        <v>42429</v>
      </c>
      <c r="F3" s="33">
        <f>+CE!D1</f>
        <v>42460</v>
      </c>
      <c r="G3" s="33">
        <f>+CE!E1</f>
        <v>42490</v>
      </c>
      <c r="H3" s="33">
        <f>+CE!F1</f>
        <v>42521</v>
      </c>
      <c r="I3" s="33">
        <f>+CE!G1</f>
        <v>42551</v>
      </c>
      <c r="J3" s="33">
        <f>+CE!H1</f>
        <v>42582</v>
      </c>
      <c r="K3" s="33">
        <f>+CE!I1</f>
        <v>42613</v>
      </c>
      <c r="L3" s="33">
        <f>+CE!J1</f>
        <v>42643</v>
      </c>
      <c r="M3" s="33">
        <f>+CE!K1</f>
        <v>42674</v>
      </c>
      <c r="N3" s="33">
        <f>+CE!L1</f>
        <v>42704</v>
      </c>
      <c r="O3" s="33">
        <f>+CE!M1</f>
        <v>42735</v>
      </c>
      <c r="P3" s="33">
        <f>+CE!N1</f>
        <v>42766</v>
      </c>
      <c r="Q3" s="33">
        <f>+CE!O1</f>
        <v>42794</v>
      </c>
      <c r="R3" s="33">
        <f>+CE!P1</f>
        <v>42825</v>
      </c>
      <c r="S3" s="33">
        <f>+CE!Q1</f>
        <v>42855</v>
      </c>
      <c r="T3" s="33">
        <f>+CE!R1</f>
        <v>42886</v>
      </c>
      <c r="U3" s="33">
        <f>+CE!S1</f>
        <v>42916</v>
      </c>
      <c r="V3" s="33">
        <f>+CE!T1</f>
        <v>42947</v>
      </c>
      <c r="W3" s="33">
        <f>+CE!U1</f>
        <v>42978</v>
      </c>
      <c r="X3" s="33">
        <f>+CE!V1</f>
        <v>43008</v>
      </c>
      <c r="Y3" s="33">
        <f>+CE!W1</f>
        <v>43039</v>
      </c>
      <c r="Z3" s="33">
        <f>+CE!X1</f>
        <v>43069</v>
      </c>
      <c r="AA3" s="33">
        <f>+CE!Y1</f>
        <v>43100</v>
      </c>
      <c r="AB3" s="33">
        <f>+CE!Z1</f>
        <v>43131</v>
      </c>
      <c r="AC3" s="33">
        <f>+CE!AA1</f>
        <v>43159</v>
      </c>
      <c r="AD3" s="33">
        <f>+CE!AB1</f>
        <v>43190</v>
      </c>
      <c r="AE3" s="33">
        <f>+CE!AC1</f>
        <v>43220</v>
      </c>
      <c r="AF3" s="33">
        <f>+CE!AD1</f>
        <v>43251</v>
      </c>
      <c r="AG3" s="33">
        <f>+CE!AE1</f>
        <v>43281</v>
      </c>
      <c r="AH3" s="33">
        <f>+CE!AF1</f>
        <v>43312</v>
      </c>
      <c r="AI3" s="33">
        <f>+CE!AG1</f>
        <v>43343</v>
      </c>
      <c r="AJ3" s="33">
        <f>+CE!AH1</f>
        <v>43373</v>
      </c>
      <c r="AK3" s="33">
        <f>+CE!AI1</f>
        <v>43404</v>
      </c>
      <c r="AL3" s="33">
        <f>+CE!AJ1</f>
        <v>43434</v>
      </c>
      <c r="AM3" s="33">
        <f>+CE!AK1</f>
        <v>43465</v>
      </c>
      <c r="AN3" s="33">
        <f>+CE!AL1</f>
        <v>43496</v>
      </c>
      <c r="AO3" s="33">
        <f>+CE!AM1</f>
        <v>43524</v>
      </c>
      <c r="AP3" s="33">
        <f>+CE!AN1</f>
        <v>43555</v>
      </c>
      <c r="AQ3" s="33">
        <f>+CE!AO1</f>
        <v>43585</v>
      </c>
      <c r="AR3" s="33">
        <f>+CE!AP1</f>
        <v>43616</v>
      </c>
      <c r="AS3" s="33">
        <f>+CE!AQ1</f>
        <v>43646</v>
      </c>
      <c r="AT3" s="33">
        <f>+CE!AR1</f>
        <v>43677</v>
      </c>
      <c r="AU3" s="33">
        <f>+CE!AS1</f>
        <v>43708</v>
      </c>
      <c r="AV3" s="33">
        <f>+CE!AT1</f>
        <v>43738</v>
      </c>
      <c r="AW3" s="33">
        <f>+CE!AU1</f>
        <v>43769</v>
      </c>
      <c r="AX3" s="33">
        <f>+CE!AV1</f>
        <v>43799</v>
      </c>
      <c r="AY3" s="33">
        <f>+CE!AW1</f>
        <v>43830</v>
      </c>
    </row>
    <row r="4" spans="1:51" x14ac:dyDescent="0.25">
      <c r="B4" t="str">
        <f>+M_Vendite!A4</f>
        <v>Prodotto 1</v>
      </c>
      <c r="D4" s="19">
        <v>70</v>
      </c>
      <c r="E4" s="19">
        <v>70</v>
      </c>
      <c r="F4" s="19">
        <v>70</v>
      </c>
      <c r="G4" s="19">
        <v>70</v>
      </c>
      <c r="H4" s="19">
        <v>70</v>
      </c>
      <c r="I4" s="19">
        <v>70</v>
      </c>
      <c r="J4" s="19">
        <v>70</v>
      </c>
      <c r="K4" s="19">
        <v>70</v>
      </c>
      <c r="L4" s="19">
        <v>70</v>
      </c>
      <c r="M4" s="19">
        <v>70</v>
      </c>
      <c r="N4" s="19">
        <v>70</v>
      </c>
      <c r="O4" s="19">
        <v>70</v>
      </c>
      <c r="P4" s="19">
        <v>70</v>
      </c>
      <c r="Q4" s="19">
        <v>70</v>
      </c>
      <c r="R4" s="19">
        <v>70</v>
      </c>
      <c r="S4" s="19">
        <v>70</v>
      </c>
      <c r="T4" s="19">
        <v>70</v>
      </c>
      <c r="U4" s="19">
        <v>70</v>
      </c>
      <c r="V4" s="19">
        <v>70</v>
      </c>
      <c r="W4" s="19">
        <v>70</v>
      </c>
      <c r="X4" s="19">
        <v>70</v>
      </c>
      <c r="Y4" s="19">
        <v>70</v>
      </c>
      <c r="Z4" s="19">
        <v>70</v>
      </c>
      <c r="AA4" s="19">
        <v>70</v>
      </c>
      <c r="AB4" s="19">
        <v>70</v>
      </c>
      <c r="AC4" s="19">
        <v>70</v>
      </c>
      <c r="AD4" s="19">
        <v>70</v>
      </c>
      <c r="AE4" s="19">
        <v>70</v>
      </c>
      <c r="AF4" s="19">
        <v>70</v>
      </c>
      <c r="AG4" s="19">
        <v>70</v>
      </c>
      <c r="AH4" s="19">
        <v>70</v>
      </c>
      <c r="AI4" s="19">
        <v>70</v>
      </c>
      <c r="AJ4" s="19">
        <v>70</v>
      </c>
      <c r="AK4" s="19">
        <v>70</v>
      </c>
      <c r="AL4" s="19">
        <v>70</v>
      </c>
      <c r="AM4" s="19">
        <v>70</v>
      </c>
      <c r="AN4" s="19">
        <v>70</v>
      </c>
      <c r="AO4" s="19">
        <v>70</v>
      </c>
      <c r="AP4" s="19">
        <v>70</v>
      </c>
      <c r="AQ4" s="19">
        <v>70</v>
      </c>
      <c r="AR4" s="19">
        <v>70</v>
      </c>
      <c r="AS4" s="19">
        <v>70</v>
      </c>
      <c r="AT4" s="19">
        <v>70</v>
      </c>
      <c r="AU4" s="19">
        <v>70</v>
      </c>
      <c r="AV4" s="19">
        <v>70</v>
      </c>
      <c r="AW4" s="19">
        <v>70</v>
      </c>
      <c r="AX4" s="19">
        <v>70</v>
      </c>
      <c r="AY4" s="19">
        <v>70</v>
      </c>
    </row>
    <row r="5" spans="1:51" x14ac:dyDescent="0.25">
      <c r="B5" t="str">
        <f>+M_Vendite!A5</f>
        <v>Prodotto 2</v>
      </c>
      <c r="D5" s="19">
        <v>70</v>
      </c>
      <c r="E5" s="19">
        <v>70</v>
      </c>
      <c r="F5" s="19">
        <v>70</v>
      </c>
      <c r="G5" s="19">
        <v>70</v>
      </c>
      <c r="H5" s="19">
        <v>70</v>
      </c>
      <c r="I5" s="19">
        <v>70</v>
      </c>
      <c r="J5" s="19">
        <v>70</v>
      </c>
      <c r="K5" s="19">
        <v>70</v>
      </c>
      <c r="L5" s="19">
        <v>70</v>
      </c>
      <c r="M5" s="19">
        <v>70</v>
      </c>
      <c r="N5" s="19">
        <v>70</v>
      </c>
      <c r="O5" s="19">
        <v>70</v>
      </c>
      <c r="P5" s="19">
        <v>70</v>
      </c>
      <c r="Q5" s="19">
        <v>70</v>
      </c>
      <c r="R5" s="19">
        <v>70</v>
      </c>
      <c r="S5" s="19">
        <v>70</v>
      </c>
      <c r="T5" s="19">
        <v>70</v>
      </c>
      <c r="U5" s="19">
        <v>70</v>
      </c>
      <c r="V5" s="19">
        <v>70</v>
      </c>
      <c r="W5" s="19">
        <v>70</v>
      </c>
      <c r="X5" s="19">
        <v>70</v>
      </c>
      <c r="Y5" s="19">
        <v>70</v>
      </c>
      <c r="Z5" s="19">
        <v>70</v>
      </c>
      <c r="AA5" s="19">
        <v>70</v>
      </c>
      <c r="AB5" s="19">
        <v>70</v>
      </c>
      <c r="AC5" s="19">
        <v>70</v>
      </c>
      <c r="AD5" s="19">
        <v>70</v>
      </c>
      <c r="AE5" s="19">
        <v>70</v>
      </c>
      <c r="AF5" s="19">
        <v>70</v>
      </c>
      <c r="AG5" s="19">
        <v>70</v>
      </c>
      <c r="AH5" s="19">
        <v>70</v>
      </c>
      <c r="AI5" s="19">
        <v>70</v>
      </c>
      <c r="AJ5" s="19">
        <v>70</v>
      </c>
      <c r="AK5" s="19">
        <v>70</v>
      </c>
      <c r="AL5" s="19">
        <v>70</v>
      </c>
      <c r="AM5" s="19">
        <v>70</v>
      </c>
      <c r="AN5" s="19">
        <v>70</v>
      </c>
      <c r="AO5" s="19">
        <v>70</v>
      </c>
      <c r="AP5" s="19">
        <v>70</v>
      </c>
      <c r="AQ5" s="19">
        <v>70</v>
      </c>
      <c r="AR5" s="19">
        <v>70</v>
      </c>
      <c r="AS5" s="19">
        <v>70</v>
      </c>
      <c r="AT5" s="19">
        <v>70</v>
      </c>
      <c r="AU5" s="19">
        <v>70</v>
      </c>
      <c r="AV5" s="19">
        <v>70</v>
      </c>
      <c r="AW5" s="19">
        <v>70</v>
      </c>
      <c r="AX5" s="19">
        <v>70</v>
      </c>
      <c r="AY5" s="19">
        <v>70</v>
      </c>
    </row>
    <row r="6" spans="1:51" x14ac:dyDescent="0.25">
      <c r="B6" t="str">
        <f>+M_Vendite!A6</f>
        <v>Prodotto 3</v>
      </c>
      <c r="D6" s="19">
        <v>70</v>
      </c>
      <c r="E6" s="19">
        <v>70</v>
      </c>
      <c r="F6" s="19">
        <v>70</v>
      </c>
      <c r="G6" s="19">
        <v>70</v>
      </c>
      <c r="H6" s="19">
        <v>70</v>
      </c>
      <c r="I6" s="19">
        <v>70</v>
      </c>
      <c r="J6" s="19">
        <v>70</v>
      </c>
      <c r="K6" s="19">
        <v>70</v>
      </c>
      <c r="L6" s="19">
        <v>70</v>
      </c>
      <c r="M6" s="19">
        <v>70</v>
      </c>
      <c r="N6" s="19">
        <v>70</v>
      </c>
      <c r="O6" s="19">
        <v>70</v>
      </c>
      <c r="P6" s="19">
        <v>70</v>
      </c>
      <c r="Q6" s="19">
        <v>70</v>
      </c>
      <c r="R6" s="19">
        <v>70</v>
      </c>
      <c r="S6" s="19">
        <v>70</v>
      </c>
      <c r="T6" s="19">
        <v>70</v>
      </c>
      <c r="U6" s="19">
        <v>70</v>
      </c>
      <c r="V6" s="19">
        <v>70</v>
      </c>
      <c r="W6" s="19">
        <v>70</v>
      </c>
      <c r="X6" s="19">
        <v>70</v>
      </c>
      <c r="Y6" s="19">
        <v>70</v>
      </c>
      <c r="Z6" s="19">
        <v>70</v>
      </c>
      <c r="AA6" s="19">
        <v>70</v>
      </c>
      <c r="AB6" s="19">
        <v>70</v>
      </c>
      <c r="AC6" s="19">
        <v>70</v>
      </c>
      <c r="AD6" s="19">
        <v>70</v>
      </c>
      <c r="AE6" s="19">
        <v>70</v>
      </c>
      <c r="AF6" s="19">
        <v>70</v>
      </c>
      <c r="AG6" s="19">
        <v>70</v>
      </c>
      <c r="AH6" s="19">
        <v>70</v>
      </c>
      <c r="AI6" s="19">
        <v>70</v>
      </c>
      <c r="AJ6" s="19">
        <v>70</v>
      </c>
      <c r="AK6" s="19">
        <v>70</v>
      </c>
      <c r="AL6" s="19">
        <v>70</v>
      </c>
      <c r="AM6" s="19">
        <v>70</v>
      </c>
      <c r="AN6" s="19">
        <v>70</v>
      </c>
      <c r="AO6" s="19">
        <v>70</v>
      </c>
      <c r="AP6" s="19">
        <v>70</v>
      </c>
      <c r="AQ6" s="19">
        <v>70</v>
      </c>
      <c r="AR6" s="19">
        <v>70</v>
      </c>
      <c r="AS6" s="19">
        <v>70</v>
      </c>
      <c r="AT6" s="19">
        <v>70</v>
      </c>
      <c r="AU6" s="19">
        <v>70</v>
      </c>
      <c r="AV6" s="19">
        <v>70</v>
      </c>
      <c r="AW6" s="19">
        <v>70</v>
      </c>
      <c r="AX6" s="19">
        <v>70</v>
      </c>
      <c r="AY6" s="19">
        <v>70</v>
      </c>
    </row>
    <row r="7" spans="1:51" x14ac:dyDescent="0.25">
      <c r="B7" t="str">
        <f>+M_Vendite!A7</f>
        <v>Prodotto 4</v>
      </c>
      <c r="D7" s="19">
        <v>70</v>
      </c>
      <c r="E7" s="19">
        <v>70</v>
      </c>
      <c r="F7" s="19">
        <v>70</v>
      </c>
      <c r="G7" s="19">
        <v>70</v>
      </c>
      <c r="H7" s="19">
        <v>70</v>
      </c>
      <c r="I7" s="19">
        <v>70</v>
      </c>
      <c r="J7" s="19">
        <v>70</v>
      </c>
      <c r="K7" s="19">
        <v>70</v>
      </c>
      <c r="L7" s="19">
        <v>70</v>
      </c>
      <c r="M7" s="19">
        <v>70</v>
      </c>
      <c r="N7" s="19">
        <v>70</v>
      </c>
      <c r="O7" s="19">
        <v>70</v>
      </c>
      <c r="P7" s="19">
        <v>70</v>
      </c>
      <c r="Q7" s="19">
        <v>70</v>
      </c>
      <c r="R7" s="19">
        <v>70</v>
      </c>
      <c r="S7" s="19">
        <v>70</v>
      </c>
      <c r="T7" s="19">
        <v>70</v>
      </c>
      <c r="U7" s="19">
        <v>70</v>
      </c>
      <c r="V7" s="19">
        <v>70</v>
      </c>
      <c r="W7" s="19">
        <v>70</v>
      </c>
      <c r="X7" s="19">
        <v>70</v>
      </c>
      <c r="Y7" s="19">
        <v>70</v>
      </c>
      <c r="Z7" s="19">
        <v>70</v>
      </c>
      <c r="AA7" s="19">
        <v>70</v>
      </c>
      <c r="AB7" s="19">
        <v>70</v>
      </c>
      <c r="AC7" s="19">
        <v>70</v>
      </c>
      <c r="AD7" s="19">
        <v>70</v>
      </c>
      <c r="AE7" s="19">
        <v>70</v>
      </c>
      <c r="AF7" s="19">
        <v>70</v>
      </c>
      <c r="AG7" s="19">
        <v>70</v>
      </c>
      <c r="AH7" s="19">
        <v>70</v>
      </c>
      <c r="AI7" s="19">
        <v>70</v>
      </c>
      <c r="AJ7" s="19">
        <v>70</v>
      </c>
      <c r="AK7" s="19">
        <v>70</v>
      </c>
      <c r="AL7" s="19">
        <v>70</v>
      </c>
      <c r="AM7" s="19">
        <v>70</v>
      </c>
      <c r="AN7" s="19">
        <v>70</v>
      </c>
      <c r="AO7" s="19">
        <v>70</v>
      </c>
      <c r="AP7" s="19">
        <v>70</v>
      </c>
      <c r="AQ7" s="19">
        <v>70</v>
      </c>
      <c r="AR7" s="19">
        <v>70</v>
      </c>
      <c r="AS7" s="19">
        <v>70</v>
      </c>
      <c r="AT7" s="19">
        <v>70</v>
      </c>
      <c r="AU7" s="19">
        <v>70</v>
      </c>
      <c r="AV7" s="19">
        <v>70</v>
      </c>
      <c r="AW7" s="19">
        <v>70</v>
      </c>
      <c r="AX7" s="19">
        <v>70</v>
      </c>
      <c r="AY7" s="19">
        <v>70</v>
      </c>
    </row>
    <row r="8" spans="1:51" x14ac:dyDescent="0.25">
      <c r="B8" t="str">
        <f>+M_Vendite!A8</f>
        <v>Prodotto 5</v>
      </c>
      <c r="D8" s="19">
        <v>70</v>
      </c>
      <c r="E8" s="19">
        <v>70</v>
      </c>
      <c r="F8" s="19">
        <v>70</v>
      </c>
      <c r="G8" s="19">
        <v>70</v>
      </c>
      <c r="H8" s="19">
        <v>70</v>
      </c>
      <c r="I8" s="19">
        <v>70</v>
      </c>
      <c r="J8" s="19">
        <v>70</v>
      </c>
      <c r="K8" s="19">
        <v>70</v>
      </c>
      <c r="L8" s="19">
        <v>70</v>
      </c>
      <c r="M8" s="19">
        <v>70</v>
      </c>
      <c r="N8" s="19">
        <v>70</v>
      </c>
      <c r="O8" s="19">
        <v>70</v>
      </c>
      <c r="P8" s="19">
        <v>70</v>
      </c>
      <c r="Q8" s="19">
        <v>70</v>
      </c>
      <c r="R8" s="19">
        <v>70</v>
      </c>
      <c r="S8" s="19">
        <v>70</v>
      </c>
      <c r="T8" s="19">
        <v>70</v>
      </c>
      <c r="U8" s="19">
        <v>70</v>
      </c>
      <c r="V8" s="19">
        <v>70</v>
      </c>
      <c r="W8" s="19">
        <v>70</v>
      </c>
      <c r="X8" s="19">
        <v>70</v>
      </c>
      <c r="Y8" s="19">
        <v>70</v>
      </c>
      <c r="Z8" s="19">
        <v>70</v>
      </c>
      <c r="AA8" s="19">
        <v>70</v>
      </c>
      <c r="AB8" s="19">
        <v>70</v>
      </c>
      <c r="AC8" s="19">
        <v>70</v>
      </c>
      <c r="AD8" s="19">
        <v>70</v>
      </c>
      <c r="AE8" s="19">
        <v>70</v>
      </c>
      <c r="AF8" s="19">
        <v>70</v>
      </c>
      <c r="AG8" s="19">
        <v>70</v>
      </c>
      <c r="AH8" s="19">
        <v>70</v>
      </c>
      <c r="AI8" s="19">
        <v>70</v>
      </c>
      <c r="AJ8" s="19">
        <v>70</v>
      </c>
      <c r="AK8" s="19">
        <v>70</v>
      </c>
      <c r="AL8" s="19">
        <v>70</v>
      </c>
      <c r="AM8" s="19">
        <v>70</v>
      </c>
      <c r="AN8" s="19">
        <v>70</v>
      </c>
      <c r="AO8" s="19">
        <v>70</v>
      </c>
      <c r="AP8" s="19">
        <v>70</v>
      </c>
      <c r="AQ8" s="19">
        <v>70</v>
      </c>
      <c r="AR8" s="19">
        <v>70</v>
      </c>
      <c r="AS8" s="19">
        <v>70</v>
      </c>
      <c r="AT8" s="19">
        <v>70</v>
      </c>
      <c r="AU8" s="19">
        <v>70</v>
      </c>
      <c r="AV8" s="19">
        <v>70</v>
      </c>
      <c r="AW8" s="19">
        <v>70</v>
      </c>
      <c r="AX8" s="19">
        <v>70</v>
      </c>
      <c r="AY8" s="19">
        <v>70</v>
      </c>
    </row>
    <row r="9" spans="1:51" x14ac:dyDescent="0.25">
      <c r="B9" t="str">
        <f>+M_Vendite!A9</f>
        <v>Prodotto 6</v>
      </c>
      <c r="D9" s="19">
        <v>70</v>
      </c>
      <c r="E9" s="19">
        <v>70</v>
      </c>
      <c r="F9" s="19">
        <v>70</v>
      </c>
      <c r="G9" s="19">
        <v>70</v>
      </c>
      <c r="H9" s="19">
        <v>70</v>
      </c>
      <c r="I9" s="19">
        <v>70</v>
      </c>
      <c r="J9" s="19">
        <v>70</v>
      </c>
      <c r="K9" s="19">
        <v>70</v>
      </c>
      <c r="L9" s="19">
        <v>70</v>
      </c>
      <c r="M9" s="19">
        <v>70</v>
      </c>
      <c r="N9" s="19">
        <v>70</v>
      </c>
      <c r="O9" s="19">
        <v>70</v>
      </c>
      <c r="P9" s="19">
        <v>70</v>
      </c>
      <c r="Q9" s="19">
        <v>70</v>
      </c>
      <c r="R9" s="19">
        <v>70</v>
      </c>
      <c r="S9" s="19">
        <v>70</v>
      </c>
      <c r="T9" s="19">
        <v>70</v>
      </c>
      <c r="U9" s="19">
        <v>70</v>
      </c>
      <c r="V9" s="19">
        <v>70</v>
      </c>
      <c r="W9" s="19">
        <v>70</v>
      </c>
      <c r="X9" s="19">
        <v>70</v>
      </c>
      <c r="Y9" s="19">
        <v>70</v>
      </c>
      <c r="Z9" s="19">
        <v>70</v>
      </c>
      <c r="AA9" s="19">
        <v>70</v>
      </c>
      <c r="AB9" s="19">
        <v>70</v>
      </c>
      <c r="AC9" s="19">
        <v>70</v>
      </c>
      <c r="AD9" s="19">
        <v>70</v>
      </c>
      <c r="AE9" s="19">
        <v>70</v>
      </c>
      <c r="AF9" s="19">
        <v>70</v>
      </c>
      <c r="AG9" s="19">
        <v>70</v>
      </c>
      <c r="AH9" s="19">
        <v>70</v>
      </c>
      <c r="AI9" s="19">
        <v>70</v>
      </c>
      <c r="AJ9" s="19">
        <v>70</v>
      </c>
      <c r="AK9" s="19">
        <v>70</v>
      </c>
      <c r="AL9" s="19">
        <v>70</v>
      </c>
      <c r="AM9" s="19">
        <v>70</v>
      </c>
      <c r="AN9" s="19">
        <v>70</v>
      </c>
      <c r="AO9" s="19">
        <v>70</v>
      </c>
      <c r="AP9" s="19">
        <v>70</v>
      </c>
      <c r="AQ9" s="19">
        <v>70</v>
      </c>
      <c r="AR9" s="19">
        <v>70</v>
      </c>
      <c r="AS9" s="19">
        <v>70</v>
      </c>
      <c r="AT9" s="19">
        <v>70</v>
      </c>
      <c r="AU9" s="19">
        <v>70</v>
      </c>
      <c r="AV9" s="19">
        <v>70</v>
      </c>
      <c r="AW9" s="19">
        <v>70</v>
      </c>
      <c r="AX9" s="19">
        <v>70</v>
      </c>
      <c r="AY9" s="19">
        <v>70</v>
      </c>
    </row>
    <row r="10" spans="1:51" x14ac:dyDescent="0.25">
      <c r="B10" t="str">
        <f>+M_Vendite!A10</f>
        <v>Prodotto 7</v>
      </c>
      <c r="D10" s="19">
        <v>70</v>
      </c>
      <c r="E10" s="19">
        <v>70</v>
      </c>
      <c r="F10" s="19">
        <v>70</v>
      </c>
      <c r="G10" s="19">
        <v>70</v>
      </c>
      <c r="H10" s="19">
        <v>70</v>
      </c>
      <c r="I10" s="19">
        <v>70</v>
      </c>
      <c r="J10" s="19">
        <v>70</v>
      </c>
      <c r="K10" s="19">
        <v>70</v>
      </c>
      <c r="L10" s="19">
        <v>70</v>
      </c>
      <c r="M10" s="19">
        <v>70</v>
      </c>
      <c r="N10" s="19">
        <v>70</v>
      </c>
      <c r="O10" s="19">
        <v>70</v>
      </c>
      <c r="P10" s="19">
        <v>70</v>
      </c>
      <c r="Q10" s="19">
        <v>70</v>
      </c>
      <c r="R10" s="19">
        <v>70</v>
      </c>
      <c r="S10" s="19">
        <v>70</v>
      </c>
      <c r="T10" s="19">
        <v>70</v>
      </c>
      <c r="U10" s="19">
        <v>70</v>
      </c>
      <c r="V10" s="19">
        <v>70</v>
      </c>
      <c r="W10" s="19">
        <v>70</v>
      </c>
      <c r="X10" s="19">
        <v>70</v>
      </c>
      <c r="Y10" s="19">
        <v>70</v>
      </c>
      <c r="Z10" s="19">
        <v>70</v>
      </c>
      <c r="AA10" s="19">
        <v>70</v>
      </c>
      <c r="AB10" s="19">
        <v>70</v>
      </c>
      <c r="AC10" s="19">
        <v>70</v>
      </c>
      <c r="AD10" s="19">
        <v>70</v>
      </c>
      <c r="AE10" s="19">
        <v>70</v>
      </c>
      <c r="AF10" s="19">
        <v>70</v>
      </c>
      <c r="AG10" s="19">
        <v>70</v>
      </c>
      <c r="AH10" s="19">
        <v>70</v>
      </c>
      <c r="AI10" s="19">
        <v>70</v>
      </c>
      <c r="AJ10" s="19">
        <v>70</v>
      </c>
      <c r="AK10" s="19">
        <v>70</v>
      </c>
      <c r="AL10" s="19">
        <v>70</v>
      </c>
      <c r="AM10" s="19">
        <v>70</v>
      </c>
      <c r="AN10" s="19">
        <v>70</v>
      </c>
      <c r="AO10" s="19">
        <v>70</v>
      </c>
      <c r="AP10" s="19">
        <v>70</v>
      </c>
      <c r="AQ10" s="19">
        <v>70</v>
      </c>
      <c r="AR10" s="19">
        <v>70</v>
      </c>
      <c r="AS10" s="19">
        <v>70</v>
      </c>
      <c r="AT10" s="19">
        <v>70</v>
      </c>
      <c r="AU10" s="19">
        <v>70</v>
      </c>
      <c r="AV10" s="19">
        <v>70</v>
      </c>
      <c r="AW10" s="19">
        <v>70</v>
      </c>
      <c r="AX10" s="19">
        <v>70</v>
      </c>
      <c r="AY10" s="19">
        <v>70</v>
      </c>
    </row>
    <row r="11" spans="1:51" x14ac:dyDescent="0.25">
      <c r="B11" t="str">
        <f>+M_Vendite!A11</f>
        <v>Prodotto 8</v>
      </c>
      <c r="D11" s="19">
        <v>70</v>
      </c>
      <c r="E11" s="19">
        <v>70</v>
      </c>
      <c r="F11" s="19">
        <v>70</v>
      </c>
      <c r="G11" s="19">
        <v>70</v>
      </c>
      <c r="H11" s="19">
        <v>70</v>
      </c>
      <c r="I11" s="19">
        <v>70</v>
      </c>
      <c r="J11" s="19">
        <v>70</v>
      </c>
      <c r="K11" s="19">
        <v>70</v>
      </c>
      <c r="L11" s="19">
        <v>70</v>
      </c>
      <c r="M11" s="19">
        <v>70</v>
      </c>
      <c r="N11" s="19">
        <v>70</v>
      </c>
      <c r="O11" s="19">
        <v>70</v>
      </c>
      <c r="P11" s="19">
        <v>70</v>
      </c>
      <c r="Q11" s="19">
        <v>70</v>
      </c>
      <c r="R11" s="19">
        <v>70</v>
      </c>
      <c r="S11" s="19">
        <v>70</v>
      </c>
      <c r="T11" s="19">
        <v>70</v>
      </c>
      <c r="U11" s="19">
        <v>70</v>
      </c>
      <c r="V11" s="19">
        <v>70</v>
      </c>
      <c r="W11" s="19">
        <v>70</v>
      </c>
      <c r="X11" s="19">
        <v>70</v>
      </c>
      <c r="Y11" s="19">
        <v>70</v>
      </c>
      <c r="Z11" s="19">
        <v>70</v>
      </c>
      <c r="AA11" s="19">
        <v>70</v>
      </c>
      <c r="AB11" s="19">
        <v>70</v>
      </c>
      <c r="AC11" s="19">
        <v>70</v>
      </c>
      <c r="AD11" s="19">
        <v>70</v>
      </c>
      <c r="AE11" s="19">
        <v>70</v>
      </c>
      <c r="AF11" s="19">
        <v>70</v>
      </c>
      <c r="AG11" s="19">
        <v>70</v>
      </c>
      <c r="AH11" s="19">
        <v>70</v>
      </c>
      <c r="AI11" s="19">
        <v>70</v>
      </c>
      <c r="AJ11" s="19">
        <v>70</v>
      </c>
      <c r="AK11" s="19">
        <v>70</v>
      </c>
      <c r="AL11" s="19">
        <v>70</v>
      </c>
      <c r="AM11" s="19">
        <v>70</v>
      </c>
      <c r="AN11" s="19">
        <v>70</v>
      </c>
      <c r="AO11" s="19">
        <v>70</v>
      </c>
      <c r="AP11" s="19">
        <v>70</v>
      </c>
      <c r="AQ11" s="19">
        <v>70</v>
      </c>
      <c r="AR11" s="19">
        <v>70</v>
      </c>
      <c r="AS11" s="19">
        <v>70</v>
      </c>
      <c r="AT11" s="19">
        <v>70</v>
      </c>
      <c r="AU11" s="19">
        <v>70</v>
      </c>
      <c r="AV11" s="19">
        <v>70</v>
      </c>
      <c r="AW11" s="19">
        <v>70</v>
      </c>
      <c r="AX11" s="19">
        <v>70</v>
      </c>
      <c r="AY11" s="19">
        <v>70</v>
      </c>
    </row>
    <row r="12" spans="1:51" x14ac:dyDescent="0.25">
      <c r="B12" t="str">
        <f>+M_Vendite!A12</f>
        <v>Prodotto 9</v>
      </c>
      <c r="D12" s="19">
        <v>70</v>
      </c>
      <c r="E12" s="19">
        <v>70</v>
      </c>
      <c r="F12" s="19">
        <v>70</v>
      </c>
      <c r="G12" s="19">
        <v>70</v>
      </c>
      <c r="H12" s="19">
        <v>70</v>
      </c>
      <c r="I12" s="19">
        <v>70</v>
      </c>
      <c r="J12" s="19">
        <v>70</v>
      </c>
      <c r="K12" s="19">
        <v>70</v>
      </c>
      <c r="L12" s="19">
        <v>70</v>
      </c>
      <c r="M12" s="19">
        <v>70</v>
      </c>
      <c r="N12" s="19">
        <v>70</v>
      </c>
      <c r="O12" s="19">
        <v>70</v>
      </c>
      <c r="P12" s="19">
        <v>70</v>
      </c>
      <c r="Q12" s="19">
        <v>70</v>
      </c>
      <c r="R12" s="19">
        <v>70</v>
      </c>
      <c r="S12" s="19">
        <v>70</v>
      </c>
      <c r="T12" s="19">
        <v>70</v>
      </c>
      <c r="U12" s="19">
        <v>70</v>
      </c>
      <c r="V12" s="19">
        <v>70</v>
      </c>
      <c r="W12" s="19">
        <v>70</v>
      </c>
      <c r="X12" s="19">
        <v>70</v>
      </c>
      <c r="Y12" s="19">
        <v>70</v>
      </c>
      <c r="Z12" s="19">
        <v>70</v>
      </c>
      <c r="AA12" s="19">
        <v>70</v>
      </c>
      <c r="AB12" s="19">
        <v>70</v>
      </c>
      <c r="AC12" s="19">
        <v>70</v>
      </c>
      <c r="AD12" s="19">
        <v>70</v>
      </c>
      <c r="AE12" s="19">
        <v>70</v>
      </c>
      <c r="AF12" s="19">
        <v>70</v>
      </c>
      <c r="AG12" s="19">
        <v>70</v>
      </c>
      <c r="AH12" s="19">
        <v>70</v>
      </c>
      <c r="AI12" s="19">
        <v>70</v>
      </c>
      <c r="AJ12" s="19">
        <v>70</v>
      </c>
      <c r="AK12" s="19">
        <v>70</v>
      </c>
      <c r="AL12" s="19">
        <v>70</v>
      </c>
      <c r="AM12" s="19">
        <v>70</v>
      </c>
      <c r="AN12" s="19">
        <v>70</v>
      </c>
      <c r="AO12" s="19">
        <v>70</v>
      </c>
      <c r="AP12" s="19">
        <v>70</v>
      </c>
      <c r="AQ12" s="19">
        <v>70</v>
      </c>
      <c r="AR12" s="19">
        <v>70</v>
      </c>
      <c r="AS12" s="19">
        <v>70</v>
      </c>
      <c r="AT12" s="19">
        <v>70</v>
      </c>
      <c r="AU12" s="19">
        <v>70</v>
      </c>
      <c r="AV12" s="19">
        <v>70</v>
      </c>
      <c r="AW12" s="19">
        <v>70</v>
      </c>
      <c r="AX12" s="19">
        <v>70</v>
      </c>
      <c r="AY12" s="19">
        <v>70</v>
      </c>
    </row>
    <row r="13" spans="1:51" x14ac:dyDescent="0.25">
      <c r="B13" t="str">
        <f>+M_Vendite!A13</f>
        <v>Prodotto 10</v>
      </c>
      <c r="D13" s="19">
        <v>70</v>
      </c>
      <c r="E13" s="19">
        <v>70</v>
      </c>
      <c r="F13" s="19">
        <v>70</v>
      </c>
      <c r="G13" s="19">
        <v>70</v>
      </c>
      <c r="H13" s="19">
        <v>70</v>
      </c>
      <c r="I13" s="19">
        <v>70</v>
      </c>
      <c r="J13" s="19">
        <v>70</v>
      </c>
      <c r="K13" s="19">
        <v>70</v>
      </c>
      <c r="L13" s="19">
        <v>70</v>
      </c>
      <c r="M13" s="19">
        <v>70</v>
      </c>
      <c r="N13" s="19">
        <v>70</v>
      </c>
      <c r="O13" s="19">
        <v>70</v>
      </c>
      <c r="P13" s="19">
        <v>70</v>
      </c>
      <c r="Q13" s="19">
        <v>70</v>
      </c>
      <c r="R13" s="19">
        <v>70</v>
      </c>
      <c r="S13" s="19">
        <v>70</v>
      </c>
      <c r="T13" s="19">
        <v>70</v>
      </c>
      <c r="U13" s="19">
        <v>70</v>
      </c>
      <c r="V13" s="19">
        <v>70</v>
      </c>
      <c r="W13" s="19">
        <v>70</v>
      </c>
      <c r="X13" s="19">
        <v>70</v>
      </c>
      <c r="Y13" s="19">
        <v>70</v>
      </c>
      <c r="Z13" s="19">
        <v>70</v>
      </c>
      <c r="AA13" s="19">
        <v>70</v>
      </c>
      <c r="AB13" s="19">
        <v>70</v>
      </c>
      <c r="AC13" s="19">
        <v>70</v>
      </c>
      <c r="AD13" s="19">
        <v>70</v>
      </c>
      <c r="AE13" s="19">
        <v>70</v>
      </c>
      <c r="AF13" s="19">
        <v>70</v>
      </c>
      <c r="AG13" s="19">
        <v>70</v>
      </c>
      <c r="AH13" s="19">
        <v>70</v>
      </c>
      <c r="AI13" s="19">
        <v>70</v>
      </c>
      <c r="AJ13" s="19">
        <v>70</v>
      </c>
      <c r="AK13" s="19">
        <v>70</v>
      </c>
      <c r="AL13" s="19">
        <v>70</v>
      </c>
      <c r="AM13" s="19">
        <v>70</v>
      </c>
      <c r="AN13" s="19">
        <v>70</v>
      </c>
      <c r="AO13" s="19">
        <v>70</v>
      </c>
      <c r="AP13" s="19">
        <v>70</v>
      </c>
      <c r="AQ13" s="19">
        <v>70</v>
      </c>
      <c r="AR13" s="19">
        <v>70</v>
      </c>
      <c r="AS13" s="19">
        <v>70</v>
      </c>
      <c r="AT13" s="19">
        <v>70</v>
      </c>
      <c r="AU13" s="19">
        <v>70</v>
      </c>
      <c r="AV13" s="19">
        <v>70</v>
      </c>
      <c r="AW13" s="19">
        <v>70</v>
      </c>
      <c r="AX13" s="19">
        <v>70</v>
      </c>
      <c r="AY13" s="19">
        <v>70</v>
      </c>
    </row>
    <row r="14" spans="1:51" x14ac:dyDescent="0.25">
      <c r="B14" t="str">
        <f>+M_Vendite!A14</f>
        <v>Prodotto 11</v>
      </c>
      <c r="D14" s="19">
        <v>70</v>
      </c>
      <c r="E14" s="19">
        <v>70</v>
      </c>
      <c r="F14" s="19">
        <v>70</v>
      </c>
      <c r="G14" s="19">
        <v>70</v>
      </c>
      <c r="H14" s="19">
        <v>70</v>
      </c>
      <c r="I14" s="19">
        <v>70</v>
      </c>
      <c r="J14" s="19">
        <v>70</v>
      </c>
      <c r="K14" s="19">
        <v>70</v>
      </c>
      <c r="L14" s="19">
        <v>70</v>
      </c>
      <c r="M14" s="19">
        <v>70</v>
      </c>
      <c r="N14" s="19">
        <v>70</v>
      </c>
      <c r="O14" s="19">
        <v>70</v>
      </c>
      <c r="P14" s="19">
        <v>70</v>
      </c>
      <c r="Q14" s="19">
        <v>70</v>
      </c>
      <c r="R14" s="19">
        <v>70</v>
      </c>
      <c r="S14" s="19">
        <v>70</v>
      </c>
      <c r="T14" s="19">
        <v>70</v>
      </c>
      <c r="U14" s="19">
        <v>70</v>
      </c>
      <c r="V14" s="19">
        <v>70</v>
      </c>
      <c r="W14" s="19">
        <v>70</v>
      </c>
      <c r="X14" s="19">
        <v>70</v>
      </c>
      <c r="Y14" s="19">
        <v>70</v>
      </c>
      <c r="Z14" s="19">
        <v>70</v>
      </c>
      <c r="AA14" s="19">
        <v>70</v>
      </c>
      <c r="AB14" s="19">
        <v>70</v>
      </c>
      <c r="AC14" s="19">
        <v>70</v>
      </c>
      <c r="AD14" s="19">
        <v>70</v>
      </c>
      <c r="AE14" s="19">
        <v>70</v>
      </c>
      <c r="AF14" s="19">
        <v>70</v>
      </c>
      <c r="AG14" s="19">
        <v>70</v>
      </c>
      <c r="AH14" s="19">
        <v>70</v>
      </c>
      <c r="AI14" s="19">
        <v>70</v>
      </c>
      <c r="AJ14" s="19">
        <v>70</v>
      </c>
      <c r="AK14" s="19">
        <v>70</v>
      </c>
      <c r="AL14" s="19">
        <v>70</v>
      </c>
      <c r="AM14" s="19">
        <v>70</v>
      </c>
      <c r="AN14" s="19">
        <v>70</v>
      </c>
      <c r="AO14" s="19">
        <v>70</v>
      </c>
      <c r="AP14" s="19">
        <v>70</v>
      </c>
      <c r="AQ14" s="19">
        <v>70</v>
      </c>
      <c r="AR14" s="19">
        <v>70</v>
      </c>
      <c r="AS14" s="19">
        <v>70</v>
      </c>
      <c r="AT14" s="19">
        <v>70</v>
      </c>
      <c r="AU14" s="19">
        <v>70</v>
      </c>
      <c r="AV14" s="19">
        <v>70</v>
      </c>
      <c r="AW14" s="19">
        <v>70</v>
      </c>
      <c r="AX14" s="19">
        <v>70</v>
      </c>
      <c r="AY14" s="19">
        <v>70</v>
      </c>
    </row>
    <row r="15" spans="1:51" x14ac:dyDescent="0.25">
      <c r="B15" t="str">
        <f>+M_Vendite!A15</f>
        <v>Prodotto 12</v>
      </c>
      <c r="D15" s="19">
        <v>70</v>
      </c>
      <c r="E15" s="19">
        <v>70</v>
      </c>
      <c r="F15" s="19">
        <v>70</v>
      </c>
      <c r="G15" s="19">
        <v>70</v>
      </c>
      <c r="H15" s="19">
        <v>70</v>
      </c>
      <c r="I15" s="19">
        <v>70</v>
      </c>
      <c r="J15" s="19">
        <v>70</v>
      </c>
      <c r="K15" s="19">
        <v>70</v>
      </c>
      <c r="L15" s="19">
        <v>70</v>
      </c>
      <c r="M15" s="19">
        <v>70</v>
      </c>
      <c r="N15" s="19">
        <v>70</v>
      </c>
      <c r="O15" s="19">
        <v>70</v>
      </c>
      <c r="P15" s="19">
        <v>70</v>
      </c>
      <c r="Q15" s="19">
        <v>70</v>
      </c>
      <c r="R15" s="19">
        <v>70</v>
      </c>
      <c r="S15" s="19">
        <v>70</v>
      </c>
      <c r="T15" s="19">
        <v>70</v>
      </c>
      <c r="U15" s="19">
        <v>70</v>
      </c>
      <c r="V15" s="19">
        <v>70</v>
      </c>
      <c r="W15" s="19">
        <v>70</v>
      </c>
      <c r="X15" s="19">
        <v>70</v>
      </c>
      <c r="Y15" s="19">
        <v>70</v>
      </c>
      <c r="Z15" s="19">
        <v>70</v>
      </c>
      <c r="AA15" s="19">
        <v>70</v>
      </c>
      <c r="AB15" s="19">
        <v>70</v>
      </c>
      <c r="AC15" s="19">
        <v>70</v>
      </c>
      <c r="AD15" s="19">
        <v>70</v>
      </c>
      <c r="AE15" s="19">
        <v>70</v>
      </c>
      <c r="AF15" s="19">
        <v>70</v>
      </c>
      <c r="AG15" s="19">
        <v>70</v>
      </c>
      <c r="AH15" s="19">
        <v>70</v>
      </c>
      <c r="AI15" s="19">
        <v>70</v>
      </c>
      <c r="AJ15" s="19">
        <v>70</v>
      </c>
      <c r="AK15" s="19">
        <v>70</v>
      </c>
      <c r="AL15" s="19">
        <v>70</v>
      </c>
      <c r="AM15" s="19">
        <v>70</v>
      </c>
      <c r="AN15" s="19">
        <v>70</v>
      </c>
      <c r="AO15" s="19">
        <v>70</v>
      </c>
      <c r="AP15" s="19">
        <v>70</v>
      </c>
      <c r="AQ15" s="19">
        <v>70</v>
      </c>
      <c r="AR15" s="19">
        <v>70</v>
      </c>
      <c r="AS15" s="19">
        <v>70</v>
      </c>
      <c r="AT15" s="19">
        <v>70</v>
      </c>
      <c r="AU15" s="19">
        <v>70</v>
      </c>
      <c r="AV15" s="19">
        <v>70</v>
      </c>
      <c r="AW15" s="19">
        <v>70</v>
      </c>
      <c r="AX15" s="19">
        <v>70</v>
      </c>
      <c r="AY15" s="19">
        <v>70</v>
      </c>
    </row>
    <row r="16" spans="1:51" x14ac:dyDescent="0.25">
      <c r="B16" t="str">
        <f>+M_Vendite!A16</f>
        <v>Prodotto 13</v>
      </c>
      <c r="D16" s="19">
        <v>70</v>
      </c>
      <c r="E16" s="19">
        <v>70</v>
      </c>
      <c r="F16" s="19">
        <v>70</v>
      </c>
      <c r="G16" s="19">
        <v>70</v>
      </c>
      <c r="H16" s="19">
        <v>70</v>
      </c>
      <c r="I16" s="19">
        <v>70</v>
      </c>
      <c r="J16" s="19">
        <v>70</v>
      </c>
      <c r="K16" s="19">
        <v>70</v>
      </c>
      <c r="L16" s="19">
        <v>70</v>
      </c>
      <c r="M16" s="19">
        <v>70</v>
      </c>
      <c r="N16" s="19">
        <v>70</v>
      </c>
      <c r="O16" s="19">
        <v>70</v>
      </c>
      <c r="P16" s="19">
        <v>70</v>
      </c>
      <c r="Q16" s="19">
        <v>70</v>
      </c>
      <c r="R16" s="19">
        <v>70</v>
      </c>
      <c r="S16" s="19">
        <v>70</v>
      </c>
      <c r="T16" s="19">
        <v>70</v>
      </c>
      <c r="U16" s="19">
        <v>70</v>
      </c>
      <c r="V16" s="19">
        <v>70</v>
      </c>
      <c r="W16" s="19">
        <v>70</v>
      </c>
      <c r="X16" s="19">
        <v>70</v>
      </c>
      <c r="Y16" s="19">
        <v>70</v>
      </c>
      <c r="Z16" s="19">
        <v>70</v>
      </c>
      <c r="AA16" s="19">
        <v>70</v>
      </c>
      <c r="AB16" s="19">
        <v>70</v>
      </c>
      <c r="AC16" s="19">
        <v>70</v>
      </c>
      <c r="AD16" s="19">
        <v>70</v>
      </c>
      <c r="AE16" s="19">
        <v>70</v>
      </c>
      <c r="AF16" s="19">
        <v>70</v>
      </c>
      <c r="AG16" s="19">
        <v>70</v>
      </c>
      <c r="AH16" s="19">
        <v>70</v>
      </c>
      <c r="AI16" s="19">
        <v>70</v>
      </c>
      <c r="AJ16" s="19">
        <v>70</v>
      </c>
      <c r="AK16" s="19">
        <v>70</v>
      </c>
      <c r="AL16" s="19">
        <v>70</v>
      </c>
      <c r="AM16" s="19">
        <v>70</v>
      </c>
      <c r="AN16" s="19">
        <v>70</v>
      </c>
      <c r="AO16" s="19">
        <v>70</v>
      </c>
      <c r="AP16" s="19">
        <v>70</v>
      </c>
      <c r="AQ16" s="19">
        <v>70</v>
      </c>
      <c r="AR16" s="19">
        <v>70</v>
      </c>
      <c r="AS16" s="19">
        <v>70</v>
      </c>
      <c r="AT16" s="19">
        <v>70</v>
      </c>
      <c r="AU16" s="19">
        <v>70</v>
      </c>
      <c r="AV16" s="19">
        <v>70</v>
      </c>
      <c r="AW16" s="19">
        <v>70</v>
      </c>
      <c r="AX16" s="19">
        <v>70</v>
      </c>
      <c r="AY16" s="19">
        <v>70</v>
      </c>
    </row>
    <row r="17" spans="2:51" x14ac:dyDescent="0.25">
      <c r="B17" t="str">
        <f>+M_Vendite!A17</f>
        <v>Prodotto 14</v>
      </c>
      <c r="D17" s="19">
        <v>70</v>
      </c>
      <c r="E17" s="19">
        <v>70</v>
      </c>
      <c r="F17" s="19">
        <v>70</v>
      </c>
      <c r="G17" s="19">
        <v>70</v>
      </c>
      <c r="H17" s="19">
        <v>70</v>
      </c>
      <c r="I17" s="19">
        <v>70</v>
      </c>
      <c r="J17" s="19">
        <v>70</v>
      </c>
      <c r="K17" s="19">
        <v>70</v>
      </c>
      <c r="L17" s="19">
        <v>70</v>
      </c>
      <c r="M17" s="19">
        <v>70</v>
      </c>
      <c r="N17" s="19">
        <v>70</v>
      </c>
      <c r="O17" s="19">
        <v>70</v>
      </c>
      <c r="P17" s="19">
        <v>70</v>
      </c>
      <c r="Q17" s="19">
        <v>70</v>
      </c>
      <c r="R17" s="19">
        <v>70</v>
      </c>
      <c r="S17" s="19">
        <v>70</v>
      </c>
      <c r="T17" s="19">
        <v>70</v>
      </c>
      <c r="U17" s="19">
        <v>70</v>
      </c>
      <c r="V17" s="19">
        <v>70</v>
      </c>
      <c r="W17" s="19">
        <v>70</v>
      </c>
      <c r="X17" s="19">
        <v>70</v>
      </c>
      <c r="Y17" s="19">
        <v>70</v>
      </c>
      <c r="Z17" s="19">
        <v>70</v>
      </c>
      <c r="AA17" s="19">
        <v>70</v>
      </c>
      <c r="AB17" s="19">
        <v>70</v>
      </c>
      <c r="AC17" s="19">
        <v>70</v>
      </c>
      <c r="AD17" s="19">
        <v>70</v>
      </c>
      <c r="AE17" s="19">
        <v>70</v>
      </c>
      <c r="AF17" s="19">
        <v>70</v>
      </c>
      <c r="AG17" s="19">
        <v>70</v>
      </c>
      <c r="AH17" s="19">
        <v>70</v>
      </c>
      <c r="AI17" s="19">
        <v>70</v>
      </c>
      <c r="AJ17" s="19">
        <v>70</v>
      </c>
      <c r="AK17" s="19">
        <v>70</v>
      </c>
      <c r="AL17" s="19">
        <v>70</v>
      </c>
      <c r="AM17" s="19">
        <v>70</v>
      </c>
      <c r="AN17" s="19">
        <v>70</v>
      </c>
      <c r="AO17" s="19">
        <v>70</v>
      </c>
      <c r="AP17" s="19">
        <v>70</v>
      </c>
      <c r="AQ17" s="19">
        <v>70</v>
      </c>
      <c r="AR17" s="19">
        <v>70</v>
      </c>
      <c r="AS17" s="19">
        <v>70</v>
      </c>
      <c r="AT17" s="19">
        <v>70</v>
      </c>
      <c r="AU17" s="19">
        <v>70</v>
      </c>
      <c r="AV17" s="19">
        <v>70</v>
      </c>
      <c r="AW17" s="19">
        <v>70</v>
      </c>
      <c r="AX17" s="19">
        <v>70</v>
      </c>
      <c r="AY17" s="19">
        <v>70</v>
      </c>
    </row>
    <row r="18" spans="2:51" x14ac:dyDescent="0.25">
      <c r="B18" t="str">
        <f>+M_Vendite!A18</f>
        <v>Prodotto 15</v>
      </c>
      <c r="D18" s="19">
        <v>70</v>
      </c>
      <c r="E18" s="19">
        <v>70</v>
      </c>
      <c r="F18" s="19">
        <v>70</v>
      </c>
      <c r="G18" s="19">
        <v>70</v>
      </c>
      <c r="H18" s="19">
        <v>70</v>
      </c>
      <c r="I18" s="19">
        <v>70</v>
      </c>
      <c r="J18" s="19">
        <v>70</v>
      </c>
      <c r="K18" s="19">
        <v>70</v>
      </c>
      <c r="L18" s="19">
        <v>70</v>
      </c>
      <c r="M18" s="19">
        <v>70</v>
      </c>
      <c r="N18" s="19">
        <v>70</v>
      </c>
      <c r="O18" s="19">
        <v>70</v>
      </c>
      <c r="P18" s="19">
        <v>70</v>
      </c>
      <c r="Q18" s="19">
        <v>70</v>
      </c>
      <c r="R18" s="19">
        <v>70</v>
      </c>
      <c r="S18" s="19">
        <v>70</v>
      </c>
      <c r="T18" s="19">
        <v>70</v>
      </c>
      <c r="U18" s="19">
        <v>70</v>
      </c>
      <c r="V18" s="19">
        <v>70</v>
      </c>
      <c r="W18" s="19">
        <v>70</v>
      </c>
      <c r="X18" s="19">
        <v>70</v>
      </c>
      <c r="Y18" s="19">
        <v>70</v>
      </c>
      <c r="Z18" s="19">
        <v>70</v>
      </c>
      <c r="AA18" s="19">
        <v>70</v>
      </c>
      <c r="AB18" s="19">
        <v>70</v>
      </c>
      <c r="AC18" s="19">
        <v>70</v>
      </c>
      <c r="AD18" s="19">
        <v>70</v>
      </c>
      <c r="AE18" s="19">
        <v>70</v>
      </c>
      <c r="AF18" s="19">
        <v>70</v>
      </c>
      <c r="AG18" s="19">
        <v>70</v>
      </c>
      <c r="AH18" s="19">
        <v>70</v>
      </c>
      <c r="AI18" s="19">
        <v>70</v>
      </c>
      <c r="AJ18" s="19">
        <v>70</v>
      </c>
      <c r="AK18" s="19">
        <v>70</v>
      </c>
      <c r="AL18" s="19">
        <v>70</v>
      </c>
      <c r="AM18" s="19">
        <v>70</v>
      </c>
      <c r="AN18" s="19">
        <v>70</v>
      </c>
      <c r="AO18" s="19">
        <v>70</v>
      </c>
      <c r="AP18" s="19">
        <v>70</v>
      </c>
      <c r="AQ18" s="19">
        <v>70</v>
      </c>
      <c r="AR18" s="19">
        <v>70</v>
      </c>
      <c r="AS18" s="19">
        <v>70</v>
      </c>
      <c r="AT18" s="19">
        <v>70</v>
      </c>
      <c r="AU18" s="19">
        <v>70</v>
      </c>
      <c r="AV18" s="19">
        <v>70</v>
      </c>
      <c r="AW18" s="19">
        <v>70</v>
      </c>
      <c r="AX18" s="19">
        <v>70</v>
      </c>
      <c r="AY18" s="19">
        <v>70</v>
      </c>
    </row>
    <row r="19" spans="2:51" x14ac:dyDescent="0.25">
      <c r="B19" t="str">
        <f>+M_Vendite!A19</f>
        <v>Prodotto 16</v>
      </c>
      <c r="D19" s="19">
        <v>70</v>
      </c>
      <c r="E19" s="19">
        <v>70</v>
      </c>
      <c r="F19" s="19">
        <v>70</v>
      </c>
      <c r="G19" s="19">
        <v>70</v>
      </c>
      <c r="H19" s="19">
        <v>70</v>
      </c>
      <c r="I19" s="19">
        <v>70</v>
      </c>
      <c r="J19" s="19">
        <v>70</v>
      </c>
      <c r="K19" s="19">
        <v>70</v>
      </c>
      <c r="L19" s="19">
        <v>70</v>
      </c>
      <c r="M19" s="19">
        <v>70</v>
      </c>
      <c r="N19" s="19">
        <v>70</v>
      </c>
      <c r="O19" s="19">
        <v>70</v>
      </c>
      <c r="P19" s="19">
        <v>70</v>
      </c>
      <c r="Q19" s="19">
        <v>70</v>
      </c>
      <c r="R19" s="19">
        <v>70</v>
      </c>
      <c r="S19" s="19">
        <v>70</v>
      </c>
      <c r="T19" s="19">
        <v>70</v>
      </c>
      <c r="U19" s="19">
        <v>70</v>
      </c>
      <c r="V19" s="19">
        <v>70</v>
      </c>
      <c r="W19" s="19">
        <v>70</v>
      </c>
      <c r="X19" s="19">
        <v>70</v>
      </c>
      <c r="Y19" s="19">
        <v>70</v>
      </c>
      <c r="Z19" s="19">
        <v>70</v>
      </c>
      <c r="AA19" s="19">
        <v>70</v>
      </c>
      <c r="AB19" s="19">
        <v>70</v>
      </c>
      <c r="AC19" s="19">
        <v>70</v>
      </c>
      <c r="AD19" s="19">
        <v>70</v>
      </c>
      <c r="AE19" s="19">
        <v>70</v>
      </c>
      <c r="AF19" s="19">
        <v>70</v>
      </c>
      <c r="AG19" s="19">
        <v>70</v>
      </c>
      <c r="AH19" s="19">
        <v>70</v>
      </c>
      <c r="AI19" s="19">
        <v>70</v>
      </c>
      <c r="AJ19" s="19">
        <v>70</v>
      </c>
      <c r="AK19" s="19">
        <v>70</v>
      </c>
      <c r="AL19" s="19">
        <v>70</v>
      </c>
      <c r="AM19" s="19">
        <v>70</v>
      </c>
      <c r="AN19" s="19">
        <v>70</v>
      </c>
      <c r="AO19" s="19">
        <v>70</v>
      </c>
      <c r="AP19" s="19">
        <v>70</v>
      </c>
      <c r="AQ19" s="19">
        <v>70</v>
      </c>
      <c r="AR19" s="19">
        <v>70</v>
      </c>
      <c r="AS19" s="19">
        <v>70</v>
      </c>
      <c r="AT19" s="19">
        <v>70</v>
      </c>
      <c r="AU19" s="19">
        <v>70</v>
      </c>
      <c r="AV19" s="19">
        <v>70</v>
      </c>
      <c r="AW19" s="19">
        <v>70</v>
      </c>
      <c r="AX19" s="19">
        <v>70</v>
      </c>
      <c r="AY19" s="19">
        <v>70</v>
      </c>
    </row>
    <row r="20" spans="2:51" x14ac:dyDescent="0.25">
      <c r="B20" t="str">
        <f>+M_Vendite!A20</f>
        <v>Prodotto 17</v>
      </c>
      <c r="D20" s="19">
        <v>70</v>
      </c>
      <c r="E20" s="19">
        <v>70</v>
      </c>
      <c r="F20" s="19">
        <v>70</v>
      </c>
      <c r="G20" s="19">
        <v>70</v>
      </c>
      <c r="H20" s="19">
        <v>70</v>
      </c>
      <c r="I20" s="19">
        <v>70</v>
      </c>
      <c r="J20" s="19">
        <v>70</v>
      </c>
      <c r="K20" s="19">
        <v>70</v>
      </c>
      <c r="L20" s="19">
        <v>70</v>
      </c>
      <c r="M20" s="19">
        <v>70</v>
      </c>
      <c r="N20" s="19">
        <v>70</v>
      </c>
      <c r="O20" s="19">
        <v>70</v>
      </c>
      <c r="P20" s="19">
        <v>70</v>
      </c>
      <c r="Q20" s="19">
        <v>70</v>
      </c>
      <c r="R20" s="19">
        <v>70</v>
      </c>
      <c r="S20" s="19">
        <v>70</v>
      </c>
      <c r="T20" s="19">
        <v>70</v>
      </c>
      <c r="U20" s="19">
        <v>70</v>
      </c>
      <c r="V20" s="19">
        <v>70</v>
      </c>
      <c r="W20" s="19">
        <v>70</v>
      </c>
      <c r="X20" s="19">
        <v>70</v>
      </c>
      <c r="Y20" s="19">
        <v>70</v>
      </c>
      <c r="Z20" s="19">
        <v>70</v>
      </c>
      <c r="AA20" s="19">
        <v>70</v>
      </c>
      <c r="AB20" s="19">
        <v>70</v>
      </c>
      <c r="AC20" s="19">
        <v>70</v>
      </c>
      <c r="AD20" s="19">
        <v>70</v>
      </c>
      <c r="AE20" s="19">
        <v>70</v>
      </c>
      <c r="AF20" s="19">
        <v>70</v>
      </c>
      <c r="AG20" s="19">
        <v>70</v>
      </c>
      <c r="AH20" s="19">
        <v>70</v>
      </c>
      <c r="AI20" s="19">
        <v>70</v>
      </c>
      <c r="AJ20" s="19">
        <v>70</v>
      </c>
      <c r="AK20" s="19">
        <v>70</v>
      </c>
      <c r="AL20" s="19">
        <v>70</v>
      </c>
      <c r="AM20" s="19">
        <v>70</v>
      </c>
      <c r="AN20" s="19">
        <v>70</v>
      </c>
      <c r="AO20" s="19">
        <v>70</v>
      </c>
      <c r="AP20" s="19">
        <v>70</v>
      </c>
      <c r="AQ20" s="19">
        <v>70</v>
      </c>
      <c r="AR20" s="19">
        <v>70</v>
      </c>
      <c r="AS20" s="19">
        <v>70</v>
      </c>
      <c r="AT20" s="19">
        <v>70</v>
      </c>
      <c r="AU20" s="19">
        <v>70</v>
      </c>
      <c r="AV20" s="19">
        <v>70</v>
      </c>
      <c r="AW20" s="19">
        <v>70</v>
      </c>
      <c r="AX20" s="19">
        <v>70</v>
      </c>
      <c r="AY20" s="19">
        <v>70</v>
      </c>
    </row>
    <row r="21" spans="2:51" x14ac:dyDescent="0.25">
      <c r="B21" t="str">
        <f>+M_Vendite!A21</f>
        <v>Prodotto 18</v>
      </c>
      <c r="D21" s="19">
        <v>70</v>
      </c>
      <c r="E21" s="19">
        <v>70</v>
      </c>
      <c r="F21" s="19">
        <v>70</v>
      </c>
      <c r="G21" s="19">
        <v>70</v>
      </c>
      <c r="H21" s="19">
        <v>70</v>
      </c>
      <c r="I21" s="19">
        <v>70</v>
      </c>
      <c r="J21" s="19">
        <v>70</v>
      </c>
      <c r="K21" s="19">
        <v>70</v>
      </c>
      <c r="L21" s="19">
        <v>70</v>
      </c>
      <c r="M21" s="19">
        <v>70</v>
      </c>
      <c r="N21" s="19">
        <v>70</v>
      </c>
      <c r="O21" s="19">
        <v>70</v>
      </c>
      <c r="P21" s="19">
        <v>70</v>
      </c>
      <c r="Q21" s="19">
        <v>70</v>
      </c>
      <c r="R21" s="19">
        <v>70</v>
      </c>
      <c r="S21" s="19">
        <v>70</v>
      </c>
      <c r="T21" s="19">
        <v>70</v>
      </c>
      <c r="U21" s="19">
        <v>70</v>
      </c>
      <c r="V21" s="19">
        <v>70</v>
      </c>
      <c r="W21" s="19">
        <v>70</v>
      </c>
      <c r="X21" s="19">
        <v>70</v>
      </c>
      <c r="Y21" s="19">
        <v>70</v>
      </c>
      <c r="Z21" s="19">
        <v>70</v>
      </c>
      <c r="AA21" s="19">
        <v>70</v>
      </c>
      <c r="AB21" s="19">
        <v>70</v>
      </c>
      <c r="AC21" s="19">
        <v>70</v>
      </c>
      <c r="AD21" s="19">
        <v>70</v>
      </c>
      <c r="AE21" s="19">
        <v>70</v>
      </c>
      <c r="AF21" s="19">
        <v>70</v>
      </c>
      <c r="AG21" s="19">
        <v>70</v>
      </c>
      <c r="AH21" s="19">
        <v>70</v>
      </c>
      <c r="AI21" s="19">
        <v>70</v>
      </c>
      <c r="AJ21" s="19">
        <v>70</v>
      </c>
      <c r="AK21" s="19">
        <v>70</v>
      </c>
      <c r="AL21" s="19">
        <v>70</v>
      </c>
      <c r="AM21" s="19">
        <v>70</v>
      </c>
      <c r="AN21" s="19">
        <v>70</v>
      </c>
      <c r="AO21" s="19">
        <v>70</v>
      </c>
      <c r="AP21" s="19">
        <v>70</v>
      </c>
      <c r="AQ21" s="19">
        <v>70</v>
      </c>
      <c r="AR21" s="19">
        <v>70</v>
      </c>
      <c r="AS21" s="19">
        <v>70</v>
      </c>
      <c r="AT21" s="19">
        <v>70</v>
      </c>
      <c r="AU21" s="19">
        <v>70</v>
      </c>
      <c r="AV21" s="19">
        <v>70</v>
      </c>
      <c r="AW21" s="19">
        <v>70</v>
      </c>
      <c r="AX21" s="19">
        <v>70</v>
      </c>
      <c r="AY21" s="19">
        <v>70</v>
      </c>
    </row>
    <row r="22" spans="2:51" x14ac:dyDescent="0.25">
      <c r="B22" t="str">
        <f>+M_Vendite!A22</f>
        <v>Prodotto 19</v>
      </c>
      <c r="D22" s="19">
        <v>70</v>
      </c>
      <c r="E22" s="19">
        <v>70</v>
      </c>
      <c r="F22" s="19">
        <v>70</v>
      </c>
      <c r="G22" s="19">
        <v>70</v>
      </c>
      <c r="H22" s="19">
        <v>70</v>
      </c>
      <c r="I22" s="19">
        <v>70</v>
      </c>
      <c r="J22" s="19">
        <v>70</v>
      </c>
      <c r="K22" s="19">
        <v>70</v>
      </c>
      <c r="L22" s="19">
        <v>70</v>
      </c>
      <c r="M22" s="19">
        <v>70</v>
      </c>
      <c r="N22" s="19">
        <v>70</v>
      </c>
      <c r="O22" s="19">
        <v>70</v>
      </c>
      <c r="P22" s="19">
        <v>70</v>
      </c>
      <c r="Q22" s="19">
        <v>70</v>
      </c>
      <c r="R22" s="19">
        <v>70</v>
      </c>
      <c r="S22" s="19">
        <v>70</v>
      </c>
      <c r="T22" s="19">
        <v>70</v>
      </c>
      <c r="U22" s="19">
        <v>70</v>
      </c>
      <c r="V22" s="19">
        <v>70</v>
      </c>
      <c r="W22" s="19">
        <v>70</v>
      </c>
      <c r="X22" s="19">
        <v>70</v>
      </c>
      <c r="Y22" s="19">
        <v>70</v>
      </c>
      <c r="Z22" s="19">
        <v>70</v>
      </c>
      <c r="AA22" s="19">
        <v>70</v>
      </c>
      <c r="AB22" s="19">
        <v>70</v>
      </c>
      <c r="AC22" s="19">
        <v>70</v>
      </c>
      <c r="AD22" s="19">
        <v>70</v>
      </c>
      <c r="AE22" s="19">
        <v>70</v>
      </c>
      <c r="AF22" s="19">
        <v>70</v>
      </c>
      <c r="AG22" s="19">
        <v>70</v>
      </c>
      <c r="AH22" s="19">
        <v>70</v>
      </c>
      <c r="AI22" s="19">
        <v>70</v>
      </c>
      <c r="AJ22" s="19">
        <v>70</v>
      </c>
      <c r="AK22" s="19">
        <v>70</v>
      </c>
      <c r="AL22" s="19">
        <v>70</v>
      </c>
      <c r="AM22" s="19">
        <v>70</v>
      </c>
      <c r="AN22" s="19">
        <v>70</v>
      </c>
      <c r="AO22" s="19">
        <v>70</v>
      </c>
      <c r="AP22" s="19">
        <v>70</v>
      </c>
      <c r="AQ22" s="19">
        <v>70</v>
      </c>
      <c r="AR22" s="19">
        <v>70</v>
      </c>
      <c r="AS22" s="19">
        <v>70</v>
      </c>
      <c r="AT22" s="19">
        <v>70</v>
      </c>
      <c r="AU22" s="19">
        <v>70</v>
      </c>
      <c r="AV22" s="19">
        <v>70</v>
      </c>
      <c r="AW22" s="19">
        <v>70</v>
      </c>
      <c r="AX22" s="19">
        <v>70</v>
      </c>
      <c r="AY22" s="19">
        <v>70</v>
      </c>
    </row>
    <row r="23" spans="2:51" x14ac:dyDescent="0.25">
      <c r="B23" t="str">
        <f>+M_Vendite!A23</f>
        <v>Prodotto 20</v>
      </c>
      <c r="D23" s="19">
        <v>70</v>
      </c>
      <c r="E23" s="19">
        <v>70</v>
      </c>
      <c r="F23" s="19">
        <v>70</v>
      </c>
      <c r="G23" s="19">
        <v>70</v>
      </c>
      <c r="H23" s="19">
        <v>70</v>
      </c>
      <c r="I23" s="19">
        <v>70</v>
      </c>
      <c r="J23" s="19">
        <v>70</v>
      </c>
      <c r="K23" s="19">
        <v>70</v>
      </c>
      <c r="L23" s="19">
        <v>70</v>
      </c>
      <c r="M23" s="19">
        <v>70</v>
      </c>
      <c r="N23" s="19">
        <v>70</v>
      </c>
      <c r="O23" s="19">
        <v>70</v>
      </c>
      <c r="P23" s="19">
        <v>70</v>
      </c>
      <c r="Q23" s="19">
        <v>70</v>
      </c>
      <c r="R23" s="19">
        <v>70</v>
      </c>
      <c r="S23" s="19">
        <v>70</v>
      </c>
      <c r="T23" s="19">
        <v>70</v>
      </c>
      <c r="U23" s="19">
        <v>70</v>
      </c>
      <c r="V23" s="19">
        <v>70</v>
      </c>
      <c r="W23" s="19">
        <v>70</v>
      </c>
      <c r="X23" s="19">
        <v>70</v>
      </c>
      <c r="Y23" s="19">
        <v>70</v>
      </c>
      <c r="Z23" s="19">
        <v>70</v>
      </c>
      <c r="AA23" s="19">
        <v>70</v>
      </c>
      <c r="AB23" s="19">
        <v>70</v>
      </c>
      <c r="AC23" s="19">
        <v>70</v>
      </c>
      <c r="AD23" s="19">
        <v>70</v>
      </c>
      <c r="AE23" s="19">
        <v>70</v>
      </c>
      <c r="AF23" s="19">
        <v>70</v>
      </c>
      <c r="AG23" s="19">
        <v>70</v>
      </c>
      <c r="AH23" s="19">
        <v>70</v>
      </c>
      <c r="AI23" s="19">
        <v>70</v>
      </c>
      <c r="AJ23" s="19">
        <v>70</v>
      </c>
      <c r="AK23" s="19">
        <v>70</v>
      </c>
      <c r="AL23" s="19">
        <v>70</v>
      </c>
      <c r="AM23" s="19">
        <v>70</v>
      </c>
      <c r="AN23" s="19">
        <v>70</v>
      </c>
      <c r="AO23" s="19">
        <v>70</v>
      </c>
      <c r="AP23" s="19">
        <v>70</v>
      </c>
      <c r="AQ23" s="19">
        <v>70</v>
      </c>
      <c r="AR23" s="19">
        <v>70</v>
      </c>
      <c r="AS23" s="19">
        <v>70</v>
      </c>
      <c r="AT23" s="19">
        <v>70</v>
      </c>
      <c r="AU23" s="19">
        <v>70</v>
      </c>
      <c r="AV23" s="19">
        <v>70</v>
      </c>
      <c r="AW23" s="19">
        <v>70</v>
      </c>
      <c r="AX23" s="19">
        <v>70</v>
      </c>
      <c r="AY23" s="19">
        <v>70</v>
      </c>
    </row>
    <row r="26" spans="2:51" x14ac:dyDescent="0.25">
      <c r="B26" s="26" t="str">
        <f>+IF(Indice!$F$1="INGLESE","Quantity Purchased","Quantità Acquistate")</f>
        <v>Quantità Acquistate</v>
      </c>
      <c r="C26" s="26"/>
      <c r="D26" s="33">
        <f t="shared" ref="D26:AY26" si="0">+D3</f>
        <v>42370</v>
      </c>
      <c r="E26" s="33">
        <f t="shared" si="0"/>
        <v>42429</v>
      </c>
      <c r="F26" s="33">
        <f t="shared" si="0"/>
        <v>42460</v>
      </c>
      <c r="G26" s="33">
        <f t="shared" si="0"/>
        <v>42490</v>
      </c>
      <c r="H26" s="33">
        <f t="shared" si="0"/>
        <v>42521</v>
      </c>
      <c r="I26" s="33">
        <f t="shared" si="0"/>
        <v>42551</v>
      </c>
      <c r="J26" s="33">
        <f t="shared" si="0"/>
        <v>42582</v>
      </c>
      <c r="K26" s="33">
        <f t="shared" si="0"/>
        <v>42613</v>
      </c>
      <c r="L26" s="33">
        <f t="shared" si="0"/>
        <v>42643</v>
      </c>
      <c r="M26" s="33">
        <f t="shared" si="0"/>
        <v>42674</v>
      </c>
      <c r="N26" s="33">
        <f t="shared" si="0"/>
        <v>42704</v>
      </c>
      <c r="O26" s="33">
        <f t="shared" si="0"/>
        <v>42735</v>
      </c>
      <c r="P26" s="33">
        <f t="shared" si="0"/>
        <v>42766</v>
      </c>
      <c r="Q26" s="33">
        <f t="shared" si="0"/>
        <v>42794</v>
      </c>
      <c r="R26" s="33">
        <f t="shared" si="0"/>
        <v>42825</v>
      </c>
      <c r="S26" s="33">
        <f t="shared" si="0"/>
        <v>42855</v>
      </c>
      <c r="T26" s="33">
        <f t="shared" si="0"/>
        <v>42886</v>
      </c>
      <c r="U26" s="33">
        <f t="shared" si="0"/>
        <v>42916</v>
      </c>
      <c r="V26" s="33">
        <f t="shared" si="0"/>
        <v>42947</v>
      </c>
      <c r="W26" s="33">
        <f t="shared" si="0"/>
        <v>42978</v>
      </c>
      <c r="X26" s="33">
        <f t="shared" si="0"/>
        <v>43008</v>
      </c>
      <c r="Y26" s="33">
        <f t="shared" si="0"/>
        <v>43039</v>
      </c>
      <c r="Z26" s="33">
        <f t="shared" si="0"/>
        <v>43069</v>
      </c>
      <c r="AA26" s="33">
        <f t="shared" si="0"/>
        <v>43100</v>
      </c>
      <c r="AB26" s="33">
        <f t="shared" si="0"/>
        <v>43131</v>
      </c>
      <c r="AC26" s="33">
        <f t="shared" si="0"/>
        <v>43159</v>
      </c>
      <c r="AD26" s="33">
        <f t="shared" si="0"/>
        <v>43190</v>
      </c>
      <c r="AE26" s="33">
        <f t="shared" si="0"/>
        <v>43220</v>
      </c>
      <c r="AF26" s="33">
        <f t="shared" si="0"/>
        <v>43251</v>
      </c>
      <c r="AG26" s="33">
        <f t="shared" si="0"/>
        <v>43281</v>
      </c>
      <c r="AH26" s="33">
        <f t="shared" si="0"/>
        <v>43312</v>
      </c>
      <c r="AI26" s="33">
        <f t="shared" si="0"/>
        <v>43343</v>
      </c>
      <c r="AJ26" s="33">
        <f t="shared" si="0"/>
        <v>43373</v>
      </c>
      <c r="AK26" s="33">
        <f t="shared" si="0"/>
        <v>43404</v>
      </c>
      <c r="AL26" s="33">
        <f t="shared" si="0"/>
        <v>43434</v>
      </c>
      <c r="AM26" s="33">
        <f t="shared" si="0"/>
        <v>43465</v>
      </c>
      <c r="AN26" s="33">
        <f t="shared" si="0"/>
        <v>43496</v>
      </c>
      <c r="AO26" s="33">
        <f t="shared" si="0"/>
        <v>43524</v>
      </c>
      <c r="AP26" s="33">
        <f t="shared" si="0"/>
        <v>43555</v>
      </c>
      <c r="AQ26" s="33">
        <f t="shared" si="0"/>
        <v>43585</v>
      </c>
      <c r="AR26" s="33">
        <f t="shared" si="0"/>
        <v>43616</v>
      </c>
      <c r="AS26" s="33">
        <f t="shared" si="0"/>
        <v>43646</v>
      </c>
      <c r="AT26" s="33">
        <f t="shared" si="0"/>
        <v>43677</v>
      </c>
      <c r="AU26" s="33">
        <f t="shared" si="0"/>
        <v>43708</v>
      </c>
      <c r="AV26" s="33">
        <f t="shared" si="0"/>
        <v>43738</v>
      </c>
      <c r="AW26" s="33">
        <f t="shared" si="0"/>
        <v>43769</v>
      </c>
      <c r="AX26" s="33">
        <f t="shared" si="0"/>
        <v>43799</v>
      </c>
      <c r="AY26" s="33">
        <f t="shared" si="0"/>
        <v>43830</v>
      </c>
    </row>
    <row r="27" spans="2:51" x14ac:dyDescent="0.25">
      <c r="B27" t="str">
        <f t="shared" ref="B27:B46" si="1">+B4</f>
        <v>Prodotto 1</v>
      </c>
      <c r="D27" s="51">
        <f>+M_Vendite!C70</f>
        <v>100</v>
      </c>
      <c r="E27" s="51">
        <f>+M_Vendite!D70</f>
        <v>100</v>
      </c>
      <c r="F27" s="51">
        <f>+M_Vendite!E70</f>
        <v>100</v>
      </c>
      <c r="G27" s="51">
        <f>+M_Vendite!F70</f>
        <v>100</v>
      </c>
      <c r="H27" s="51">
        <f>+M_Vendite!G70</f>
        <v>100</v>
      </c>
      <c r="I27" s="51">
        <f>+M_Vendite!H70</f>
        <v>100</v>
      </c>
      <c r="J27" s="51">
        <f>+M_Vendite!I70</f>
        <v>100</v>
      </c>
      <c r="K27" s="51">
        <f>+M_Vendite!J70</f>
        <v>100</v>
      </c>
      <c r="L27" s="51">
        <f>+M_Vendite!K70</f>
        <v>100</v>
      </c>
      <c r="M27" s="51">
        <f>+M_Vendite!L70</f>
        <v>100</v>
      </c>
      <c r="N27" s="51">
        <f>+M_Vendite!M70</f>
        <v>100</v>
      </c>
      <c r="O27" s="51">
        <f>+M_Vendite!N70</f>
        <v>100</v>
      </c>
      <c r="P27" s="51">
        <f>+M_Vendite!O70</f>
        <v>100</v>
      </c>
      <c r="Q27" s="51">
        <f>+M_Vendite!P70</f>
        <v>100</v>
      </c>
      <c r="R27" s="51">
        <f>+M_Vendite!Q70</f>
        <v>100</v>
      </c>
      <c r="S27" s="51">
        <f>+M_Vendite!R70</f>
        <v>100</v>
      </c>
      <c r="T27" s="51">
        <f>+M_Vendite!S70</f>
        <v>100</v>
      </c>
      <c r="U27" s="51">
        <f>+M_Vendite!T70</f>
        <v>100</v>
      </c>
      <c r="V27" s="51">
        <f>+M_Vendite!U70</f>
        <v>100</v>
      </c>
      <c r="W27" s="51">
        <f>+M_Vendite!V70</f>
        <v>100</v>
      </c>
      <c r="X27" s="51">
        <f>+M_Vendite!W70</f>
        <v>100</v>
      </c>
      <c r="Y27" s="51">
        <f>+M_Vendite!X70</f>
        <v>100</v>
      </c>
      <c r="Z27" s="51">
        <f>+M_Vendite!Y70</f>
        <v>100</v>
      </c>
      <c r="AA27" s="51">
        <f>+M_Vendite!Z70</f>
        <v>100</v>
      </c>
      <c r="AB27" s="51">
        <f>+M_Vendite!AA70</f>
        <v>100</v>
      </c>
      <c r="AC27" s="51">
        <f>+M_Vendite!AB70</f>
        <v>100</v>
      </c>
      <c r="AD27" s="51">
        <f>+M_Vendite!AC70</f>
        <v>100</v>
      </c>
      <c r="AE27" s="51">
        <f>+M_Vendite!AD70</f>
        <v>100</v>
      </c>
      <c r="AF27" s="51">
        <f>+M_Vendite!AE70</f>
        <v>100</v>
      </c>
      <c r="AG27" s="51">
        <f>+M_Vendite!AF70</f>
        <v>100</v>
      </c>
      <c r="AH27" s="51">
        <f>+M_Vendite!AG70</f>
        <v>100</v>
      </c>
      <c r="AI27" s="51">
        <f>+M_Vendite!AH70</f>
        <v>100</v>
      </c>
      <c r="AJ27" s="51">
        <f>+M_Vendite!AI70</f>
        <v>100</v>
      </c>
      <c r="AK27" s="51">
        <f>+M_Vendite!AJ70</f>
        <v>100</v>
      </c>
      <c r="AL27" s="51">
        <f>+M_Vendite!AK70</f>
        <v>100</v>
      </c>
      <c r="AM27" s="51">
        <f>+M_Vendite!AL70</f>
        <v>100</v>
      </c>
      <c r="AN27" s="51">
        <f>+M_Vendite!AM70</f>
        <v>100</v>
      </c>
      <c r="AO27" s="51">
        <f>+M_Vendite!AN70</f>
        <v>100</v>
      </c>
      <c r="AP27" s="51">
        <f>+M_Vendite!AO70</f>
        <v>100</v>
      </c>
      <c r="AQ27" s="51">
        <f>+M_Vendite!AP70</f>
        <v>100</v>
      </c>
      <c r="AR27" s="51">
        <f>+M_Vendite!AQ70</f>
        <v>100</v>
      </c>
      <c r="AS27" s="51">
        <f>+M_Vendite!AR70</f>
        <v>100</v>
      </c>
      <c r="AT27" s="51">
        <f>+M_Vendite!AS70</f>
        <v>100</v>
      </c>
      <c r="AU27" s="51">
        <f>+M_Vendite!AT70</f>
        <v>100</v>
      </c>
      <c r="AV27" s="51">
        <f>+M_Vendite!AU70</f>
        <v>100</v>
      </c>
      <c r="AW27" s="51">
        <f>+M_Vendite!AV70</f>
        <v>100</v>
      </c>
      <c r="AX27" s="51">
        <f>+M_Vendite!AW70</f>
        <v>100</v>
      </c>
      <c r="AY27" s="51">
        <f>+M_Vendite!AX70</f>
        <v>100</v>
      </c>
    </row>
    <row r="28" spans="2:51" x14ac:dyDescent="0.25">
      <c r="B28" t="str">
        <f t="shared" si="1"/>
        <v>Prodotto 2</v>
      </c>
      <c r="D28" s="51">
        <f>+M_Vendite!C71</f>
        <v>100</v>
      </c>
      <c r="E28" s="51">
        <f>+M_Vendite!D71</f>
        <v>100</v>
      </c>
      <c r="F28" s="51">
        <f>+M_Vendite!E71</f>
        <v>100</v>
      </c>
      <c r="G28" s="51">
        <f>+M_Vendite!F71</f>
        <v>100</v>
      </c>
      <c r="H28" s="51">
        <f>+M_Vendite!G71</f>
        <v>100</v>
      </c>
      <c r="I28" s="51">
        <f>+M_Vendite!H71</f>
        <v>100</v>
      </c>
      <c r="J28" s="51">
        <f>+M_Vendite!I71</f>
        <v>100</v>
      </c>
      <c r="K28" s="51">
        <f>+M_Vendite!J71</f>
        <v>100</v>
      </c>
      <c r="L28" s="51">
        <f>+M_Vendite!K71</f>
        <v>100</v>
      </c>
      <c r="M28" s="51">
        <f>+M_Vendite!L71</f>
        <v>100</v>
      </c>
      <c r="N28" s="51">
        <f>+M_Vendite!M71</f>
        <v>100</v>
      </c>
      <c r="O28" s="51">
        <f>+M_Vendite!N71</f>
        <v>100</v>
      </c>
      <c r="P28" s="51">
        <f>+M_Vendite!O71</f>
        <v>100</v>
      </c>
      <c r="Q28" s="51">
        <f>+M_Vendite!P71</f>
        <v>100</v>
      </c>
      <c r="R28" s="51">
        <f>+M_Vendite!Q71</f>
        <v>100</v>
      </c>
      <c r="S28" s="51">
        <f>+M_Vendite!R71</f>
        <v>100</v>
      </c>
      <c r="T28" s="51">
        <f>+M_Vendite!S71</f>
        <v>100</v>
      </c>
      <c r="U28" s="51">
        <f>+M_Vendite!T71</f>
        <v>100</v>
      </c>
      <c r="V28" s="51">
        <f>+M_Vendite!U71</f>
        <v>100</v>
      </c>
      <c r="W28" s="51">
        <f>+M_Vendite!V71</f>
        <v>100</v>
      </c>
      <c r="X28" s="51">
        <f>+M_Vendite!W71</f>
        <v>100</v>
      </c>
      <c r="Y28" s="51">
        <f>+M_Vendite!X71</f>
        <v>100</v>
      </c>
      <c r="Z28" s="51">
        <f>+M_Vendite!Y71</f>
        <v>100</v>
      </c>
      <c r="AA28" s="51">
        <f>+M_Vendite!Z71</f>
        <v>100</v>
      </c>
      <c r="AB28" s="51">
        <f>+M_Vendite!AA71</f>
        <v>100</v>
      </c>
      <c r="AC28" s="51">
        <f>+M_Vendite!AB71</f>
        <v>100</v>
      </c>
      <c r="AD28" s="51">
        <f>+M_Vendite!AC71</f>
        <v>100</v>
      </c>
      <c r="AE28" s="51">
        <f>+M_Vendite!AD71</f>
        <v>100</v>
      </c>
      <c r="AF28" s="51">
        <f>+M_Vendite!AE71</f>
        <v>100</v>
      </c>
      <c r="AG28" s="51">
        <f>+M_Vendite!AF71</f>
        <v>100</v>
      </c>
      <c r="AH28" s="51">
        <f>+M_Vendite!AG71</f>
        <v>100</v>
      </c>
      <c r="AI28" s="51">
        <f>+M_Vendite!AH71</f>
        <v>100</v>
      </c>
      <c r="AJ28" s="51">
        <f>+M_Vendite!AI71</f>
        <v>100</v>
      </c>
      <c r="AK28" s="51">
        <f>+M_Vendite!AJ71</f>
        <v>100</v>
      </c>
      <c r="AL28" s="51">
        <f>+M_Vendite!AK71</f>
        <v>100</v>
      </c>
      <c r="AM28" s="51">
        <f>+M_Vendite!AL71</f>
        <v>100</v>
      </c>
      <c r="AN28" s="51">
        <f>+M_Vendite!AM71</f>
        <v>100</v>
      </c>
      <c r="AO28" s="51">
        <f>+M_Vendite!AN71</f>
        <v>100</v>
      </c>
      <c r="AP28" s="51">
        <f>+M_Vendite!AO71</f>
        <v>100</v>
      </c>
      <c r="AQ28" s="51">
        <f>+M_Vendite!AP71</f>
        <v>100</v>
      </c>
      <c r="AR28" s="51">
        <f>+M_Vendite!AQ71</f>
        <v>100</v>
      </c>
      <c r="AS28" s="51">
        <f>+M_Vendite!AR71</f>
        <v>100</v>
      </c>
      <c r="AT28" s="51">
        <f>+M_Vendite!AS71</f>
        <v>100</v>
      </c>
      <c r="AU28" s="51">
        <f>+M_Vendite!AT71</f>
        <v>100</v>
      </c>
      <c r="AV28" s="51">
        <f>+M_Vendite!AU71</f>
        <v>100</v>
      </c>
      <c r="AW28" s="51">
        <f>+M_Vendite!AV71</f>
        <v>100</v>
      </c>
      <c r="AX28" s="51">
        <f>+M_Vendite!AW71</f>
        <v>100</v>
      </c>
      <c r="AY28" s="51">
        <f>+M_Vendite!AX71</f>
        <v>100</v>
      </c>
    </row>
    <row r="29" spans="2:51" x14ac:dyDescent="0.25">
      <c r="B29" t="str">
        <f t="shared" si="1"/>
        <v>Prodotto 3</v>
      </c>
      <c r="D29" s="51">
        <f>+M_Vendite!C72</f>
        <v>100</v>
      </c>
      <c r="E29" s="51">
        <f>+M_Vendite!D72</f>
        <v>100</v>
      </c>
      <c r="F29" s="51">
        <f>+M_Vendite!E72</f>
        <v>100</v>
      </c>
      <c r="G29" s="51">
        <f>+M_Vendite!F72</f>
        <v>100</v>
      </c>
      <c r="H29" s="51">
        <f>+M_Vendite!G72</f>
        <v>100</v>
      </c>
      <c r="I29" s="51">
        <f>+M_Vendite!H72</f>
        <v>100</v>
      </c>
      <c r="J29" s="51">
        <f>+M_Vendite!I72</f>
        <v>100</v>
      </c>
      <c r="K29" s="51">
        <f>+M_Vendite!J72</f>
        <v>100</v>
      </c>
      <c r="L29" s="51">
        <f>+M_Vendite!K72</f>
        <v>100</v>
      </c>
      <c r="M29" s="51">
        <f>+M_Vendite!L72</f>
        <v>100</v>
      </c>
      <c r="N29" s="51">
        <f>+M_Vendite!M72</f>
        <v>100</v>
      </c>
      <c r="O29" s="51">
        <f>+M_Vendite!N72</f>
        <v>100</v>
      </c>
      <c r="P29" s="51">
        <f>+M_Vendite!O72</f>
        <v>100</v>
      </c>
      <c r="Q29" s="51">
        <f>+M_Vendite!P72</f>
        <v>100</v>
      </c>
      <c r="R29" s="51">
        <f>+M_Vendite!Q72</f>
        <v>100</v>
      </c>
      <c r="S29" s="51">
        <f>+M_Vendite!R72</f>
        <v>100</v>
      </c>
      <c r="T29" s="51">
        <f>+M_Vendite!S72</f>
        <v>100</v>
      </c>
      <c r="U29" s="51">
        <f>+M_Vendite!T72</f>
        <v>100</v>
      </c>
      <c r="V29" s="51">
        <f>+M_Vendite!U72</f>
        <v>100</v>
      </c>
      <c r="W29" s="51">
        <f>+M_Vendite!V72</f>
        <v>100</v>
      </c>
      <c r="X29" s="51">
        <f>+M_Vendite!W72</f>
        <v>100</v>
      </c>
      <c r="Y29" s="51">
        <f>+M_Vendite!X72</f>
        <v>100</v>
      </c>
      <c r="Z29" s="51">
        <f>+M_Vendite!Y72</f>
        <v>100</v>
      </c>
      <c r="AA29" s="51">
        <f>+M_Vendite!Z72</f>
        <v>100</v>
      </c>
      <c r="AB29" s="51">
        <f>+M_Vendite!AA72</f>
        <v>100</v>
      </c>
      <c r="AC29" s="51">
        <f>+M_Vendite!AB72</f>
        <v>100</v>
      </c>
      <c r="AD29" s="51">
        <f>+M_Vendite!AC72</f>
        <v>100</v>
      </c>
      <c r="AE29" s="51">
        <f>+M_Vendite!AD72</f>
        <v>100</v>
      </c>
      <c r="AF29" s="51">
        <f>+M_Vendite!AE72</f>
        <v>100</v>
      </c>
      <c r="AG29" s="51">
        <f>+M_Vendite!AF72</f>
        <v>100</v>
      </c>
      <c r="AH29" s="51">
        <f>+M_Vendite!AG72</f>
        <v>100</v>
      </c>
      <c r="AI29" s="51">
        <f>+M_Vendite!AH72</f>
        <v>100</v>
      </c>
      <c r="AJ29" s="51">
        <f>+M_Vendite!AI72</f>
        <v>100</v>
      </c>
      <c r="AK29" s="51">
        <f>+M_Vendite!AJ72</f>
        <v>100</v>
      </c>
      <c r="AL29" s="51">
        <f>+M_Vendite!AK72</f>
        <v>100</v>
      </c>
      <c r="AM29" s="51">
        <f>+M_Vendite!AL72</f>
        <v>100</v>
      </c>
      <c r="AN29" s="51">
        <f>+M_Vendite!AM72</f>
        <v>100</v>
      </c>
      <c r="AO29" s="51">
        <f>+M_Vendite!AN72</f>
        <v>100</v>
      </c>
      <c r="AP29" s="51">
        <f>+M_Vendite!AO72</f>
        <v>100</v>
      </c>
      <c r="AQ29" s="51">
        <f>+M_Vendite!AP72</f>
        <v>100</v>
      </c>
      <c r="AR29" s="51">
        <f>+M_Vendite!AQ72</f>
        <v>100</v>
      </c>
      <c r="AS29" s="51">
        <f>+M_Vendite!AR72</f>
        <v>100</v>
      </c>
      <c r="AT29" s="51">
        <f>+M_Vendite!AS72</f>
        <v>100</v>
      </c>
      <c r="AU29" s="51">
        <f>+M_Vendite!AT72</f>
        <v>100</v>
      </c>
      <c r="AV29" s="51">
        <f>+M_Vendite!AU72</f>
        <v>100</v>
      </c>
      <c r="AW29" s="51">
        <f>+M_Vendite!AV72</f>
        <v>100</v>
      </c>
      <c r="AX29" s="51">
        <f>+M_Vendite!AW72</f>
        <v>100</v>
      </c>
      <c r="AY29" s="51">
        <f>+M_Vendite!AX72</f>
        <v>100</v>
      </c>
    </row>
    <row r="30" spans="2:51" x14ac:dyDescent="0.25">
      <c r="B30" t="str">
        <f t="shared" si="1"/>
        <v>Prodotto 4</v>
      </c>
      <c r="D30" s="51">
        <f>+M_Vendite!C73</f>
        <v>100</v>
      </c>
      <c r="E30" s="51">
        <f>+M_Vendite!D73</f>
        <v>100</v>
      </c>
      <c r="F30" s="51">
        <f>+M_Vendite!E73</f>
        <v>100</v>
      </c>
      <c r="G30" s="51">
        <f>+M_Vendite!F73</f>
        <v>100</v>
      </c>
      <c r="H30" s="51">
        <f>+M_Vendite!G73</f>
        <v>100</v>
      </c>
      <c r="I30" s="51">
        <f>+M_Vendite!H73</f>
        <v>100</v>
      </c>
      <c r="J30" s="51">
        <f>+M_Vendite!I73</f>
        <v>100</v>
      </c>
      <c r="K30" s="51">
        <f>+M_Vendite!J73</f>
        <v>100</v>
      </c>
      <c r="L30" s="51">
        <f>+M_Vendite!K73</f>
        <v>100</v>
      </c>
      <c r="M30" s="51">
        <f>+M_Vendite!L73</f>
        <v>100</v>
      </c>
      <c r="N30" s="51">
        <f>+M_Vendite!M73</f>
        <v>100</v>
      </c>
      <c r="O30" s="51">
        <f>+M_Vendite!N73</f>
        <v>100</v>
      </c>
      <c r="P30" s="51">
        <f>+M_Vendite!O73</f>
        <v>100</v>
      </c>
      <c r="Q30" s="51">
        <f>+M_Vendite!P73</f>
        <v>100</v>
      </c>
      <c r="R30" s="51">
        <f>+M_Vendite!Q73</f>
        <v>100</v>
      </c>
      <c r="S30" s="51">
        <f>+M_Vendite!R73</f>
        <v>100</v>
      </c>
      <c r="T30" s="51">
        <f>+M_Vendite!S73</f>
        <v>100</v>
      </c>
      <c r="U30" s="51">
        <f>+M_Vendite!T73</f>
        <v>100</v>
      </c>
      <c r="V30" s="51">
        <f>+M_Vendite!U73</f>
        <v>100</v>
      </c>
      <c r="W30" s="51">
        <f>+M_Vendite!V73</f>
        <v>100</v>
      </c>
      <c r="X30" s="51">
        <f>+M_Vendite!W73</f>
        <v>100</v>
      </c>
      <c r="Y30" s="51">
        <f>+M_Vendite!X73</f>
        <v>100</v>
      </c>
      <c r="Z30" s="51">
        <f>+M_Vendite!Y73</f>
        <v>100</v>
      </c>
      <c r="AA30" s="51">
        <f>+M_Vendite!Z73</f>
        <v>100</v>
      </c>
      <c r="AB30" s="51">
        <f>+M_Vendite!AA73</f>
        <v>100</v>
      </c>
      <c r="AC30" s="51">
        <f>+M_Vendite!AB73</f>
        <v>100</v>
      </c>
      <c r="AD30" s="51">
        <f>+M_Vendite!AC73</f>
        <v>100</v>
      </c>
      <c r="AE30" s="51">
        <f>+M_Vendite!AD73</f>
        <v>100</v>
      </c>
      <c r="AF30" s="51">
        <f>+M_Vendite!AE73</f>
        <v>100</v>
      </c>
      <c r="AG30" s="51">
        <f>+M_Vendite!AF73</f>
        <v>100</v>
      </c>
      <c r="AH30" s="51">
        <f>+M_Vendite!AG73</f>
        <v>100</v>
      </c>
      <c r="AI30" s="51">
        <f>+M_Vendite!AH73</f>
        <v>100</v>
      </c>
      <c r="AJ30" s="51">
        <f>+M_Vendite!AI73</f>
        <v>100</v>
      </c>
      <c r="AK30" s="51">
        <f>+M_Vendite!AJ73</f>
        <v>100</v>
      </c>
      <c r="AL30" s="51">
        <f>+M_Vendite!AK73</f>
        <v>100</v>
      </c>
      <c r="AM30" s="51">
        <f>+M_Vendite!AL73</f>
        <v>100</v>
      </c>
      <c r="AN30" s="51">
        <f>+M_Vendite!AM73</f>
        <v>100</v>
      </c>
      <c r="AO30" s="51">
        <f>+M_Vendite!AN73</f>
        <v>100</v>
      </c>
      <c r="AP30" s="51">
        <f>+M_Vendite!AO73</f>
        <v>100</v>
      </c>
      <c r="AQ30" s="51">
        <f>+M_Vendite!AP73</f>
        <v>100</v>
      </c>
      <c r="AR30" s="51">
        <f>+M_Vendite!AQ73</f>
        <v>100</v>
      </c>
      <c r="AS30" s="51">
        <f>+M_Vendite!AR73</f>
        <v>100</v>
      </c>
      <c r="AT30" s="51">
        <f>+M_Vendite!AS73</f>
        <v>100</v>
      </c>
      <c r="AU30" s="51">
        <f>+M_Vendite!AT73</f>
        <v>100</v>
      </c>
      <c r="AV30" s="51">
        <f>+M_Vendite!AU73</f>
        <v>100</v>
      </c>
      <c r="AW30" s="51">
        <f>+M_Vendite!AV73</f>
        <v>100</v>
      </c>
      <c r="AX30" s="51">
        <f>+M_Vendite!AW73</f>
        <v>100</v>
      </c>
      <c r="AY30" s="51">
        <f>+M_Vendite!AX73</f>
        <v>100</v>
      </c>
    </row>
    <row r="31" spans="2:51" x14ac:dyDescent="0.25">
      <c r="B31" t="str">
        <f t="shared" si="1"/>
        <v>Prodotto 5</v>
      </c>
      <c r="D31" s="51">
        <f>+M_Vendite!C74</f>
        <v>100</v>
      </c>
      <c r="E31" s="51">
        <f>+M_Vendite!D74</f>
        <v>100</v>
      </c>
      <c r="F31" s="51">
        <f>+M_Vendite!E74</f>
        <v>100</v>
      </c>
      <c r="G31" s="51">
        <f>+M_Vendite!F74</f>
        <v>100</v>
      </c>
      <c r="H31" s="51">
        <f>+M_Vendite!G74</f>
        <v>100</v>
      </c>
      <c r="I31" s="51">
        <f>+M_Vendite!H74</f>
        <v>100</v>
      </c>
      <c r="J31" s="51">
        <f>+M_Vendite!I74</f>
        <v>100</v>
      </c>
      <c r="K31" s="51">
        <f>+M_Vendite!J74</f>
        <v>100</v>
      </c>
      <c r="L31" s="51">
        <f>+M_Vendite!K74</f>
        <v>100</v>
      </c>
      <c r="M31" s="51">
        <f>+M_Vendite!L74</f>
        <v>100</v>
      </c>
      <c r="N31" s="51">
        <f>+M_Vendite!M74</f>
        <v>100</v>
      </c>
      <c r="O31" s="51">
        <f>+M_Vendite!N74</f>
        <v>100</v>
      </c>
      <c r="P31" s="51">
        <f>+M_Vendite!O74</f>
        <v>100</v>
      </c>
      <c r="Q31" s="51">
        <f>+M_Vendite!P74</f>
        <v>100</v>
      </c>
      <c r="R31" s="51">
        <f>+M_Vendite!Q74</f>
        <v>100</v>
      </c>
      <c r="S31" s="51">
        <f>+M_Vendite!R74</f>
        <v>100</v>
      </c>
      <c r="T31" s="51">
        <f>+M_Vendite!S74</f>
        <v>100</v>
      </c>
      <c r="U31" s="51">
        <f>+M_Vendite!T74</f>
        <v>100</v>
      </c>
      <c r="V31" s="51">
        <f>+M_Vendite!U74</f>
        <v>100</v>
      </c>
      <c r="W31" s="51">
        <f>+M_Vendite!V74</f>
        <v>100</v>
      </c>
      <c r="X31" s="51">
        <f>+M_Vendite!W74</f>
        <v>100</v>
      </c>
      <c r="Y31" s="51">
        <f>+M_Vendite!X74</f>
        <v>100</v>
      </c>
      <c r="Z31" s="51">
        <f>+M_Vendite!Y74</f>
        <v>100</v>
      </c>
      <c r="AA31" s="51">
        <f>+M_Vendite!Z74</f>
        <v>100</v>
      </c>
      <c r="AB31" s="51">
        <f>+M_Vendite!AA74</f>
        <v>100</v>
      </c>
      <c r="AC31" s="51">
        <f>+M_Vendite!AB74</f>
        <v>100</v>
      </c>
      <c r="AD31" s="51">
        <f>+M_Vendite!AC74</f>
        <v>100</v>
      </c>
      <c r="AE31" s="51">
        <f>+M_Vendite!AD74</f>
        <v>100</v>
      </c>
      <c r="AF31" s="51">
        <f>+M_Vendite!AE74</f>
        <v>100</v>
      </c>
      <c r="AG31" s="51">
        <f>+M_Vendite!AF74</f>
        <v>100</v>
      </c>
      <c r="AH31" s="51">
        <f>+M_Vendite!AG74</f>
        <v>100</v>
      </c>
      <c r="AI31" s="51">
        <f>+M_Vendite!AH74</f>
        <v>100</v>
      </c>
      <c r="AJ31" s="51">
        <f>+M_Vendite!AI74</f>
        <v>100</v>
      </c>
      <c r="AK31" s="51">
        <f>+M_Vendite!AJ74</f>
        <v>100</v>
      </c>
      <c r="AL31" s="51">
        <f>+M_Vendite!AK74</f>
        <v>100</v>
      </c>
      <c r="AM31" s="51">
        <f>+M_Vendite!AL74</f>
        <v>100</v>
      </c>
      <c r="AN31" s="51">
        <f>+M_Vendite!AM74</f>
        <v>100</v>
      </c>
      <c r="AO31" s="51">
        <f>+M_Vendite!AN74</f>
        <v>100</v>
      </c>
      <c r="AP31" s="51">
        <f>+M_Vendite!AO74</f>
        <v>100</v>
      </c>
      <c r="AQ31" s="51">
        <f>+M_Vendite!AP74</f>
        <v>100</v>
      </c>
      <c r="AR31" s="51">
        <f>+M_Vendite!AQ74</f>
        <v>100</v>
      </c>
      <c r="AS31" s="51">
        <f>+M_Vendite!AR74</f>
        <v>100</v>
      </c>
      <c r="AT31" s="51">
        <f>+M_Vendite!AS74</f>
        <v>100</v>
      </c>
      <c r="AU31" s="51">
        <f>+M_Vendite!AT74</f>
        <v>100</v>
      </c>
      <c r="AV31" s="51">
        <f>+M_Vendite!AU74</f>
        <v>100</v>
      </c>
      <c r="AW31" s="51">
        <f>+M_Vendite!AV74</f>
        <v>100</v>
      </c>
      <c r="AX31" s="51">
        <f>+M_Vendite!AW74</f>
        <v>100</v>
      </c>
      <c r="AY31" s="51">
        <f>+M_Vendite!AX74</f>
        <v>100</v>
      </c>
    </row>
    <row r="32" spans="2:51" x14ac:dyDescent="0.25">
      <c r="B32" t="str">
        <f t="shared" si="1"/>
        <v>Prodotto 6</v>
      </c>
      <c r="D32" s="51">
        <f>+M_Vendite!C75</f>
        <v>100</v>
      </c>
      <c r="E32" s="51">
        <f>+M_Vendite!D75</f>
        <v>100</v>
      </c>
      <c r="F32" s="51">
        <f>+M_Vendite!E75</f>
        <v>100</v>
      </c>
      <c r="G32" s="51">
        <f>+M_Vendite!F75</f>
        <v>100</v>
      </c>
      <c r="H32" s="51">
        <f>+M_Vendite!G75</f>
        <v>100</v>
      </c>
      <c r="I32" s="51">
        <f>+M_Vendite!H75</f>
        <v>100</v>
      </c>
      <c r="J32" s="51">
        <f>+M_Vendite!I75</f>
        <v>100</v>
      </c>
      <c r="K32" s="51">
        <f>+M_Vendite!J75</f>
        <v>100</v>
      </c>
      <c r="L32" s="51">
        <f>+M_Vendite!K75</f>
        <v>100</v>
      </c>
      <c r="M32" s="51">
        <f>+M_Vendite!L75</f>
        <v>100</v>
      </c>
      <c r="N32" s="51">
        <f>+M_Vendite!M75</f>
        <v>100</v>
      </c>
      <c r="O32" s="51">
        <f>+M_Vendite!N75</f>
        <v>100</v>
      </c>
      <c r="P32" s="51">
        <f>+M_Vendite!O75</f>
        <v>100</v>
      </c>
      <c r="Q32" s="51">
        <f>+M_Vendite!P75</f>
        <v>100</v>
      </c>
      <c r="R32" s="51">
        <f>+M_Vendite!Q75</f>
        <v>100</v>
      </c>
      <c r="S32" s="51">
        <f>+M_Vendite!R75</f>
        <v>100</v>
      </c>
      <c r="T32" s="51">
        <f>+M_Vendite!S75</f>
        <v>100</v>
      </c>
      <c r="U32" s="51">
        <f>+M_Vendite!T75</f>
        <v>100</v>
      </c>
      <c r="V32" s="51">
        <f>+M_Vendite!U75</f>
        <v>100</v>
      </c>
      <c r="W32" s="51">
        <f>+M_Vendite!V75</f>
        <v>100</v>
      </c>
      <c r="X32" s="51">
        <f>+M_Vendite!W75</f>
        <v>100</v>
      </c>
      <c r="Y32" s="51">
        <f>+M_Vendite!X75</f>
        <v>100</v>
      </c>
      <c r="Z32" s="51">
        <f>+M_Vendite!Y75</f>
        <v>100</v>
      </c>
      <c r="AA32" s="51">
        <f>+M_Vendite!Z75</f>
        <v>100</v>
      </c>
      <c r="AB32" s="51">
        <f>+M_Vendite!AA75</f>
        <v>100</v>
      </c>
      <c r="AC32" s="51">
        <f>+M_Vendite!AB75</f>
        <v>100</v>
      </c>
      <c r="AD32" s="51">
        <f>+M_Vendite!AC75</f>
        <v>100</v>
      </c>
      <c r="AE32" s="51">
        <f>+M_Vendite!AD75</f>
        <v>100</v>
      </c>
      <c r="AF32" s="51">
        <f>+M_Vendite!AE75</f>
        <v>100</v>
      </c>
      <c r="AG32" s="51">
        <f>+M_Vendite!AF75</f>
        <v>100</v>
      </c>
      <c r="AH32" s="51">
        <f>+M_Vendite!AG75</f>
        <v>100</v>
      </c>
      <c r="AI32" s="51">
        <f>+M_Vendite!AH75</f>
        <v>100</v>
      </c>
      <c r="AJ32" s="51">
        <f>+M_Vendite!AI75</f>
        <v>100</v>
      </c>
      <c r="AK32" s="51">
        <f>+M_Vendite!AJ75</f>
        <v>100</v>
      </c>
      <c r="AL32" s="51">
        <f>+M_Vendite!AK75</f>
        <v>100</v>
      </c>
      <c r="AM32" s="51">
        <f>+M_Vendite!AL75</f>
        <v>100</v>
      </c>
      <c r="AN32" s="51">
        <f>+M_Vendite!AM75</f>
        <v>100</v>
      </c>
      <c r="AO32" s="51">
        <f>+M_Vendite!AN75</f>
        <v>100</v>
      </c>
      <c r="AP32" s="51">
        <f>+M_Vendite!AO75</f>
        <v>100</v>
      </c>
      <c r="AQ32" s="51">
        <f>+M_Vendite!AP75</f>
        <v>100</v>
      </c>
      <c r="AR32" s="51">
        <f>+M_Vendite!AQ75</f>
        <v>100</v>
      </c>
      <c r="AS32" s="51">
        <f>+M_Vendite!AR75</f>
        <v>100</v>
      </c>
      <c r="AT32" s="51">
        <f>+M_Vendite!AS75</f>
        <v>100</v>
      </c>
      <c r="AU32" s="51">
        <f>+M_Vendite!AT75</f>
        <v>100</v>
      </c>
      <c r="AV32" s="51">
        <f>+M_Vendite!AU75</f>
        <v>100</v>
      </c>
      <c r="AW32" s="51">
        <f>+M_Vendite!AV75</f>
        <v>100</v>
      </c>
      <c r="AX32" s="51">
        <f>+M_Vendite!AW75</f>
        <v>100</v>
      </c>
      <c r="AY32" s="51">
        <f>+M_Vendite!AX75</f>
        <v>100</v>
      </c>
    </row>
    <row r="33" spans="2:51" x14ac:dyDescent="0.25">
      <c r="B33" t="str">
        <f t="shared" si="1"/>
        <v>Prodotto 7</v>
      </c>
      <c r="D33" s="51">
        <f>+M_Vendite!C76</f>
        <v>100</v>
      </c>
      <c r="E33" s="51">
        <f>+M_Vendite!D76</f>
        <v>100</v>
      </c>
      <c r="F33" s="51">
        <f>+M_Vendite!E76</f>
        <v>100</v>
      </c>
      <c r="G33" s="51">
        <f>+M_Vendite!F76</f>
        <v>100</v>
      </c>
      <c r="H33" s="51">
        <f>+M_Vendite!G76</f>
        <v>100</v>
      </c>
      <c r="I33" s="51">
        <f>+M_Vendite!H76</f>
        <v>100</v>
      </c>
      <c r="J33" s="51">
        <f>+M_Vendite!I76</f>
        <v>100</v>
      </c>
      <c r="K33" s="51">
        <f>+M_Vendite!J76</f>
        <v>100</v>
      </c>
      <c r="L33" s="51">
        <f>+M_Vendite!K76</f>
        <v>100</v>
      </c>
      <c r="M33" s="51">
        <f>+M_Vendite!L76</f>
        <v>100</v>
      </c>
      <c r="N33" s="51">
        <f>+M_Vendite!M76</f>
        <v>100</v>
      </c>
      <c r="O33" s="51">
        <f>+M_Vendite!N76</f>
        <v>100</v>
      </c>
      <c r="P33" s="51">
        <f>+M_Vendite!O76</f>
        <v>100</v>
      </c>
      <c r="Q33" s="51">
        <f>+M_Vendite!P76</f>
        <v>100</v>
      </c>
      <c r="R33" s="51">
        <f>+M_Vendite!Q76</f>
        <v>100</v>
      </c>
      <c r="S33" s="51">
        <f>+M_Vendite!R76</f>
        <v>100</v>
      </c>
      <c r="T33" s="51">
        <f>+M_Vendite!S76</f>
        <v>100</v>
      </c>
      <c r="U33" s="51">
        <f>+M_Vendite!T76</f>
        <v>100</v>
      </c>
      <c r="V33" s="51">
        <f>+M_Vendite!U76</f>
        <v>100</v>
      </c>
      <c r="W33" s="51">
        <f>+M_Vendite!V76</f>
        <v>100</v>
      </c>
      <c r="X33" s="51">
        <f>+M_Vendite!W76</f>
        <v>100</v>
      </c>
      <c r="Y33" s="51">
        <f>+M_Vendite!X76</f>
        <v>100</v>
      </c>
      <c r="Z33" s="51">
        <f>+M_Vendite!Y76</f>
        <v>100</v>
      </c>
      <c r="AA33" s="51">
        <f>+M_Vendite!Z76</f>
        <v>100</v>
      </c>
      <c r="AB33" s="51">
        <f>+M_Vendite!AA76</f>
        <v>100</v>
      </c>
      <c r="AC33" s="51">
        <f>+M_Vendite!AB76</f>
        <v>100</v>
      </c>
      <c r="AD33" s="51">
        <f>+M_Vendite!AC76</f>
        <v>100</v>
      </c>
      <c r="AE33" s="51">
        <f>+M_Vendite!AD76</f>
        <v>100</v>
      </c>
      <c r="AF33" s="51">
        <f>+M_Vendite!AE76</f>
        <v>100</v>
      </c>
      <c r="AG33" s="51">
        <f>+M_Vendite!AF76</f>
        <v>100</v>
      </c>
      <c r="AH33" s="51">
        <f>+M_Vendite!AG76</f>
        <v>100</v>
      </c>
      <c r="AI33" s="51">
        <f>+M_Vendite!AH76</f>
        <v>100</v>
      </c>
      <c r="AJ33" s="51">
        <f>+M_Vendite!AI76</f>
        <v>100</v>
      </c>
      <c r="AK33" s="51">
        <f>+M_Vendite!AJ76</f>
        <v>100</v>
      </c>
      <c r="AL33" s="51">
        <f>+M_Vendite!AK76</f>
        <v>100</v>
      </c>
      <c r="AM33" s="51">
        <f>+M_Vendite!AL76</f>
        <v>100</v>
      </c>
      <c r="AN33" s="51">
        <f>+M_Vendite!AM76</f>
        <v>100</v>
      </c>
      <c r="AO33" s="51">
        <f>+M_Vendite!AN76</f>
        <v>100</v>
      </c>
      <c r="AP33" s="51">
        <f>+M_Vendite!AO76</f>
        <v>100</v>
      </c>
      <c r="AQ33" s="51">
        <f>+M_Vendite!AP76</f>
        <v>100</v>
      </c>
      <c r="AR33" s="51">
        <f>+M_Vendite!AQ76</f>
        <v>100</v>
      </c>
      <c r="AS33" s="51">
        <f>+M_Vendite!AR76</f>
        <v>100</v>
      </c>
      <c r="AT33" s="51">
        <f>+M_Vendite!AS76</f>
        <v>100</v>
      </c>
      <c r="AU33" s="51">
        <f>+M_Vendite!AT76</f>
        <v>100</v>
      </c>
      <c r="AV33" s="51">
        <f>+M_Vendite!AU76</f>
        <v>100</v>
      </c>
      <c r="AW33" s="51">
        <f>+M_Vendite!AV76</f>
        <v>100</v>
      </c>
      <c r="AX33" s="51">
        <f>+M_Vendite!AW76</f>
        <v>100</v>
      </c>
      <c r="AY33" s="51">
        <f>+M_Vendite!AX76</f>
        <v>100</v>
      </c>
    </row>
    <row r="34" spans="2:51" x14ac:dyDescent="0.25">
      <c r="B34" t="str">
        <f t="shared" si="1"/>
        <v>Prodotto 8</v>
      </c>
      <c r="D34" s="51">
        <f>+M_Vendite!C77</f>
        <v>100</v>
      </c>
      <c r="E34" s="51">
        <f>+M_Vendite!D77</f>
        <v>100</v>
      </c>
      <c r="F34" s="51">
        <f>+M_Vendite!E77</f>
        <v>100</v>
      </c>
      <c r="G34" s="51">
        <f>+M_Vendite!F77</f>
        <v>100</v>
      </c>
      <c r="H34" s="51">
        <f>+M_Vendite!G77</f>
        <v>100</v>
      </c>
      <c r="I34" s="51">
        <f>+M_Vendite!H77</f>
        <v>100</v>
      </c>
      <c r="J34" s="51">
        <f>+M_Vendite!I77</f>
        <v>100</v>
      </c>
      <c r="K34" s="51">
        <f>+M_Vendite!J77</f>
        <v>100</v>
      </c>
      <c r="L34" s="51">
        <f>+M_Vendite!K77</f>
        <v>100</v>
      </c>
      <c r="M34" s="51">
        <f>+M_Vendite!L77</f>
        <v>100</v>
      </c>
      <c r="N34" s="51">
        <f>+M_Vendite!M77</f>
        <v>100</v>
      </c>
      <c r="O34" s="51">
        <f>+M_Vendite!N77</f>
        <v>100</v>
      </c>
      <c r="P34" s="51">
        <f>+M_Vendite!O77</f>
        <v>100</v>
      </c>
      <c r="Q34" s="51">
        <f>+M_Vendite!P77</f>
        <v>100</v>
      </c>
      <c r="R34" s="51">
        <f>+M_Vendite!Q77</f>
        <v>100</v>
      </c>
      <c r="S34" s="51">
        <f>+M_Vendite!R77</f>
        <v>100</v>
      </c>
      <c r="T34" s="51">
        <f>+M_Vendite!S77</f>
        <v>100</v>
      </c>
      <c r="U34" s="51">
        <f>+M_Vendite!T77</f>
        <v>100</v>
      </c>
      <c r="V34" s="51">
        <f>+M_Vendite!U77</f>
        <v>100</v>
      </c>
      <c r="W34" s="51">
        <f>+M_Vendite!V77</f>
        <v>100</v>
      </c>
      <c r="X34" s="51">
        <f>+M_Vendite!W77</f>
        <v>100</v>
      </c>
      <c r="Y34" s="51">
        <f>+M_Vendite!X77</f>
        <v>100</v>
      </c>
      <c r="Z34" s="51">
        <f>+M_Vendite!Y77</f>
        <v>100</v>
      </c>
      <c r="AA34" s="51">
        <f>+M_Vendite!Z77</f>
        <v>100</v>
      </c>
      <c r="AB34" s="51">
        <f>+M_Vendite!AA77</f>
        <v>100</v>
      </c>
      <c r="AC34" s="51">
        <f>+M_Vendite!AB77</f>
        <v>100</v>
      </c>
      <c r="AD34" s="51">
        <f>+M_Vendite!AC77</f>
        <v>100</v>
      </c>
      <c r="AE34" s="51">
        <f>+M_Vendite!AD77</f>
        <v>100</v>
      </c>
      <c r="AF34" s="51">
        <f>+M_Vendite!AE77</f>
        <v>100</v>
      </c>
      <c r="AG34" s="51">
        <f>+M_Vendite!AF77</f>
        <v>100</v>
      </c>
      <c r="AH34" s="51">
        <f>+M_Vendite!AG77</f>
        <v>100</v>
      </c>
      <c r="AI34" s="51">
        <f>+M_Vendite!AH77</f>
        <v>100</v>
      </c>
      <c r="AJ34" s="51">
        <f>+M_Vendite!AI77</f>
        <v>100</v>
      </c>
      <c r="AK34" s="51">
        <f>+M_Vendite!AJ77</f>
        <v>100</v>
      </c>
      <c r="AL34" s="51">
        <f>+M_Vendite!AK77</f>
        <v>100</v>
      </c>
      <c r="AM34" s="51">
        <f>+M_Vendite!AL77</f>
        <v>100</v>
      </c>
      <c r="AN34" s="51">
        <f>+M_Vendite!AM77</f>
        <v>100</v>
      </c>
      <c r="AO34" s="51">
        <f>+M_Vendite!AN77</f>
        <v>100</v>
      </c>
      <c r="AP34" s="51">
        <f>+M_Vendite!AO77</f>
        <v>100</v>
      </c>
      <c r="AQ34" s="51">
        <f>+M_Vendite!AP77</f>
        <v>100</v>
      </c>
      <c r="AR34" s="51">
        <f>+M_Vendite!AQ77</f>
        <v>100</v>
      </c>
      <c r="AS34" s="51">
        <f>+M_Vendite!AR77</f>
        <v>100</v>
      </c>
      <c r="AT34" s="51">
        <f>+M_Vendite!AS77</f>
        <v>100</v>
      </c>
      <c r="AU34" s="51">
        <f>+M_Vendite!AT77</f>
        <v>100</v>
      </c>
      <c r="AV34" s="51">
        <f>+M_Vendite!AU77</f>
        <v>100</v>
      </c>
      <c r="AW34" s="51">
        <f>+M_Vendite!AV77</f>
        <v>100</v>
      </c>
      <c r="AX34" s="51">
        <f>+M_Vendite!AW77</f>
        <v>100</v>
      </c>
      <c r="AY34" s="51">
        <f>+M_Vendite!AX77</f>
        <v>100</v>
      </c>
    </row>
    <row r="35" spans="2:51" x14ac:dyDescent="0.25">
      <c r="B35" t="str">
        <f t="shared" si="1"/>
        <v>Prodotto 9</v>
      </c>
      <c r="D35" s="51">
        <f>+M_Vendite!C78</f>
        <v>100</v>
      </c>
      <c r="E35" s="51">
        <f>+M_Vendite!D78</f>
        <v>100</v>
      </c>
      <c r="F35" s="51">
        <f>+M_Vendite!E78</f>
        <v>100</v>
      </c>
      <c r="G35" s="51">
        <f>+M_Vendite!F78</f>
        <v>100</v>
      </c>
      <c r="H35" s="51">
        <f>+M_Vendite!G78</f>
        <v>100</v>
      </c>
      <c r="I35" s="51">
        <f>+M_Vendite!H78</f>
        <v>100</v>
      </c>
      <c r="J35" s="51">
        <f>+M_Vendite!I78</f>
        <v>100</v>
      </c>
      <c r="K35" s="51">
        <f>+M_Vendite!J78</f>
        <v>100</v>
      </c>
      <c r="L35" s="51">
        <f>+M_Vendite!K78</f>
        <v>100</v>
      </c>
      <c r="M35" s="51">
        <f>+M_Vendite!L78</f>
        <v>100</v>
      </c>
      <c r="N35" s="51">
        <f>+M_Vendite!M78</f>
        <v>100</v>
      </c>
      <c r="O35" s="51">
        <f>+M_Vendite!N78</f>
        <v>100</v>
      </c>
      <c r="P35" s="51">
        <f>+M_Vendite!O78</f>
        <v>100</v>
      </c>
      <c r="Q35" s="51">
        <f>+M_Vendite!P78</f>
        <v>100</v>
      </c>
      <c r="R35" s="51">
        <f>+M_Vendite!Q78</f>
        <v>100</v>
      </c>
      <c r="S35" s="51">
        <f>+M_Vendite!R78</f>
        <v>100</v>
      </c>
      <c r="T35" s="51">
        <f>+M_Vendite!S78</f>
        <v>100</v>
      </c>
      <c r="U35" s="51">
        <f>+M_Vendite!T78</f>
        <v>100</v>
      </c>
      <c r="V35" s="51">
        <f>+M_Vendite!U78</f>
        <v>100</v>
      </c>
      <c r="W35" s="51">
        <f>+M_Vendite!V78</f>
        <v>100</v>
      </c>
      <c r="X35" s="51">
        <f>+M_Vendite!W78</f>
        <v>100</v>
      </c>
      <c r="Y35" s="51">
        <f>+M_Vendite!X78</f>
        <v>100</v>
      </c>
      <c r="Z35" s="51">
        <f>+M_Vendite!Y78</f>
        <v>100</v>
      </c>
      <c r="AA35" s="51">
        <f>+M_Vendite!Z78</f>
        <v>100</v>
      </c>
      <c r="AB35" s="51">
        <f>+M_Vendite!AA78</f>
        <v>100</v>
      </c>
      <c r="AC35" s="51">
        <f>+M_Vendite!AB78</f>
        <v>100</v>
      </c>
      <c r="AD35" s="51">
        <f>+M_Vendite!AC78</f>
        <v>100</v>
      </c>
      <c r="AE35" s="51">
        <f>+M_Vendite!AD78</f>
        <v>100</v>
      </c>
      <c r="AF35" s="51">
        <f>+M_Vendite!AE78</f>
        <v>100</v>
      </c>
      <c r="AG35" s="51">
        <f>+M_Vendite!AF78</f>
        <v>100</v>
      </c>
      <c r="AH35" s="51">
        <f>+M_Vendite!AG78</f>
        <v>100</v>
      </c>
      <c r="AI35" s="51">
        <f>+M_Vendite!AH78</f>
        <v>100</v>
      </c>
      <c r="AJ35" s="51">
        <f>+M_Vendite!AI78</f>
        <v>100</v>
      </c>
      <c r="AK35" s="51">
        <f>+M_Vendite!AJ78</f>
        <v>100</v>
      </c>
      <c r="AL35" s="51">
        <f>+M_Vendite!AK78</f>
        <v>100</v>
      </c>
      <c r="AM35" s="51">
        <f>+M_Vendite!AL78</f>
        <v>100</v>
      </c>
      <c r="AN35" s="51">
        <f>+M_Vendite!AM78</f>
        <v>100</v>
      </c>
      <c r="AO35" s="51">
        <f>+M_Vendite!AN78</f>
        <v>100</v>
      </c>
      <c r="AP35" s="51">
        <f>+M_Vendite!AO78</f>
        <v>100</v>
      </c>
      <c r="AQ35" s="51">
        <f>+M_Vendite!AP78</f>
        <v>100</v>
      </c>
      <c r="AR35" s="51">
        <f>+M_Vendite!AQ78</f>
        <v>100</v>
      </c>
      <c r="AS35" s="51">
        <f>+M_Vendite!AR78</f>
        <v>100</v>
      </c>
      <c r="AT35" s="51">
        <f>+M_Vendite!AS78</f>
        <v>100</v>
      </c>
      <c r="AU35" s="51">
        <f>+M_Vendite!AT78</f>
        <v>100</v>
      </c>
      <c r="AV35" s="51">
        <f>+M_Vendite!AU78</f>
        <v>100</v>
      </c>
      <c r="AW35" s="51">
        <f>+M_Vendite!AV78</f>
        <v>100</v>
      </c>
      <c r="AX35" s="51">
        <f>+M_Vendite!AW78</f>
        <v>100</v>
      </c>
      <c r="AY35" s="51">
        <f>+M_Vendite!AX78</f>
        <v>100</v>
      </c>
    </row>
    <row r="36" spans="2:51" x14ac:dyDescent="0.25">
      <c r="B36" t="str">
        <f t="shared" si="1"/>
        <v>Prodotto 10</v>
      </c>
      <c r="D36" s="51">
        <f>+M_Vendite!C79</f>
        <v>100</v>
      </c>
      <c r="E36" s="51">
        <f>+M_Vendite!D79</f>
        <v>100</v>
      </c>
      <c r="F36" s="51">
        <f>+M_Vendite!E79</f>
        <v>100</v>
      </c>
      <c r="G36" s="51">
        <f>+M_Vendite!F79</f>
        <v>100</v>
      </c>
      <c r="H36" s="51">
        <f>+M_Vendite!G79</f>
        <v>100</v>
      </c>
      <c r="I36" s="51">
        <f>+M_Vendite!H79</f>
        <v>100</v>
      </c>
      <c r="J36" s="51">
        <f>+M_Vendite!I79</f>
        <v>100</v>
      </c>
      <c r="K36" s="51">
        <f>+M_Vendite!J79</f>
        <v>100</v>
      </c>
      <c r="L36" s="51">
        <f>+M_Vendite!K79</f>
        <v>100</v>
      </c>
      <c r="M36" s="51">
        <f>+M_Vendite!L79</f>
        <v>100</v>
      </c>
      <c r="N36" s="51">
        <f>+M_Vendite!M79</f>
        <v>100</v>
      </c>
      <c r="O36" s="51">
        <f>+M_Vendite!N79</f>
        <v>100</v>
      </c>
      <c r="P36" s="51">
        <f>+M_Vendite!O79</f>
        <v>100</v>
      </c>
      <c r="Q36" s="51">
        <f>+M_Vendite!P79</f>
        <v>100</v>
      </c>
      <c r="R36" s="51">
        <f>+M_Vendite!Q79</f>
        <v>100</v>
      </c>
      <c r="S36" s="51">
        <f>+M_Vendite!R79</f>
        <v>100</v>
      </c>
      <c r="T36" s="51">
        <f>+M_Vendite!S79</f>
        <v>100</v>
      </c>
      <c r="U36" s="51">
        <f>+M_Vendite!T79</f>
        <v>100</v>
      </c>
      <c r="V36" s="51">
        <f>+M_Vendite!U79</f>
        <v>100</v>
      </c>
      <c r="W36" s="51">
        <f>+M_Vendite!V79</f>
        <v>100</v>
      </c>
      <c r="X36" s="51">
        <f>+M_Vendite!W79</f>
        <v>100</v>
      </c>
      <c r="Y36" s="51">
        <f>+M_Vendite!X79</f>
        <v>100</v>
      </c>
      <c r="Z36" s="51">
        <f>+M_Vendite!Y79</f>
        <v>100</v>
      </c>
      <c r="AA36" s="51">
        <f>+M_Vendite!Z79</f>
        <v>100</v>
      </c>
      <c r="AB36" s="51">
        <f>+M_Vendite!AA79</f>
        <v>100</v>
      </c>
      <c r="AC36" s="51">
        <f>+M_Vendite!AB79</f>
        <v>100</v>
      </c>
      <c r="AD36" s="51">
        <f>+M_Vendite!AC79</f>
        <v>100</v>
      </c>
      <c r="AE36" s="51">
        <f>+M_Vendite!AD79</f>
        <v>100</v>
      </c>
      <c r="AF36" s="51">
        <f>+M_Vendite!AE79</f>
        <v>100</v>
      </c>
      <c r="AG36" s="51">
        <f>+M_Vendite!AF79</f>
        <v>100</v>
      </c>
      <c r="AH36" s="51">
        <f>+M_Vendite!AG79</f>
        <v>100</v>
      </c>
      <c r="AI36" s="51">
        <f>+M_Vendite!AH79</f>
        <v>100</v>
      </c>
      <c r="AJ36" s="51">
        <f>+M_Vendite!AI79</f>
        <v>100</v>
      </c>
      <c r="AK36" s="51">
        <f>+M_Vendite!AJ79</f>
        <v>100</v>
      </c>
      <c r="AL36" s="51">
        <f>+M_Vendite!AK79</f>
        <v>100</v>
      </c>
      <c r="AM36" s="51">
        <f>+M_Vendite!AL79</f>
        <v>100</v>
      </c>
      <c r="AN36" s="51">
        <f>+M_Vendite!AM79</f>
        <v>100</v>
      </c>
      <c r="AO36" s="51">
        <f>+M_Vendite!AN79</f>
        <v>100</v>
      </c>
      <c r="AP36" s="51">
        <f>+M_Vendite!AO79</f>
        <v>100</v>
      </c>
      <c r="AQ36" s="51">
        <f>+M_Vendite!AP79</f>
        <v>100</v>
      </c>
      <c r="AR36" s="51">
        <f>+M_Vendite!AQ79</f>
        <v>100</v>
      </c>
      <c r="AS36" s="51">
        <f>+M_Vendite!AR79</f>
        <v>100</v>
      </c>
      <c r="AT36" s="51">
        <f>+M_Vendite!AS79</f>
        <v>100</v>
      </c>
      <c r="AU36" s="51">
        <f>+M_Vendite!AT79</f>
        <v>100</v>
      </c>
      <c r="AV36" s="51">
        <f>+M_Vendite!AU79</f>
        <v>100</v>
      </c>
      <c r="AW36" s="51">
        <f>+M_Vendite!AV79</f>
        <v>100</v>
      </c>
      <c r="AX36" s="51">
        <f>+M_Vendite!AW79</f>
        <v>100</v>
      </c>
      <c r="AY36" s="51">
        <f>+M_Vendite!AX79</f>
        <v>100</v>
      </c>
    </row>
    <row r="37" spans="2:51" x14ac:dyDescent="0.25">
      <c r="B37" t="str">
        <f t="shared" si="1"/>
        <v>Prodotto 11</v>
      </c>
      <c r="D37" s="51">
        <f>+M_Vendite!C80</f>
        <v>100</v>
      </c>
      <c r="E37" s="51">
        <f>+M_Vendite!D80</f>
        <v>100</v>
      </c>
      <c r="F37" s="51">
        <f>+M_Vendite!E80</f>
        <v>100</v>
      </c>
      <c r="G37" s="51">
        <f>+M_Vendite!F80</f>
        <v>100</v>
      </c>
      <c r="H37" s="51">
        <f>+M_Vendite!G80</f>
        <v>100</v>
      </c>
      <c r="I37" s="51">
        <f>+M_Vendite!H80</f>
        <v>100</v>
      </c>
      <c r="J37" s="51">
        <f>+M_Vendite!I80</f>
        <v>100</v>
      </c>
      <c r="K37" s="51">
        <f>+M_Vendite!J80</f>
        <v>100</v>
      </c>
      <c r="L37" s="51">
        <f>+M_Vendite!K80</f>
        <v>100</v>
      </c>
      <c r="M37" s="51">
        <f>+M_Vendite!L80</f>
        <v>100</v>
      </c>
      <c r="N37" s="51">
        <f>+M_Vendite!M80</f>
        <v>100</v>
      </c>
      <c r="O37" s="51">
        <f>+M_Vendite!N80</f>
        <v>100</v>
      </c>
      <c r="P37" s="51">
        <f>+M_Vendite!O80</f>
        <v>100</v>
      </c>
      <c r="Q37" s="51">
        <f>+M_Vendite!P80</f>
        <v>100</v>
      </c>
      <c r="R37" s="51">
        <f>+M_Vendite!Q80</f>
        <v>100</v>
      </c>
      <c r="S37" s="51">
        <f>+M_Vendite!R80</f>
        <v>100</v>
      </c>
      <c r="T37" s="51">
        <f>+M_Vendite!S80</f>
        <v>100</v>
      </c>
      <c r="U37" s="51">
        <f>+M_Vendite!T80</f>
        <v>100</v>
      </c>
      <c r="V37" s="51">
        <f>+M_Vendite!U80</f>
        <v>100</v>
      </c>
      <c r="W37" s="51">
        <f>+M_Vendite!V80</f>
        <v>100</v>
      </c>
      <c r="X37" s="51">
        <f>+M_Vendite!W80</f>
        <v>100</v>
      </c>
      <c r="Y37" s="51">
        <f>+M_Vendite!X80</f>
        <v>100</v>
      </c>
      <c r="Z37" s="51">
        <f>+M_Vendite!Y80</f>
        <v>100</v>
      </c>
      <c r="AA37" s="51">
        <f>+M_Vendite!Z80</f>
        <v>100</v>
      </c>
      <c r="AB37" s="51">
        <f>+M_Vendite!AA80</f>
        <v>100</v>
      </c>
      <c r="AC37" s="51">
        <f>+M_Vendite!AB80</f>
        <v>100</v>
      </c>
      <c r="AD37" s="51">
        <f>+M_Vendite!AC80</f>
        <v>100</v>
      </c>
      <c r="AE37" s="51">
        <f>+M_Vendite!AD80</f>
        <v>100</v>
      </c>
      <c r="AF37" s="51">
        <f>+M_Vendite!AE80</f>
        <v>100</v>
      </c>
      <c r="AG37" s="51">
        <f>+M_Vendite!AF80</f>
        <v>100</v>
      </c>
      <c r="AH37" s="51">
        <f>+M_Vendite!AG80</f>
        <v>100</v>
      </c>
      <c r="AI37" s="51">
        <f>+M_Vendite!AH80</f>
        <v>100</v>
      </c>
      <c r="AJ37" s="51">
        <f>+M_Vendite!AI80</f>
        <v>100</v>
      </c>
      <c r="AK37" s="51">
        <f>+M_Vendite!AJ80</f>
        <v>100</v>
      </c>
      <c r="AL37" s="51">
        <f>+M_Vendite!AK80</f>
        <v>100</v>
      </c>
      <c r="AM37" s="51">
        <f>+M_Vendite!AL80</f>
        <v>100</v>
      </c>
      <c r="AN37" s="51">
        <f>+M_Vendite!AM80</f>
        <v>100</v>
      </c>
      <c r="AO37" s="51">
        <f>+M_Vendite!AN80</f>
        <v>100</v>
      </c>
      <c r="AP37" s="51">
        <f>+M_Vendite!AO80</f>
        <v>100</v>
      </c>
      <c r="AQ37" s="51">
        <f>+M_Vendite!AP80</f>
        <v>100</v>
      </c>
      <c r="AR37" s="51">
        <f>+M_Vendite!AQ80</f>
        <v>100</v>
      </c>
      <c r="AS37" s="51">
        <f>+M_Vendite!AR80</f>
        <v>100</v>
      </c>
      <c r="AT37" s="51">
        <f>+M_Vendite!AS80</f>
        <v>100</v>
      </c>
      <c r="AU37" s="51">
        <f>+M_Vendite!AT80</f>
        <v>100</v>
      </c>
      <c r="AV37" s="51">
        <f>+M_Vendite!AU80</f>
        <v>100</v>
      </c>
      <c r="AW37" s="51">
        <f>+M_Vendite!AV80</f>
        <v>100</v>
      </c>
      <c r="AX37" s="51">
        <f>+M_Vendite!AW80</f>
        <v>100</v>
      </c>
      <c r="AY37" s="51">
        <f>+M_Vendite!AX80</f>
        <v>100</v>
      </c>
    </row>
    <row r="38" spans="2:51" x14ac:dyDescent="0.25">
      <c r="B38" t="str">
        <f t="shared" si="1"/>
        <v>Prodotto 12</v>
      </c>
      <c r="D38" s="51">
        <f>+M_Vendite!C81</f>
        <v>100</v>
      </c>
      <c r="E38" s="51">
        <f>+M_Vendite!D81</f>
        <v>100</v>
      </c>
      <c r="F38" s="51">
        <f>+M_Vendite!E81</f>
        <v>100</v>
      </c>
      <c r="G38" s="51">
        <f>+M_Vendite!F81</f>
        <v>100</v>
      </c>
      <c r="H38" s="51">
        <f>+M_Vendite!G81</f>
        <v>100</v>
      </c>
      <c r="I38" s="51">
        <f>+M_Vendite!H81</f>
        <v>100</v>
      </c>
      <c r="J38" s="51">
        <f>+M_Vendite!I81</f>
        <v>100</v>
      </c>
      <c r="K38" s="51">
        <f>+M_Vendite!J81</f>
        <v>100</v>
      </c>
      <c r="L38" s="51">
        <f>+M_Vendite!K81</f>
        <v>100</v>
      </c>
      <c r="M38" s="51">
        <f>+M_Vendite!L81</f>
        <v>100</v>
      </c>
      <c r="N38" s="51">
        <f>+M_Vendite!M81</f>
        <v>100</v>
      </c>
      <c r="O38" s="51">
        <f>+M_Vendite!N81</f>
        <v>100</v>
      </c>
      <c r="P38" s="51">
        <f>+M_Vendite!O81</f>
        <v>100</v>
      </c>
      <c r="Q38" s="51">
        <f>+M_Vendite!P81</f>
        <v>100</v>
      </c>
      <c r="R38" s="51">
        <f>+M_Vendite!Q81</f>
        <v>100</v>
      </c>
      <c r="S38" s="51">
        <f>+M_Vendite!R81</f>
        <v>100</v>
      </c>
      <c r="T38" s="51">
        <f>+M_Vendite!S81</f>
        <v>100</v>
      </c>
      <c r="U38" s="51">
        <f>+M_Vendite!T81</f>
        <v>100</v>
      </c>
      <c r="V38" s="51">
        <f>+M_Vendite!U81</f>
        <v>100</v>
      </c>
      <c r="W38" s="51">
        <f>+M_Vendite!V81</f>
        <v>100</v>
      </c>
      <c r="X38" s="51">
        <f>+M_Vendite!W81</f>
        <v>100</v>
      </c>
      <c r="Y38" s="51">
        <f>+M_Vendite!X81</f>
        <v>100</v>
      </c>
      <c r="Z38" s="51">
        <f>+M_Vendite!Y81</f>
        <v>100</v>
      </c>
      <c r="AA38" s="51">
        <f>+M_Vendite!Z81</f>
        <v>100</v>
      </c>
      <c r="AB38" s="51">
        <f>+M_Vendite!AA81</f>
        <v>100</v>
      </c>
      <c r="AC38" s="51">
        <f>+M_Vendite!AB81</f>
        <v>100</v>
      </c>
      <c r="AD38" s="51">
        <f>+M_Vendite!AC81</f>
        <v>100</v>
      </c>
      <c r="AE38" s="51">
        <f>+M_Vendite!AD81</f>
        <v>100</v>
      </c>
      <c r="AF38" s="51">
        <f>+M_Vendite!AE81</f>
        <v>100</v>
      </c>
      <c r="AG38" s="51">
        <f>+M_Vendite!AF81</f>
        <v>100</v>
      </c>
      <c r="AH38" s="51">
        <f>+M_Vendite!AG81</f>
        <v>100</v>
      </c>
      <c r="AI38" s="51">
        <f>+M_Vendite!AH81</f>
        <v>100</v>
      </c>
      <c r="AJ38" s="51">
        <f>+M_Vendite!AI81</f>
        <v>100</v>
      </c>
      <c r="AK38" s="51">
        <f>+M_Vendite!AJ81</f>
        <v>100</v>
      </c>
      <c r="AL38" s="51">
        <f>+M_Vendite!AK81</f>
        <v>100</v>
      </c>
      <c r="AM38" s="51">
        <f>+M_Vendite!AL81</f>
        <v>100</v>
      </c>
      <c r="AN38" s="51">
        <f>+M_Vendite!AM81</f>
        <v>100</v>
      </c>
      <c r="AO38" s="51">
        <f>+M_Vendite!AN81</f>
        <v>100</v>
      </c>
      <c r="AP38" s="51">
        <f>+M_Vendite!AO81</f>
        <v>100</v>
      </c>
      <c r="AQ38" s="51">
        <f>+M_Vendite!AP81</f>
        <v>100</v>
      </c>
      <c r="AR38" s="51">
        <f>+M_Vendite!AQ81</f>
        <v>100</v>
      </c>
      <c r="AS38" s="51">
        <f>+M_Vendite!AR81</f>
        <v>100</v>
      </c>
      <c r="AT38" s="51">
        <f>+M_Vendite!AS81</f>
        <v>100</v>
      </c>
      <c r="AU38" s="51">
        <f>+M_Vendite!AT81</f>
        <v>100</v>
      </c>
      <c r="AV38" s="51">
        <f>+M_Vendite!AU81</f>
        <v>100</v>
      </c>
      <c r="AW38" s="51">
        <f>+M_Vendite!AV81</f>
        <v>100</v>
      </c>
      <c r="AX38" s="51">
        <f>+M_Vendite!AW81</f>
        <v>100</v>
      </c>
      <c r="AY38" s="51">
        <f>+M_Vendite!AX81</f>
        <v>100</v>
      </c>
    </row>
    <row r="39" spans="2:51" x14ac:dyDescent="0.25">
      <c r="B39" t="str">
        <f t="shared" si="1"/>
        <v>Prodotto 13</v>
      </c>
      <c r="D39" s="51">
        <f>+M_Vendite!C82</f>
        <v>100</v>
      </c>
      <c r="E39" s="51">
        <f>+M_Vendite!D82</f>
        <v>100</v>
      </c>
      <c r="F39" s="51">
        <f>+M_Vendite!E82</f>
        <v>100</v>
      </c>
      <c r="G39" s="51">
        <f>+M_Vendite!F82</f>
        <v>100</v>
      </c>
      <c r="H39" s="51">
        <f>+M_Vendite!G82</f>
        <v>100</v>
      </c>
      <c r="I39" s="51">
        <f>+M_Vendite!H82</f>
        <v>100</v>
      </c>
      <c r="J39" s="51">
        <f>+M_Vendite!I82</f>
        <v>100</v>
      </c>
      <c r="K39" s="51">
        <f>+M_Vendite!J82</f>
        <v>100</v>
      </c>
      <c r="L39" s="51">
        <f>+M_Vendite!K82</f>
        <v>100</v>
      </c>
      <c r="M39" s="51">
        <f>+M_Vendite!L82</f>
        <v>100</v>
      </c>
      <c r="N39" s="51">
        <f>+M_Vendite!M82</f>
        <v>100</v>
      </c>
      <c r="O39" s="51">
        <f>+M_Vendite!N82</f>
        <v>100</v>
      </c>
      <c r="P39" s="51">
        <f>+M_Vendite!O82</f>
        <v>100</v>
      </c>
      <c r="Q39" s="51">
        <f>+M_Vendite!P82</f>
        <v>100</v>
      </c>
      <c r="R39" s="51">
        <f>+M_Vendite!Q82</f>
        <v>100</v>
      </c>
      <c r="S39" s="51">
        <f>+M_Vendite!R82</f>
        <v>100</v>
      </c>
      <c r="T39" s="51">
        <f>+M_Vendite!S82</f>
        <v>100</v>
      </c>
      <c r="U39" s="51">
        <f>+M_Vendite!T82</f>
        <v>100</v>
      </c>
      <c r="V39" s="51">
        <f>+M_Vendite!U82</f>
        <v>100</v>
      </c>
      <c r="W39" s="51">
        <f>+M_Vendite!V82</f>
        <v>100</v>
      </c>
      <c r="X39" s="51">
        <f>+M_Vendite!W82</f>
        <v>100</v>
      </c>
      <c r="Y39" s="51">
        <f>+M_Vendite!X82</f>
        <v>100</v>
      </c>
      <c r="Z39" s="51">
        <f>+M_Vendite!Y82</f>
        <v>100</v>
      </c>
      <c r="AA39" s="51">
        <f>+M_Vendite!Z82</f>
        <v>100</v>
      </c>
      <c r="AB39" s="51">
        <f>+M_Vendite!AA82</f>
        <v>100</v>
      </c>
      <c r="AC39" s="51">
        <f>+M_Vendite!AB82</f>
        <v>100</v>
      </c>
      <c r="AD39" s="51">
        <f>+M_Vendite!AC82</f>
        <v>100</v>
      </c>
      <c r="AE39" s="51">
        <f>+M_Vendite!AD82</f>
        <v>100</v>
      </c>
      <c r="AF39" s="51">
        <f>+M_Vendite!AE82</f>
        <v>100</v>
      </c>
      <c r="AG39" s="51">
        <f>+M_Vendite!AF82</f>
        <v>100</v>
      </c>
      <c r="AH39" s="51">
        <f>+M_Vendite!AG82</f>
        <v>100</v>
      </c>
      <c r="AI39" s="51">
        <f>+M_Vendite!AH82</f>
        <v>100</v>
      </c>
      <c r="AJ39" s="51">
        <f>+M_Vendite!AI82</f>
        <v>100</v>
      </c>
      <c r="AK39" s="51">
        <f>+M_Vendite!AJ82</f>
        <v>100</v>
      </c>
      <c r="AL39" s="51">
        <f>+M_Vendite!AK82</f>
        <v>100</v>
      </c>
      <c r="AM39" s="51">
        <f>+M_Vendite!AL82</f>
        <v>100</v>
      </c>
      <c r="AN39" s="51">
        <f>+M_Vendite!AM82</f>
        <v>100</v>
      </c>
      <c r="AO39" s="51">
        <f>+M_Vendite!AN82</f>
        <v>100</v>
      </c>
      <c r="AP39" s="51">
        <f>+M_Vendite!AO82</f>
        <v>100</v>
      </c>
      <c r="AQ39" s="51">
        <f>+M_Vendite!AP82</f>
        <v>100</v>
      </c>
      <c r="AR39" s="51">
        <f>+M_Vendite!AQ82</f>
        <v>100</v>
      </c>
      <c r="AS39" s="51">
        <f>+M_Vendite!AR82</f>
        <v>100</v>
      </c>
      <c r="AT39" s="51">
        <f>+M_Vendite!AS82</f>
        <v>100</v>
      </c>
      <c r="AU39" s="51">
        <f>+M_Vendite!AT82</f>
        <v>100</v>
      </c>
      <c r="AV39" s="51">
        <f>+M_Vendite!AU82</f>
        <v>100</v>
      </c>
      <c r="AW39" s="51">
        <f>+M_Vendite!AV82</f>
        <v>100</v>
      </c>
      <c r="AX39" s="51">
        <f>+M_Vendite!AW82</f>
        <v>100</v>
      </c>
      <c r="AY39" s="51">
        <f>+M_Vendite!AX82</f>
        <v>100</v>
      </c>
    </row>
    <row r="40" spans="2:51" x14ac:dyDescent="0.25">
      <c r="B40" t="str">
        <f t="shared" si="1"/>
        <v>Prodotto 14</v>
      </c>
      <c r="D40" s="51">
        <f>+M_Vendite!C83</f>
        <v>100</v>
      </c>
      <c r="E40" s="51">
        <f>+M_Vendite!D83</f>
        <v>100</v>
      </c>
      <c r="F40" s="51">
        <f>+M_Vendite!E83</f>
        <v>100</v>
      </c>
      <c r="G40" s="51">
        <f>+M_Vendite!F83</f>
        <v>100</v>
      </c>
      <c r="H40" s="51">
        <f>+M_Vendite!G83</f>
        <v>100</v>
      </c>
      <c r="I40" s="51">
        <f>+M_Vendite!H83</f>
        <v>100</v>
      </c>
      <c r="J40" s="51">
        <f>+M_Vendite!I83</f>
        <v>100</v>
      </c>
      <c r="K40" s="51">
        <f>+M_Vendite!J83</f>
        <v>100</v>
      </c>
      <c r="L40" s="51">
        <f>+M_Vendite!K83</f>
        <v>100</v>
      </c>
      <c r="M40" s="51">
        <f>+M_Vendite!L83</f>
        <v>100</v>
      </c>
      <c r="N40" s="51">
        <f>+M_Vendite!M83</f>
        <v>100</v>
      </c>
      <c r="O40" s="51">
        <f>+M_Vendite!N83</f>
        <v>100</v>
      </c>
      <c r="P40" s="51">
        <f>+M_Vendite!O83</f>
        <v>100</v>
      </c>
      <c r="Q40" s="51">
        <f>+M_Vendite!P83</f>
        <v>100</v>
      </c>
      <c r="R40" s="51">
        <f>+M_Vendite!Q83</f>
        <v>100</v>
      </c>
      <c r="S40" s="51">
        <f>+M_Vendite!R83</f>
        <v>100</v>
      </c>
      <c r="T40" s="51">
        <f>+M_Vendite!S83</f>
        <v>100</v>
      </c>
      <c r="U40" s="51">
        <f>+M_Vendite!T83</f>
        <v>100</v>
      </c>
      <c r="V40" s="51">
        <f>+M_Vendite!U83</f>
        <v>100</v>
      </c>
      <c r="W40" s="51">
        <f>+M_Vendite!V83</f>
        <v>100</v>
      </c>
      <c r="X40" s="51">
        <f>+M_Vendite!W83</f>
        <v>100</v>
      </c>
      <c r="Y40" s="51">
        <f>+M_Vendite!X83</f>
        <v>100</v>
      </c>
      <c r="Z40" s="51">
        <f>+M_Vendite!Y83</f>
        <v>100</v>
      </c>
      <c r="AA40" s="51">
        <f>+M_Vendite!Z83</f>
        <v>100</v>
      </c>
      <c r="AB40" s="51">
        <f>+M_Vendite!AA83</f>
        <v>100</v>
      </c>
      <c r="AC40" s="51">
        <f>+M_Vendite!AB83</f>
        <v>100</v>
      </c>
      <c r="AD40" s="51">
        <f>+M_Vendite!AC83</f>
        <v>100</v>
      </c>
      <c r="AE40" s="51">
        <f>+M_Vendite!AD83</f>
        <v>100</v>
      </c>
      <c r="AF40" s="51">
        <f>+M_Vendite!AE83</f>
        <v>100</v>
      </c>
      <c r="AG40" s="51">
        <f>+M_Vendite!AF83</f>
        <v>100</v>
      </c>
      <c r="AH40" s="51">
        <f>+M_Vendite!AG83</f>
        <v>100</v>
      </c>
      <c r="AI40" s="51">
        <f>+M_Vendite!AH83</f>
        <v>100</v>
      </c>
      <c r="AJ40" s="51">
        <f>+M_Vendite!AI83</f>
        <v>100</v>
      </c>
      <c r="AK40" s="51">
        <f>+M_Vendite!AJ83</f>
        <v>100</v>
      </c>
      <c r="AL40" s="51">
        <f>+M_Vendite!AK83</f>
        <v>100</v>
      </c>
      <c r="AM40" s="51">
        <f>+M_Vendite!AL83</f>
        <v>100</v>
      </c>
      <c r="AN40" s="51">
        <f>+M_Vendite!AM83</f>
        <v>100</v>
      </c>
      <c r="AO40" s="51">
        <f>+M_Vendite!AN83</f>
        <v>100</v>
      </c>
      <c r="AP40" s="51">
        <f>+M_Vendite!AO83</f>
        <v>100</v>
      </c>
      <c r="AQ40" s="51">
        <f>+M_Vendite!AP83</f>
        <v>100</v>
      </c>
      <c r="AR40" s="51">
        <f>+M_Vendite!AQ83</f>
        <v>100</v>
      </c>
      <c r="AS40" s="51">
        <f>+M_Vendite!AR83</f>
        <v>100</v>
      </c>
      <c r="AT40" s="51">
        <f>+M_Vendite!AS83</f>
        <v>100</v>
      </c>
      <c r="AU40" s="51">
        <f>+M_Vendite!AT83</f>
        <v>100</v>
      </c>
      <c r="AV40" s="51">
        <f>+M_Vendite!AU83</f>
        <v>100</v>
      </c>
      <c r="AW40" s="51">
        <f>+M_Vendite!AV83</f>
        <v>100</v>
      </c>
      <c r="AX40" s="51">
        <f>+M_Vendite!AW83</f>
        <v>100</v>
      </c>
      <c r="AY40" s="51">
        <f>+M_Vendite!AX83</f>
        <v>100</v>
      </c>
    </row>
    <row r="41" spans="2:51" x14ac:dyDescent="0.25">
      <c r="B41" t="str">
        <f t="shared" si="1"/>
        <v>Prodotto 15</v>
      </c>
      <c r="D41" s="51">
        <f>+M_Vendite!C84</f>
        <v>100</v>
      </c>
      <c r="E41" s="51">
        <f>+M_Vendite!D84</f>
        <v>100</v>
      </c>
      <c r="F41" s="51">
        <f>+M_Vendite!E84</f>
        <v>100</v>
      </c>
      <c r="G41" s="51">
        <f>+M_Vendite!F84</f>
        <v>100</v>
      </c>
      <c r="H41" s="51">
        <f>+M_Vendite!G84</f>
        <v>100</v>
      </c>
      <c r="I41" s="51">
        <f>+M_Vendite!H84</f>
        <v>100</v>
      </c>
      <c r="J41" s="51">
        <f>+M_Vendite!I84</f>
        <v>100</v>
      </c>
      <c r="K41" s="51">
        <f>+M_Vendite!J84</f>
        <v>100</v>
      </c>
      <c r="L41" s="51">
        <f>+M_Vendite!K84</f>
        <v>100</v>
      </c>
      <c r="M41" s="51">
        <f>+M_Vendite!L84</f>
        <v>100</v>
      </c>
      <c r="N41" s="51">
        <f>+M_Vendite!M84</f>
        <v>100</v>
      </c>
      <c r="O41" s="51">
        <f>+M_Vendite!N84</f>
        <v>100</v>
      </c>
      <c r="P41" s="51">
        <f>+M_Vendite!O84</f>
        <v>100</v>
      </c>
      <c r="Q41" s="51">
        <f>+M_Vendite!P84</f>
        <v>100</v>
      </c>
      <c r="R41" s="51">
        <f>+M_Vendite!Q84</f>
        <v>100</v>
      </c>
      <c r="S41" s="51">
        <f>+M_Vendite!R84</f>
        <v>100</v>
      </c>
      <c r="T41" s="51">
        <f>+M_Vendite!S84</f>
        <v>100</v>
      </c>
      <c r="U41" s="51">
        <f>+M_Vendite!T84</f>
        <v>100</v>
      </c>
      <c r="V41" s="51">
        <f>+M_Vendite!U84</f>
        <v>100</v>
      </c>
      <c r="W41" s="51">
        <f>+M_Vendite!V84</f>
        <v>100</v>
      </c>
      <c r="X41" s="51">
        <f>+M_Vendite!W84</f>
        <v>100</v>
      </c>
      <c r="Y41" s="51">
        <f>+M_Vendite!X84</f>
        <v>100</v>
      </c>
      <c r="Z41" s="51">
        <f>+M_Vendite!Y84</f>
        <v>100</v>
      </c>
      <c r="AA41" s="51">
        <f>+M_Vendite!Z84</f>
        <v>100</v>
      </c>
      <c r="AB41" s="51">
        <f>+M_Vendite!AA84</f>
        <v>100</v>
      </c>
      <c r="AC41" s="51">
        <f>+M_Vendite!AB84</f>
        <v>100</v>
      </c>
      <c r="AD41" s="51">
        <f>+M_Vendite!AC84</f>
        <v>100</v>
      </c>
      <c r="AE41" s="51">
        <f>+M_Vendite!AD84</f>
        <v>100</v>
      </c>
      <c r="AF41" s="51">
        <f>+M_Vendite!AE84</f>
        <v>100</v>
      </c>
      <c r="AG41" s="51">
        <f>+M_Vendite!AF84</f>
        <v>100</v>
      </c>
      <c r="AH41" s="51">
        <f>+M_Vendite!AG84</f>
        <v>100</v>
      </c>
      <c r="AI41" s="51">
        <f>+M_Vendite!AH84</f>
        <v>100</v>
      </c>
      <c r="AJ41" s="51">
        <f>+M_Vendite!AI84</f>
        <v>100</v>
      </c>
      <c r="AK41" s="51">
        <f>+M_Vendite!AJ84</f>
        <v>100</v>
      </c>
      <c r="AL41" s="51">
        <f>+M_Vendite!AK84</f>
        <v>100</v>
      </c>
      <c r="AM41" s="51">
        <f>+M_Vendite!AL84</f>
        <v>100</v>
      </c>
      <c r="AN41" s="51">
        <f>+M_Vendite!AM84</f>
        <v>100</v>
      </c>
      <c r="AO41" s="51">
        <f>+M_Vendite!AN84</f>
        <v>100</v>
      </c>
      <c r="AP41" s="51">
        <f>+M_Vendite!AO84</f>
        <v>100</v>
      </c>
      <c r="AQ41" s="51">
        <f>+M_Vendite!AP84</f>
        <v>100</v>
      </c>
      <c r="AR41" s="51">
        <f>+M_Vendite!AQ84</f>
        <v>100</v>
      </c>
      <c r="AS41" s="51">
        <f>+M_Vendite!AR84</f>
        <v>100</v>
      </c>
      <c r="AT41" s="51">
        <f>+M_Vendite!AS84</f>
        <v>100</v>
      </c>
      <c r="AU41" s="51">
        <f>+M_Vendite!AT84</f>
        <v>100</v>
      </c>
      <c r="AV41" s="51">
        <f>+M_Vendite!AU84</f>
        <v>100</v>
      </c>
      <c r="AW41" s="51">
        <f>+M_Vendite!AV84</f>
        <v>100</v>
      </c>
      <c r="AX41" s="51">
        <f>+M_Vendite!AW84</f>
        <v>100</v>
      </c>
      <c r="AY41" s="51">
        <f>+M_Vendite!AX84</f>
        <v>100</v>
      </c>
    </row>
    <row r="42" spans="2:51" x14ac:dyDescent="0.25">
      <c r="B42" t="str">
        <f t="shared" si="1"/>
        <v>Prodotto 16</v>
      </c>
      <c r="D42" s="51">
        <f>+M_Vendite!C85</f>
        <v>100</v>
      </c>
      <c r="E42" s="51">
        <f>+M_Vendite!D85</f>
        <v>100</v>
      </c>
      <c r="F42" s="51">
        <f>+M_Vendite!E85</f>
        <v>100</v>
      </c>
      <c r="G42" s="51">
        <f>+M_Vendite!F85</f>
        <v>100</v>
      </c>
      <c r="H42" s="51">
        <f>+M_Vendite!G85</f>
        <v>100</v>
      </c>
      <c r="I42" s="51">
        <f>+M_Vendite!H85</f>
        <v>100</v>
      </c>
      <c r="J42" s="51">
        <f>+M_Vendite!I85</f>
        <v>100</v>
      </c>
      <c r="K42" s="51">
        <f>+M_Vendite!J85</f>
        <v>100</v>
      </c>
      <c r="L42" s="51">
        <f>+M_Vendite!K85</f>
        <v>100</v>
      </c>
      <c r="M42" s="51">
        <f>+M_Vendite!L85</f>
        <v>100</v>
      </c>
      <c r="N42" s="51">
        <f>+M_Vendite!M85</f>
        <v>100</v>
      </c>
      <c r="O42" s="51">
        <f>+M_Vendite!N85</f>
        <v>100</v>
      </c>
      <c r="P42" s="51">
        <f>+M_Vendite!O85</f>
        <v>100</v>
      </c>
      <c r="Q42" s="51">
        <f>+M_Vendite!P85</f>
        <v>100</v>
      </c>
      <c r="R42" s="51">
        <f>+M_Vendite!Q85</f>
        <v>100</v>
      </c>
      <c r="S42" s="51">
        <f>+M_Vendite!R85</f>
        <v>100</v>
      </c>
      <c r="T42" s="51">
        <f>+M_Vendite!S85</f>
        <v>100</v>
      </c>
      <c r="U42" s="51">
        <f>+M_Vendite!T85</f>
        <v>100</v>
      </c>
      <c r="V42" s="51">
        <f>+M_Vendite!U85</f>
        <v>100</v>
      </c>
      <c r="W42" s="51">
        <f>+M_Vendite!V85</f>
        <v>100</v>
      </c>
      <c r="X42" s="51">
        <f>+M_Vendite!W85</f>
        <v>100</v>
      </c>
      <c r="Y42" s="51">
        <f>+M_Vendite!X85</f>
        <v>100</v>
      </c>
      <c r="Z42" s="51">
        <f>+M_Vendite!Y85</f>
        <v>100</v>
      </c>
      <c r="AA42" s="51">
        <f>+M_Vendite!Z85</f>
        <v>100</v>
      </c>
      <c r="AB42" s="51">
        <f>+M_Vendite!AA85</f>
        <v>100</v>
      </c>
      <c r="AC42" s="51">
        <f>+M_Vendite!AB85</f>
        <v>100</v>
      </c>
      <c r="AD42" s="51">
        <f>+M_Vendite!AC85</f>
        <v>100</v>
      </c>
      <c r="AE42" s="51">
        <f>+M_Vendite!AD85</f>
        <v>100</v>
      </c>
      <c r="AF42" s="51">
        <f>+M_Vendite!AE85</f>
        <v>100</v>
      </c>
      <c r="AG42" s="51">
        <f>+M_Vendite!AF85</f>
        <v>100</v>
      </c>
      <c r="AH42" s="51">
        <f>+M_Vendite!AG85</f>
        <v>100</v>
      </c>
      <c r="AI42" s="51">
        <f>+M_Vendite!AH85</f>
        <v>100</v>
      </c>
      <c r="AJ42" s="51">
        <f>+M_Vendite!AI85</f>
        <v>100</v>
      </c>
      <c r="AK42" s="51">
        <f>+M_Vendite!AJ85</f>
        <v>100</v>
      </c>
      <c r="AL42" s="51">
        <f>+M_Vendite!AK85</f>
        <v>100</v>
      </c>
      <c r="AM42" s="51">
        <f>+M_Vendite!AL85</f>
        <v>100</v>
      </c>
      <c r="AN42" s="51">
        <f>+M_Vendite!AM85</f>
        <v>100</v>
      </c>
      <c r="AO42" s="51">
        <f>+M_Vendite!AN85</f>
        <v>100</v>
      </c>
      <c r="AP42" s="51">
        <f>+M_Vendite!AO85</f>
        <v>100</v>
      </c>
      <c r="AQ42" s="51">
        <f>+M_Vendite!AP85</f>
        <v>100</v>
      </c>
      <c r="AR42" s="51">
        <f>+M_Vendite!AQ85</f>
        <v>100</v>
      </c>
      <c r="AS42" s="51">
        <f>+M_Vendite!AR85</f>
        <v>100</v>
      </c>
      <c r="AT42" s="51">
        <f>+M_Vendite!AS85</f>
        <v>100</v>
      </c>
      <c r="AU42" s="51">
        <f>+M_Vendite!AT85</f>
        <v>100</v>
      </c>
      <c r="AV42" s="51">
        <f>+M_Vendite!AU85</f>
        <v>100</v>
      </c>
      <c r="AW42" s="51">
        <f>+M_Vendite!AV85</f>
        <v>100</v>
      </c>
      <c r="AX42" s="51">
        <f>+M_Vendite!AW85</f>
        <v>100</v>
      </c>
      <c r="AY42" s="51">
        <f>+M_Vendite!AX85</f>
        <v>100</v>
      </c>
    </row>
    <row r="43" spans="2:51" x14ac:dyDescent="0.25">
      <c r="B43" t="str">
        <f t="shared" si="1"/>
        <v>Prodotto 17</v>
      </c>
      <c r="D43" s="51">
        <f>+M_Vendite!C86</f>
        <v>100</v>
      </c>
      <c r="E43" s="51">
        <f>+M_Vendite!D86</f>
        <v>100</v>
      </c>
      <c r="F43" s="51">
        <f>+M_Vendite!E86</f>
        <v>100</v>
      </c>
      <c r="G43" s="51">
        <f>+M_Vendite!F86</f>
        <v>100</v>
      </c>
      <c r="H43" s="51">
        <f>+M_Vendite!G86</f>
        <v>100</v>
      </c>
      <c r="I43" s="51">
        <f>+M_Vendite!H86</f>
        <v>100</v>
      </c>
      <c r="J43" s="51">
        <f>+M_Vendite!I86</f>
        <v>100</v>
      </c>
      <c r="K43" s="51">
        <f>+M_Vendite!J86</f>
        <v>100</v>
      </c>
      <c r="L43" s="51">
        <f>+M_Vendite!K86</f>
        <v>100</v>
      </c>
      <c r="M43" s="51">
        <f>+M_Vendite!L86</f>
        <v>100</v>
      </c>
      <c r="N43" s="51">
        <f>+M_Vendite!M86</f>
        <v>100</v>
      </c>
      <c r="O43" s="51">
        <f>+M_Vendite!N86</f>
        <v>100</v>
      </c>
      <c r="P43" s="51">
        <f>+M_Vendite!O86</f>
        <v>100</v>
      </c>
      <c r="Q43" s="51">
        <f>+M_Vendite!P86</f>
        <v>100</v>
      </c>
      <c r="R43" s="51">
        <f>+M_Vendite!Q86</f>
        <v>100</v>
      </c>
      <c r="S43" s="51">
        <f>+M_Vendite!R86</f>
        <v>100</v>
      </c>
      <c r="T43" s="51">
        <f>+M_Vendite!S86</f>
        <v>100</v>
      </c>
      <c r="U43" s="51">
        <f>+M_Vendite!T86</f>
        <v>100</v>
      </c>
      <c r="V43" s="51">
        <f>+M_Vendite!U86</f>
        <v>100</v>
      </c>
      <c r="W43" s="51">
        <f>+M_Vendite!V86</f>
        <v>100</v>
      </c>
      <c r="X43" s="51">
        <f>+M_Vendite!W86</f>
        <v>100</v>
      </c>
      <c r="Y43" s="51">
        <f>+M_Vendite!X86</f>
        <v>100</v>
      </c>
      <c r="Z43" s="51">
        <f>+M_Vendite!Y86</f>
        <v>100</v>
      </c>
      <c r="AA43" s="51">
        <f>+M_Vendite!Z86</f>
        <v>100</v>
      </c>
      <c r="AB43" s="51">
        <f>+M_Vendite!AA86</f>
        <v>100</v>
      </c>
      <c r="AC43" s="51">
        <f>+M_Vendite!AB86</f>
        <v>100</v>
      </c>
      <c r="AD43" s="51">
        <f>+M_Vendite!AC86</f>
        <v>100</v>
      </c>
      <c r="AE43" s="51">
        <f>+M_Vendite!AD86</f>
        <v>100</v>
      </c>
      <c r="AF43" s="51">
        <f>+M_Vendite!AE86</f>
        <v>100</v>
      </c>
      <c r="AG43" s="51">
        <f>+M_Vendite!AF86</f>
        <v>100</v>
      </c>
      <c r="AH43" s="51">
        <f>+M_Vendite!AG86</f>
        <v>100</v>
      </c>
      <c r="AI43" s="51">
        <f>+M_Vendite!AH86</f>
        <v>100</v>
      </c>
      <c r="AJ43" s="51">
        <f>+M_Vendite!AI86</f>
        <v>100</v>
      </c>
      <c r="AK43" s="51">
        <f>+M_Vendite!AJ86</f>
        <v>100</v>
      </c>
      <c r="AL43" s="51">
        <f>+M_Vendite!AK86</f>
        <v>100</v>
      </c>
      <c r="AM43" s="51">
        <f>+M_Vendite!AL86</f>
        <v>100</v>
      </c>
      <c r="AN43" s="51">
        <f>+M_Vendite!AM86</f>
        <v>100</v>
      </c>
      <c r="AO43" s="51">
        <f>+M_Vendite!AN86</f>
        <v>100</v>
      </c>
      <c r="AP43" s="51">
        <f>+M_Vendite!AO86</f>
        <v>100</v>
      </c>
      <c r="AQ43" s="51">
        <f>+M_Vendite!AP86</f>
        <v>100</v>
      </c>
      <c r="AR43" s="51">
        <f>+M_Vendite!AQ86</f>
        <v>100</v>
      </c>
      <c r="AS43" s="51">
        <f>+M_Vendite!AR86</f>
        <v>100</v>
      </c>
      <c r="AT43" s="51">
        <f>+M_Vendite!AS86</f>
        <v>100</v>
      </c>
      <c r="AU43" s="51">
        <f>+M_Vendite!AT86</f>
        <v>100</v>
      </c>
      <c r="AV43" s="51">
        <f>+M_Vendite!AU86</f>
        <v>100</v>
      </c>
      <c r="AW43" s="51">
        <f>+M_Vendite!AV86</f>
        <v>100</v>
      </c>
      <c r="AX43" s="51">
        <f>+M_Vendite!AW86</f>
        <v>100</v>
      </c>
      <c r="AY43" s="51">
        <f>+M_Vendite!AX86</f>
        <v>100</v>
      </c>
    </row>
    <row r="44" spans="2:51" x14ac:dyDescent="0.25">
      <c r="B44" t="str">
        <f t="shared" si="1"/>
        <v>Prodotto 18</v>
      </c>
      <c r="D44" s="51">
        <f>+M_Vendite!C87</f>
        <v>100</v>
      </c>
      <c r="E44" s="51">
        <f>+M_Vendite!D87</f>
        <v>100</v>
      </c>
      <c r="F44" s="51">
        <f>+M_Vendite!E87</f>
        <v>100</v>
      </c>
      <c r="G44" s="51">
        <f>+M_Vendite!F87</f>
        <v>100</v>
      </c>
      <c r="H44" s="51">
        <f>+M_Vendite!G87</f>
        <v>100</v>
      </c>
      <c r="I44" s="51">
        <f>+M_Vendite!H87</f>
        <v>100</v>
      </c>
      <c r="J44" s="51">
        <f>+M_Vendite!I87</f>
        <v>100</v>
      </c>
      <c r="K44" s="51">
        <f>+M_Vendite!J87</f>
        <v>100</v>
      </c>
      <c r="L44" s="51">
        <f>+M_Vendite!K87</f>
        <v>100</v>
      </c>
      <c r="M44" s="51">
        <f>+M_Vendite!L87</f>
        <v>100</v>
      </c>
      <c r="N44" s="51">
        <f>+M_Vendite!M87</f>
        <v>100</v>
      </c>
      <c r="O44" s="51">
        <f>+M_Vendite!N87</f>
        <v>100</v>
      </c>
      <c r="P44" s="51">
        <f>+M_Vendite!O87</f>
        <v>100</v>
      </c>
      <c r="Q44" s="51">
        <f>+M_Vendite!P87</f>
        <v>100</v>
      </c>
      <c r="R44" s="51">
        <f>+M_Vendite!Q87</f>
        <v>100</v>
      </c>
      <c r="S44" s="51">
        <f>+M_Vendite!R87</f>
        <v>100</v>
      </c>
      <c r="T44" s="51">
        <f>+M_Vendite!S87</f>
        <v>100</v>
      </c>
      <c r="U44" s="51">
        <f>+M_Vendite!T87</f>
        <v>100</v>
      </c>
      <c r="V44" s="51">
        <f>+M_Vendite!U87</f>
        <v>100</v>
      </c>
      <c r="W44" s="51">
        <f>+M_Vendite!V87</f>
        <v>100</v>
      </c>
      <c r="X44" s="51">
        <f>+M_Vendite!W87</f>
        <v>100</v>
      </c>
      <c r="Y44" s="51">
        <f>+M_Vendite!X87</f>
        <v>100</v>
      </c>
      <c r="Z44" s="51">
        <f>+M_Vendite!Y87</f>
        <v>100</v>
      </c>
      <c r="AA44" s="51">
        <f>+M_Vendite!Z87</f>
        <v>100</v>
      </c>
      <c r="AB44" s="51">
        <f>+M_Vendite!AA87</f>
        <v>100</v>
      </c>
      <c r="AC44" s="51">
        <f>+M_Vendite!AB87</f>
        <v>100</v>
      </c>
      <c r="AD44" s="51">
        <f>+M_Vendite!AC87</f>
        <v>100</v>
      </c>
      <c r="AE44" s="51">
        <f>+M_Vendite!AD87</f>
        <v>100</v>
      </c>
      <c r="AF44" s="51">
        <f>+M_Vendite!AE87</f>
        <v>100</v>
      </c>
      <c r="AG44" s="51">
        <f>+M_Vendite!AF87</f>
        <v>100</v>
      </c>
      <c r="AH44" s="51">
        <f>+M_Vendite!AG87</f>
        <v>100</v>
      </c>
      <c r="AI44" s="51">
        <f>+M_Vendite!AH87</f>
        <v>100</v>
      </c>
      <c r="AJ44" s="51">
        <f>+M_Vendite!AI87</f>
        <v>100</v>
      </c>
      <c r="AK44" s="51">
        <f>+M_Vendite!AJ87</f>
        <v>100</v>
      </c>
      <c r="AL44" s="51">
        <f>+M_Vendite!AK87</f>
        <v>100</v>
      </c>
      <c r="AM44" s="51">
        <f>+M_Vendite!AL87</f>
        <v>100</v>
      </c>
      <c r="AN44" s="51">
        <f>+M_Vendite!AM87</f>
        <v>100</v>
      </c>
      <c r="AO44" s="51">
        <f>+M_Vendite!AN87</f>
        <v>100</v>
      </c>
      <c r="AP44" s="51">
        <f>+M_Vendite!AO87</f>
        <v>100</v>
      </c>
      <c r="AQ44" s="51">
        <f>+M_Vendite!AP87</f>
        <v>100</v>
      </c>
      <c r="AR44" s="51">
        <f>+M_Vendite!AQ87</f>
        <v>100</v>
      </c>
      <c r="AS44" s="51">
        <f>+M_Vendite!AR87</f>
        <v>100</v>
      </c>
      <c r="AT44" s="51">
        <f>+M_Vendite!AS87</f>
        <v>100</v>
      </c>
      <c r="AU44" s="51">
        <f>+M_Vendite!AT87</f>
        <v>100</v>
      </c>
      <c r="AV44" s="51">
        <f>+M_Vendite!AU87</f>
        <v>100</v>
      </c>
      <c r="AW44" s="51">
        <f>+M_Vendite!AV87</f>
        <v>100</v>
      </c>
      <c r="AX44" s="51">
        <f>+M_Vendite!AW87</f>
        <v>100</v>
      </c>
      <c r="AY44" s="51">
        <f>+M_Vendite!AX87</f>
        <v>100</v>
      </c>
    </row>
    <row r="45" spans="2:51" x14ac:dyDescent="0.25">
      <c r="B45" t="str">
        <f t="shared" si="1"/>
        <v>Prodotto 19</v>
      </c>
      <c r="D45" s="51">
        <f>+M_Vendite!C88</f>
        <v>100</v>
      </c>
      <c r="E45" s="51">
        <f>+M_Vendite!D88</f>
        <v>100</v>
      </c>
      <c r="F45" s="51">
        <f>+M_Vendite!E88</f>
        <v>100</v>
      </c>
      <c r="G45" s="51">
        <f>+M_Vendite!F88</f>
        <v>100</v>
      </c>
      <c r="H45" s="51">
        <f>+M_Vendite!G88</f>
        <v>100</v>
      </c>
      <c r="I45" s="51">
        <f>+M_Vendite!H88</f>
        <v>100</v>
      </c>
      <c r="J45" s="51">
        <f>+M_Vendite!I88</f>
        <v>100</v>
      </c>
      <c r="K45" s="51">
        <f>+M_Vendite!J88</f>
        <v>100</v>
      </c>
      <c r="L45" s="51">
        <f>+M_Vendite!K88</f>
        <v>100</v>
      </c>
      <c r="M45" s="51">
        <f>+M_Vendite!L88</f>
        <v>100</v>
      </c>
      <c r="N45" s="51">
        <f>+M_Vendite!M88</f>
        <v>100</v>
      </c>
      <c r="O45" s="51">
        <f>+M_Vendite!N88</f>
        <v>100</v>
      </c>
      <c r="P45" s="51">
        <f>+M_Vendite!O88</f>
        <v>100</v>
      </c>
      <c r="Q45" s="51">
        <f>+M_Vendite!P88</f>
        <v>100</v>
      </c>
      <c r="R45" s="51">
        <f>+M_Vendite!Q88</f>
        <v>100</v>
      </c>
      <c r="S45" s="51">
        <f>+M_Vendite!R88</f>
        <v>100</v>
      </c>
      <c r="T45" s="51">
        <f>+M_Vendite!S88</f>
        <v>100</v>
      </c>
      <c r="U45" s="51">
        <f>+M_Vendite!T88</f>
        <v>100</v>
      </c>
      <c r="V45" s="51">
        <f>+M_Vendite!U88</f>
        <v>100</v>
      </c>
      <c r="W45" s="51">
        <f>+M_Vendite!V88</f>
        <v>100</v>
      </c>
      <c r="X45" s="51">
        <f>+M_Vendite!W88</f>
        <v>100</v>
      </c>
      <c r="Y45" s="51">
        <f>+M_Vendite!X88</f>
        <v>100</v>
      </c>
      <c r="Z45" s="51">
        <f>+M_Vendite!Y88</f>
        <v>100</v>
      </c>
      <c r="AA45" s="51">
        <f>+M_Vendite!Z88</f>
        <v>100</v>
      </c>
      <c r="AB45" s="51">
        <f>+M_Vendite!AA88</f>
        <v>100</v>
      </c>
      <c r="AC45" s="51">
        <f>+M_Vendite!AB88</f>
        <v>100</v>
      </c>
      <c r="AD45" s="51">
        <f>+M_Vendite!AC88</f>
        <v>100</v>
      </c>
      <c r="AE45" s="51">
        <f>+M_Vendite!AD88</f>
        <v>100</v>
      </c>
      <c r="AF45" s="51">
        <f>+M_Vendite!AE88</f>
        <v>100</v>
      </c>
      <c r="AG45" s="51">
        <f>+M_Vendite!AF88</f>
        <v>100</v>
      </c>
      <c r="AH45" s="51">
        <f>+M_Vendite!AG88</f>
        <v>100</v>
      </c>
      <c r="AI45" s="51">
        <f>+M_Vendite!AH88</f>
        <v>100</v>
      </c>
      <c r="AJ45" s="51">
        <f>+M_Vendite!AI88</f>
        <v>100</v>
      </c>
      <c r="AK45" s="51">
        <f>+M_Vendite!AJ88</f>
        <v>100</v>
      </c>
      <c r="AL45" s="51">
        <f>+M_Vendite!AK88</f>
        <v>100</v>
      </c>
      <c r="AM45" s="51">
        <f>+M_Vendite!AL88</f>
        <v>100</v>
      </c>
      <c r="AN45" s="51">
        <f>+M_Vendite!AM88</f>
        <v>100</v>
      </c>
      <c r="AO45" s="51">
        <f>+M_Vendite!AN88</f>
        <v>100</v>
      </c>
      <c r="AP45" s="51">
        <f>+M_Vendite!AO88</f>
        <v>100</v>
      </c>
      <c r="AQ45" s="51">
        <f>+M_Vendite!AP88</f>
        <v>100</v>
      </c>
      <c r="AR45" s="51">
        <f>+M_Vendite!AQ88</f>
        <v>100</v>
      </c>
      <c r="AS45" s="51">
        <f>+M_Vendite!AR88</f>
        <v>100</v>
      </c>
      <c r="AT45" s="51">
        <f>+M_Vendite!AS88</f>
        <v>100</v>
      </c>
      <c r="AU45" s="51">
        <f>+M_Vendite!AT88</f>
        <v>100</v>
      </c>
      <c r="AV45" s="51">
        <f>+M_Vendite!AU88</f>
        <v>100</v>
      </c>
      <c r="AW45" s="51">
        <f>+M_Vendite!AV88</f>
        <v>100</v>
      </c>
      <c r="AX45" s="51">
        <f>+M_Vendite!AW88</f>
        <v>100</v>
      </c>
      <c r="AY45" s="51">
        <f>+M_Vendite!AX88</f>
        <v>100</v>
      </c>
    </row>
    <row r="46" spans="2:51" x14ac:dyDescent="0.25">
      <c r="B46" t="str">
        <f t="shared" si="1"/>
        <v>Prodotto 20</v>
      </c>
      <c r="D46" s="51">
        <f>+M_Vendite!C89</f>
        <v>100</v>
      </c>
      <c r="E46" s="51">
        <f>+M_Vendite!D89</f>
        <v>100</v>
      </c>
      <c r="F46" s="51">
        <f>+M_Vendite!E89</f>
        <v>100</v>
      </c>
      <c r="G46" s="51">
        <f>+M_Vendite!F89</f>
        <v>100</v>
      </c>
      <c r="H46" s="51">
        <f>+M_Vendite!G89</f>
        <v>100</v>
      </c>
      <c r="I46" s="51">
        <f>+M_Vendite!H89</f>
        <v>100</v>
      </c>
      <c r="J46" s="51">
        <f>+M_Vendite!I89</f>
        <v>100</v>
      </c>
      <c r="K46" s="51">
        <f>+M_Vendite!J89</f>
        <v>100</v>
      </c>
      <c r="L46" s="51">
        <f>+M_Vendite!K89</f>
        <v>100</v>
      </c>
      <c r="M46" s="51">
        <f>+M_Vendite!L89</f>
        <v>100</v>
      </c>
      <c r="N46" s="51">
        <f>+M_Vendite!M89</f>
        <v>100</v>
      </c>
      <c r="O46" s="51">
        <f>+M_Vendite!N89</f>
        <v>100</v>
      </c>
      <c r="P46" s="51">
        <f>+M_Vendite!O89</f>
        <v>100</v>
      </c>
      <c r="Q46" s="51">
        <f>+M_Vendite!P89</f>
        <v>100</v>
      </c>
      <c r="R46" s="51">
        <f>+M_Vendite!Q89</f>
        <v>100</v>
      </c>
      <c r="S46" s="51">
        <f>+M_Vendite!R89</f>
        <v>100</v>
      </c>
      <c r="T46" s="51">
        <f>+M_Vendite!S89</f>
        <v>100</v>
      </c>
      <c r="U46" s="51">
        <f>+M_Vendite!T89</f>
        <v>100</v>
      </c>
      <c r="V46" s="51">
        <f>+M_Vendite!U89</f>
        <v>100</v>
      </c>
      <c r="W46" s="51">
        <f>+M_Vendite!V89</f>
        <v>100</v>
      </c>
      <c r="X46" s="51">
        <f>+M_Vendite!W89</f>
        <v>100</v>
      </c>
      <c r="Y46" s="51">
        <f>+M_Vendite!X89</f>
        <v>100</v>
      </c>
      <c r="Z46" s="51">
        <f>+M_Vendite!Y89</f>
        <v>100</v>
      </c>
      <c r="AA46" s="51">
        <f>+M_Vendite!Z89</f>
        <v>100</v>
      </c>
      <c r="AB46" s="51">
        <f>+M_Vendite!AA89</f>
        <v>100</v>
      </c>
      <c r="AC46" s="51">
        <f>+M_Vendite!AB89</f>
        <v>100</v>
      </c>
      <c r="AD46" s="51">
        <f>+M_Vendite!AC89</f>
        <v>100</v>
      </c>
      <c r="AE46" s="51">
        <f>+M_Vendite!AD89</f>
        <v>100</v>
      </c>
      <c r="AF46" s="51">
        <f>+M_Vendite!AE89</f>
        <v>100</v>
      </c>
      <c r="AG46" s="51">
        <f>+M_Vendite!AF89</f>
        <v>100</v>
      </c>
      <c r="AH46" s="51">
        <f>+M_Vendite!AG89</f>
        <v>100</v>
      </c>
      <c r="AI46" s="51">
        <f>+M_Vendite!AH89</f>
        <v>100</v>
      </c>
      <c r="AJ46" s="51">
        <f>+M_Vendite!AI89</f>
        <v>100</v>
      </c>
      <c r="AK46" s="51">
        <f>+M_Vendite!AJ89</f>
        <v>100</v>
      </c>
      <c r="AL46" s="51">
        <f>+M_Vendite!AK89</f>
        <v>100</v>
      </c>
      <c r="AM46" s="51">
        <f>+M_Vendite!AL89</f>
        <v>100</v>
      </c>
      <c r="AN46" s="51">
        <f>+M_Vendite!AM89</f>
        <v>100</v>
      </c>
      <c r="AO46" s="51">
        <f>+M_Vendite!AN89</f>
        <v>100</v>
      </c>
      <c r="AP46" s="51">
        <f>+M_Vendite!AO89</f>
        <v>100</v>
      </c>
      <c r="AQ46" s="51">
        <f>+M_Vendite!AP89</f>
        <v>100</v>
      </c>
      <c r="AR46" s="51">
        <f>+M_Vendite!AQ89</f>
        <v>100</v>
      </c>
      <c r="AS46" s="51">
        <f>+M_Vendite!AR89</f>
        <v>100</v>
      </c>
      <c r="AT46" s="51">
        <f>+M_Vendite!AS89</f>
        <v>100</v>
      </c>
      <c r="AU46" s="51">
        <f>+M_Vendite!AT89</f>
        <v>100</v>
      </c>
      <c r="AV46" s="51">
        <f>+M_Vendite!AU89</f>
        <v>100</v>
      </c>
      <c r="AW46" s="51">
        <f>+M_Vendite!AV89</f>
        <v>100</v>
      </c>
      <c r="AX46" s="51">
        <f>+M_Vendite!AW89</f>
        <v>100</v>
      </c>
      <c r="AY46" s="51">
        <f>+M_Vendite!AX89</f>
        <v>100</v>
      </c>
    </row>
    <row r="48" spans="2:51" x14ac:dyDescent="0.25">
      <c r="B48" s="26" t="s">
        <v>232</v>
      </c>
      <c r="C48" s="26"/>
      <c r="D48" s="33">
        <f t="shared" ref="D48:AY48" si="2">+D3</f>
        <v>42370</v>
      </c>
      <c r="E48" s="33">
        <f t="shared" si="2"/>
        <v>42429</v>
      </c>
      <c r="F48" s="33">
        <f t="shared" si="2"/>
        <v>42460</v>
      </c>
      <c r="G48" s="33">
        <f t="shared" si="2"/>
        <v>42490</v>
      </c>
      <c r="H48" s="33">
        <f t="shared" si="2"/>
        <v>42521</v>
      </c>
      <c r="I48" s="33">
        <f t="shared" si="2"/>
        <v>42551</v>
      </c>
      <c r="J48" s="33">
        <f t="shared" si="2"/>
        <v>42582</v>
      </c>
      <c r="K48" s="33">
        <f t="shared" si="2"/>
        <v>42613</v>
      </c>
      <c r="L48" s="33">
        <f t="shared" si="2"/>
        <v>42643</v>
      </c>
      <c r="M48" s="33">
        <f t="shared" si="2"/>
        <v>42674</v>
      </c>
      <c r="N48" s="33">
        <f t="shared" si="2"/>
        <v>42704</v>
      </c>
      <c r="O48" s="33">
        <f t="shared" si="2"/>
        <v>42735</v>
      </c>
      <c r="P48" s="33">
        <f t="shared" si="2"/>
        <v>42766</v>
      </c>
      <c r="Q48" s="33">
        <f t="shared" si="2"/>
        <v>42794</v>
      </c>
      <c r="R48" s="33">
        <f t="shared" si="2"/>
        <v>42825</v>
      </c>
      <c r="S48" s="33">
        <f t="shared" si="2"/>
        <v>42855</v>
      </c>
      <c r="T48" s="33">
        <f t="shared" si="2"/>
        <v>42886</v>
      </c>
      <c r="U48" s="33">
        <f t="shared" si="2"/>
        <v>42916</v>
      </c>
      <c r="V48" s="33">
        <f t="shared" si="2"/>
        <v>42947</v>
      </c>
      <c r="W48" s="33">
        <f t="shared" si="2"/>
        <v>42978</v>
      </c>
      <c r="X48" s="33">
        <f t="shared" si="2"/>
        <v>43008</v>
      </c>
      <c r="Y48" s="33">
        <f t="shared" si="2"/>
        <v>43039</v>
      </c>
      <c r="Z48" s="33">
        <f t="shared" si="2"/>
        <v>43069</v>
      </c>
      <c r="AA48" s="33">
        <f t="shared" si="2"/>
        <v>43100</v>
      </c>
      <c r="AB48" s="33">
        <f t="shared" si="2"/>
        <v>43131</v>
      </c>
      <c r="AC48" s="33">
        <f t="shared" si="2"/>
        <v>43159</v>
      </c>
      <c r="AD48" s="33">
        <f t="shared" si="2"/>
        <v>43190</v>
      </c>
      <c r="AE48" s="33">
        <f t="shared" si="2"/>
        <v>43220</v>
      </c>
      <c r="AF48" s="33">
        <f t="shared" si="2"/>
        <v>43251</v>
      </c>
      <c r="AG48" s="33">
        <f t="shared" si="2"/>
        <v>43281</v>
      </c>
      <c r="AH48" s="33">
        <f t="shared" si="2"/>
        <v>43312</v>
      </c>
      <c r="AI48" s="33">
        <f t="shared" si="2"/>
        <v>43343</v>
      </c>
      <c r="AJ48" s="33">
        <f t="shared" si="2"/>
        <v>43373</v>
      </c>
      <c r="AK48" s="33">
        <f t="shared" si="2"/>
        <v>43404</v>
      </c>
      <c r="AL48" s="33">
        <f t="shared" si="2"/>
        <v>43434</v>
      </c>
      <c r="AM48" s="33">
        <f t="shared" si="2"/>
        <v>43465</v>
      </c>
      <c r="AN48" s="33">
        <f t="shared" si="2"/>
        <v>43496</v>
      </c>
      <c r="AO48" s="33">
        <f t="shared" si="2"/>
        <v>43524</v>
      </c>
      <c r="AP48" s="33">
        <f t="shared" si="2"/>
        <v>43555</v>
      </c>
      <c r="AQ48" s="33">
        <f t="shared" si="2"/>
        <v>43585</v>
      </c>
      <c r="AR48" s="33">
        <f t="shared" si="2"/>
        <v>43616</v>
      </c>
      <c r="AS48" s="33">
        <f t="shared" si="2"/>
        <v>43646</v>
      </c>
      <c r="AT48" s="33">
        <f t="shared" si="2"/>
        <v>43677</v>
      </c>
      <c r="AU48" s="33">
        <f t="shared" si="2"/>
        <v>43708</v>
      </c>
      <c r="AV48" s="33">
        <f t="shared" si="2"/>
        <v>43738</v>
      </c>
      <c r="AW48" s="33">
        <f t="shared" si="2"/>
        <v>43769</v>
      </c>
      <c r="AX48" s="33">
        <f t="shared" si="2"/>
        <v>43799</v>
      </c>
      <c r="AY48" s="33">
        <f t="shared" si="2"/>
        <v>43830</v>
      </c>
    </row>
    <row r="49" spans="2:51" x14ac:dyDescent="0.25">
      <c r="B49" t="str">
        <f t="shared" ref="B49:B68" si="3">+B4</f>
        <v>Prodotto 1</v>
      </c>
      <c r="D49" s="45">
        <f>+D4*D27</f>
        <v>7000</v>
      </c>
      <c r="E49" s="45">
        <f t="shared" ref="E49:AY54" si="4">+E4*E27</f>
        <v>7000</v>
      </c>
      <c r="F49" s="45">
        <f t="shared" si="4"/>
        <v>7000</v>
      </c>
      <c r="G49" s="45">
        <f t="shared" si="4"/>
        <v>7000</v>
      </c>
      <c r="H49" s="45">
        <f t="shared" si="4"/>
        <v>7000</v>
      </c>
      <c r="I49" s="45">
        <f t="shared" si="4"/>
        <v>7000</v>
      </c>
      <c r="J49" s="45">
        <f t="shared" si="4"/>
        <v>7000</v>
      </c>
      <c r="K49" s="45">
        <f t="shared" si="4"/>
        <v>7000</v>
      </c>
      <c r="L49" s="45">
        <f t="shared" si="4"/>
        <v>7000</v>
      </c>
      <c r="M49" s="45">
        <f t="shared" si="4"/>
        <v>7000</v>
      </c>
      <c r="N49" s="45">
        <f t="shared" si="4"/>
        <v>7000</v>
      </c>
      <c r="O49" s="45">
        <f t="shared" si="4"/>
        <v>7000</v>
      </c>
      <c r="P49" s="45">
        <f t="shared" si="4"/>
        <v>7000</v>
      </c>
      <c r="Q49" s="45">
        <f t="shared" si="4"/>
        <v>7000</v>
      </c>
      <c r="R49" s="45">
        <f t="shared" si="4"/>
        <v>7000</v>
      </c>
      <c r="S49" s="45">
        <f t="shared" si="4"/>
        <v>7000</v>
      </c>
      <c r="T49" s="45">
        <f t="shared" si="4"/>
        <v>7000</v>
      </c>
      <c r="U49" s="45">
        <f t="shared" si="4"/>
        <v>7000</v>
      </c>
      <c r="V49" s="45">
        <f t="shared" si="4"/>
        <v>7000</v>
      </c>
      <c r="W49" s="45">
        <f t="shared" si="4"/>
        <v>7000</v>
      </c>
      <c r="X49" s="45">
        <f t="shared" si="4"/>
        <v>7000</v>
      </c>
      <c r="Y49" s="45">
        <f t="shared" si="4"/>
        <v>7000</v>
      </c>
      <c r="Z49" s="45">
        <f t="shared" si="4"/>
        <v>7000</v>
      </c>
      <c r="AA49" s="45">
        <f t="shared" si="4"/>
        <v>7000</v>
      </c>
      <c r="AB49" s="45">
        <f t="shared" si="4"/>
        <v>7000</v>
      </c>
      <c r="AC49" s="45">
        <f t="shared" si="4"/>
        <v>7000</v>
      </c>
      <c r="AD49" s="45">
        <f t="shared" si="4"/>
        <v>7000</v>
      </c>
      <c r="AE49" s="45">
        <f t="shared" si="4"/>
        <v>7000</v>
      </c>
      <c r="AF49" s="45">
        <f t="shared" si="4"/>
        <v>7000</v>
      </c>
      <c r="AG49" s="45">
        <f t="shared" si="4"/>
        <v>7000</v>
      </c>
      <c r="AH49" s="45">
        <f t="shared" si="4"/>
        <v>7000</v>
      </c>
      <c r="AI49" s="45">
        <f t="shared" si="4"/>
        <v>7000</v>
      </c>
      <c r="AJ49" s="45">
        <f t="shared" si="4"/>
        <v>7000</v>
      </c>
      <c r="AK49" s="45">
        <f t="shared" si="4"/>
        <v>7000</v>
      </c>
      <c r="AL49" s="45">
        <f t="shared" si="4"/>
        <v>7000</v>
      </c>
      <c r="AM49" s="45">
        <f t="shared" si="4"/>
        <v>7000</v>
      </c>
      <c r="AN49" s="45">
        <f t="shared" si="4"/>
        <v>7000</v>
      </c>
      <c r="AO49" s="45">
        <f t="shared" si="4"/>
        <v>7000</v>
      </c>
      <c r="AP49" s="45">
        <f t="shared" si="4"/>
        <v>7000</v>
      </c>
      <c r="AQ49" s="45">
        <f t="shared" si="4"/>
        <v>7000</v>
      </c>
      <c r="AR49" s="45">
        <f t="shared" si="4"/>
        <v>7000</v>
      </c>
      <c r="AS49" s="45">
        <f t="shared" si="4"/>
        <v>7000</v>
      </c>
      <c r="AT49" s="45">
        <f t="shared" si="4"/>
        <v>7000</v>
      </c>
      <c r="AU49" s="45">
        <f t="shared" si="4"/>
        <v>7000</v>
      </c>
      <c r="AV49" s="45">
        <f t="shared" si="4"/>
        <v>7000</v>
      </c>
      <c r="AW49" s="45">
        <f t="shared" si="4"/>
        <v>7000</v>
      </c>
      <c r="AX49" s="45">
        <f t="shared" si="4"/>
        <v>7000</v>
      </c>
      <c r="AY49" s="45">
        <f t="shared" si="4"/>
        <v>7000</v>
      </c>
    </row>
    <row r="50" spans="2:51" x14ac:dyDescent="0.25">
      <c r="B50" t="str">
        <f t="shared" si="3"/>
        <v>Prodotto 2</v>
      </c>
      <c r="D50" s="45">
        <f t="shared" ref="D50:S68" si="5">+D5*D28</f>
        <v>7000</v>
      </c>
      <c r="E50" s="45">
        <f t="shared" si="5"/>
        <v>7000</v>
      </c>
      <c r="F50" s="45">
        <f t="shared" si="5"/>
        <v>7000</v>
      </c>
      <c r="G50" s="45">
        <f t="shared" si="5"/>
        <v>7000</v>
      </c>
      <c r="H50" s="45">
        <f t="shared" si="5"/>
        <v>7000</v>
      </c>
      <c r="I50" s="45">
        <f t="shared" si="5"/>
        <v>7000</v>
      </c>
      <c r="J50" s="45">
        <f t="shared" si="5"/>
        <v>7000</v>
      </c>
      <c r="K50" s="45">
        <f t="shared" si="5"/>
        <v>7000</v>
      </c>
      <c r="L50" s="45">
        <f t="shared" si="5"/>
        <v>7000</v>
      </c>
      <c r="M50" s="45">
        <f t="shared" si="5"/>
        <v>7000</v>
      </c>
      <c r="N50" s="45">
        <f t="shared" si="5"/>
        <v>7000</v>
      </c>
      <c r="O50" s="45">
        <f t="shared" si="5"/>
        <v>7000</v>
      </c>
      <c r="P50" s="45">
        <f t="shared" si="5"/>
        <v>7000</v>
      </c>
      <c r="Q50" s="45">
        <f t="shared" si="5"/>
        <v>7000</v>
      </c>
      <c r="R50" s="45">
        <f t="shared" si="5"/>
        <v>7000</v>
      </c>
      <c r="S50" s="45">
        <f t="shared" si="5"/>
        <v>7000</v>
      </c>
      <c r="T50" s="45">
        <f t="shared" si="4"/>
        <v>7000</v>
      </c>
      <c r="U50" s="45">
        <f t="shared" si="4"/>
        <v>7000</v>
      </c>
      <c r="V50" s="45">
        <f t="shared" si="4"/>
        <v>7000</v>
      </c>
      <c r="W50" s="45">
        <f t="shared" si="4"/>
        <v>7000</v>
      </c>
      <c r="X50" s="45">
        <f t="shared" si="4"/>
        <v>7000</v>
      </c>
      <c r="Y50" s="45">
        <f t="shared" si="4"/>
        <v>7000</v>
      </c>
      <c r="Z50" s="45">
        <f t="shared" si="4"/>
        <v>7000</v>
      </c>
      <c r="AA50" s="45">
        <f t="shared" si="4"/>
        <v>7000</v>
      </c>
      <c r="AB50" s="45">
        <f t="shared" si="4"/>
        <v>7000</v>
      </c>
      <c r="AC50" s="45">
        <f t="shared" si="4"/>
        <v>7000</v>
      </c>
      <c r="AD50" s="45">
        <f t="shared" si="4"/>
        <v>7000</v>
      </c>
      <c r="AE50" s="45">
        <f t="shared" si="4"/>
        <v>7000</v>
      </c>
      <c r="AF50" s="45">
        <f t="shared" si="4"/>
        <v>7000</v>
      </c>
      <c r="AG50" s="45">
        <f t="shared" si="4"/>
        <v>7000</v>
      </c>
      <c r="AH50" s="45">
        <f t="shared" si="4"/>
        <v>7000</v>
      </c>
      <c r="AI50" s="45">
        <f t="shared" si="4"/>
        <v>7000</v>
      </c>
      <c r="AJ50" s="45">
        <f t="shared" si="4"/>
        <v>7000</v>
      </c>
      <c r="AK50" s="45">
        <f t="shared" si="4"/>
        <v>7000</v>
      </c>
      <c r="AL50" s="45">
        <f t="shared" si="4"/>
        <v>7000</v>
      </c>
      <c r="AM50" s="45">
        <f t="shared" si="4"/>
        <v>7000</v>
      </c>
      <c r="AN50" s="45">
        <f t="shared" si="4"/>
        <v>7000</v>
      </c>
      <c r="AO50" s="45">
        <f t="shared" si="4"/>
        <v>7000</v>
      </c>
      <c r="AP50" s="45">
        <f t="shared" si="4"/>
        <v>7000</v>
      </c>
      <c r="AQ50" s="45">
        <f t="shared" si="4"/>
        <v>7000</v>
      </c>
      <c r="AR50" s="45">
        <f t="shared" si="4"/>
        <v>7000</v>
      </c>
      <c r="AS50" s="45">
        <f t="shared" si="4"/>
        <v>7000</v>
      </c>
      <c r="AT50" s="45">
        <f t="shared" si="4"/>
        <v>7000</v>
      </c>
      <c r="AU50" s="45">
        <f t="shared" si="4"/>
        <v>7000</v>
      </c>
      <c r="AV50" s="45">
        <f t="shared" si="4"/>
        <v>7000</v>
      </c>
      <c r="AW50" s="45">
        <f t="shared" si="4"/>
        <v>7000</v>
      </c>
      <c r="AX50" s="45">
        <f t="shared" si="4"/>
        <v>7000</v>
      </c>
      <c r="AY50" s="45">
        <f t="shared" si="4"/>
        <v>7000</v>
      </c>
    </row>
    <row r="51" spans="2:51" x14ac:dyDescent="0.25">
      <c r="B51" t="str">
        <f t="shared" si="3"/>
        <v>Prodotto 3</v>
      </c>
      <c r="D51" s="45">
        <f t="shared" si="5"/>
        <v>7000</v>
      </c>
      <c r="E51" s="45">
        <f t="shared" si="4"/>
        <v>7000</v>
      </c>
      <c r="F51" s="45">
        <f t="shared" si="4"/>
        <v>7000</v>
      </c>
      <c r="G51" s="45">
        <f t="shared" si="4"/>
        <v>7000</v>
      </c>
      <c r="H51" s="45">
        <f t="shared" si="4"/>
        <v>7000</v>
      </c>
      <c r="I51" s="45">
        <f t="shared" si="4"/>
        <v>7000</v>
      </c>
      <c r="J51" s="45">
        <f t="shared" si="4"/>
        <v>7000</v>
      </c>
      <c r="K51" s="45">
        <f t="shared" si="4"/>
        <v>7000</v>
      </c>
      <c r="L51" s="45">
        <f t="shared" si="4"/>
        <v>7000</v>
      </c>
      <c r="M51" s="45">
        <f t="shared" si="4"/>
        <v>7000</v>
      </c>
      <c r="N51" s="45">
        <f t="shared" si="4"/>
        <v>7000</v>
      </c>
      <c r="O51" s="45">
        <f t="shared" si="4"/>
        <v>7000</v>
      </c>
      <c r="P51" s="45">
        <f t="shared" si="4"/>
        <v>7000</v>
      </c>
      <c r="Q51" s="45">
        <f t="shared" si="4"/>
        <v>7000</v>
      </c>
      <c r="R51" s="45">
        <f t="shared" si="4"/>
        <v>7000</v>
      </c>
      <c r="S51" s="45">
        <f t="shared" si="4"/>
        <v>7000</v>
      </c>
      <c r="T51" s="45">
        <f t="shared" si="4"/>
        <v>7000</v>
      </c>
      <c r="U51" s="45">
        <f t="shared" si="4"/>
        <v>7000</v>
      </c>
      <c r="V51" s="45">
        <f t="shared" si="4"/>
        <v>7000</v>
      </c>
      <c r="W51" s="45">
        <f t="shared" si="4"/>
        <v>7000</v>
      </c>
      <c r="X51" s="45">
        <f t="shared" si="4"/>
        <v>7000</v>
      </c>
      <c r="Y51" s="45">
        <f t="shared" si="4"/>
        <v>7000</v>
      </c>
      <c r="Z51" s="45">
        <f t="shared" si="4"/>
        <v>7000</v>
      </c>
      <c r="AA51" s="45">
        <f t="shared" si="4"/>
        <v>7000</v>
      </c>
      <c r="AB51" s="45">
        <f t="shared" si="4"/>
        <v>7000</v>
      </c>
      <c r="AC51" s="45">
        <f t="shared" si="4"/>
        <v>7000</v>
      </c>
      <c r="AD51" s="45">
        <f t="shared" si="4"/>
        <v>7000</v>
      </c>
      <c r="AE51" s="45">
        <f t="shared" si="4"/>
        <v>7000</v>
      </c>
      <c r="AF51" s="45">
        <f t="shared" si="4"/>
        <v>7000</v>
      </c>
      <c r="AG51" s="45">
        <f t="shared" si="4"/>
        <v>7000</v>
      </c>
      <c r="AH51" s="45">
        <f t="shared" si="4"/>
        <v>7000</v>
      </c>
      <c r="AI51" s="45">
        <f t="shared" si="4"/>
        <v>7000</v>
      </c>
      <c r="AJ51" s="45">
        <f t="shared" si="4"/>
        <v>7000</v>
      </c>
      <c r="AK51" s="45">
        <f t="shared" si="4"/>
        <v>7000</v>
      </c>
      <c r="AL51" s="45">
        <f t="shared" si="4"/>
        <v>7000</v>
      </c>
      <c r="AM51" s="45">
        <f t="shared" si="4"/>
        <v>7000</v>
      </c>
      <c r="AN51" s="45">
        <f t="shared" si="4"/>
        <v>7000</v>
      </c>
      <c r="AO51" s="45">
        <f t="shared" si="4"/>
        <v>7000</v>
      </c>
      <c r="AP51" s="45">
        <f t="shared" si="4"/>
        <v>7000</v>
      </c>
      <c r="AQ51" s="45">
        <f t="shared" si="4"/>
        <v>7000</v>
      </c>
      <c r="AR51" s="45">
        <f t="shared" si="4"/>
        <v>7000</v>
      </c>
      <c r="AS51" s="45">
        <f t="shared" si="4"/>
        <v>7000</v>
      </c>
      <c r="AT51" s="45">
        <f t="shared" si="4"/>
        <v>7000</v>
      </c>
      <c r="AU51" s="45">
        <f t="shared" si="4"/>
        <v>7000</v>
      </c>
      <c r="AV51" s="45">
        <f t="shared" si="4"/>
        <v>7000</v>
      </c>
      <c r="AW51" s="45">
        <f t="shared" si="4"/>
        <v>7000</v>
      </c>
      <c r="AX51" s="45">
        <f t="shared" si="4"/>
        <v>7000</v>
      </c>
      <c r="AY51" s="45">
        <f t="shared" si="4"/>
        <v>7000</v>
      </c>
    </row>
    <row r="52" spans="2:51" x14ac:dyDescent="0.25">
      <c r="B52" t="str">
        <f t="shared" si="3"/>
        <v>Prodotto 4</v>
      </c>
      <c r="D52" s="45">
        <f t="shared" si="5"/>
        <v>7000</v>
      </c>
      <c r="E52" s="45">
        <f t="shared" si="4"/>
        <v>7000</v>
      </c>
      <c r="F52" s="45">
        <f t="shared" si="4"/>
        <v>7000</v>
      </c>
      <c r="G52" s="45">
        <f t="shared" si="4"/>
        <v>7000</v>
      </c>
      <c r="H52" s="45">
        <f t="shared" si="4"/>
        <v>7000</v>
      </c>
      <c r="I52" s="45">
        <f t="shared" si="4"/>
        <v>7000</v>
      </c>
      <c r="J52" s="45">
        <f t="shared" si="4"/>
        <v>7000</v>
      </c>
      <c r="K52" s="45">
        <f t="shared" si="4"/>
        <v>7000</v>
      </c>
      <c r="L52" s="45">
        <f t="shared" si="4"/>
        <v>7000</v>
      </c>
      <c r="M52" s="45">
        <f t="shared" si="4"/>
        <v>7000</v>
      </c>
      <c r="N52" s="45">
        <f t="shared" si="4"/>
        <v>7000</v>
      </c>
      <c r="O52" s="45">
        <f t="shared" si="4"/>
        <v>7000</v>
      </c>
      <c r="P52" s="45">
        <f t="shared" si="4"/>
        <v>7000</v>
      </c>
      <c r="Q52" s="45">
        <f t="shared" si="4"/>
        <v>7000</v>
      </c>
      <c r="R52" s="45">
        <f t="shared" si="4"/>
        <v>7000</v>
      </c>
      <c r="S52" s="45">
        <f t="shared" si="4"/>
        <v>7000</v>
      </c>
      <c r="T52" s="45">
        <f t="shared" si="4"/>
        <v>7000</v>
      </c>
      <c r="U52" s="45">
        <f t="shared" si="4"/>
        <v>7000</v>
      </c>
      <c r="V52" s="45">
        <f t="shared" si="4"/>
        <v>7000</v>
      </c>
      <c r="W52" s="45">
        <f t="shared" si="4"/>
        <v>7000</v>
      </c>
      <c r="X52" s="45">
        <f t="shared" si="4"/>
        <v>7000</v>
      </c>
      <c r="Y52" s="45">
        <f t="shared" si="4"/>
        <v>7000</v>
      </c>
      <c r="Z52" s="45">
        <f t="shared" si="4"/>
        <v>7000</v>
      </c>
      <c r="AA52" s="45">
        <f t="shared" si="4"/>
        <v>7000</v>
      </c>
      <c r="AB52" s="45">
        <f t="shared" si="4"/>
        <v>7000</v>
      </c>
      <c r="AC52" s="45">
        <f t="shared" si="4"/>
        <v>7000</v>
      </c>
      <c r="AD52" s="45">
        <f t="shared" si="4"/>
        <v>7000</v>
      </c>
      <c r="AE52" s="45">
        <f t="shared" si="4"/>
        <v>7000</v>
      </c>
      <c r="AF52" s="45">
        <f t="shared" si="4"/>
        <v>7000</v>
      </c>
      <c r="AG52" s="45">
        <f t="shared" si="4"/>
        <v>7000</v>
      </c>
      <c r="AH52" s="45">
        <f t="shared" si="4"/>
        <v>7000</v>
      </c>
      <c r="AI52" s="45">
        <f t="shared" si="4"/>
        <v>7000</v>
      </c>
      <c r="AJ52" s="45">
        <f t="shared" si="4"/>
        <v>7000</v>
      </c>
      <c r="AK52" s="45">
        <f t="shared" si="4"/>
        <v>7000</v>
      </c>
      <c r="AL52" s="45">
        <f t="shared" si="4"/>
        <v>7000</v>
      </c>
      <c r="AM52" s="45">
        <f t="shared" si="4"/>
        <v>7000</v>
      </c>
      <c r="AN52" s="45">
        <f t="shared" si="4"/>
        <v>7000</v>
      </c>
      <c r="AO52" s="45">
        <f t="shared" si="4"/>
        <v>7000</v>
      </c>
      <c r="AP52" s="45">
        <f t="shared" si="4"/>
        <v>7000</v>
      </c>
      <c r="AQ52" s="45">
        <f t="shared" si="4"/>
        <v>7000</v>
      </c>
      <c r="AR52" s="45">
        <f t="shared" si="4"/>
        <v>7000</v>
      </c>
      <c r="AS52" s="45">
        <f t="shared" si="4"/>
        <v>7000</v>
      </c>
      <c r="AT52" s="45">
        <f t="shared" si="4"/>
        <v>7000</v>
      </c>
      <c r="AU52" s="45">
        <f t="shared" si="4"/>
        <v>7000</v>
      </c>
      <c r="AV52" s="45">
        <f t="shared" si="4"/>
        <v>7000</v>
      </c>
      <c r="AW52" s="45">
        <f t="shared" si="4"/>
        <v>7000</v>
      </c>
      <c r="AX52" s="45">
        <f t="shared" si="4"/>
        <v>7000</v>
      </c>
      <c r="AY52" s="45">
        <f t="shared" si="4"/>
        <v>7000</v>
      </c>
    </row>
    <row r="53" spans="2:51" x14ac:dyDescent="0.25">
      <c r="B53" t="str">
        <f t="shared" si="3"/>
        <v>Prodotto 5</v>
      </c>
      <c r="D53" s="45">
        <f t="shared" si="5"/>
        <v>7000</v>
      </c>
      <c r="E53" s="45">
        <f t="shared" si="4"/>
        <v>7000</v>
      </c>
      <c r="F53" s="45">
        <f t="shared" si="4"/>
        <v>7000</v>
      </c>
      <c r="G53" s="45">
        <f t="shared" si="4"/>
        <v>7000</v>
      </c>
      <c r="H53" s="45">
        <f t="shared" si="4"/>
        <v>7000</v>
      </c>
      <c r="I53" s="45">
        <f t="shared" si="4"/>
        <v>7000</v>
      </c>
      <c r="J53" s="45">
        <f t="shared" si="4"/>
        <v>7000</v>
      </c>
      <c r="K53" s="45">
        <f t="shared" si="4"/>
        <v>7000</v>
      </c>
      <c r="L53" s="45">
        <f t="shared" si="4"/>
        <v>7000</v>
      </c>
      <c r="M53" s="45">
        <f t="shared" si="4"/>
        <v>7000</v>
      </c>
      <c r="N53" s="45">
        <f t="shared" si="4"/>
        <v>7000</v>
      </c>
      <c r="O53" s="45">
        <f t="shared" si="4"/>
        <v>7000</v>
      </c>
      <c r="P53" s="45">
        <f t="shared" si="4"/>
        <v>7000</v>
      </c>
      <c r="Q53" s="45">
        <f t="shared" si="4"/>
        <v>7000</v>
      </c>
      <c r="R53" s="45">
        <f t="shared" si="4"/>
        <v>7000</v>
      </c>
      <c r="S53" s="45">
        <f t="shared" si="4"/>
        <v>7000</v>
      </c>
      <c r="T53" s="45">
        <f t="shared" si="4"/>
        <v>7000</v>
      </c>
      <c r="U53" s="45">
        <f t="shared" si="4"/>
        <v>7000</v>
      </c>
      <c r="V53" s="45">
        <f t="shared" si="4"/>
        <v>7000</v>
      </c>
      <c r="W53" s="45">
        <f t="shared" si="4"/>
        <v>7000</v>
      </c>
      <c r="X53" s="45">
        <f t="shared" si="4"/>
        <v>7000</v>
      </c>
      <c r="Y53" s="45">
        <f t="shared" si="4"/>
        <v>7000</v>
      </c>
      <c r="Z53" s="45">
        <f t="shared" si="4"/>
        <v>7000</v>
      </c>
      <c r="AA53" s="45">
        <f t="shared" si="4"/>
        <v>7000</v>
      </c>
      <c r="AB53" s="45">
        <f t="shared" si="4"/>
        <v>7000</v>
      </c>
      <c r="AC53" s="45">
        <f t="shared" si="4"/>
        <v>7000</v>
      </c>
      <c r="AD53" s="45">
        <f t="shared" si="4"/>
        <v>7000</v>
      </c>
      <c r="AE53" s="45">
        <f t="shared" si="4"/>
        <v>7000</v>
      </c>
      <c r="AF53" s="45">
        <f t="shared" si="4"/>
        <v>7000</v>
      </c>
      <c r="AG53" s="45">
        <f t="shared" si="4"/>
        <v>7000</v>
      </c>
      <c r="AH53" s="45">
        <f t="shared" si="4"/>
        <v>7000</v>
      </c>
      <c r="AI53" s="45">
        <f t="shared" si="4"/>
        <v>7000</v>
      </c>
      <c r="AJ53" s="45">
        <f t="shared" si="4"/>
        <v>7000</v>
      </c>
      <c r="AK53" s="45">
        <f t="shared" si="4"/>
        <v>7000</v>
      </c>
      <c r="AL53" s="45">
        <f t="shared" si="4"/>
        <v>7000</v>
      </c>
      <c r="AM53" s="45">
        <f t="shared" si="4"/>
        <v>7000</v>
      </c>
      <c r="AN53" s="45">
        <f t="shared" si="4"/>
        <v>7000</v>
      </c>
      <c r="AO53" s="45">
        <f t="shared" si="4"/>
        <v>7000</v>
      </c>
      <c r="AP53" s="45">
        <f t="shared" si="4"/>
        <v>7000</v>
      </c>
      <c r="AQ53" s="45">
        <f t="shared" si="4"/>
        <v>7000</v>
      </c>
      <c r="AR53" s="45">
        <f t="shared" si="4"/>
        <v>7000</v>
      </c>
      <c r="AS53" s="45">
        <f t="shared" si="4"/>
        <v>7000</v>
      </c>
      <c r="AT53" s="45">
        <f t="shared" si="4"/>
        <v>7000</v>
      </c>
      <c r="AU53" s="45">
        <f t="shared" si="4"/>
        <v>7000</v>
      </c>
      <c r="AV53" s="45">
        <f t="shared" si="4"/>
        <v>7000</v>
      </c>
      <c r="AW53" s="45">
        <f t="shared" si="4"/>
        <v>7000</v>
      </c>
      <c r="AX53" s="45">
        <f t="shared" si="4"/>
        <v>7000</v>
      </c>
      <c r="AY53" s="45">
        <f t="shared" si="4"/>
        <v>7000</v>
      </c>
    </row>
    <row r="54" spans="2:51" x14ac:dyDescent="0.25">
      <c r="B54" t="str">
        <f t="shared" si="3"/>
        <v>Prodotto 6</v>
      </c>
      <c r="D54" s="45">
        <f t="shared" si="5"/>
        <v>7000</v>
      </c>
      <c r="E54" s="45">
        <f t="shared" si="4"/>
        <v>7000</v>
      </c>
      <c r="F54" s="45">
        <f t="shared" si="4"/>
        <v>7000</v>
      </c>
      <c r="G54" s="45">
        <f t="shared" si="4"/>
        <v>7000</v>
      </c>
      <c r="H54" s="45">
        <f t="shared" si="4"/>
        <v>7000</v>
      </c>
      <c r="I54" s="45">
        <f t="shared" si="4"/>
        <v>7000</v>
      </c>
      <c r="J54" s="45">
        <f t="shared" si="4"/>
        <v>7000</v>
      </c>
      <c r="K54" s="45">
        <f t="shared" si="4"/>
        <v>7000</v>
      </c>
      <c r="L54" s="45">
        <f t="shared" si="4"/>
        <v>7000</v>
      </c>
      <c r="M54" s="45">
        <f t="shared" si="4"/>
        <v>7000</v>
      </c>
      <c r="N54" s="45">
        <f t="shared" si="4"/>
        <v>7000</v>
      </c>
      <c r="O54" s="45">
        <f t="shared" si="4"/>
        <v>7000</v>
      </c>
      <c r="P54" s="45">
        <f t="shared" si="4"/>
        <v>7000</v>
      </c>
      <c r="Q54" s="45">
        <f t="shared" si="4"/>
        <v>7000</v>
      </c>
      <c r="R54" s="45">
        <f t="shared" si="4"/>
        <v>7000</v>
      </c>
      <c r="S54" s="45">
        <f t="shared" si="4"/>
        <v>7000</v>
      </c>
      <c r="T54" s="45">
        <f t="shared" si="4"/>
        <v>7000</v>
      </c>
      <c r="U54" s="45">
        <f t="shared" si="4"/>
        <v>7000</v>
      </c>
      <c r="V54" s="45">
        <f t="shared" si="4"/>
        <v>7000</v>
      </c>
      <c r="W54" s="45">
        <f t="shared" si="4"/>
        <v>7000</v>
      </c>
      <c r="X54" s="45">
        <f t="shared" si="4"/>
        <v>7000</v>
      </c>
      <c r="Y54" s="45">
        <f t="shared" si="4"/>
        <v>7000</v>
      </c>
      <c r="Z54" s="45">
        <f t="shared" si="4"/>
        <v>7000</v>
      </c>
      <c r="AA54" s="45">
        <f t="shared" si="4"/>
        <v>7000</v>
      </c>
      <c r="AB54" s="45">
        <f t="shared" si="4"/>
        <v>7000</v>
      </c>
      <c r="AC54" s="45">
        <f t="shared" si="4"/>
        <v>7000</v>
      </c>
      <c r="AD54" s="45">
        <f t="shared" si="4"/>
        <v>7000</v>
      </c>
      <c r="AE54" s="45">
        <f t="shared" si="4"/>
        <v>7000</v>
      </c>
      <c r="AF54" s="45">
        <f t="shared" si="4"/>
        <v>7000</v>
      </c>
      <c r="AG54" s="45">
        <f t="shared" si="4"/>
        <v>7000</v>
      </c>
      <c r="AH54" s="45">
        <f t="shared" si="4"/>
        <v>7000</v>
      </c>
      <c r="AI54" s="45">
        <f t="shared" si="4"/>
        <v>7000</v>
      </c>
      <c r="AJ54" s="45">
        <f t="shared" si="4"/>
        <v>7000</v>
      </c>
      <c r="AK54" s="45">
        <f t="shared" si="4"/>
        <v>7000</v>
      </c>
      <c r="AL54" s="45">
        <f t="shared" si="4"/>
        <v>7000</v>
      </c>
      <c r="AM54" s="45">
        <f t="shared" si="4"/>
        <v>7000</v>
      </c>
      <c r="AN54" s="45">
        <f t="shared" ref="E54:AY60" si="6">+AN9*AN32</f>
        <v>7000</v>
      </c>
      <c r="AO54" s="45">
        <f t="shared" si="6"/>
        <v>7000</v>
      </c>
      <c r="AP54" s="45">
        <f t="shared" si="6"/>
        <v>7000</v>
      </c>
      <c r="AQ54" s="45">
        <f t="shared" si="6"/>
        <v>7000</v>
      </c>
      <c r="AR54" s="45">
        <f t="shared" si="6"/>
        <v>7000</v>
      </c>
      <c r="AS54" s="45">
        <f t="shared" si="6"/>
        <v>7000</v>
      </c>
      <c r="AT54" s="45">
        <f t="shared" si="6"/>
        <v>7000</v>
      </c>
      <c r="AU54" s="45">
        <f t="shared" si="6"/>
        <v>7000</v>
      </c>
      <c r="AV54" s="45">
        <f t="shared" si="6"/>
        <v>7000</v>
      </c>
      <c r="AW54" s="45">
        <f t="shared" si="6"/>
        <v>7000</v>
      </c>
      <c r="AX54" s="45">
        <f t="shared" si="6"/>
        <v>7000</v>
      </c>
      <c r="AY54" s="45">
        <f t="shared" si="6"/>
        <v>7000</v>
      </c>
    </row>
    <row r="55" spans="2:51" x14ac:dyDescent="0.25">
      <c r="B55" t="str">
        <f t="shared" si="3"/>
        <v>Prodotto 7</v>
      </c>
      <c r="D55" s="45">
        <f t="shared" si="5"/>
        <v>7000</v>
      </c>
      <c r="E55" s="45">
        <f t="shared" si="6"/>
        <v>7000</v>
      </c>
      <c r="F55" s="45">
        <f t="shared" si="6"/>
        <v>7000</v>
      </c>
      <c r="G55" s="45">
        <f t="shared" si="6"/>
        <v>7000</v>
      </c>
      <c r="H55" s="45">
        <f t="shared" si="6"/>
        <v>7000</v>
      </c>
      <c r="I55" s="45">
        <f t="shared" si="6"/>
        <v>7000</v>
      </c>
      <c r="J55" s="45">
        <f t="shared" si="6"/>
        <v>7000</v>
      </c>
      <c r="K55" s="45">
        <f t="shared" si="6"/>
        <v>7000</v>
      </c>
      <c r="L55" s="45">
        <f t="shared" si="6"/>
        <v>7000</v>
      </c>
      <c r="M55" s="45">
        <f t="shared" si="6"/>
        <v>7000</v>
      </c>
      <c r="N55" s="45">
        <f t="shared" si="6"/>
        <v>7000</v>
      </c>
      <c r="O55" s="45">
        <f t="shared" si="6"/>
        <v>7000</v>
      </c>
      <c r="P55" s="45">
        <f t="shared" si="6"/>
        <v>7000</v>
      </c>
      <c r="Q55" s="45">
        <f t="shared" si="6"/>
        <v>7000</v>
      </c>
      <c r="R55" s="45">
        <f t="shared" si="6"/>
        <v>7000</v>
      </c>
      <c r="S55" s="45">
        <f t="shared" si="6"/>
        <v>7000</v>
      </c>
      <c r="T55" s="45">
        <f t="shared" si="6"/>
        <v>7000</v>
      </c>
      <c r="U55" s="45">
        <f t="shared" si="6"/>
        <v>7000</v>
      </c>
      <c r="V55" s="45">
        <f t="shared" si="6"/>
        <v>7000</v>
      </c>
      <c r="W55" s="45">
        <f t="shared" si="6"/>
        <v>7000</v>
      </c>
      <c r="X55" s="45">
        <f t="shared" si="6"/>
        <v>7000</v>
      </c>
      <c r="Y55" s="45">
        <f t="shared" si="6"/>
        <v>7000</v>
      </c>
      <c r="Z55" s="45">
        <f t="shared" si="6"/>
        <v>7000</v>
      </c>
      <c r="AA55" s="45">
        <f t="shared" si="6"/>
        <v>7000</v>
      </c>
      <c r="AB55" s="45">
        <f t="shared" si="6"/>
        <v>7000</v>
      </c>
      <c r="AC55" s="45">
        <f t="shared" si="6"/>
        <v>7000</v>
      </c>
      <c r="AD55" s="45">
        <f t="shared" si="6"/>
        <v>7000</v>
      </c>
      <c r="AE55" s="45">
        <f t="shared" si="6"/>
        <v>7000</v>
      </c>
      <c r="AF55" s="45">
        <f t="shared" si="6"/>
        <v>7000</v>
      </c>
      <c r="AG55" s="45">
        <f t="shared" si="6"/>
        <v>7000</v>
      </c>
      <c r="AH55" s="45">
        <f t="shared" si="6"/>
        <v>7000</v>
      </c>
      <c r="AI55" s="45">
        <f t="shared" si="6"/>
        <v>7000</v>
      </c>
      <c r="AJ55" s="45">
        <f t="shared" si="6"/>
        <v>7000</v>
      </c>
      <c r="AK55" s="45">
        <f t="shared" si="6"/>
        <v>7000</v>
      </c>
      <c r="AL55" s="45">
        <f t="shared" si="6"/>
        <v>7000</v>
      </c>
      <c r="AM55" s="45">
        <f t="shared" si="6"/>
        <v>7000</v>
      </c>
      <c r="AN55" s="45">
        <f t="shared" si="6"/>
        <v>7000</v>
      </c>
      <c r="AO55" s="45">
        <f t="shared" si="6"/>
        <v>7000</v>
      </c>
      <c r="AP55" s="45">
        <f t="shared" si="6"/>
        <v>7000</v>
      </c>
      <c r="AQ55" s="45">
        <f t="shared" si="6"/>
        <v>7000</v>
      </c>
      <c r="AR55" s="45">
        <f t="shared" si="6"/>
        <v>7000</v>
      </c>
      <c r="AS55" s="45">
        <f t="shared" si="6"/>
        <v>7000</v>
      </c>
      <c r="AT55" s="45">
        <f t="shared" si="6"/>
        <v>7000</v>
      </c>
      <c r="AU55" s="45">
        <f t="shared" si="6"/>
        <v>7000</v>
      </c>
      <c r="AV55" s="45">
        <f t="shared" si="6"/>
        <v>7000</v>
      </c>
      <c r="AW55" s="45">
        <f t="shared" si="6"/>
        <v>7000</v>
      </c>
      <c r="AX55" s="45">
        <f t="shared" si="6"/>
        <v>7000</v>
      </c>
      <c r="AY55" s="45">
        <f t="shared" si="6"/>
        <v>7000</v>
      </c>
    </row>
    <row r="56" spans="2:51" x14ac:dyDescent="0.25">
      <c r="B56" t="str">
        <f t="shared" si="3"/>
        <v>Prodotto 8</v>
      </c>
      <c r="D56" s="45">
        <f t="shared" si="5"/>
        <v>7000</v>
      </c>
      <c r="E56" s="45">
        <f t="shared" si="6"/>
        <v>7000</v>
      </c>
      <c r="F56" s="45">
        <f t="shared" si="6"/>
        <v>7000</v>
      </c>
      <c r="G56" s="45">
        <f t="shared" si="6"/>
        <v>7000</v>
      </c>
      <c r="H56" s="45">
        <f t="shared" si="6"/>
        <v>7000</v>
      </c>
      <c r="I56" s="45">
        <f t="shared" si="6"/>
        <v>7000</v>
      </c>
      <c r="J56" s="45">
        <f t="shared" si="6"/>
        <v>7000</v>
      </c>
      <c r="K56" s="45">
        <f t="shared" si="6"/>
        <v>7000</v>
      </c>
      <c r="L56" s="45">
        <f t="shared" si="6"/>
        <v>7000</v>
      </c>
      <c r="M56" s="45">
        <f t="shared" si="6"/>
        <v>7000</v>
      </c>
      <c r="N56" s="45">
        <f t="shared" si="6"/>
        <v>7000</v>
      </c>
      <c r="O56" s="45">
        <f t="shared" si="6"/>
        <v>7000</v>
      </c>
      <c r="P56" s="45">
        <f t="shared" si="6"/>
        <v>7000</v>
      </c>
      <c r="Q56" s="45">
        <f t="shared" si="6"/>
        <v>7000</v>
      </c>
      <c r="R56" s="45">
        <f t="shared" si="6"/>
        <v>7000</v>
      </c>
      <c r="S56" s="45">
        <f t="shared" si="6"/>
        <v>7000</v>
      </c>
      <c r="T56" s="45">
        <f t="shared" si="6"/>
        <v>7000</v>
      </c>
      <c r="U56" s="45">
        <f t="shared" si="6"/>
        <v>7000</v>
      </c>
      <c r="V56" s="45">
        <f t="shared" si="6"/>
        <v>7000</v>
      </c>
      <c r="W56" s="45">
        <f t="shared" si="6"/>
        <v>7000</v>
      </c>
      <c r="X56" s="45">
        <f t="shared" si="6"/>
        <v>7000</v>
      </c>
      <c r="Y56" s="45">
        <f t="shared" si="6"/>
        <v>7000</v>
      </c>
      <c r="Z56" s="45">
        <f t="shared" si="6"/>
        <v>7000</v>
      </c>
      <c r="AA56" s="45">
        <f t="shared" si="6"/>
        <v>7000</v>
      </c>
      <c r="AB56" s="45">
        <f t="shared" si="6"/>
        <v>7000</v>
      </c>
      <c r="AC56" s="45">
        <f t="shared" si="6"/>
        <v>7000</v>
      </c>
      <c r="AD56" s="45">
        <f t="shared" si="6"/>
        <v>7000</v>
      </c>
      <c r="AE56" s="45">
        <f t="shared" si="6"/>
        <v>7000</v>
      </c>
      <c r="AF56" s="45">
        <f t="shared" si="6"/>
        <v>7000</v>
      </c>
      <c r="AG56" s="45">
        <f t="shared" si="6"/>
        <v>7000</v>
      </c>
      <c r="AH56" s="45">
        <f t="shared" si="6"/>
        <v>7000</v>
      </c>
      <c r="AI56" s="45">
        <f t="shared" si="6"/>
        <v>7000</v>
      </c>
      <c r="AJ56" s="45">
        <f t="shared" si="6"/>
        <v>7000</v>
      </c>
      <c r="AK56" s="45">
        <f t="shared" si="6"/>
        <v>7000</v>
      </c>
      <c r="AL56" s="45">
        <f t="shared" si="6"/>
        <v>7000</v>
      </c>
      <c r="AM56" s="45">
        <f t="shared" si="6"/>
        <v>7000</v>
      </c>
      <c r="AN56" s="45">
        <f t="shared" si="6"/>
        <v>7000</v>
      </c>
      <c r="AO56" s="45">
        <f t="shared" si="6"/>
        <v>7000</v>
      </c>
      <c r="AP56" s="45">
        <f t="shared" si="6"/>
        <v>7000</v>
      </c>
      <c r="AQ56" s="45">
        <f t="shared" si="6"/>
        <v>7000</v>
      </c>
      <c r="AR56" s="45">
        <f t="shared" si="6"/>
        <v>7000</v>
      </c>
      <c r="AS56" s="45">
        <f t="shared" si="6"/>
        <v>7000</v>
      </c>
      <c r="AT56" s="45">
        <f t="shared" si="6"/>
        <v>7000</v>
      </c>
      <c r="AU56" s="45">
        <f t="shared" si="6"/>
        <v>7000</v>
      </c>
      <c r="AV56" s="45">
        <f t="shared" si="6"/>
        <v>7000</v>
      </c>
      <c r="AW56" s="45">
        <f t="shared" si="6"/>
        <v>7000</v>
      </c>
      <c r="AX56" s="45">
        <f t="shared" si="6"/>
        <v>7000</v>
      </c>
      <c r="AY56" s="45">
        <f t="shared" si="6"/>
        <v>7000</v>
      </c>
    </row>
    <row r="57" spans="2:51" x14ac:dyDescent="0.25">
      <c r="B57" t="str">
        <f t="shared" si="3"/>
        <v>Prodotto 9</v>
      </c>
      <c r="D57" s="45">
        <f t="shared" si="5"/>
        <v>7000</v>
      </c>
      <c r="E57" s="45">
        <f t="shared" si="6"/>
        <v>7000</v>
      </c>
      <c r="F57" s="45">
        <f t="shared" si="6"/>
        <v>7000</v>
      </c>
      <c r="G57" s="45">
        <f t="shared" si="6"/>
        <v>7000</v>
      </c>
      <c r="H57" s="45">
        <f t="shared" si="6"/>
        <v>7000</v>
      </c>
      <c r="I57" s="45">
        <f t="shared" si="6"/>
        <v>7000</v>
      </c>
      <c r="J57" s="45">
        <f t="shared" si="6"/>
        <v>7000</v>
      </c>
      <c r="K57" s="45">
        <f t="shared" si="6"/>
        <v>7000</v>
      </c>
      <c r="L57" s="45">
        <f t="shared" si="6"/>
        <v>7000</v>
      </c>
      <c r="M57" s="45">
        <f t="shared" si="6"/>
        <v>7000</v>
      </c>
      <c r="N57" s="45">
        <f t="shared" si="6"/>
        <v>7000</v>
      </c>
      <c r="O57" s="45">
        <f t="shared" si="6"/>
        <v>7000</v>
      </c>
      <c r="P57" s="45">
        <f t="shared" si="6"/>
        <v>7000</v>
      </c>
      <c r="Q57" s="45">
        <f t="shared" si="6"/>
        <v>7000</v>
      </c>
      <c r="R57" s="45">
        <f t="shared" si="6"/>
        <v>7000</v>
      </c>
      <c r="S57" s="45">
        <f t="shared" si="6"/>
        <v>7000</v>
      </c>
      <c r="T57" s="45">
        <f t="shared" si="6"/>
        <v>7000</v>
      </c>
      <c r="U57" s="45">
        <f t="shared" si="6"/>
        <v>7000</v>
      </c>
      <c r="V57" s="45">
        <f t="shared" si="6"/>
        <v>7000</v>
      </c>
      <c r="W57" s="45">
        <f t="shared" si="6"/>
        <v>7000</v>
      </c>
      <c r="X57" s="45">
        <f t="shared" si="6"/>
        <v>7000</v>
      </c>
      <c r="Y57" s="45">
        <f t="shared" si="6"/>
        <v>7000</v>
      </c>
      <c r="Z57" s="45">
        <f t="shared" si="6"/>
        <v>7000</v>
      </c>
      <c r="AA57" s="45">
        <f t="shared" si="6"/>
        <v>7000</v>
      </c>
      <c r="AB57" s="45">
        <f t="shared" si="6"/>
        <v>7000</v>
      </c>
      <c r="AC57" s="45">
        <f t="shared" si="6"/>
        <v>7000</v>
      </c>
      <c r="AD57" s="45">
        <f t="shared" si="6"/>
        <v>7000</v>
      </c>
      <c r="AE57" s="45">
        <f t="shared" si="6"/>
        <v>7000</v>
      </c>
      <c r="AF57" s="45">
        <f t="shared" si="6"/>
        <v>7000</v>
      </c>
      <c r="AG57" s="45">
        <f t="shared" si="6"/>
        <v>7000</v>
      </c>
      <c r="AH57" s="45">
        <f t="shared" si="6"/>
        <v>7000</v>
      </c>
      <c r="AI57" s="45">
        <f t="shared" si="6"/>
        <v>7000</v>
      </c>
      <c r="AJ57" s="45">
        <f t="shared" si="6"/>
        <v>7000</v>
      </c>
      <c r="AK57" s="45">
        <f t="shared" si="6"/>
        <v>7000</v>
      </c>
      <c r="AL57" s="45">
        <f t="shared" si="6"/>
        <v>7000</v>
      </c>
      <c r="AM57" s="45">
        <f t="shared" si="6"/>
        <v>7000</v>
      </c>
      <c r="AN57" s="45">
        <f t="shared" si="6"/>
        <v>7000</v>
      </c>
      <c r="AO57" s="45">
        <f t="shared" si="6"/>
        <v>7000</v>
      </c>
      <c r="AP57" s="45">
        <f t="shared" si="6"/>
        <v>7000</v>
      </c>
      <c r="AQ57" s="45">
        <f t="shared" si="6"/>
        <v>7000</v>
      </c>
      <c r="AR57" s="45">
        <f t="shared" si="6"/>
        <v>7000</v>
      </c>
      <c r="AS57" s="45">
        <f t="shared" si="6"/>
        <v>7000</v>
      </c>
      <c r="AT57" s="45">
        <f t="shared" si="6"/>
        <v>7000</v>
      </c>
      <c r="AU57" s="45">
        <f t="shared" si="6"/>
        <v>7000</v>
      </c>
      <c r="AV57" s="45">
        <f t="shared" si="6"/>
        <v>7000</v>
      </c>
      <c r="AW57" s="45">
        <f t="shared" si="6"/>
        <v>7000</v>
      </c>
      <c r="AX57" s="45">
        <f t="shared" si="6"/>
        <v>7000</v>
      </c>
      <c r="AY57" s="45">
        <f t="shared" si="6"/>
        <v>7000</v>
      </c>
    </row>
    <row r="58" spans="2:51" x14ac:dyDescent="0.25">
      <c r="B58" t="str">
        <f t="shared" si="3"/>
        <v>Prodotto 10</v>
      </c>
      <c r="D58" s="45">
        <f t="shared" si="5"/>
        <v>7000</v>
      </c>
      <c r="E58" s="45">
        <f t="shared" si="6"/>
        <v>7000</v>
      </c>
      <c r="F58" s="45">
        <f t="shared" si="6"/>
        <v>7000</v>
      </c>
      <c r="G58" s="45">
        <f t="shared" si="6"/>
        <v>7000</v>
      </c>
      <c r="H58" s="45">
        <f t="shared" si="6"/>
        <v>7000</v>
      </c>
      <c r="I58" s="45">
        <f t="shared" si="6"/>
        <v>7000</v>
      </c>
      <c r="J58" s="45">
        <f t="shared" si="6"/>
        <v>7000</v>
      </c>
      <c r="K58" s="45">
        <f t="shared" si="6"/>
        <v>7000</v>
      </c>
      <c r="L58" s="45">
        <f t="shared" si="6"/>
        <v>7000</v>
      </c>
      <c r="M58" s="45">
        <f t="shared" si="6"/>
        <v>7000</v>
      </c>
      <c r="N58" s="45">
        <f t="shared" si="6"/>
        <v>7000</v>
      </c>
      <c r="O58" s="45">
        <f t="shared" si="6"/>
        <v>7000</v>
      </c>
      <c r="P58" s="45">
        <f t="shared" si="6"/>
        <v>7000</v>
      </c>
      <c r="Q58" s="45">
        <f t="shared" si="6"/>
        <v>7000</v>
      </c>
      <c r="R58" s="45">
        <f t="shared" si="6"/>
        <v>7000</v>
      </c>
      <c r="S58" s="45">
        <f t="shared" si="6"/>
        <v>7000</v>
      </c>
      <c r="T58" s="45">
        <f t="shared" si="6"/>
        <v>7000</v>
      </c>
      <c r="U58" s="45">
        <f t="shared" si="6"/>
        <v>7000</v>
      </c>
      <c r="V58" s="45">
        <f t="shared" si="6"/>
        <v>7000</v>
      </c>
      <c r="W58" s="45">
        <f t="shared" si="6"/>
        <v>7000</v>
      </c>
      <c r="X58" s="45">
        <f t="shared" si="6"/>
        <v>7000</v>
      </c>
      <c r="Y58" s="45">
        <f t="shared" si="6"/>
        <v>7000</v>
      </c>
      <c r="Z58" s="45">
        <f t="shared" si="6"/>
        <v>7000</v>
      </c>
      <c r="AA58" s="45">
        <f t="shared" si="6"/>
        <v>7000</v>
      </c>
      <c r="AB58" s="45">
        <f t="shared" si="6"/>
        <v>7000</v>
      </c>
      <c r="AC58" s="45">
        <f t="shared" si="6"/>
        <v>7000</v>
      </c>
      <c r="AD58" s="45">
        <f t="shared" si="6"/>
        <v>7000</v>
      </c>
      <c r="AE58" s="45">
        <f t="shared" si="6"/>
        <v>7000</v>
      </c>
      <c r="AF58" s="45">
        <f t="shared" si="6"/>
        <v>7000</v>
      </c>
      <c r="AG58" s="45">
        <f t="shared" si="6"/>
        <v>7000</v>
      </c>
      <c r="AH58" s="45">
        <f t="shared" si="6"/>
        <v>7000</v>
      </c>
      <c r="AI58" s="45">
        <f t="shared" si="6"/>
        <v>7000</v>
      </c>
      <c r="AJ58" s="45">
        <f t="shared" si="6"/>
        <v>7000</v>
      </c>
      <c r="AK58" s="45">
        <f t="shared" si="6"/>
        <v>7000</v>
      </c>
      <c r="AL58" s="45">
        <f t="shared" si="6"/>
        <v>7000</v>
      </c>
      <c r="AM58" s="45">
        <f t="shared" si="6"/>
        <v>7000</v>
      </c>
      <c r="AN58" s="45">
        <f t="shared" si="6"/>
        <v>7000</v>
      </c>
      <c r="AO58" s="45">
        <f t="shared" si="6"/>
        <v>7000</v>
      </c>
      <c r="AP58" s="45">
        <f t="shared" si="6"/>
        <v>7000</v>
      </c>
      <c r="AQ58" s="45">
        <f t="shared" si="6"/>
        <v>7000</v>
      </c>
      <c r="AR58" s="45">
        <f t="shared" si="6"/>
        <v>7000</v>
      </c>
      <c r="AS58" s="45">
        <f t="shared" si="6"/>
        <v>7000</v>
      </c>
      <c r="AT58" s="45">
        <f t="shared" si="6"/>
        <v>7000</v>
      </c>
      <c r="AU58" s="45">
        <f t="shared" si="6"/>
        <v>7000</v>
      </c>
      <c r="AV58" s="45">
        <f t="shared" si="6"/>
        <v>7000</v>
      </c>
      <c r="AW58" s="45">
        <f t="shared" si="6"/>
        <v>7000</v>
      </c>
      <c r="AX58" s="45">
        <f t="shared" si="6"/>
        <v>7000</v>
      </c>
      <c r="AY58" s="45">
        <f t="shared" si="6"/>
        <v>7000</v>
      </c>
    </row>
    <row r="59" spans="2:51" x14ac:dyDescent="0.25">
      <c r="B59" t="str">
        <f t="shared" si="3"/>
        <v>Prodotto 11</v>
      </c>
      <c r="D59" s="45">
        <f t="shared" si="5"/>
        <v>7000</v>
      </c>
      <c r="E59" s="45">
        <f t="shared" si="6"/>
        <v>7000</v>
      </c>
      <c r="F59" s="45">
        <f t="shared" si="6"/>
        <v>7000</v>
      </c>
      <c r="G59" s="45">
        <f t="shared" si="6"/>
        <v>7000</v>
      </c>
      <c r="H59" s="45">
        <f t="shared" si="6"/>
        <v>7000</v>
      </c>
      <c r="I59" s="45">
        <f t="shared" si="6"/>
        <v>7000</v>
      </c>
      <c r="J59" s="45">
        <f t="shared" si="6"/>
        <v>7000</v>
      </c>
      <c r="K59" s="45">
        <f t="shared" si="6"/>
        <v>7000</v>
      </c>
      <c r="L59" s="45">
        <f t="shared" si="6"/>
        <v>7000</v>
      </c>
      <c r="M59" s="45">
        <f t="shared" si="6"/>
        <v>7000</v>
      </c>
      <c r="N59" s="45">
        <f t="shared" si="6"/>
        <v>7000</v>
      </c>
      <c r="O59" s="45">
        <f t="shared" si="6"/>
        <v>7000</v>
      </c>
      <c r="P59" s="45">
        <f t="shared" si="6"/>
        <v>7000</v>
      </c>
      <c r="Q59" s="45">
        <f t="shared" si="6"/>
        <v>7000</v>
      </c>
      <c r="R59" s="45">
        <f t="shared" si="6"/>
        <v>7000</v>
      </c>
      <c r="S59" s="45">
        <f t="shared" si="6"/>
        <v>7000</v>
      </c>
      <c r="T59" s="45">
        <f t="shared" si="6"/>
        <v>7000</v>
      </c>
      <c r="U59" s="45">
        <f t="shared" si="6"/>
        <v>7000</v>
      </c>
      <c r="V59" s="45">
        <f t="shared" si="6"/>
        <v>7000</v>
      </c>
      <c r="W59" s="45">
        <f t="shared" si="6"/>
        <v>7000</v>
      </c>
      <c r="X59" s="45">
        <f t="shared" si="6"/>
        <v>7000</v>
      </c>
      <c r="Y59" s="45">
        <f t="shared" si="6"/>
        <v>7000</v>
      </c>
      <c r="Z59" s="45">
        <f t="shared" si="6"/>
        <v>7000</v>
      </c>
      <c r="AA59" s="45">
        <f t="shared" si="6"/>
        <v>7000</v>
      </c>
      <c r="AB59" s="45">
        <f t="shared" si="6"/>
        <v>7000</v>
      </c>
      <c r="AC59" s="45">
        <f t="shared" si="6"/>
        <v>7000</v>
      </c>
      <c r="AD59" s="45">
        <f t="shared" si="6"/>
        <v>7000</v>
      </c>
      <c r="AE59" s="45">
        <f t="shared" si="6"/>
        <v>7000</v>
      </c>
      <c r="AF59" s="45">
        <f t="shared" si="6"/>
        <v>7000</v>
      </c>
      <c r="AG59" s="45">
        <f t="shared" si="6"/>
        <v>7000</v>
      </c>
      <c r="AH59" s="45">
        <f t="shared" si="6"/>
        <v>7000</v>
      </c>
      <c r="AI59" s="45">
        <f t="shared" si="6"/>
        <v>7000</v>
      </c>
      <c r="AJ59" s="45">
        <f t="shared" si="6"/>
        <v>7000</v>
      </c>
      <c r="AK59" s="45">
        <f t="shared" si="6"/>
        <v>7000</v>
      </c>
      <c r="AL59" s="45">
        <f t="shared" si="6"/>
        <v>7000</v>
      </c>
      <c r="AM59" s="45">
        <f t="shared" si="6"/>
        <v>7000</v>
      </c>
      <c r="AN59" s="45">
        <f t="shared" si="6"/>
        <v>7000</v>
      </c>
      <c r="AO59" s="45">
        <f t="shared" si="6"/>
        <v>7000</v>
      </c>
      <c r="AP59" s="45">
        <f t="shared" si="6"/>
        <v>7000</v>
      </c>
      <c r="AQ59" s="45">
        <f t="shared" si="6"/>
        <v>7000</v>
      </c>
      <c r="AR59" s="45">
        <f t="shared" si="6"/>
        <v>7000</v>
      </c>
      <c r="AS59" s="45">
        <f t="shared" si="6"/>
        <v>7000</v>
      </c>
      <c r="AT59" s="45">
        <f t="shared" si="6"/>
        <v>7000</v>
      </c>
      <c r="AU59" s="45">
        <f t="shared" si="6"/>
        <v>7000</v>
      </c>
      <c r="AV59" s="45">
        <f t="shared" si="6"/>
        <v>7000</v>
      </c>
      <c r="AW59" s="45">
        <f t="shared" si="6"/>
        <v>7000</v>
      </c>
      <c r="AX59" s="45">
        <f t="shared" si="6"/>
        <v>7000</v>
      </c>
      <c r="AY59" s="45">
        <f t="shared" si="6"/>
        <v>7000</v>
      </c>
    </row>
    <row r="60" spans="2:51" x14ac:dyDescent="0.25">
      <c r="B60" t="str">
        <f t="shared" si="3"/>
        <v>Prodotto 12</v>
      </c>
      <c r="D60" s="45">
        <f t="shared" si="5"/>
        <v>7000</v>
      </c>
      <c r="E60" s="45">
        <f t="shared" si="6"/>
        <v>7000</v>
      </c>
      <c r="F60" s="45">
        <f t="shared" si="6"/>
        <v>7000</v>
      </c>
      <c r="G60" s="45">
        <f t="shared" si="6"/>
        <v>7000</v>
      </c>
      <c r="H60" s="45">
        <f t="shared" si="6"/>
        <v>7000</v>
      </c>
      <c r="I60" s="45">
        <f t="shared" si="6"/>
        <v>7000</v>
      </c>
      <c r="J60" s="45">
        <f t="shared" si="6"/>
        <v>7000</v>
      </c>
      <c r="K60" s="45">
        <f t="shared" si="6"/>
        <v>7000</v>
      </c>
      <c r="L60" s="45">
        <f t="shared" si="6"/>
        <v>7000</v>
      </c>
      <c r="M60" s="45">
        <f t="shared" ref="E60:AY65" si="7">+M15*M38</f>
        <v>7000</v>
      </c>
      <c r="N60" s="45">
        <f t="shared" si="7"/>
        <v>7000</v>
      </c>
      <c r="O60" s="45">
        <f t="shared" si="7"/>
        <v>7000</v>
      </c>
      <c r="P60" s="45">
        <f t="shared" si="7"/>
        <v>7000</v>
      </c>
      <c r="Q60" s="45">
        <f t="shared" si="7"/>
        <v>7000</v>
      </c>
      <c r="R60" s="45">
        <f t="shared" si="7"/>
        <v>7000</v>
      </c>
      <c r="S60" s="45">
        <f t="shared" si="7"/>
        <v>7000</v>
      </c>
      <c r="T60" s="45">
        <f t="shared" si="7"/>
        <v>7000</v>
      </c>
      <c r="U60" s="45">
        <f t="shared" si="7"/>
        <v>7000</v>
      </c>
      <c r="V60" s="45">
        <f t="shared" si="7"/>
        <v>7000</v>
      </c>
      <c r="W60" s="45">
        <f t="shared" si="7"/>
        <v>7000</v>
      </c>
      <c r="X60" s="45">
        <f t="shared" si="7"/>
        <v>7000</v>
      </c>
      <c r="Y60" s="45">
        <f t="shared" si="7"/>
        <v>7000</v>
      </c>
      <c r="Z60" s="45">
        <f t="shared" si="7"/>
        <v>7000</v>
      </c>
      <c r="AA60" s="45">
        <f t="shared" si="7"/>
        <v>7000</v>
      </c>
      <c r="AB60" s="45">
        <f t="shared" si="7"/>
        <v>7000</v>
      </c>
      <c r="AC60" s="45">
        <f t="shared" si="7"/>
        <v>7000</v>
      </c>
      <c r="AD60" s="45">
        <f t="shared" si="7"/>
        <v>7000</v>
      </c>
      <c r="AE60" s="45">
        <f t="shared" si="7"/>
        <v>7000</v>
      </c>
      <c r="AF60" s="45">
        <f t="shared" si="7"/>
        <v>7000</v>
      </c>
      <c r="AG60" s="45">
        <f t="shared" si="7"/>
        <v>7000</v>
      </c>
      <c r="AH60" s="45">
        <f t="shared" si="7"/>
        <v>7000</v>
      </c>
      <c r="AI60" s="45">
        <f t="shared" si="7"/>
        <v>7000</v>
      </c>
      <c r="AJ60" s="45">
        <f t="shared" si="7"/>
        <v>7000</v>
      </c>
      <c r="AK60" s="45">
        <f t="shared" si="7"/>
        <v>7000</v>
      </c>
      <c r="AL60" s="45">
        <f t="shared" si="7"/>
        <v>7000</v>
      </c>
      <c r="AM60" s="45">
        <f t="shared" si="7"/>
        <v>7000</v>
      </c>
      <c r="AN60" s="45">
        <f t="shared" si="7"/>
        <v>7000</v>
      </c>
      <c r="AO60" s="45">
        <f t="shared" si="7"/>
        <v>7000</v>
      </c>
      <c r="AP60" s="45">
        <f t="shared" si="7"/>
        <v>7000</v>
      </c>
      <c r="AQ60" s="45">
        <f t="shared" si="7"/>
        <v>7000</v>
      </c>
      <c r="AR60" s="45">
        <f t="shared" si="7"/>
        <v>7000</v>
      </c>
      <c r="AS60" s="45">
        <f t="shared" si="7"/>
        <v>7000</v>
      </c>
      <c r="AT60" s="45">
        <f t="shared" si="7"/>
        <v>7000</v>
      </c>
      <c r="AU60" s="45">
        <f t="shared" si="7"/>
        <v>7000</v>
      </c>
      <c r="AV60" s="45">
        <f t="shared" si="7"/>
        <v>7000</v>
      </c>
      <c r="AW60" s="45">
        <f t="shared" si="7"/>
        <v>7000</v>
      </c>
      <c r="AX60" s="45">
        <f t="shared" si="7"/>
        <v>7000</v>
      </c>
      <c r="AY60" s="45">
        <f t="shared" si="7"/>
        <v>7000</v>
      </c>
    </row>
    <row r="61" spans="2:51" x14ac:dyDescent="0.25">
      <c r="B61" t="str">
        <f t="shared" si="3"/>
        <v>Prodotto 13</v>
      </c>
      <c r="D61" s="45">
        <f t="shared" si="5"/>
        <v>7000</v>
      </c>
      <c r="E61" s="45">
        <f t="shared" si="7"/>
        <v>7000</v>
      </c>
      <c r="F61" s="45">
        <f t="shared" si="7"/>
        <v>7000</v>
      </c>
      <c r="G61" s="45">
        <f t="shared" si="7"/>
        <v>7000</v>
      </c>
      <c r="H61" s="45">
        <f t="shared" si="7"/>
        <v>7000</v>
      </c>
      <c r="I61" s="45">
        <f t="shared" si="7"/>
        <v>7000</v>
      </c>
      <c r="J61" s="45">
        <f t="shared" si="7"/>
        <v>7000</v>
      </c>
      <c r="K61" s="45">
        <f t="shared" si="7"/>
        <v>7000</v>
      </c>
      <c r="L61" s="45">
        <f t="shared" si="7"/>
        <v>7000</v>
      </c>
      <c r="M61" s="45">
        <f t="shared" si="7"/>
        <v>7000</v>
      </c>
      <c r="N61" s="45">
        <f t="shared" si="7"/>
        <v>7000</v>
      </c>
      <c r="O61" s="45">
        <f t="shared" si="7"/>
        <v>7000</v>
      </c>
      <c r="P61" s="45">
        <f t="shared" si="7"/>
        <v>7000</v>
      </c>
      <c r="Q61" s="45">
        <f t="shared" si="7"/>
        <v>7000</v>
      </c>
      <c r="R61" s="45">
        <f t="shared" si="7"/>
        <v>7000</v>
      </c>
      <c r="S61" s="45">
        <f t="shared" si="7"/>
        <v>7000</v>
      </c>
      <c r="T61" s="45">
        <f t="shared" si="7"/>
        <v>7000</v>
      </c>
      <c r="U61" s="45">
        <f t="shared" si="7"/>
        <v>7000</v>
      </c>
      <c r="V61" s="45">
        <f t="shared" si="7"/>
        <v>7000</v>
      </c>
      <c r="W61" s="45">
        <f t="shared" si="7"/>
        <v>7000</v>
      </c>
      <c r="X61" s="45">
        <f t="shared" si="7"/>
        <v>7000</v>
      </c>
      <c r="Y61" s="45">
        <f t="shared" si="7"/>
        <v>7000</v>
      </c>
      <c r="Z61" s="45">
        <f t="shared" si="7"/>
        <v>7000</v>
      </c>
      <c r="AA61" s="45">
        <f t="shared" si="7"/>
        <v>7000</v>
      </c>
      <c r="AB61" s="45">
        <f t="shared" si="7"/>
        <v>7000</v>
      </c>
      <c r="AC61" s="45">
        <f t="shared" si="7"/>
        <v>7000</v>
      </c>
      <c r="AD61" s="45">
        <f t="shared" si="7"/>
        <v>7000</v>
      </c>
      <c r="AE61" s="45">
        <f t="shared" si="7"/>
        <v>7000</v>
      </c>
      <c r="AF61" s="45">
        <f t="shared" si="7"/>
        <v>7000</v>
      </c>
      <c r="AG61" s="45">
        <f t="shared" si="7"/>
        <v>7000</v>
      </c>
      <c r="AH61" s="45">
        <f t="shared" si="7"/>
        <v>7000</v>
      </c>
      <c r="AI61" s="45">
        <f t="shared" si="7"/>
        <v>7000</v>
      </c>
      <c r="AJ61" s="45">
        <f t="shared" si="7"/>
        <v>7000</v>
      </c>
      <c r="AK61" s="45">
        <f t="shared" si="7"/>
        <v>7000</v>
      </c>
      <c r="AL61" s="45">
        <f t="shared" si="7"/>
        <v>7000</v>
      </c>
      <c r="AM61" s="45">
        <f t="shared" si="7"/>
        <v>7000</v>
      </c>
      <c r="AN61" s="45">
        <f t="shared" si="7"/>
        <v>7000</v>
      </c>
      <c r="AO61" s="45">
        <f t="shared" si="7"/>
        <v>7000</v>
      </c>
      <c r="AP61" s="45">
        <f t="shared" si="7"/>
        <v>7000</v>
      </c>
      <c r="AQ61" s="45">
        <f t="shared" si="7"/>
        <v>7000</v>
      </c>
      <c r="AR61" s="45">
        <f t="shared" si="7"/>
        <v>7000</v>
      </c>
      <c r="AS61" s="45">
        <f t="shared" si="7"/>
        <v>7000</v>
      </c>
      <c r="AT61" s="45">
        <f t="shared" si="7"/>
        <v>7000</v>
      </c>
      <c r="AU61" s="45">
        <f t="shared" si="7"/>
        <v>7000</v>
      </c>
      <c r="AV61" s="45">
        <f t="shared" si="7"/>
        <v>7000</v>
      </c>
      <c r="AW61" s="45">
        <f t="shared" si="7"/>
        <v>7000</v>
      </c>
      <c r="AX61" s="45">
        <f t="shared" si="7"/>
        <v>7000</v>
      </c>
      <c r="AY61" s="45">
        <f t="shared" si="7"/>
        <v>7000</v>
      </c>
    </row>
    <row r="62" spans="2:51" x14ac:dyDescent="0.25">
      <c r="B62" t="str">
        <f t="shared" si="3"/>
        <v>Prodotto 14</v>
      </c>
      <c r="D62" s="45">
        <f t="shared" si="5"/>
        <v>7000</v>
      </c>
      <c r="E62" s="45">
        <f t="shared" si="7"/>
        <v>7000</v>
      </c>
      <c r="F62" s="45">
        <f t="shared" si="7"/>
        <v>7000</v>
      </c>
      <c r="G62" s="45">
        <f t="shared" si="7"/>
        <v>7000</v>
      </c>
      <c r="H62" s="45">
        <f t="shared" si="7"/>
        <v>7000</v>
      </c>
      <c r="I62" s="45">
        <f t="shared" si="7"/>
        <v>7000</v>
      </c>
      <c r="J62" s="45">
        <f t="shared" si="7"/>
        <v>7000</v>
      </c>
      <c r="K62" s="45">
        <f t="shared" si="7"/>
        <v>7000</v>
      </c>
      <c r="L62" s="45">
        <f t="shared" si="7"/>
        <v>7000</v>
      </c>
      <c r="M62" s="45">
        <f t="shared" si="7"/>
        <v>7000</v>
      </c>
      <c r="N62" s="45">
        <f t="shared" si="7"/>
        <v>7000</v>
      </c>
      <c r="O62" s="45">
        <f t="shared" si="7"/>
        <v>7000</v>
      </c>
      <c r="P62" s="45">
        <f t="shared" si="7"/>
        <v>7000</v>
      </c>
      <c r="Q62" s="45">
        <f t="shared" si="7"/>
        <v>7000</v>
      </c>
      <c r="R62" s="45">
        <f t="shared" si="7"/>
        <v>7000</v>
      </c>
      <c r="S62" s="45">
        <f t="shared" si="7"/>
        <v>7000</v>
      </c>
      <c r="T62" s="45">
        <f t="shared" si="7"/>
        <v>7000</v>
      </c>
      <c r="U62" s="45">
        <f t="shared" si="7"/>
        <v>7000</v>
      </c>
      <c r="V62" s="45">
        <f t="shared" si="7"/>
        <v>7000</v>
      </c>
      <c r="W62" s="45">
        <f t="shared" si="7"/>
        <v>7000</v>
      </c>
      <c r="X62" s="45">
        <f t="shared" si="7"/>
        <v>7000</v>
      </c>
      <c r="Y62" s="45">
        <f t="shared" si="7"/>
        <v>7000</v>
      </c>
      <c r="Z62" s="45">
        <f t="shared" si="7"/>
        <v>7000</v>
      </c>
      <c r="AA62" s="45">
        <f t="shared" si="7"/>
        <v>7000</v>
      </c>
      <c r="AB62" s="45">
        <f t="shared" si="7"/>
        <v>7000</v>
      </c>
      <c r="AC62" s="45">
        <f t="shared" si="7"/>
        <v>7000</v>
      </c>
      <c r="AD62" s="45">
        <f t="shared" si="7"/>
        <v>7000</v>
      </c>
      <c r="AE62" s="45">
        <f t="shared" si="7"/>
        <v>7000</v>
      </c>
      <c r="AF62" s="45">
        <f t="shared" si="7"/>
        <v>7000</v>
      </c>
      <c r="AG62" s="45">
        <f t="shared" si="7"/>
        <v>7000</v>
      </c>
      <c r="AH62" s="45">
        <f t="shared" si="7"/>
        <v>7000</v>
      </c>
      <c r="AI62" s="45">
        <f t="shared" si="7"/>
        <v>7000</v>
      </c>
      <c r="AJ62" s="45">
        <f t="shared" si="7"/>
        <v>7000</v>
      </c>
      <c r="AK62" s="45">
        <f t="shared" si="7"/>
        <v>7000</v>
      </c>
      <c r="AL62" s="45">
        <f t="shared" si="7"/>
        <v>7000</v>
      </c>
      <c r="AM62" s="45">
        <f t="shared" si="7"/>
        <v>7000</v>
      </c>
      <c r="AN62" s="45">
        <f t="shared" si="7"/>
        <v>7000</v>
      </c>
      <c r="AO62" s="45">
        <f t="shared" si="7"/>
        <v>7000</v>
      </c>
      <c r="AP62" s="45">
        <f t="shared" si="7"/>
        <v>7000</v>
      </c>
      <c r="AQ62" s="45">
        <f t="shared" si="7"/>
        <v>7000</v>
      </c>
      <c r="AR62" s="45">
        <f t="shared" si="7"/>
        <v>7000</v>
      </c>
      <c r="AS62" s="45">
        <f t="shared" si="7"/>
        <v>7000</v>
      </c>
      <c r="AT62" s="45">
        <f t="shared" si="7"/>
        <v>7000</v>
      </c>
      <c r="AU62" s="45">
        <f t="shared" si="7"/>
        <v>7000</v>
      </c>
      <c r="AV62" s="45">
        <f t="shared" si="7"/>
        <v>7000</v>
      </c>
      <c r="AW62" s="45">
        <f t="shared" si="7"/>
        <v>7000</v>
      </c>
      <c r="AX62" s="45">
        <f t="shared" si="7"/>
        <v>7000</v>
      </c>
      <c r="AY62" s="45">
        <f t="shared" si="7"/>
        <v>7000</v>
      </c>
    </row>
    <row r="63" spans="2:51" x14ac:dyDescent="0.25">
      <c r="B63" t="str">
        <f t="shared" si="3"/>
        <v>Prodotto 15</v>
      </c>
      <c r="D63" s="45">
        <f t="shared" si="5"/>
        <v>7000</v>
      </c>
      <c r="E63" s="45">
        <f t="shared" si="7"/>
        <v>7000</v>
      </c>
      <c r="F63" s="45">
        <f t="shared" si="7"/>
        <v>7000</v>
      </c>
      <c r="G63" s="45">
        <f t="shared" si="7"/>
        <v>7000</v>
      </c>
      <c r="H63" s="45">
        <f t="shared" si="7"/>
        <v>7000</v>
      </c>
      <c r="I63" s="45">
        <f t="shared" si="7"/>
        <v>7000</v>
      </c>
      <c r="J63" s="45">
        <f t="shared" si="7"/>
        <v>7000</v>
      </c>
      <c r="K63" s="45">
        <f t="shared" si="7"/>
        <v>7000</v>
      </c>
      <c r="L63" s="45">
        <f t="shared" si="7"/>
        <v>7000</v>
      </c>
      <c r="M63" s="45">
        <f t="shared" si="7"/>
        <v>7000</v>
      </c>
      <c r="N63" s="45">
        <f t="shared" si="7"/>
        <v>7000</v>
      </c>
      <c r="O63" s="45">
        <f t="shared" si="7"/>
        <v>7000</v>
      </c>
      <c r="P63" s="45">
        <f t="shared" si="7"/>
        <v>7000</v>
      </c>
      <c r="Q63" s="45">
        <f t="shared" si="7"/>
        <v>7000</v>
      </c>
      <c r="R63" s="45">
        <f t="shared" si="7"/>
        <v>7000</v>
      </c>
      <c r="S63" s="45">
        <f t="shared" si="7"/>
        <v>7000</v>
      </c>
      <c r="T63" s="45">
        <f t="shared" si="7"/>
        <v>7000</v>
      </c>
      <c r="U63" s="45">
        <f t="shared" si="7"/>
        <v>7000</v>
      </c>
      <c r="V63" s="45">
        <f t="shared" si="7"/>
        <v>7000</v>
      </c>
      <c r="W63" s="45">
        <f t="shared" si="7"/>
        <v>7000</v>
      </c>
      <c r="X63" s="45">
        <f t="shared" si="7"/>
        <v>7000</v>
      </c>
      <c r="Y63" s="45">
        <f t="shared" si="7"/>
        <v>7000</v>
      </c>
      <c r="Z63" s="45">
        <f t="shared" si="7"/>
        <v>7000</v>
      </c>
      <c r="AA63" s="45">
        <f t="shared" si="7"/>
        <v>7000</v>
      </c>
      <c r="AB63" s="45">
        <f t="shared" si="7"/>
        <v>7000</v>
      </c>
      <c r="AC63" s="45">
        <f t="shared" si="7"/>
        <v>7000</v>
      </c>
      <c r="AD63" s="45">
        <f t="shared" si="7"/>
        <v>7000</v>
      </c>
      <c r="AE63" s="45">
        <f t="shared" si="7"/>
        <v>7000</v>
      </c>
      <c r="AF63" s="45">
        <f t="shared" si="7"/>
        <v>7000</v>
      </c>
      <c r="AG63" s="45">
        <f t="shared" si="7"/>
        <v>7000</v>
      </c>
      <c r="AH63" s="45">
        <f t="shared" si="7"/>
        <v>7000</v>
      </c>
      <c r="AI63" s="45">
        <f t="shared" si="7"/>
        <v>7000</v>
      </c>
      <c r="AJ63" s="45">
        <f t="shared" si="7"/>
        <v>7000</v>
      </c>
      <c r="AK63" s="45">
        <f t="shared" si="7"/>
        <v>7000</v>
      </c>
      <c r="AL63" s="45">
        <f t="shared" si="7"/>
        <v>7000</v>
      </c>
      <c r="AM63" s="45">
        <f t="shared" si="7"/>
        <v>7000</v>
      </c>
      <c r="AN63" s="45">
        <f t="shared" si="7"/>
        <v>7000</v>
      </c>
      <c r="AO63" s="45">
        <f t="shared" si="7"/>
        <v>7000</v>
      </c>
      <c r="AP63" s="45">
        <f t="shared" si="7"/>
        <v>7000</v>
      </c>
      <c r="AQ63" s="45">
        <f t="shared" si="7"/>
        <v>7000</v>
      </c>
      <c r="AR63" s="45">
        <f t="shared" si="7"/>
        <v>7000</v>
      </c>
      <c r="AS63" s="45">
        <f t="shared" si="7"/>
        <v>7000</v>
      </c>
      <c r="AT63" s="45">
        <f t="shared" si="7"/>
        <v>7000</v>
      </c>
      <c r="AU63" s="45">
        <f t="shared" si="7"/>
        <v>7000</v>
      </c>
      <c r="AV63" s="45">
        <f t="shared" si="7"/>
        <v>7000</v>
      </c>
      <c r="AW63" s="45">
        <f t="shared" si="7"/>
        <v>7000</v>
      </c>
      <c r="AX63" s="45">
        <f t="shared" si="7"/>
        <v>7000</v>
      </c>
      <c r="AY63" s="45">
        <f t="shared" si="7"/>
        <v>7000</v>
      </c>
    </row>
    <row r="64" spans="2:51" x14ac:dyDescent="0.25">
      <c r="B64" t="str">
        <f t="shared" si="3"/>
        <v>Prodotto 16</v>
      </c>
      <c r="D64" s="45">
        <f t="shared" si="5"/>
        <v>7000</v>
      </c>
      <c r="E64" s="45">
        <f t="shared" si="7"/>
        <v>7000</v>
      </c>
      <c r="F64" s="45">
        <f t="shared" si="7"/>
        <v>7000</v>
      </c>
      <c r="G64" s="45">
        <f t="shared" si="7"/>
        <v>7000</v>
      </c>
      <c r="H64" s="45">
        <f t="shared" si="7"/>
        <v>7000</v>
      </c>
      <c r="I64" s="45">
        <f t="shared" si="7"/>
        <v>7000</v>
      </c>
      <c r="J64" s="45">
        <f t="shared" si="7"/>
        <v>7000</v>
      </c>
      <c r="K64" s="45">
        <f t="shared" si="7"/>
        <v>7000</v>
      </c>
      <c r="L64" s="45">
        <f t="shared" si="7"/>
        <v>7000</v>
      </c>
      <c r="M64" s="45">
        <f t="shared" si="7"/>
        <v>7000</v>
      </c>
      <c r="N64" s="45">
        <f t="shared" si="7"/>
        <v>7000</v>
      </c>
      <c r="O64" s="45">
        <f t="shared" si="7"/>
        <v>7000</v>
      </c>
      <c r="P64" s="45">
        <f t="shared" si="7"/>
        <v>7000</v>
      </c>
      <c r="Q64" s="45">
        <f t="shared" si="7"/>
        <v>7000</v>
      </c>
      <c r="R64" s="45">
        <f t="shared" si="7"/>
        <v>7000</v>
      </c>
      <c r="S64" s="45">
        <f t="shared" si="7"/>
        <v>7000</v>
      </c>
      <c r="T64" s="45">
        <f t="shared" si="7"/>
        <v>7000</v>
      </c>
      <c r="U64" s="45">
        <f t="shared" si="7"/>
        <v>7000</v>
      </c>
      <c r="V64" s="45">
        <f t="shared" si="7"/>
        <v>7000</v>
      </c>
      <c r="W64" s="45">
        <f t="shared" si="7"/>
        <v>7000</v>
      </c>
      <c r="X64" s="45">
        <f t="shared" si="7"/>
        <v>7000</v>
      </c>
      <c r="Y64" s="45">
        <f t="shared" si="7"/>
        <v>7000</v>
      </c>
      <c r="Z64" s="45">
        <f t="shared" si="7"/>
        <v>7000</v>
      </c>
      <c r="AA64" s="45">
        <f t="shared" si="7"/>
        <v>7000</v>
      </c>
      <c r="AB64" s="45">
        <f t="shared" si="7"/>
        <v>7000</v>
      </c>
      <c r="AC64" s="45">
        <f t="shared" si="7"/>
        <v>7000</v>
      </c>
      <c r="AD64" s="45">
        <f t="shared" si="7"/>
        <v>7000</v>
      </c>
      <c r="AE64" s="45">
        <f t="shared" si="7"/>
        <v>7000</v>
      </c>
      <c r="AF64" s="45">
        <f t="shared" si="7"/>
        <v>7000</v>
      </c>
      <c r="AG64" s="45">
        <f t="shared" si="7"/>
        <v>7000</v>
      </c>
      <c r="AH64" s="45">
        <f t="shared" si="7"/>
        <v>7000</v>
      </c>
      <c r="AI64" s="45">
        <f t="shared" si="7"/>
        <v>7000</v>
      </c>
      <c r="AJ64" s="45">
        <f t="shared" si="7"/>
        <v>7000</v>
      </c>
      <c r="AK64" s="45">
        <f t="shared" si="7"/>
        <v>7000</v>
      </c>
      <c r="AL64" s="45">
        <f t="shared" si="7"/>
        <v>7000</v>
      </c>
      <c r="AM64" s="45">
        <f t="shared" si="7"/>
        <v>7000</v>
      </c>
      <c r="AN64" s="45">
        <f t="shared" si="7"/>
        <v>7000</v>
      </c>
      <c r="AO64" s="45">
        <f t="shared" si="7"/>
        <v>7000</v>
      </c>
      <c r="AP64" s="45">
        <f t="shared" si="7"/>
        <v>7000</v>
      </c>
      <c r="AQ64" s="45">
        <f t="shared" si="7"/>
        <v>7000</v>
      </c>
      <c r="AR64" s="45">
        <f t="shared" si="7"/>
        <v>7000</v>
      </c>
      <c r="AS64" s="45">
        <f t="shared" si="7"/>
        <v>7000</v>
      </c>
      <c r="AT64" s="45">
        <f t="shared" si="7"/>
        <v>7000</v>
      </c>
      <c r="AU64" s="45">
        <f t="shared" si="7"/>
        <v>7000</v>
      </c>
      <c r="AV64" s="45">
        <f t="shared" si="7"/>
        <v>7000</v>
      </c>
      <c r="AW64" s="45">
        <f t="shared" si="7"/>
        <v>7000</v>
      </c>
      <c r="AX64" s="45">
        <f t="shared" si="7"/>
        <v>7000</v>
      </c>
      <c r="AY64" s="45">
        <f t="shared" si="7"/>
        <v>7000</v>
      </c>
    </row>
    <row r="65" spans="1:130" x14ac:dyDescent="0.25">
      <c r="B65" t="str">
        <f t="shared" si="3"/>
        <v>Prodotto 17</v>
      </c>
      <c r="D65" s="45">
        <f t="shared" si="5"/>
        <v>7000</v>
      </c>
      <c r="E65" s="45">
        <f t="shared" si="7"/>
        <v>7000</v>
      </c>
      <c r="F65" s="45">
        <f t="shared" si="7"/>
        <v>7000</v>
      </c>
      <c r="G65" s="45">
        <f t="shared" si="7"/>
        <v>7000</v>
      </c>
      <c r="H65" s="45">
        <f t="shared" si="7"/>
        <v>7000</v>
      </c>
      <c r="I65" s="45">
        <f t="shared" si="7"/>
        <v>7000</v>
      </c>
      <c r="J65" s="45">
        <f t="shared" si="7"/>
        <v>7000</v>
      </c>
      <c r="K65" s="45">
        <f t="shared" si="7"/>
        <v>7000</v>
      </c>
      <c r="L65" s="45">
        <f t="shared" si="7"/>
        <v>7000</v>
      </c>
      <c r="M65" s="45">
        <f t="shared" si="7"/>
        <v>7000</v>
      </c>
      <c r="N65" s="45">
        <f t="shared" si="7"/>
        <v>7000</v>
      </c>
      <c r="O65" s="45">
        <f t="shared" si="7"/>
        <v>7000</v>
      </c>
      <c r="P65" s="45">
        <f t="shared" si="7"/>
        <v>7000</v>
      </c>
      <c r="Q65" s="45">
        <f t="shared" si="7"/>
        <v>7000</v>
      </c>
      <c r="R65" s="45">
        <f t="shared" si="7"/>
        <v>7000</v>
      </c>
      <c r="S65" s="45">
        <f t="shared" si="7"/>
        <v>7000</v>
      </c>
      <c r="T65" s="45">
        <f t="shared" si="7"/>
        <v>7000</v>
      </c>
      <c r="U65" s="45">
        <f t="shared" si="7"/>
        <v>7000</v>
      </c>
      <c r="V65" s="45">
        <f t="shared" si="7"/>
        <v>7000</v>
      </c>
      <c r="W65" s="45">
        <f t="shared" si="7"/>
        <v>7000</v>
      </c>
      <c r="X65" s="45">
        <f t="shared" si="7"/>
        <v>7000</v>
      </c>
      <c r="Y65" s="45">
        <f t="shared" si="7"/>
        <v>7000</v>
      </c>
      <c r="Z65" s="45">
        <f t="shared" si="7"/>
        <v>7000</v>
      </c>
      <c r="AA65" s="45">
        <f t="shared" si="7"/>
        <v>7000</v>
      </c>
      <c r="AB65" s="45">
        <f t="shared" si="7"/>
        <v>7000</v>
      </c>
      <c r="AC65" s="45">
        <f t="shared" si="7"/>
        <v>7000</v>
      </c>
      <c r="AD65" s="45">
        <f t="shared" si="7"/>
        <v>7000</v>
      </c>
      <c r="AE65" s="45">
        <f t="shared" si="7"/>
        <v>7000</v>
      </c>
      <c r="AF65" s="45">
        <f t="shared" si="7"/>
        <v>7000</v>
      </c>
      <c r="AG65" s="45">
        <f t="shared" ref="E65:AY68" si="8">+AG20*AG43</f>
        <v>7000</v>
      </c>
      <c r="AH65" s="45">
        <f t="shared" si="8"/>
        <v>7000</v>
      </c>
      <c r="AI65" s="45">
        <f t="shared" si="8"/>
        <v>7000</v>
      </c>
      <c r="AJ65" s="45">
        <f t="shared" si="8"/>
        <v>7000</v>
      </c>
      <c r="AK65" s="45">
        <f t="shared" si="8"/>
        <v>7000</v>
      </c>
      <c r="AL65" s="45">
        <f t="shared" si="8"/>
        <v>7000</v>
      </c>
      <c r="AM65" s="45">
        <f t="shared" si="8"/>
        <v>7000</v>
      </c>
      <c r="AN65" s="45">
        <f t="shared" si="8"/>
        <v>7000</v>
      </c>
      <c r="AO65" s="45">
        <f t="shared" si="8"/>
        <v>7000</v>
      </c>
      <c r="AP65" s="45">
        <f t="shared" si="8"/>
        <v>7000</v>
      </c>
      <c r="AQ65" s="45">
        <f t="shared" si="8"/>
        <v>7000</v>
      </c>
      <c r="AR65" s="45">
        <f t="shared" si="8"/>
        <v>7000</v>
      </c>
      <c r="AS65" s="45">
        <f t="shared" si="8"/>
        <v>7000</v>
      </c>
      <c r="AT65" s="45">
        <f t="shared" si="8"/>
        <v>7000</v>
      </c>
      <c r="AU65" s="45">
        <f t="shared" si="8"/>
        <v>7000</v>
      </c>
      <c r="AV65" s="45">
        <f t="shared" si="8"/>
        <v>7000</v>
      </c>
      <c r="AW65" s="45">
        <f t="shared" si="8"/>
        <v>7000</v>
      </c>
      <c r="AX65" s="45">
        <f t="shared" si="8"/>
        <v>7000</v>
      </c>
      <c r="AY65" s="45">
        <f t="shared" si="8"/>
        <v>7000</v>
      </c>
    </row>
    <row r="66" spans="1:130" x14ac:dyDescent="0.25">
      <c r="B66" t="str">
        <f t="shared" si="3"/>
        <v>Prodotto 18</v>
      </c>
      <c r="D66" s="45">
        <f t="shared" si="5"/>
        <v>7000</v>
      </c>
      <c r="E66" s="45">
        <f t="shared" si="8"/>
        <v>7000</v>
      </c>
      <c r="F66" s="45">
        <f t="shared" si="8"/>
        <v>7000</v>
      </c>
      <c r="G66" s="45">
        <f t="shared" si="8"/>
        <v>7000</v>
      </c>
      <c r="H66" s="45">
        <f t="shared" si="8"/>
        <v>7000</v>
      </c>
      <c r="I66" s="45">
        <f t="shared" si="8"/>
        <v>7000</v>
      </c>
      <c r="J66" s="45">
        <f t="shared" si="8"/>
        <v>7000</v>
      </c>
      <c r="K66" s="45">
        <f t="shared" si="8"/>
        <v>7000</v>
      </c>
      <c r="L66" s="45">
        <f t="shared" si="8"/>
        <v>7000</v>
      </c>
      <c r="M66" s="45">
        <f t="shared" si="8"/>
        <v>7000</v>
      </c>
      <c r="N66" s="45">
        <f t="shared" si="8"/>
        <v>7000</v>
      </c>
      <c r="O66" s="45">
        <f t="shared" si="8"/>
        <v>7000</v>
      </c>
      <c r="P66" s="45">
        <f t="shared" si="8"/>
        <v>7000</v>
      </c>
      <c r="Q66" s="45">
        <f t="shared" si="8"/>
        <v>7000</v>
      </c>
      <c r="R66" s="45">
        <f t="shared" si="8"/>
        <v>7000</v>
      </c>
      <c r="S66" s="45">
        <f t="shared" si="8"/>
        <v>7000</v>
      </c>
      <c r="T66" s="45">
        <f t="shared" si="8"/>
        <v>7000</v>
      </c>
      <c r="U66" s="45">
        <f t="shared" si="8"/>
        <v>7000</v>
      </c>
      <c r="V66" s="45">
        <f t="shared" si="8"/>
        <v>7000</v>
      </c>
      <c r="W66" s="45">
        <f t="shared" si="8"/>
        <v>7000</v>
      </c>
      <c r="X66" s="45">
        <f t="shared" si="8"/>
        <v>7000</v>
      </c>
      <c r="Y66" s="45">
        <f t="shared" si="8"/>
        <v>7000</v>
      </c>
      <c r="Z66" s="45">
        <f t="shared" si="8"/>
        <v>7000</v>
      </c>
      <c r="AA66" s="45">
        <f t="shared" si="8"/>
        <v>7000</v>
      </c>
      <c r="AB66" s="45">
        <f t="shared" si="8"/>
        <v>7000</v>
      </c>
      <c r="AC66" s="45">
        <f t="shared" si="8"/>
        <v>7000</v>
      </c>
      <c r="AD66" s="45">
        <f t="shared" si="8"/>
        <v>7000</v>
      </c>
      <c r="AE66" s="45">
        <f t="shared" si="8"/>
        <v>7000</v>
      </c>
      <c r="AF66" s="45">
        <f t="shared" si="8"/>
        <v>7000</v>
      </c>
      <c r="AG66" s="45">
        <f t="shared" si="8"/>
        <v>7000</v>
      </c>
      <c r="AH66" s="45">
        <f t="shared" si="8"/>
        <v>7000</v>
      </c>
      <c r="AI66" s="45">
        <f t="shared" si="8"/>
        <v>7000</v>
      </c>
      <c r="AJ66" s="45">
        <f t="shared" si="8"/>
        <v>7000</v>
      </c>
      <c r="AK66" s="45">
        <f t="shared" si="8"/>
        <v>7000</v>
      </c>
      <c r="AL66" s="45">
        <f t="shared" si="8"/>
        <v>7000</v>
      </c>
      <c r="AM66" s="45">
        <f t="shared" si="8"/>
        <v>7000</v>
      </c>
      <c r="AN66" s="45">
        <f t="shared" si="8"/>
        <v>7000</v>
      </c>
      <c r="AO66" s="45">
        <f t="shared" si="8"/>
        <v>7000</v>
      </c>
      <c r="AP66" s="45">
        <f t="shared" si="8"/>
        <v>7000</v>
      </c>
      <c r="AQ66" s="45">
        <f t="shared" si="8"/>
        <v>7000</v>
      </c>
      <c r="AR66" s="45">
        <f t="shared" si="8"/>
        <v>7000</v>
      </c>
      <c r="AS66" s="45">
        <f t="shared" si="8"/>
        <v>7000</v>
      </c>
      <c r="AT66" s="45">
        <f t="shared" si="8"/>
        <v>7000</v>
      </c>
      <c r="AU66" s="45">
        <f t="shared" si="8"/>
        <v>7000</v>
      </c>
      <c r="AV66" s="45">
        <f t="shared" si="8"/>
        <v>7000</v>
      </c>
      <c r="AW66" s="45">
        <f t="shared" si="8"/>
        <v>7000</v>
      </c>
      <c r="AX66" s="45">
        <f t="shared" si="8"/>
        <v>7000</v>
      </c>
      <c r="AY66" s="45">
        <f t="shared" si="8"/>
        <v>7000</v>
      </c>
    </row>
    <row r="67" spans="1:130" x14ac:dyDescent="0.25">
      <c r="B67" t="str">
        <f t="shared" si="3"/>
        <v>Prodotto 19</v>
      </c>
      <c r="D67" s="45">
        <f t="shared" si="5"/>
        <v>7000</v>
      </c>
      <c r="E67" s="45">
        <f t="shared" si="8"/>
        <v>7000</v>
      </c>
      <c r="F67" s="45">
        <f t="shared" si="8"/>
        <v>7000</v>
      </c>
      <c r="G67" s="45">
        <f t="shared" si="8"/>
        <v>7000</v>
      </c>
      <c r="H67" s="45">
        <f t="shared" si="8"/>
        <v>7000</v>
      </c>
      <c r="I67" s="45">
        <f t="shared" si="8"/>
        <v>7000</v>
      </c>
      <c r="J67" s="45">
        <f t="shared" si="8"/>
        <v>7000</v>
      </c>
      <c r="K67" s="45">
        <f t="shared" si="8"/>
        <v>7000</v>
      </c>
      <c r="L67" s="45">
        <f t="shared" si="8"/>
        <v>7000</v>
      </c>
      <c r="M67" s="45">
        <f t="shared" si="8"/>
        <v>7000</v>
      </c>
      <c r="N67" s="45">
        <f t="shared" si="8"/>
        <v>7000</v>
      </c>
      <c r="O67" s="45">
        <f t="shared" si="8"/>
        <v>7000</v>
      </c>
      <c r="P67" s="45">
        <f t="shared" si="8"/>
        <v>7000</v>
      </c>
      <c r="Q67" s="45">
        <f t="shared" si="8"/>
        <v>7000</v>
      </c>
      <c r="R67" s="45">
        <f t="shared" si="8"/>
        <v>7000</v>
      </c>
      <c r="S67" s="45">
        <f t="shared" si="8"/>
        <v>7000</v>
      </c>
      <c r="T67" s="45">
        <f t="shared" si="8"/>
        <v>7000</v>
      </c>
      <c r="U67" s="45">
        <f t="shared" si="8"/>
        <v>7000</v>
      </c>
      <c r="V67" s="45">
        <f t="shared" si="8"/>
        <v>7000</v>
      </c>
      <c r="W67" s="45">
        <f t="shared" si="8"/>
        <v>7000</v>
      </c>
      <c r="X67" s="45">
        <f t="shared" si="8"/>
        <v>7000</v>
      </c>
      <c r="Y67" s="45">
        <f t="shared" si="8"/>
        <v>7000</v>
      </c>
      <c r="Z67" s="45">
        <f t="shared" si="8"/>
        <v>7000</v>
      </c>
      <c r="AA67" s="45">
        <f t="shared" si="8"/>
        <v>7000</v>
      </c>
      <c r="AB67" s="45">
        <f t="shared" si="8"/>
        <v>7000</v>
      </c>
      <c r="AC67" s="45">
        <f t="shared" si="8"/>
        <v>7000</v>
      </c>
      <c r="AD67" s="45">
        <f t="shared" si="8"/>
        <v>7000</v>
      </c>
      <c r="AE67" s="45">
        <f t="shared" si="8"/>
        <v>7000</v>
      </c>
      <c r="AF67" s="45">
        <f t="shared" si="8"/>
        <v>7000</v>
      </c>
      <c r="AG67" s="45">
        <f t="shared" si="8"/>
        <v>7000</v>
      </c>
      <c r="AH67" s="45">
        <f t="shared" si="8"/>
        <v>7000</v>
      </c>
      <c r="AI67" s="45">
        <f t="shared" si="8"/>
        <v>7000</v>
      </c>
      <c r="AJ67" s="45">
        <f t="shared" si="8"/>
        <v>7000</v>
      </c>
      <c r="AK67" s="45">
        <f t="shared" si="8"/>
        <v>7000</v>
      </c>
      <c r="AL67" s="45">
        <f t="shared" si="8"/>
        <v>7000</v>
      </c>
      <c r="AM67" s="45">
        <f t="shared" si="8"/>
        <v>7000</v>
      </c>
      <c r="AN67" s="45">
        <f t="shared" si="8"/>
        <v>7000</v>
      </c>
      <c r="AO67" s="45">
        <f t="shared" si="8"/>
        <v>7000</v>
      </c>
      <c r="AP67" s="45">
        <f t="shared" si="8"/>
        <v>7000</v>
      </c>
      <c r="AQ67" s="45">
        <f t="shared" si="8"/>
        <v>7000</v>
      </c>
      <c r="AR67" s="45">
        <f t="shared" si="8"/>
        <v>7000</v>
      </c>
      <c r="AS67" s="45">
        <f t="shared" si="8"/>
        <v>7000</v>
      </c>
      <c r="AT67" s="45">
        <f t="shared" si="8"/>
        <v>7000</v>
      </c>
      <c r="AU67" s="45">
        <f t="shared" si="8"/>
        <v>7000</v>
      </c>
      <c r="AV67" s="45">
        <f t="shared" si="8"/>
        <v>7000</v>
      </c>
      <c r="AW67" s="45">
        <f t="shared" si="8"/>
        <v>7000</v>
      </c>
      <c r="AX67" s="45">
        <f t="shared" si="8"/>
        <v>7000</v>
      </c>
      <c r="AY67" s="45">
        <f t="shared" si="8"/>
        <v>7000</v>
      </c>
    </row>
    <row r="68" spans="1:130" x14ac:dyDescent="0.25">
      <c r="B68" t="str">
        <f t="shared" si="3"/>
        <v>Prodotto 20</v>
      </c>
      <c r="D68" s="45">
        <f t="shared" si="5"/>
        <v>7000</v>
      </c>
      <c r="E68" s="45">
        <f t="shared" si="8"/>
        <v>7000</v>
      </c>
      <c r="F68" s="45">
        <f t="shared" si="8"/>
        <v>7000</v>
      </c>
      <c r="G68" s="45">
        <f t="shared" si="8"/>
        <v>7000</v>
      </c>
      <c r="H68" s="45">
        <f t="shared" si="8"/>
        <v>7000</v>
      </c>
      <c r="I68" s="45">
        <f t="shared" si="8"/>
        <v>7000</v>
      </c>
      <c r="J68" s="45">
        <f t="shared" si="8"/>
        <v>7000</v>
      </c>
      <c r="K68" s="45">
        <f t="shared" si="8"/>
        <v>7000</v>
      </c>
      <c r="L68" s="45">
        <f t="shared" si="8"/>
        <v>7000</v>
      </c>
      <c r="M68" s="45">
        <f t="shared" si="8"/>
        <v>7000</v>
      </c>
      <c r="N68" s="45">
        <f t="shared" si="8"/>
        <v>7000</v>
      </c>
      <c r="O68" s="45">
        <f t="shared" si="8"/>
        <v>7000</v>
      </c>
      <c r="P68" s="45">
        <f t="shared" si="8"/>
        <v>7000</v>
      </c>
      <c r="Q68" s="45">
        <f t="shared" si="8"/>
        <v>7000</v>
      </c>
      <c r="R68" s="45">
        <f t="shared" si="8"/>
        <v>7000</v>
      </c>
      <c r="S68" s="45">
        <f t="shared" si="8"/>
        <v>7000</v>
      </c>
      <c r="T68" s="45">
        <f t="shared" si="8"/>
        <v>7000</v>
      </c>
      <c r="U68" s="45">
        <f t="shared" si="8"/>
        <v>7000</v>
      </c>
      <c r="V68" s="45">
        <f t="shared" si="8"/>
        <v>7000</v>
      </c>
      <c r="W68" s="45">
        <f t="shared" si="8"/>
        <v>7000</v>
      </c>
      <c r="X68" s="45">
        <f t="shared" si="8"/>
        <v>7000</v>
      </c>
      <c r="Y68" s="45">
        <f t="shared" si="8"/>
        <v>7000</v>
      </c>
      <c r="Z68" s="45">
        <f t="shared" si="8"/>
        <v>7000</v>
      </c>
      <c r="AA68" s="45">
        <f t="shared" si="8"/>
        <v>7000</v>
      </c>
      <c r="AB68" s="45">
        <f t="shared" si="8"/>
        <v>7000</v>
      </c>
      <c r="AC68" s="45">
        <f t="shared" si="8"/>
        <v>7000</v>
      </c>
      <c r="AD68" s="45">
        <f t="shared" si="8"/>
        <v>7000</v>
      </c>
      <c r="AE68" s="45">
        <f t="shared" si="8"/>
        <v>7000</v>
      </c>
      <c r="AF68" s="45">
        <f t="shared" si="8"/>
        <v>7000</v>
      </c>
      <c r="AG68" s="45">
        <f t="shared" si="8"/>
        <v>7000</v>
      </c>
      <c r="AH68" s="45">
        <f t="shared" si="8"/>
        <v>7000</v>
      </c>
      <c r="AI68" s="45">
        <f t="shared" si="8"/>
        <v>7000</v>
      </c>
      <c r="AJ68" s="45">
        <f t="shared" si="8"/>
        <v>7000</v>
      </c>
      <c r="AK68" s="45">
        <f t="shared" si="8"/>
        <v>7000</v>
      </c>
      <c r="AL68" s="45">
        <f t="shared" si="8"/>
        <v>7000</v>
      </c>
      <c r="AM68" s="45">
        <f t="shared" si="8"/>
        <v>7000</v>
      </c>
      <c r="AN68" s="45">
        <f t="shared" si="8"/>
        <v>7000</v>
      </c>
      <c r="AO68" s="45">
        <f t="shared" si="8"/>
        <v>7000</v>
      </c>
      <c r="AP68" s="45">
        <f t="shared" si="8"/>
        <v>7000</v>
      </c>
      <c r="AQ68" s="45">
        <f t="shared" si="8"/>
        <v>7000</v>
      </c>
      <c r="AR68" s="45">
        <f t="shared" si="8"/>
        <v>7000</v>
      </c>
      <c r="AS68" s="45">
        <f t="shared" si="8"/>
        <v>7000</v>
      </c>
      <c r="AT68" s="45">
        <f t="shared" si="8"/>
        <v>7000</v>
      </c>
      <c r="AU68" s="45">
        <f t="shared" si="8"/>
        <v>7000</v>
      </c>
      <c r="AV68" s="45">
        <f t="shared" si="8"/>
        <v>7000</v>
      </c>
      <c r="AW68" s="45">
        <f t="shared" si="8"/>
        <v>7000</v>
      </c>
      <c r="AX68" s="45">
        <f t="shared" si="8"/>
        <v>7000</v>
      </c>
      <c r="AY68" s="45">
        <f t="shared" si="8"/>
        <v>7000</v>
      </c>
    </row>
    <row r="69" spans="1:130" s="53" customFormat="1" x14ac:dyDescent="0.25">
      <c r="A69"/>
      <c r="B69" s="3" t="s">
        <v>205</v>
      </c>
      <c r="C69" s="3"/>
      <c r="D69" s="52">
        <f>SUM(D49:D68)</f>
        <v>140000</v>
      </c>
      <c r="E69" s="52">
        <f>SUM(E49:E68)</f>
        <v>140000</v>
      </c>
      <c r="F69" s="52">
        <f t="shared" ref="F69:AY69" si="9">SUM(F49:F68)</f>
        <v>140000</v>
      </c>
      <c r="G69" s="52">
        <f t="shared" si="9"/>
        <v>140000</v>
      </c>
      <c r="H69" s="52">
        <f t="shared" si="9"/>
        <v>140000</v>
      </c>
      <c r="I69" s="52">
        <f t="shared" si="9"/>
        <v>140000</v>
      </c>
      <c r="J69" s="52">
        <f t="shared" si="9"/>
        <v>140000</v>
      </c>
      <c r="K69" s="52">
        <f t="shared" si="9"/>
        <v>140000</v>
      </c>
      <c r="L69" s="52">
        <f t="shared" si="9"/>
        <v>140000</v>
      </c>
      <c r="M69" s="52">
        <f t="shared" si="9"/>
        <v>140000</v>
      </c>
      <c r="N69" s="52">
        <f t="shared" si="9"/>
        <v>140000</v>
      </c>
      <c r="O69" s="52">
        <f t="shared" si="9"/>
        <v>140000</v>
      </c>
      <c r="P69" s="52">
        <f t="shared" si="9"/>
        <v>140000</v>
      </c>
      <c r="Q69" s="52">
        <f t="shared" si="9"/>
        <v>140000</v>
      </c>
      <c r="R69" s="52">
        <f t="shared" si="9"/>
        <v>140000</v>
      </c>
      <c r="S69" s="52">
        <f t="shared" si="9"/>
        <v>140000</v>
      </c>
      <c r="T69" s="52">
        <f t="shared" si="9"/>
        <v>140000</v>
      </c>
      <c r="U69" s="52">
        <f t="shared" si="9"/>
        <v>140000</v>
      </c>
      <c r="V69" s="52">
        <f t="shared" si="9"/>
        <v>140000</v>
      </c>
      <c r="W69" s="52">
        <f t="shared" si="9"/>
        <v>140000</v>
      </c>
      <c r="X69" s="52">
        <f t="shared" si="9"/>
        <v>140000</v>
      </c>
      <c r="Y69" s="52">
        <f t="shared" si="9"/>
        <v>140000</v>
      </c>
      <c r="Z69" s="52">
        <f t="shared" si="9"/>
        <v>140000</v>
      </c>
      <c r="AA69" s="52">
        <f t="shared" si="9"/>
        <v>140000</v>
      </c>
      <c r="AB69" s="52">
        <f t="shared" si="9"/>
        <v>140000</v>
      </c>
      <c r="AC69" s="52">
        <f t="shared" si="9"/>
        <v>140000</v>
      </c>
      <c r="AD69" s="52">
        <f t="shared" si="9"/>
        <v>140000</v>
      </c>
      <c r="AE69" s="52">
        <f t="shared" si="9"/>
        <v>140000</v>
      </c>
      <c r="AF69" s="52">
        <f t="shared" si="9"/>
        <v>140000</v>
      </c>
      <c r="AG69" s="52">
        <f t="shared" si="9"/>
        <v>140000</v>
      </c>
      <c r="AH69" s="52">
        <f t="shared" si="9"/>
        <v>140000</v>
      </c>
      <c r="AI69" s="52">
        <f t="shared" si="9"/>
        <v>140000</v>
      </c>
      <c r="AJ69" s="52">
        <f t="shared" si="9"/>
        <v>140000</v>
      </c>
      <c r="AK69" s="52">
        <f t="shared" si="9"/>
        <v>140000</v>
      </c>
      <c r="AL69" s="52">
        <f t="shared" si="9"/>
        <v>140000</v>
      </c>
      <c r="AM69" s="52">
        <f t="shared" si="9"/>
        <v>140000</v>
      </c>
      <c r="AN69" s="52">
        <f t="shared" si="9"/>
        <v>140000</v>
      </c>
      <c r="AO69" s="52">
        <f t="shared" si="9"/>
        <v>140000</v>
      </c>
      <c r="AP69" s="52">
        <f t="shared" si="9"/>
        <v>140000</v>
      </c>
      <c r="AQ69" s="52">
        <f t="shared" si="9"/>
        <v>140000</v>
      </c>
      <c r="AR69" s="52">
        <f t="shared" si="9"/>
        <v>140000</v>
      </c>
      <c r="AS69" s="52">
        <f t="shared" si="9"/>
        <v>140000</v>
      </c>
      <c r="AT69" s="52">
        <f t="shared" si="9"/>
        <v>140000</v>
      </c>
      <c r="AU69" s="52">
        <f t="shared" si="9"/>
        <v>140000</v>
      </c>
      <c r="AV69" s="52">
        <f t="shared" si="9"/>
        <v>140000</v>
      </c>
      <c r="AW69" s="52">
        <f t="shared" si="9"/>
        <v>140000</v>
      </c>
      <c r="AX69" s="52">
        <f t="shared" si="9"/>
        <v>140000</v>
      </c>
      <c r="AY69" s="52">
        <f t="shared" si="9"/>
        <v>140000</v>
      </c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</row>
    <row r="72" spans="1:130" x14ac:dyDescent="0.25">
      <c r="B72" s="26" t="s">
        <v>233</v>
      </c>
      <c r="C72" s="26" t="s">
        <v>206</v>
      </c>
      <c r="D72" s="33">
        <f t="shared" ref="D72:AY72" si="10">+D3</f>
        <v>42370</v>
      </c>
      <c r="E72" s="33">
        <f t="shared" si="10"/>
        <v>42429</v>
      </c>
      <c r="F72" s="33">
        <f t="shared" si="10"/>
        <v>42460</v>
      </c>
      <c r="G72" s="33">
        <f t="shared" si="10"/>
        <v>42490</v>
      </c>
      <c r="H72" s="33">
        <f t="shared" si="10"/>
        <v>42521</v>
      </c>
      <c r="I72" s="33">
        <f t="shared" si="10"/>
        <v>42551</v>
      </c>
      <c r="J72" s="33">
        <f t="shared" si="10"/>
        <v>42582</v>
      </c>
      <c r="K72" s="33">
        <f t="shared" si="10"/>
        <v>42613</v>
      </c>
      <c r="L72" s="33">
        <f t="shared" si="10"/>
        <v>42643</v>
      </c>
      <c r="M72" s="33">
        <f t="shared" si="10"/>
        <v>42674</v>
      </c>
      <c r="N72" s="33">
        <f t="shared" si="10"/>
        <v>42704</v>
      </c>
      <c r="O72" s="33">
        <f t="shared" si="10"/>
        <v>42735</v>
      </c>
      <c r="P72" s="33">
        <f t="shared" si="10"/>
        <v>42766</v>
      </c>
      <c r="Q72" s="33">
        <f t="shared" si="10"/>
        <v>42794</v>
      </c>
      <c r="R72" s="33">
        <f t="shared" si="10"/>
        <v>42825</v>
      </c>
      <c r="S72" s="33">
        <f t="shared" si="10"/>
        <v>42855</v>
      </c>
      <c r="T72" s="33">
        <f t="shared" si="10"/>
        <v>42886</v>
      </c>
      <c r="U72" s="33">
        <f t="shared" si="10"/>
        <v>42916</v>
      </c>
      <c r="V72" s="33">
        <f t="shared" si="10"/>
        <v>42947</v>
      </c>
      <c r="W72" s="33">
        <f t="shared" si="10"/>
        <v>42978</v>
      </c>
      <c r="X72" s="33">
        <f t="shared" si="10"/>
        <v>43008</v>
      </c>
      <c r="Y72" s="33">
        <f t="shared" si="10"/>
        <v>43039</v>
      </c>
      <c r="Z72" s="33">
        <f t="shared" si="10"/>
        <v>43069</v>
      </c>
      <c r="AA72" s="33">
        <f t="shared" si="10"/>
        <v>43100</v>
      </c>
      <c r="AB72" s="33">
        <f t="shared" si="10"/>
        <v>43131</v>
      </c>
      <c r="AC72" s="33">
        <f t="shared" si="10"/>
        <v>43159</v>
      </c>
      <c r="AD72" s="33">
        <f t="shared" si="10"/>
        <v>43190</v>
      </c>
      <c r="AE72" s="33">
        <f t="shared" si="10"/>
        <v>43220</v>
      </c>
      <c r="AF72" s="33">
        <f t="shared" si="10"/>
        <v>43251</v>
      </c>
      <c r="AG72" s="33">
        <f t="shared" si="10"/>
        <v>43281</v>
      </c>
      <c r="AH72" s="33">
        <f t="shared" si="10"/>
        <v>43312</v>
      </c>
      <c r="AI72" s="33">
        <f t="shared" si="10"/>
        <v>43343</v>
      </c>
      <c r="AJ72" s="33">
        <f t="shared" si="10"/>
        <v>43373</v>
      </c>
      <c r="AK72" s="33">
        <f t="shared" si="10"/>
        <v>43404</v>
      </c>
      <c r="AL72" s="33">
        <f t="shared" si="10"/>
        <v>43434</v>
      </c>
      <c r="AM72" s="33">
        <f t="shared" si="10"/>
        <v>43465</v>
      </c>
      <c r="AN72" s="33">
        <f t="shared" si="10"/>
        <v>43496</v>
      </c>
      <c r="AO72" s="33">
        <f t="shared" si="10"/>
        <v>43524</v>
      </c>
      <c r="AP72" s="33">
        <f t="shared" si="10"/>
        <v>43555</v>
      </c>
      <c r="AQ72" s="33">
        <f t="shared" si="10"/>
        <v>43585</v>
      </c>
      <c r="AR72" s="33">
        <f t="shared" si="10"/>
        <v>43616</v>
      </c>
      <c r="AS72" s="33">
        <f t="shared" si="10"/>
        <v>43646</v>
      </c>
      <c r="AT72" s="33">
        <f t="shared" si="10"/>
        <v>43677</v>
      </c>
      <c r="AU72" s="33">
        <f t="shared" si="10"/>
        <v>43708</v>
      </c>
      <c r="AV72" s="33">
        <f t="shared" si="10"/>
        <v>43738</v>
      </c>
      <c r="AW72" s="33">
        <f t="shared" si="10"/>
        <v>43769</v>
      </c>
      <c r="AX72" s="33">
        <f t="shared" si="10"/>
        <v>43799</v>
      </c>
      <c r="AY72" s="33">
        <f t="shared" si="10"/>
        <v>43830</v>
      </c>
    </row>
    <row r="73" spans="1:130" x14ac:dyDescent="0.25">
      <c r="B73" t="str">
        <f t="shared" ref="B73:B92" si="11">+B4</f>
        <v>Prodotto 1</v>
      </c>
      <c r="C73" s="43">
        <v>0.22</v>
      </c>
      <c r="D73" s="45">
        <f>+D49*$C73</f>
        <v>1540</v>
      </c>
      <c r="E73" s="45">
        <f t="shared" ref="E73:AY78" si="12">+E49*$C73</f>
        <v>1540</v>
      </c>
      <c r="F73" s="45">
        <f t="shared" si="12"/>
        <v>1540</v>
      </c>
      <c r="G73" s="45">
        <f t="shared" si="12"/>
        <v>1540</v>
      </c>
      <c r="H73" s="45">
        <f t="shared" si="12"/>
        <v>1540</v>
      </c>
      <c r="I73" s="45">
        <f t="shared" si="12"/>
        <v>1540</v>
      </c>
      <c r="J73" s="45">
        <f t="shared" si="12"/>
        <v>1540</v>
      </c>
      <c r="K73" s="45">
        <f t="shared" si="12"/>
        <v>1540</v>
      </c>
      <c r="L73" s="45">
        <f t="shared" si="12"/>
        <v>1540</v>
      </c>
      <c r="M73" s="45">
        <f t="shared" si="12"/>
        <v>1540</v>
      </c>
      <c r="N73" s="45">
        <f t="shared" si="12"/>
        <v>1540</v>
      </c>
      <c r="O73" s="45">
        <f t="shared" si="12"/>
        <v>1540</v>
      </c>
      <c r="P73" s="45">
        <f t="shared" si="12"/>
        <v>1540</v>
      </c>
      <c r="Q73" s="45">
        <f t="shared" si="12"/>
        <v>1540</v>
      </c>
      <c r="R73" s="45">
        <f t="shared" si="12"/>
        <v>1540</v>
      </c>
      <c r="S73" s="45">
        <f t="shared" si="12"/>
        <v>1540</v>
      </c>
      <c r="T73" s="45">
        <f t="shared" si="12"/>
        <v>1540</v>
      </c>
      <c r="U73" s="45">
        <f t="shared" si="12"/>
        <v>1540</v>
      </c>
      <c r="V73" s="45">
        <f t="shared" si="12"/>
        <v>1540</v>
      </c>
      <c r="W73" s="45">
        <f t="shared" si="12"/>
        <v>1540</v>
      </c>
      <c r="X73" s="45">
        <f t="shared" si="12"/>
        <v>1540</v>
      </c>
      <c r="Y73" s="45">
        <f t="shared" si="12"/>
        <v>1540</v>
      </c>
      <c r="Z73" s="45">
        <f t="shared" si="12"/>
        <v>1540</v>
      </c>
      <c r="AA73" s="45">
        <f t="shared" si="12"/>
        <v>1540</v>
      </c>
      <c r="AB73" s="45">
        <f t="shared" si="12"/>
        <v>1540</v>
      </c>
      <c r="AC73" s="45">
        <f t="shared" si="12"/>
        <v>1540</v>
      </c>
      <c r="AD73" s="45">
        <f t="shared" si="12"/>
        <v>1540</v>
      </c>
      <c r="AE73" s="45">
        <f t="shared" si="12"/>
        <v>1540</v>
      </c>
      <c r="AF73" s="45">
        <f t="shared" si="12"/>
        <v>1540</v>
      </c>
      <c r="AG73" s="45">
        <f t="shared" si="12"/>
        <v>1540</v>
      </c>
      <c r="AH73" s="45">
        <f t="shared" si="12"/>
        <v>1540</v>
      </c>
      <c r="AI73" s="45">
        <f t="shared" si="12"/>
        <v>1540</v>
      </c>
      <c r="AJ73" s="45">
        <f t="shared" si="12"/>
        <v>1540</v>
      </c>
      <c r="AK73" s="45">
        <f t="shared" si="12"/>
        <v>1540</v>
      </c>
      <c r="AL73" s="45">
        <f t="shared" si="12"/>
        <v>1540</v>
      </c>
      <c r="AM73" s="45">
        <f t="shared" si="12"/>
        <v>1540</v>
      </c>
      <c r="AN73" s="45">
        <f t="shared" si="12"/>
        <v>1540</v>
      </c>
      <c r="AO73" s="45">
        <f t="shared" si="12"/>
        <v>1540</v>
      </c>
      <c r="AP73" s="45">
        <f t="shared" si="12"/>
        <v>1540</v>
      </c>
      <c r="AQ73" s="45">
        <f t="shared" si="12"/>
        <v>1540</v>
      </c>
      <c r="AR73" s="45">
        <f t="shared" si="12"/>
        <v>1540</v>
      </c>
      <c r="AS73" s="45">
        <f t="shared" si="12"/>
        <v>1540</v>
      </c>
      <c r="AT73" s="45">
        <f t="shared" si="12"/>
        <v>1540</v>
      </c>
      <c r="AU73" s="45">
        <f t="shared" si="12"/>
        <v>1540</v>
      </c>
      <c r="AV73" s="45">
        <f t="shared" si="12"/>
        <v>1540</v>
      </c>
      <c r="AW73" s="45">
        <f t="shared" si="12"/>
        <v>1540</v>
      </c>
      <c r="AX73" s="45">
        <f t="shared" si="12"/>
        <v>1540</v>
      </c>
      <c r="AY73" s="45">
        <f t="shared" si="12"/>
        <v>1540</v>
      </c>
    </row>
    <row r="74" spans="1:130" x14ac:dyDescent="0.25">
      <c r="B74" t="str">
        <f t="shared" si="11"/>
        <v>Prodotto 2</v>
      </c>
      <c r="C74" s="43">
        <v>0.22</v>
      </c>
      <c r="D74" s="45">
        <f t="shared" ref="D74:S92" si="13">+D50*$C74</f>
        <v>1540</v>
      </c>
      <c r="E74" s="45">
        <f t="shared" si="13"/>
        <v>1540</v>
      </c>
      <c r="F74" s="45">
        <f t="shared" si="13"/>
        <v>1540</v>
      </c>
      <c r="G74" s="45">
        <f t="shared" si="13"/>
        <v>1540</v>
      </c>
      <c r="H74" s="45">
        <f t="shared" si="13"/>
        <v>1540</v>
      </c>
      <c r="I74" s="45">
        <f t="shared" si="13"/>
        <v>1540</v>
      </c>
      <c r="J74" s="45">
        <f t="shared" si="13"/>
        <v>1540</v>
      </c>
      <c r="K74" s="45">
        <f t="shared" si="13"/>
        <v>1540</v>
      </c>
      <c r="L74" s="45">
        <f t="shared" si="13"/>
        <v>1540</v>
      </c>
      <c r="M74" s="45">
        <f t="shared" si="13"/>
        <v>1540</v>
      </c>
      <c r="N74" s="45">
        <f t="shared" si="13"/>
        <v>1540</v>
      </c>
      <c r="O74" s="45">
        <f t="shared" si="13"/>
        <v>1540</v>
      </c>
      <c r="P74" s="45">
        <f t="shared" si="13"/>
        <v>1540</v>
      </c>
      <c r="Q74" s="45">
        <f t="shared" si="13"/>
        <v>1540</v>
      </c>
      <c r="R74" s="45">
        <f t="shared" si="13"/>
        <v>1540</v>
      </c>
      <c r="S74" s="45">
        <f t="shared" si="13"/>
        <v>1540</v>
      </c>
      <c r="T74" s="45">
        <f t="shared" si="12"/>
        <v>1540</v>
      </c>
      <c r="U74" s="45">
        <f t="shared" si="12"/>
        <v>1540</v>
      </c>
      <c r="V74" s="45">
        <f t="shared" si="12"/>
        <v>1540</v>
      </c>
      <c r="W74" s="45">
        <f t="shared" si="12"/>
        <v>1540</v>
      </c>
      <c r="X74" s="45">
        <f t="shared" si="12"/>
        <v>1540</v>
      </c>
      <c r="Y74" s="45">
        <f t="shared" si="12"/>
        <v>1540</v>
      </c>
      <c r="Z74" s="45">
        <f t="shared" si="12"/>
        <v>1540</v>
      </c>
      <c r="AA74" s="45">
        <f t="shared" si="12"/>
        <v>1540</v>
      </c>
      <c r="AB74" s="45">
        <f t="shared" si="12"/>
        <v>1540</v>
      </c>
      <c r="AC74" s="45">
        <f t="shared" si="12"/>
        <v>1540</v>
      </c>
      <c r="AD74" s="45">
        <f t="shared" si="12"/>
        <v>1540</v>
      </c>
      <c r="AE74" s="45">
        <f t="shared" si="12"/>
        <v>1540</v>
      </c>
      <c r="AF74" s="45">
        <f t="shared" si="12"/>
        <v>1540</v>
      </c>
      <c r="AG74" s="45">
        <f t="shared" si="12"/>
        <v>1540</v>
      </c>
      <c r="AH74" s="45">
        <f t="shared" si="12"/>
        <v>1540</v>
      </c>
      <c r="AI74" s="45">
        <f t="shared" si="12"/>
        <v>1540</v>
      </c>
      <c r="AJ74" s="45">
        <f t="shared" si="12"/>
        <v>1540</v>
      </c>
      <c r="AK74" s="45">
        <f t="shared" si="12"/>
        <v>1540</v>
      </c>
      <c r="AL74" s="45">
        <f t="shared" si="12"/>
        <v>1540</v>
      </c>
      <c r="AM74" s="45">
        <f t="shared" si="12"/>
        <v>1540</v>
      </c>
      <c r="AN74" s="45">
        <f t="shared" si="12"/>
        <v>1540</v>
      </c>
      <c r="AO74" s="45">
        <f t="shared" si="12"/>
        <v>1540</v>
      </c>
      <c r="AP74" s="45">
        <f t="shared" si="12"/>
        <v>1540</v>
      </c>
      <c r="AQ74" s="45">
        <f t="shared" si="12"/>
        <v>1540</v>
      </c>
      <c r="AR74" s="45">
        <f t="shared" si="12"/>
        <v>1540</v>
      </c>
      <c r="AS74" s="45">
        <f t="shared" si="12"/>
        <v>1540</v>
      </c>
      <c r="AT74" s="45">
        <f t="shared" si="12"/>
        <v>1540</v>
      </c>
      <c r="AU74" s="45">
        <f t="shared" si="12"/>
        <v>1540</v>
      </c>
      <c r="AV74" s="45">
        <f t="shared" si="12"/>
        <v>1540</v>
      </c>
      <c r="AW74" s="45">
        <f t="shared" si="12"/>
        <v>1540</v>
      </c>
      <c r="AX74" s="45">
        <f t="shared" si="12"/>
        <v>1540</v>
      </c>
      <c r="AY74" s="45">
        <f t="shared" si="12"/>
        <v>1540</v>
      </c>
    </row>
    <row r="75" spans="1:130" x14ac:dyDescent="0.25">
      <c r="B75" t="str">
        <f t="shared" si="11"/>
        <v>Prodotto 3</v>
      </c>
      <c r="C75" s="43">
        <v>0.22</v>
      </c>
      <c r="D75" s="45">
        <f t="shared" si="13"/>
        <v>1540</v>
      </c>
      <c r="E75" s="45">
        <f t="shared" si="12"/>
        <v>1540</v>
      </c>
      <c r="F75" s="45">
        <f t="shared" si="12"/>
        <v>1540</v>
      </c>
      <c r="G75" s="45">
        <f t="shared" si="12"/>
        <v>1540</v>
      </c>
      <c r="H75" s="45">
        <f t="shared" si="12"/>
        <v>1540</v>
      </c>
      <c r="I75" s="45">
        <f t="shared" si="12"/>
        <v>1540</v>
      </c>
      <c r="J75" s="45">
        <f t="shared" si="12"/>
        <v>1540</v>
      </c>
      <c r="K75" s="45">
        <f t="shared" si="12"/>
        <v>1540</v>
      </c>
      <c r="L75" s="45">
        <f t="shared" si="12"/>
        <v>1540</v>
      </c>
      <c r="M75" s="45">
        <f t="shared" si="12"/>
        <v>1540</v>
      </c>
      <c r="N75" s="45">
        <f t="shared" si="12"/>
        <v>1540</v>
      </c>
      <c r="O75" s="45">
        <f t="shared" si="12"/>
        <v>1540</v>
      </c>
      <c r="P75" s="45">
        <f t="shared" si="12"/>
        <v>1540</v>
      </c>
      <c r="Q75" s="45">
        <f t="shared" si="12"/>
        <v>1540</v>
      </c>
      <c r="R75" s="45">
        <f t="shared" si="12"/>
        <v>1540</v>
      </c>
      <c r="S75" s="45">
        <f t="shared" si="12"/>
        <v>1540</v>
      </c>
      <c r="T75" s="45">
        <f t="shared" si="12"/>
        <v>1540</v>
      </c>
      <c r="U75" s="45">
        <f t="shared" si="12"/>
        <v>1540</v>
      </c>
      <c r="V75" s="45">
        <f t="shared" si="12"/>
        <v>1540</v>
      </c>
      <c r="W75" s="45">
        <f t="shared" si="12"/>
        <v>1540</v>
      </c>
      <c r="X75" s="45">
        <f t="shared" si="12"/>
        <v>1540</v>
      </c>
      <c r="Y75" s="45">
        <f t="shared" si="12"/>
        <v>1540</v>
      </c>
      <c r="Z75" s="45">
        <f t="shared" si="12"/>
        <v>1540</v>
      </c>
      <c r="AA75" s="45">
        <f t="shared" si="12"/>
        <v>1540</v>
      </c>
      <c r="AB75" s="45">
        <f t="shared" si="12"/>
        <v>1540</v>
      </c>
      <c r="AC75" s="45">
        <f t="shared" si="12"/>
        <v>1540</v>
      </c>
      <c r="AD75" s="45">
        <f t="shared" si="12"/>
        <v>1540</v>
      </c>
      <c r="AE75" s="45">
        <f t="shared" si="12"/>
        <v>1540</v>
      </c>
      <c r="AF75" s="45">
        <f t="shared" si="12"/>
        <v>1540</v>
      </c>
      <c r="AG75" s="45">
        <f t="shared" si="12"/>
        <v>1540</v>
      </c>
      <c r="AH75" s="45">
        <f t="shared" si="12"/>
        <v>1540</v>
      </c>
      <c r="AI75" s="45">
        <f t="shared" si="12"/>
        <v>1540</v>
      </c>
      <c r="AJ75" s="45">
        <f t="shared" si="12"/>
        <v>1540</v>
      </c>
      <c r="AK75" s="45">
        <f t="shared" si="12"/>
        <v>1540</v>
      </c>
      <c r="AL75" s="45">
        <f t="shared" si="12"/>
        <v>1540</v>
      </c>
      <c r="AM75" s="45">
        <f t="shared" si="12"/>
        <v>1540</v>
      </c>
      <c r="AN75" s="45">
        <f t="shared" si="12"/>
        <v>1540</v>
      </c>
      <c r="AO75" s="45">
        <f t="shared" si="12"/>
        <v>1540</v>
      </c>
      <c r="AP75" s="45">
        <f t="shared" si="12"/>
        <v>1540</v>
      </c>
      <c r="AQ75" s="45">
        <f t="shared" si="12"/>
        <v>1540</v>
      </c>
      <c r="AR75" s="45">
        <f t="shared" si="12"/>
        <v>1540</v>
      </c>
      <c r="AS75" s="45">
        <f t="shared" si="12"/>
        <v>1540</v>
      </c>
      <c r="AT75" s="45">
        <f t="shared" si="12"/>
        <v>1540</v>
      </c>
      <c r="AU75" s="45">
        <f t="shared" si="12"/>
        <v>1540</v>
      </c>
      <c r="AV75" s="45">
        <f t="shared" si="12"/>
        <v>1540</v>
      </c>
      <c r="AW75" s="45">
        <f t="shared" si="12"/>
        <v>1540</v>
      </c>
      <c r="AX75" s="45">
        <f t="shared" si="12"/>
        <v>1540</v>
      </c>
      <c r="AY75" s="45">
        <f t="shared" si="12"/>
        <v>1540</v>
      </c>
    </row>
    <row r="76" spans="1:130" x14ac:dyDescent="0.25">
      <c r="B76" t="str">
        <f t="shared" si="11"/>
        <v>Prodotto 4</v>
      </c>
      <c r="C76" s="43">
        <v>0.22</v>
      </c>
      <c r="D76" s="45">
        <f t="shared" si="13"/>
        <v>1540</v>
      </c>
      <c r="E76" s="45">
        <f t="shared" si="12"/>
        <v>1540</v>
      </c>
      <c r="F76" s="45">
        <f t="shared" si="12"/>
        <v>1540</v>
      </c>
      <c r="G76" s="45">
        <f t="shared" si="12"/>
        <v>1540</v>
      </c>
      <c r="H76" s="45">
        <f t="shared" si="12"/>
        <v>1540</v>
      </c>
      <c r="I76" s="45">
        <f t="shared" si="12"/>
        <v>1540</v>
      </c>
      <c r="J76" s="45">
        <f t="shared" si="12"/>
        <v>1540</v>
      </c>
      <c r="K76" s="45">
        <f t="shared" si="12"/>
        <v>1540</v>
      </c>
      <c r="L76" s="45">
        <f t="shared" si="12"/>
        <v>1540</v>
      </c>
      <c r="M76" s="45">
        <f t="shared" si="12"/>
        <v>1540</v>
      </c>
      <c r="N76" s="45">
        <f t="shared" si="12"/>
        <v>1540</v>
      </c>
      <c r="O76" s="45">
        <f t="shared" si="12"/>
        <v>1540</v>
      </c>
      <c r="P76" s="45">
        <f t="shared" si="12"/>
        <v>1540</v>
      </c>
      <c r="Q76" s="45">
        <f t="shared" si="12"/>
        <v>1540</v>
      </c>
      <c r="R76" s="45">
        <f t="shared" si="12"/>
        <v>1540</v>
      </c>
      <c r="S76" s="45">
        <f t="shared" si="12"/>
        <v>1540</v>
      </c>
      <c r="T76" s="45">
        <f t="shared" si="12"/>
        <v>1540</v>
      </c>
      <c r="U76" s="45">
        <f t="shared" si="12"/>
        <v>1540</v>
      </c>
      <c r="V76" s="45">
        <f t="shared" si="12"/>
        <v>1540</v>
      </c>
      <c r="W76" s="45">
        <f t="shared" si="12"/>
        <v>1540</v>
      </c>
      <c r="X76" s="45">
        <f t="shared" si="12"/>
        <v>1540</v>
      </c>
      <c r="Y76" s="45">
        <f t="shared" si="12"/>
        <v>1540</v>
      </c>
      <c r="Z76" s="45">
        <f t="shared" si="12"/>
        <v>1540</v>
      </c>
      <c r="AA76" s="45">
        <f t="shared" si="12"/>
        <v>1540</v>
      </c>
      <c r="AB76" s="45">
        <f t="shared" si="12"/>
        <v>1540</v>
      </c>
      <c r="AC76" s="45">
        <f t="shared" si="12"/>
        <v>1540</v>
      </c>
      <c r="AD76" s="45">
        <f t="shared" si="12"/>
        <v>1540</v>
      </c>
      <c r="AE76" s="45">
        <f t="shared" si="12"/>
        <v>1540</v>
      </c>
      <c r="AF76" s="45">
        <f t="shared" si="12"/>
        <v>1540</v>
      </c>
      <c r="AG76" s="45">
        <f t="shared" si="12"/>
        <v>1540</v>
      </c>
      <c r="AH76" s="45">
        <f t="shared" si="12"/>
        <v>1540</v>
      </c>
      <c r="AI76" s="45">
        <f t="shared" si="12"/>
        <v>1540</v>
      </c>
      <c r="AJ76" s="45">
        <f t="shared" si="12"/>
        <v>1540</v>
      </c>
      <c r="AK76" s="45">
        <f t="shared" si="12"/>
        <v>1540</v>
      </c>
      <c r="AL76" s="45">
        <f t="shared" si="12"/>
        <v>1540</v>
      </c>
      <c r="AM76" s="45">
        <f t="shared" si="12"/>
        <v>1540</v>
      </c>
      <c r="AN76" s="45">
        <f t="shared" si="12"/>
        <v>1540</v>
      </c>
      <c r="AO76" s="45">
        <f t="shared" si="12"/>
        <v>1540</v>
      </c>
      <c r="AP76" s="45">
        <f t="shared" si="12"/>
        <v>1540</v>
      </c>
      <c r="AQ76" s="45">
        <f t="shared" si="12"/>
        <v>1540</v>
      </c>
      <c r="AR76" s="45">
        <f t="shared" si="12"/>
        <v>1540</v>
      </c>
      <c r="AS76" s="45">
        <f t="shared" si="12"/>
        <v>1540</v>
      </c>
      <c r="AT76" s="45">
        <f t="shared" si="12"/>
        <v>1540</v>
      </c>
      <c r="AU76" s="45">
        <f t="shared" si="12"/>
        <v>1540</v>
      </c>
      <c r="AV76" s="45">
        <f t="shared" si="12"/>
        <v>1540</v>
      </c>
      <c r="AW76" s="45">
        <f t="shared" si="12"/>
        <v>1540</v>
      </c>
      <c r="AX76" s="45">
        <f t="shared" si="12"/>
        <v>1540</v>
      </c>
      <c r="AY76" s="45">
        <f t="shared" si="12"/>
        <v>1540</v>
      </c>
    </row>
    <row r="77" spans="1:130" x14ac:dyDescent="0.25">
      <c r="B77" t="str">
        <f t="shared" si="11"/>
        <v>Prodotto 5</v>
      </c>
      <c r="C77" s="43">
        <v>0.22</v>
      </c>
      <c r="D77" s="45">
        <f t="shared" si="13"/>
        <v>1540</v>
      </c>
      <c r="E77" s="45">
        <f t="shared" si="12"/>
        <v>1540</v>
      </c>
      <c r="F77" s="45">
        <f t="shared" si="12"/>
        <v>1540</v>
      </c>
      <c r="G77" s="45">
        <f t="shared" si="12"/>
        <v>1540</v>
      </c>
      <c r="H77" s="45">
        <f t="shared" si="12"/>
        <v>1540</v>
      </c>
      <c r="I77" s="45">
        <f t="shared" si="12"/>
        <v>1540</v>
      </c>
      <c r="J77" s="45">
        <f t="shared" si="12"/>
        <v>1540</v>
      </c>
      <c r="K77" s="45">
        <f t="shared" si="12"/>
        <v>1540</v>
      </c>
      <c r="L77" s="45">
        <f t="shared" si="12"/>
        <v>1540</v>
      </c>
      <c r="M77" s="45">
        <f t="shared" si="12"/>
        <v>1540</v>
      </c>
      <c r="N77" s="45">
        <f t="shared" si="12"/>
        <v>1540</v>
      </c>
      <c r="O77" s="45">
        <f t="shared" si="12"/>
        <v>1540</v>
      </c>
      <c r="P77" s="45">
        <f t="shared" si="12"/>
        <v>1540</v>
      </c>
      <c r="Q77" s="45">
        <f t="shared" si="12"/>
        <v>1540</v>
      </c>
      <c r="R77" s="45">
        <f t="shared" si="12"/>
        <v>1540</v>
      </c>
      <c r="S77" s="45">
        <f t="shared" si="12"/>
        <v>1540</v>
      </c>
      <c r="T77" s="45">
        <f t="shared" si="12"/>
        <v>1540</v>
      </c>
      <c r="U77" s="45">
        <f t="shared" si="12"/>
        <v>1540</v>
      </c>
      <c r="V77" s="45">
        <f t="shared" si="12"/>
        <v>1540</v>
      </c>
      <c r="W77" s="45">
        <f t="shared" si="12"/>
        <v>1540</v>
      </c>
      <c r="X77" s="45">
        <f t="shared" si="12"/>
        <v>1540</v>
      </c>
      <c r="Y77" s="45">
        <f t="shared" si="12"/>
        <v>1540</v>
      </c>
      <c r="Z77" s="45">
        <f t="shared" si="12"/>
        <v>1540</v>
      </c>
      <c r="AA77" s="45">
        <f t="shared" si="12"/>
        <v>1540</v>
      </c>
      <c r="AB77" s="45">
        <f t="shared" si="12"/>
        <v>1540</v>
      </c>
      <c r="AC77" s="45">
        <f t="shared" si="12"/>
        <v>1540</v>
      </c>
      <c r="AD77" s="45">
        <f t="shared" si="12"/>
        <v>1540</v>
      </c>
      <c r="AE77" s="45">
        <f t="shared" si="12"/>
        <v>1540</v>
      </c>
      <c r="AF77" s="45">
        <f t="shared" si="12"/>
        <v>1540</v>
      </c>
      <c r="AG77" s="45">
        <f t="shared" si="12"/>
        <v>1540</v>
      </c>
      <c r="AH77" s="45">
        <f t="shared" si="12"/>
        <v>1540</v>
      </c>
      <c r="AI77" s="45">
        <f t="shared" si="12"/>
        <v>1540</v>
      </c>
      <c r="AJ77" s="45">
        <f t="shared" si="12"/>
        <v>1540</v>
      </c>
      <c r="AK77" s="45">
        <f t="shared" si="12"/>
        <v>1540</v>
      </c>
      <c r="AL77" s="45">
        <f t="shared" si="12"/>
        <v>1540</v>
      </c>
      <c r="AM77" s="45">
        <f t="shared" si="12"/>
        <v>1540</v>
      </c>
      <c r="AN77" s="45">
        <f t="shared" si="12"/>
        <v>1540</v>
      </c>
      <c r="AO77" s="45">
        <f t="shared" si="12"/>
        <v>1540</v>
      </c>
      <c r="AP77" s="45">
        <f t="shared" si="12"/>
        <v>1540</v>
      </c>
      <c r="AQ77" s="45">
        <f t="shared" si="12"/>
        <v>1540</v>
      </c>
      <c r="AR77" s="45">
        <f t="shared" si="12"/>
        <v>1540</v>
      </c>
      <c r="AS77" s="45">
        <f t="shared" si="12"/>
        <v>1540</v>
      </c>
      <c r="AT77" s="45">
        <f t="shared" si="12"/>
        <v>1540</v>
      </c>
      <c r="AU77" s="45">
        <f t="shared" si="12"/>
        <v>1540</v>
      </c>
      <c r="AV77" s="45">
        <f t="shared" si="12"/>
        <v>1540</v>
      </c>
      <c r="AW77" s="45">
        <f t="shared" si="12"/>
        <v>1540</v>
      </c>
      <c r="AX77" s="45">
        <f t="shared" si="12"/>
        <v>1540</v>
      </c>
      <c r="AY77" s="45">
        <f t="shared" si="12"/>
        <v>1540</v>
      </c>
    </row>
    <row r="78" spans="1:130" x14ac:dyDescent="0.25">
      <c r="B78" t="str">
        <f t="shared" si="11"/>
        <v>Prodotto 6</v>
      </c>
      <c r="C78" s="43">
        <v>0.22</v>
      </c>
      <c r="D78" s="45">
        <f t="shared" si="13"/>
        <v>1540</v>
      </c>
      <c r="E78" s="45">
        <f t="shared" si="12"/>
        <v>1540</v>
      </c>
      <c r="F78" s="45">
        <f t="shared" si="12"/>
        <v>1540</v>
      </c>
      <c r="G78" s="45">
        <f t="shared" si="12"/>
        <v>1540</v>
      </c>
      <c r="H78" s="45">
        <f t="shared" si="12"/>
        <v>1540</v>
      </c>
      <c r="I78" s="45">
        <f t="shared" si="12"/>
        <v>1540</v>
      </c>
      <c r="J78" s="45">
        <f t="shared" si="12"/>
        <v>1540</v>
      </c>
      <c r="K78" s="45">
        <f t="shared" si="12"/>
        <v>1540</v>
      </c>
      <c r="L78" s="45">
        <f t="shared" si="12"/>
        <v>1540</v>
      </c>
      <c r="M78" s="45">
        <f t="shared" si="12"/>
        <v>1540</v>
      </c>
      <c r="N78" s="45">
        <f t="shared" si="12"/>
        <v>1540</v>
      </c>
      <c r="O78" s="45">
        <f t="shared" si="12"/>
        <v>1540</v>
      </c>
      <c r="P78" s="45">
        <f t="shared" si="12"/>
        <v>1540</v>
      </c>
      <c r="Q78" s="45">
        <f t="shared" si="12"/>
        <v>1540</v>
      </c>
      <c r="R78" s="45">
        <f t="shared" si="12"/>
        <v>1540</v>
      </c>
      <c r="S78" s="45">
        <f t="shared" si="12"/>
        <v>1540</v>
      </c>
      <c r="T78" s="45">
        <f t="shared" si="12"/>
        <v>1540</v>
      </c>
      <c r="U78" s="45">
        <f t="shared" si="12"/>
        <v>1540</v>
      </c>
      <c r="V78" s="45">
        <f t="shared" si="12"/>
        <v>1540</v>
      </c>
      <c r="W78" s="45">
        <f t="shared" si="12"/>
        <v>1540</v>
      </c>
      <c r="X78" s="45">
        <f t="shared" si="12"/>
        <v>1540</v>
      </c>
      <c r="Y78" s="45">
        <f t="shared" si="12"/>
        <v>1540</v>
      </c>
      <c r="Z78" s="45">
        <f t="shared" si="12"/>
        <v>1540</v>
      </c>
      <c r="AA78" s="45">
        <f t="shared" si="12"/>
        <v>1540</v>
      </c>
      <c r="AB78" s="45">
        <f t="shared" si="12"/>
        <v>1540</v>
      </c>
      <c r="AC78" s="45">
        <f t="shared" si="12"/>
        <v>1540</v>
      </c>
      <c r="AD78" s="45">
        <f t="shared" si="12"/>
        <v>1540</v>
      </c>
      <c r="AE78" s="45">
        <f t="shared" si="12"/>
        <v>1540</v>
      </c>
      <c r="AF78" s="45">
        <f t="shared" si="12"/>
        <v>1540</v>
      </c>
      <c r="AG78" s="45">
        <f t="shared" si="12"/>
        <v>1540</v>
      </c>
      <c r="AH78" s="45">
        <f t="shared" si="12"/>
        <v>1540</v>
      </c>
      <c r="AI78" s="45">
        <f t="shared" si="12"/>
        <v>1540</v>
      </c>
      <c r="AJ78" s="45">
        <f t="shared" si="12"/>
        <v>1540</v>
      </c>
      <c r="AK78" s="45">
        <f t="shared" si="12"/>
        <v>1540</v>
      </c>
      <c r="AL78" s="45">
        <f t="shared" si="12"/>
        <v>1540</v>
      </c>
      <c r="AM78" s="45">
        <f t="shared" si="12"/>
        <v>1540</v>
      </c>
      <c r="AN78" s="45">
        <f t="shared" ref="E78:AY84" si="14">+AN54*$C78</f>
        <v>1540</v>
      </c>
      <c r="AO78" s="45">
        <f t="shared" si="14"/>
        <v>1540</v>
      </c>
      <c r="AP78" s="45">
        <f t="shared" si="14"/>
        <v>1540</v>
      </c>
      <c r="AQ78" s="45">
        <f t="shared" si="14"/>
        <v>1540</v>
      </c>
      <c r="AR78" s="45">
        <f t="shared" si="14"/>
        <v>1540</v>
      </c>
      <c r="AS78" s="45">
        <f t="shared" si="14"/>
        <v>1540</v>
      </c>
      <c r="AT78" s="45">
        <f t="shared" si="14"/>
        <v>1540</v>
      </c>
      <c r="AU78" s="45">
        <f t="shared" si="14"/>
        <v>1540</v>
      </c>
      <c r="AV78" s="45">
        <f t="shared" si="14"/>
        <v>1540</v>
      </c>
      <c r="AW78" s="45">
        <f t="shared" si="14"/>
        <v>1540</v>
      </c>
      <c r="AX78" s="45">
        <f t="shared" si="14"/>
        <v>1540</v>
      </c>
      <c r="AY78" s="45">
        <f t="shared" si="14"/>
        <v>1540</v>
      </c>
    </row>
    <row r="79" spans="1:130" x14ac:dyDescent="0.25">
      <c r="B79" t="str">
        <f t="shared" si="11"/>
        <v>Prodotto 7</v>
      </c>
      <c r="C79" s="43">
        <v>0.22</v>
      </c>
      <c r="D79" s="45">
        <f t="shared" si="13"/>
        <v>1540</v>
      </c>
      <c r="E79" s="45">
        <f t="shared" si="14"/>
        <v>1540</v>
      </c>
      <c r="F79" s="45">
        <f t="shared" si="14"/>
        <v>1540</v>
      </c>
      <c r="G79" s="45">
        <f t="shared" si="14"/>
        <v>1540</v>
      </c>
      <c r="H79" s="45">
        <f t="shared" si="14"/>
        <v>1540</v>
      </c>
      <c r="I79" s="45">
        <f t="shared" si="14"/>
        <v>1540</v>
      </c>
      <c r="J79" s="45">
        <f t="shared" si="14"/>
        <v>1540</v>
      </c>
      <c r="K79" s="45">
        <f t="shared" si="14"/>
        <v>1540</v>
      </c>
      <c r="L79" s="45">
        <f t="shared" si="14"/>
        <v>1540</v>
      </c>
      <c r="M79" s="45">
        <f t="shared" si="14"/>
        <v>1540</v>
      </c>
      <c r="N79" s="45">
        <f t="shared" si="14"/>
        <v>1540</v>
      </c>
      <c r="O79" s="45">
        <f t="shared" si="14"/>
        <v>1540</v>
      </c>
      <c r="P79" s="45">
        <f t="shared" si="14"/>
        <v>1540</v>
      </c>
      <c r="Q79" s="45">
        <f t="shared" si="14"/>
        <v>1540</v>
      </c>
      <c r="R79" s="45">
        <f t="shared" si="14"/>
        <v>1540</v>
      </c>
      <c r="S79" s="45">
        <f t="shared" si="14"/>
        <v>1540</v>
      </c>
      <c r="T79" s="45">
        <f t="shared" si="14"/>
        <v>1540</v>
      </c>
      <c r="U79" s="45">
        <f t="shared" si="14"/>
        <v>1540</v>
      </c>
      <c r="V79" s="45">
        <f t="shared" si="14"/>
        <v>1540</v>
      </c>
      <c r="W79" s="45">
        <f t="shared" si="14"/>
        <v>1540</v>
      </c>
      <c r="X79" s="45">
        <f t="shared" si="14"/>
        <v>1540</v>
      </c>
      <c r="Y79" s="45">
        <f t="shared" si="14"/>
        <v>1540</v>
      </c>
      <c r="Z79" s="45">
        <f t="shared" si="14"/>
        <v>1540</v>
      </c>
      <c r="AA79" s="45">
        <f t="shared" si="14"/>
        <v>1540</v>
      </c>
      <c r="AB79" s="45">
        <f t="shared" si="14"/>
        <v>1540</v>
      </c>
      <c r="AC79" s="45">
        <f t="shared" si="14"/>
        <v>1540</v>
      </c>
      <c r="AD79" s="45">
        <f t="shared" si="14"/>
        <v>1540</v>
      </c>
      <c r="AE79" s="45">
        <f t="shared" si="14"/>
        <v>1540</v>
      </c>
      <c r="AF79" s="45">
        <f t="shared" si="14"/>
        <v>1540</v>
      </c>
      <c r="AG79" s="45">
        <f t="shared" si="14"/>
        <v>1540</v>
      </c>
      <c r="AH79" s="45">
        <f t="shared" si="14"/>
        <v>1540</v>
      </c>
      <c r="AI79" s="45">
        <f t="shared" si="14"/>
        <v>1540</v>
      </c>
      <c r="AJ79" s="45">
        <f t="shared" si="14"/>
        <v>1540</v>
      </c>
      <c r="AK79" s="45">
        <f t="shared" si="14"/>
        <v>1540</v>
      </c>
      <c r="AL79" s="45">
        <f t="shared" si="14"/>
        <v>1540</v>
      </c>
      <c r="AM79" s="45">
        <f t="shared" si="14"/>
        <v>1540</v>
      </c>
      <c r="AN79" s="45">
        <f t="shared" si="14"/>
        <v>1540</v>
      </c>
      <c r="AO79" s="45">
        <f t="shared" si="14"/>
        <v>1540</v>
      </c>
      <c r="AP79" s="45">
        <f t="shared" si="14"/>
        <v>1540</v>
      </c>
      <c r="AQ79" s="45">
        <f t="shared" si="14"/>
        <v>1540</v>
      </c>
      <c r="AR79" s="45">
        <f t="shared" si="14"/>
        <v>1540</v>
      </c>
      <c r="AS79" s="45">
        <f t="shared" si="14"/>
        <v>1540</v>
      </c>
      <c r="AT79" s="45">
        <f t="shared" si="14"/>
        <v>1540</v>
      </c>
      <c r="AU79" s="45">
        <f t="shared" si="14"/>
        <v>1540</v>
      </c>
      <c r="AV79" s="45">
        <f t="shared" si="14"/>
        <v>1540</v>
      </c>
      <c r="AW79" s="45">
        <f t="shared" si="14"/>
        <v>1540</v>
      </c>
      <c r="AX79" s="45">
        <f t="shared" si="14"/>
        <v>1540</v>
      </c>
      <c r="AY79" s="45">
        <f t="shared" si="14"/>
        <v>1540</v>
      </c>
    </row>
    <row r="80" spans="1:130" x14ac:dyDescent="0.25">
      <c r="B80" t="str">
        <f t="shared" si="11"/>
        <v>Prodotto 8</v>
      </c>
      <c r="C80" s="43">
        <v>0.22</v>
      </c>
      <c r="D80" s="45">
        <f t="shared" si="13"/>
        <v>1540</v>
      </c>
      <c r="E80" s="45">
        <f t="shared" si="14"/>
        <v>1540</v>
      </c>
      <c r="F80" s="45">
        <f t="shared" si="14"/>
        <v>1540</v>
      </c>
      <c r="G80" s="45">
        <f t="shared" si="14"/>
        <v>1540</v>
      </c>
      <c r="H80" s="45">
        <f t="shared" si="14"/>
        <v>1540</v>
      </c>
      <c r="I80" s="45">
        <f t="shared" si="14"/>
        <v>1540</v>
      </c>
      <c r="J80" s="45">
        <f t="shared" si="14"/>
        <v>1540</v>
      </c>
      <c r="K80" s="45">
        <f t="shared" si="14"/>
        <v>1540</v>
      </c>
      <c r="L80" s="45">
        <f t="shared" si="14"/>
        <v>1540</v>
      </c>
      <c r="M80" s="45">
        <f t="shared" si="14"/>
        <v>1540</v>
      </c>
      <c r="N80" s="45">
        <f t="shared" si="14"/>
        <v>1540</v>
      </c>
      <c r="O80" s="45">
        <f t="shared" si="14"/>
        <v>1540</v>
      </c>
      <c r="P80" s="45">
        <f t="shared" si="14"/>
        <v>1540</v>
      </c>
      <c r="Q80" s="45">
        <f t="shared" si="14"/>
        <v>1540</v>
      </c>
      <c r="R80" s="45">
        <f t="shared" si="14"/>
        <v>1540</v>
      </c>
      <c r="S80" s="45">
        <f t="shared" si="14"/>
        <v>1540</v>
      </c>
      <c r="T80" s="45">
        <f t="shared" si="14"/>
        <v>1540</v>
      </c>
      <c r="U80" s="45">
        <f t="shared" si="14"/>
        <v>1540</v>
      </c>
      <c r="V80" s="45">
        <f t="shared" si="14"/>
        <v>1540</v>
      </c>
      <c r="W80" s="45">
        <f t="shared" si="14"/>
        <v>1540</v>
      </c>
      <c r="X80" s="45">
        <f t="shared" si="14"/>
        <v>1540</v>
      </c>
      <c r="Y80" s="45">
        <f t="shared" si="14"/>
        <v>1540</v>
      </c>
      <c r="Z80" s="45">
        <f t="shared" si="14"/>
        <v>1540</v>
      </c>
      <c r="AA80" s="45">
        <f t="shared" si="14"/>
        <v>1540</v>
      </c>
      <c r="AB80" s="45">
        <f t="shared" si="14"/>
        <v>1540</v>
      </c>
      <c r="AC80" s="45">
        <f t="shared" si="14"/>
        <v>1540</v>
      </c>
      <c r="AD80" s="45">
        <f t="shared" si="14"/>
        <v>1540</v>
      </c>
      <c r="AE80" s="45">
        <f t="shared" si="14"/>
        <v>1540</v>
      </c>
      <c r="AF80" s="45">
        <f t="shared" si="14"/>
        <v>1540</v>
      </c>
      <c r="AG80" s="45">
        <f t="shared" si="14"/>
        <v>1540</v>
      </c>
      <c r="AH80" s="45">
        <f t="shared" si="14"/>
        <v>1540</v>
      </c>
      <c r="AI80" s="45">
        <f t="shared" si="14"/>
        <v>1540</v>
      </c>
      <c r="AJ80" s="45">
        <f t="shared" si="14"/>
        <v>1540</v>
      </c>
      <c r="AK80" s="45">
        <f t="shared" si="14"/>
        <v>1540</v>
      </c>
      <c r="AL80" s="45">
        <f t="shared" si="14"/>
        <v>1540</v>
      </c>
      <c r="AM80" s="45">
        <f t="shared" si="14"/>
        <v>1540</v>
      </c>
      <c r="AN80" s="45">
        <f t="shared" si="14"/>
        <v>1540</v>
      </c>
      <c r="AO80" s="45">
        <f t="shared" si="14"/>
        <v>1540</v>
      </c>
      <c r="AP80" s="45">
        <f t="shared" si="14"/>
        <v>1540</v>
      </c>
      <c r="AQ80" s="45">
        <f t="shared" si="14"/>
        <v>1540</v>
      </c>
      <c r="AR80" s="45">
        <f t="shared" si="14"/>
        <v>1540</v>
      </c>
      <c r="AS80" s="45">
        <f t="shared" si="14"/>
        <v>1540</v>
      </c>
      <c r="AT80" s="45">
        <f t="shared" si="14"/>
        <v>1540</v>
      </c>
      <c r="AU80" s="45">
        <f t="shared" si="14"/>
        <v>1540</v>
      </c>
      <c r="AV80" s="45">
        <f t="shared" si="14"/>
        <v>1540</v>
      </c>
      <c r="AW80" s="45">
        <f t="shared" si="14"/>
        <v>1540</v>
      </c>
      <c r="AX80" s="45">
        <f t="shared" si="14"/>
        <v>1540</v>
      </c>
      <c r="AY80" s="45">
        <f t="shared" si="14"/>
        <v>1540</v>
      </c>
    </row>
    <row r="81" spans="1:130" x14ac:dyDescent="0.25">
      <c r="B81" t="str">
        <f t="shared" si="11"/>
        <v>Prodotto 9</v>
      </c>
      <c r="C81" s="43">
        <v>0.22</v>
      </c>
      <c r="D81" s="45">
        <f t="shared" si="13"/>
        <v>1540</v>
      </c>
      <c r="E81" s="45">
        <f t="shared" si="14"/>
        <v>1540</v>
      </c>
      <c r="F81" s="45">
        <f t="shared" si="14"/>
        <v>1540</v>
      </c>
      <c r="G81" s="45">
        <f t="shared" si="14"/>
        <v>1540</v>
      </c>
      <c r="H81" s="45">
        <f t="shared" si="14"/>
        <v>1540</v>
      </c>
      <c r="I81" s="45">
        <f t="shared" si="14"/>
        <v>1540</v>
      </c>
      <c r="J81" s="45">
        <f t="shared" si="14"/>
        <v>1540</v>
      </c>
      <c r="K81" s="45">
        <f t="shared" si="14"/>
        <v>1540</v>
      </c>
      <c r="L81" s="45">
        <f t="shared" si="14"/>
        <v>1540</v>
      </c>
      <c r="M81" s="45">
        <f t="shared" si="14"/>
        <v>1540</v>
      </c>
      <c r="N81" s="45">
        <f t="shared" si="14"/>
        <v>1540</v>
      </c>
      <c r="O81" s="45">
        <f t="shared" si="14"/>
        <v>1540</v>
      </c>
      <c r="P81" s="45">
        <f t="shared" si="14"/>
        <v>1540</v>
      </c>
      <c r="Q81" s="45">
        <f t="shared" si="14"/>
        <v>1540</v>
      </c>
      <c r="R81" s="45">
        <f t="shared" si="14"/>
        <v>1540</v>
      </c>
      <c r="S81" s="45">
        <f t="shared" si="14"/>
        <v>1540</v>
      </c>
      <c r="T81" s="45">
        <f t="shared" si="14"/>
        <v>1540</v>
      </c>
      <c r="U81" s="45">
        <f t="shared" si="14"/>
        <v>1540</v>
      </c>
      <c r="V81" s="45">
        <f t="shared" si="14"/>
        <v>1540</v>
      </c>
      <c r="W81" s="45">
        <f t="shared" si="14"/>
        <v>1540</v>
      </c>
      <c r="X81" s="45">
        <f t="shared" si="14"/>
        <v>1540</v>
      </c>
      <c r="Y81" s="45">
        <f t="shared" si="14"/>
        <v>1540</v>
      </c>
      <c r="Z81" s="45">
        <f t="shared" si="14"/>
        <v>1540</v>
      </c>
      <c r="AA81" s="45">
        <f t="shared" si="14"/>
        <v>1540</v>
      </c>
      <c r="AB81" s="45">
        <f t="shared" si="14"/>
        <v>1540</v>
      </c>
      <c r="AC81" s="45">
        <f t="shared" si="14"/>
        <v>1540</v>
      </c>
      <c r="AD81" s="45">
        <f t="shared" si="14"/>
        <v>1540</v>
      </c>
      <c r="AE81" s="45">
        <f t="shared" si="14"/>
        <v>1540</v>
      </c>
      <c r="AF81" s="45">
        <f t="shared" si="14"/>
        <v>1540</v>
      </c>
      <c r="AG81" s="45">
        <f t="shared" si="14"/>
        <v>1540</v>
      </c>
      <c r="AH81" s="45">
        <f t="shared" si="14"/>
        <v>1540</v>
      </c>
      <c r="AI81" s="45">
        <f t="shared" si="14"/>
        <v>1540</v>
      </c>
      <c r="AJ81" s="45">
        <f t="shared" si="14"/>
        <v>1540</v>
      </c>
      <c r="AK81" s="45">
        <f t="shared" si="14"/>
        <v>1540</v>
      </c>
      <c r="AL81" s="45">
        <f t="shared" si="14"/>
        <v>1540</v>
      </c>
      <c r="AM81" s="45">
        <f t="shared" si="14"/>
        <v>1540</v>
      </c>
      <c r="AN81" s="45">
        <f t="shared" si="14"/>
        <v>1540</v>
      </c>
      <c r="AO81" s="45">
        <f t="shared" si="14"/>
        <v>1540</v>
      </c>
      <c r="AP81" s="45">
        <f t="shared" si="14"/>
        <v>1540</v>
      </c>
      <c r="AQ81" s="45">
        <f t="shared" si="14"/>
        <v>1540</v>
      </c>
      <c r="AR81" s="45">
        <f t="shared" si="14"/>
        <v>1540</v>
      </c>
      <c r="AS81" s="45">
        <f t="shared" si="14"/>
        <v>1540</v>
      </c>
      <c r="AT81" s="45">
        <f t="shared" si="14"/>
        <v>1540</v>
      </c>
      <c r="AU81" s="45">
        <f t="shared" si="14"/>
        <v>1540</v>
      </c>
      <c r="AV81" s="45">
        <f t="shared" si="14"/>
        <v>1540</v>
      </c>
      <c r="AW81" s="45">
        <f t="shared" si="14"/>
        <v>1540</v>
      </c>
      <c r="AX81" s="45">
        <f t="shared" si="14"/>
        <v>1540</v>
      </c>
      <c r="AY81" s="45">
        <f t="shared" si="14"/>
        <v>1540</v>
      </c>
    </row>
    <row r="82" spans="1:130" x14ac:dyDescent="0.25">
      <c r="B82" t="str">
        <f t="shared" si="11"/>
        <v>Prodotto 10</v>
      </c>
      <c r="C82" s="43">
        <v>0.22</v>
      </c>
      <c r="D82" s="45">
        <f t="shared" si="13"/>
        <v>1540</v>
      </c>
      <c r="E82" s="45">
        <f t="shared" si="14"/>
        <v>1540</v>
      </c>
      <c r="F82" s="45">
        <f t="shared" si="14"/>
        <v>1540</v>
      </c>
      <c r="G82" s="45">
        <f t="shared" si="14"/>
        <v>1540</v>
      </c>
      <c r="H82" s="45">
        <f t="shared" si="14"/>
        <v>1540</v>
      </c>
      <c r="I82" s="45">
        <f t="shared" si="14"/>
        <v>1540</v>
      </c>
      <c r="J82" s="45">
        <f t="shared" si="14"/>
        <v>1540</v>
      </c>
      <c r="K82" s="45">
        <f t="shared" si="14"/>
        <v>1540</v>
      </c>
      <c r="L82" s="45">
        <f t="shared" si="14"/>
        <v>1540</v>
      </c>
      <c r="M82" s="45">
        <f t="shared" si="14"/>
        <v>1540</v>
      </c>
      <c r="N82" s="45">
        <f t="shared" si="14"/>
        <v>1540</v>
      </c>
      <c r="O82" s="45">
        <f t="shared" si="14"/>
        <v>1540</v>
      </c>
      <c r="P82" s="45">
        <f t="shared" si="14"/>
        <v>1540</v>
      </c>
      <c r="Q82" s="45">
        <f t="shared" si="14"/>
        <v>1540</v>
      </c>
      <c r="R82" s="45">
        <f t="shared" si="14"/>
        <v>1540</v>
      </c>
      <c r="S82" s="45">
        <f t="shared" si="14"/>
        <v>1540</v>
      </c>
      <c r="T82" s="45">
        <f t="shared" si="14"/>
        <v>1540</v>
      </c>
      <c r="U82" s="45">
        <f t="shared" si="14"/>
        <v>1540</v>
      </c>
      <c r="V82" s="45">
        <f t="shared" si="14"/>
        <v>1540</v>
      </c>
      <c r="W82" s="45">
        <f t="shared" si="14"/>
        <v>1540</v>
      </c>
      <c r="X82" s="45">
        <f t="shared" si="14"/>
        <v>1540</v>
      </c>
      <c r="Y82" s="45">
        <f t="shared" si="14"/>
        <v>1540</v>
      </c>
      <c r="Z82" s="45">
        <f t="shared" si="14"/>
        <v>1540</v>
      </c>
      <c r="AA82" s="45">
        <f t="shared" si="14"/>
        <v>1540</v>
      </c>
      <c r="AB82" s="45">
        <f t="shared" si="14"/>
        <v>1540</v>
      </c>
      <c r="AC82" s="45">
        <f t="shared" si="14"/>
        <v>1540</v>
      </c>
      <c r="AD82" s="45">
        <f t="shared" si="14"/>
        <v>1540</v>
      </c>
      <c r="AE82" s="45">
        <f t="shared" si="14"/>
        <v>1540</v>
      </c>
      <c r="AF82" s="45">
        <f t="shared" si="14"/>
        <v>1540</v>
      </c>
      <c r="AG82" s="45">
        <f t="shared" si="14"/>
        <v>1540</v>
      </c>
      <c r="AH82" s="45">
        <f t="shared" si="14"/>
        <v>1540</v>
      </c>
      <c r="AI82" s="45">
        <f t="shared" si="14"/>
        <v>1540</v>
      </c>
      <c r="AJ82" s="45">
        <f t="shared" si="14"/>
        <v>1540</v>
      </c>
      <c r="AK82" s="45">
        <f t="shared" si="14"/>
        <v>1540</v>
      </c>
      <c r="AL82" s="45">
        <f t="shared" si="14"/>
        <v>1540</v>
      </c>
      <c r="AM82" s="45">
        <f t="shared" si="14"/>
        <v>1540</v>
      </c>
      <c r="AN82" s="45">
        <f t="shared" si="14"/>
        <v>1540</v>
      </c>
      <c r="AO82" s="45">
        <f t="shared" si="14"/>
        <v>1540</v>
      </c>
      <c r="AP82" s="45">
        <f t="shared" si="14"/>
        <v>1540</v>
      </c>
      <c r="AQ82" s="45">
        <f t="shared" si="14"/>
        <v>1540</v>
      </c>
      <c r="AR82" s="45">
        <f t="shared" si="14"/>
        <v>1540</v>
      </c>
      <c r="AS82" s="45">
        <f t="shared" si="14"/>
        <v>1540</v>
      </c>
      <c r="AT82" s="45">
        <f t="shared" si="14"/>
        <v>1540</v>
      </c>
      <c r="AU82" s="45">
        <f t="shared" si="14"/>
        <v>1540</v>
      </c>
      <c r="AV82" s="45">
        <f t="shared" si="14"/>
        <v>1540</v>
      </c>
      <c r="AW82" s="45">
        <f t="shared" si="14"/>
        <v>1540</v>
      </c>
      <c r="AX82" s="45">
        <f t="shared" si="14"/>
        <v>1540</v>
      </c>
      <c r="AY82" s="45">
        <f t="shared" si="14"/>
        <v>1540</v>
      </c>
    </row>
    <row r="83" spans="1:130" x14ac:dyDescent="0.25">
      <c r="B83" t="str">
        <f t="shared" si="11"/>
        <v>Prodotto 11</v>
      </c>
      <c r="C83" s="43">
        <v>0.22</v>
      </c>
      <c r="D83" s="45">
        <f t="shared" si="13"/>
        <v>1540</v>
      </c>
      <c r="E83" s="45">
        <f t="shared" si="14"/>
        <v>1540</v>
      </c>
      <c r="F83" s="45">
        <f t="shared" si="14"/>
        <v>1540</v>
      </c>
      <c r="G83" s="45">
        <f t="shared" si="14"/>
        <v>1540</v>
      </c>
      <c r="H83" s="45">
        <f t="shared" si="14"/>
        <v>1540</v>
      </c>
      <c r="I83" s="45">
        <f t="shared" si="14"/>
        <v>1540</v>
      </c>
      <c r="J83" s="45">
        <f t="shared" si="14"/>
        <v>1540</v>
      </c>
      <c r="K83" s="45">
        <f t="shared" si="14"/>
        <v>1540</v>
      </c>
      <c r="L83" s="45">
        <f t="shared" si="14"/>
        <v>1540</v>
      </c>
      <c r="M83" s="45">
        <f t="shared" si="14"/>
        <v>1540</v>
      </c>
      <c r="N83" s="45">
        <f t="shared" si="14"/>
        <v>1540</v>
      </c>
      <c r="O83" s="45">
        <f t="shared" si="14"/>
        <v>1540</v>
      </c>
      <c r="P83" s="45">
        <f t="shared" si="14"/>
        <v>1540</v>
      </c>
      <c r="Q83" s="45">
        <f t="shared" si="14"/>
        <v>1540</v>
      </c>
      <c r="R83" s="45">
        <f t="shared" si="14"/>
        <v>1540</v>
      </c>
      <c r="S83" s="45">
        <f t="shared" si="14"/>
        <v>1540</v>
      </c>
      <c r="T83" s="45">
        <f t="shared" si="14"/>
        <v>1540</v>
      </c>
      <c r="U83" s="45">
        <f t="shared" si="14"/>
        <v>1540</v>
      </c>
      <c r="V83" s="45">
        <f t="shared" si="14"/>
        <v>1540</v>
      </c>
      <c r="W83" s="45">
        <f t="shared" si="14"/>
        <v>1540</v>
      </c>
      <c r="X83" s="45">
        <f t="shared" si="14"/>
        <v>1540</v>
      </c>
      <c r="Y83" s="45">
        <f t="shared" si="14"/>
        <v>1540</v>
      </c>
      <c r="Z83" s="45">
        <f t="shared" si="14"/>
        <v>1540</v>
      </c>
      <c r="AA83" s="45">
        <f t="shared" si="14"/>
        <v>1540</v>
      </c>
      <c r="AB83" s="45">
        <f t="shared" si="14"/>
        <v>1540</v>
      </c>
      <c r="AC83" s="45">
        <f t="shared" si="14"/>
        <v>1540</v>
      </c>
      <c r="AD83" s="45">
        <f t="shared" si="14"/>
        <v>1540</v>
      </c>
      <c r="AE83" s="45">
        <f t="shared" si="14"/>
        <v>1540</v>
      </c>
      <c r="AF83" s="45">
        <f t="shared" si="14"/>
        <v>1540</v>
      </c>
      <c r="AG83" s="45">
        <f t="shared" si="14"/>
        <v>1540</v>
      </c>
      <c r="AH83" s="45">
        <f t="shared" si="14"/>
        <v>1540</v>
      </c>
      <c r="AI83" s="45">
        <f t="shared" si="14"/>
        <v>1540</v>
      </c>
      <c r="AJ83" s="45">
        <f t="shared" si="14"/>
        <v>1540</v>
      </c>
      <c r="AK83" s="45">
        <f t="shared" si="14"/>
        <v>1540</v>
      </c>
      <c r="AL83" s="45">
        <f t="shared" si="14"/>
        <v>1540</v>
      </c>
      <c r="AM83" s="45">
        <f t="shared" si="14"/>
        <v>1540</v>
      </c>
      <c r="AN83" s="45">
        <f t="shared" si="14"/>
        <v>1540</v>
      </c>
      <c r="AO83" s="45">
        <f t="shared" si="14"/>
        <v>1540</v>
      </c>
      <c r="AP83" s="45">
        <f t="shared" si="14"/>
        <v>1540</v>
      </c>
      <c r="AQ83" s="45">
        <f t="shared" si="14"/>
        <v>1540</v>
      </c>
      <c r="AR83" s="45">
        <f t="shared" si="14"/>
        <v>1540</v>
      </c>
      <c r="AS83" s="45">
        <f t="shared" si="14"/>
        <v>1540</v>
      </c>
      <c r="AT83" s="45">
        <f t="shared" si="14"/>
        <v>1540</v>
      </c>
      <c r="AU83" s="45">
        <f t="shared" si="14"/>
        <v>1540</v>
      </c>
      <c r="AV83" s="45">
        <f t="shared" si="14"/>
        <v>1540</v>
      </c>
      <c r="AW83" s="45">
        <f t="shared" si="14"/>
        <v>1540</v>
      </c>
      <c r="AX83" s="45">
        <f t="shared" si="14"/>
        <v>1540</v>
      </c>
      <c r="AY83" s="45">
        <f t="shared" si="14"/>
        <v>1540</v>
      </c>
    </row>
    <row r="84" spans="1:130" x14ac:dyDescent="0.25">
      <c r="B84" t="str">
        <f t="shared" si="11"/>
        <v>Prodotto 12</v>
      </c>
      <c r="C84" s="43">
        <v>0.22</v>
      </c>
      <c r="D84" s="45">
        <f t="shared" si="13"/>
        <v>1540</v>
      </c>
      <c r="E84" s="45">
        <f t="shared" si="14"/>
        <v>1540</v>
      </c>
      <c r="F84" s="45">
        <f t="shared" si="14"/>
        <v>1540</v>
      </c>
      <c r="G84" s="45">
        <f t="shared" si="14"/>
        <v>1540</v>
      </c>
      <c r="H84" s="45">
        <f t="shared" si="14"/>
        <v>1540</v>
      </c>
      <c r="I84" s="45">
        <f t="shared" si="14"/>
        <v>1540</v>
      </c>
      <c r="J84" s="45">
        <f t="shared" si="14"/>
        <v>1540</v>
      </c>
      <c r="K84" s="45">
        <f t="shared" si="14"/>
        <v>1540</v>
      </c>
      <c r="L84" s="45">
        <f t="shared" si="14"/>
        <v>1540</v>
      </c>
      <c r="M84" s="45">
        <f t="shared" ref="E84:AY89" si="15">+M60*$C84</f>
        <v>1540</v>
      </c>
      <c r="N84" s="45">
        <f t="shared" si="15"/>
        <v>1540</v>
      </c>
      <c r="O84" s="45">
        <f t="shared" si="15"/>
        <v>1540</v>
      </c>
      <c r="P84" s="45">
        <f t="shared" si="15"/>
        <v>1540</v>
      </c>
      <c r="Q84" s="45">
        <f t="shared" si="15"/>
        <v>1540</v>
      </c>
      <c r="R84" s="45">
        <f t="shared" si="15"/>
        <v>1540</v>
      </c>
      <c r="S84" s="45">
        <f t="shared" si="15"/>
        <v>1540</v>
      </c>
      <c r="T84" s="45">
        <f t="shared" si="15"/>
        <v>1540</v>
      </c>
      <c r="U84" s="45">
        <f t="shared" si="15"/>
        <v>1540</v>
      </c>
      <c r="V84" s="45">
        <f t="shared" si="15"/>
        <v>1540</v>
      </c>
      <c r="W84" s="45">
        <f t="shared" si="15"/>
        <v>1540</v>
      </c>
      <c r="X84" s="45">
        <f t="shared" si="15"/>
        <v>1540</v>
      </c>
      <c r="Y84" s="45">
        <f t="shared" si="15"/>
        <v>1540</v>
      </c>
      <c r="Z84" s="45">
        <f t="shared" si="15"/>
        <v>1540</v>
      </c>
      <c r="AA84" s="45">
        <f t="shared" si="15"/>
        <v>1540</v>
      </c>
      <c r="AB84" s="45">
        <f t="shared" si="15"/>
        <v>1540</v>
      </c>
      <c r="AC84" s="45">
        <f t="shared" si="15"/>
        <v>1540</v>
      </c>
      <c r="AD84" s="45">
        <f t="shared" si="15"/>
        <v>1540</v>
      </c>
      <c r="AE84" s="45">
        <f t="shared" si="15"/>
        <v>1540</v>
      </c>
      <c r="AF84" s="45">
        <f t="shared" si="15"/>
        <v>1540</v>
      </c>
      <c r="AG84" s="45">
        <f t="shared" si="15"/>
        <v>1540</v>
      </c>
      <c r="AH84" s="45">
        <f t="shared" si="15"/>
        <v>1540</v>
      </c>
      <c r="AI84" s="45">
        <f t="shared" si="15"/>
        <v>1540</v>
      </c>
      <c r="AJ84" s="45">
        <f t="shared" si="15"/>
        <v>1540</v>
      </c>
      <c r="AK84" s="45">
        <f t="shared" si="15"/>
        <v>1540</v>
      </c>
      <c r="AL84" s="45">
        <f t="shared" si="15"/>
        <v>1540</v>
      </c>
      <c r="AM84" s="45">
        <f t="shared" si="15"/>
        <v>1540</v>
      </c>
      <c r="AN84" s="45">
        <f t="shared" si="15"/>
        <v>1540</v>
      </c>
      <c r="AO84" s="45">
        <f t="shared" si="15"/>
        <v>1540</v>
      </c>
      <c r="AP84" s="45">
        <f t="shared" si="15"/>
        <v>1540</v>
      </c>
      <c r="AQ84" s="45">
        <f t="shared" si="15"/>
        <v>1540</v>
      </c>
      <c r="AR84" s="45">
        <f t="shared" si="15"/>
        <v>1540</v>
      </c>
      <c r="AS84" s="45">
        <f t="shared" si="15"/>
        <v>1540</v>
      </c>
      <c r="AT84" s="45">
        <f t="shared" si="15"/>
        <v>1540</v>
      </c>
      <c r="AU84" s="45">
        <f t="shared" si="15"/>
        <v>1540</v>
      </c>
      <c r="AV84" s="45">
        <f t="shared" si="15"/>
        <v>1540</v>
      </c>
      <c r="AW84" s="45">
        <f t="shared" si="15"/>
        <v>1540</v>
      </c>
      <c r="AX84" s="45">
        <f t="shared" si="15"/>
        <v>1540</v>
      </c>
      <c r="AY84" s="45">
        <f t="shared" si="15"/>
        <v>1540</v>
      </c>
    </row>
    <row r="85" spans="1:130" x14ac:dyDescent="0.25">
      <c r="B85" t="str">
        <f t="shared" si="11"/>
        <v>Prodotto 13</v>
      </c>
      <c r="C85" s="43">
        <v>0.22</v>
      </c>
      <c r="D85" s="45">
        <f t="shared" si="13"/>
        <v>1540</v>
      </c>
      <c r="E85" s="45">
        <f t="shared" si="15"/>
        <v>1540</v>
      </c>
      <c r="F85" s="45">
        <f t="shared" si="15"/>
        <v>1540</v>
      </c>
      <c r="G85" s="45">
        <f t="shared" si="15"/>
        <v>1540</v>
      </c>
      <c r="H85" s="45">
        <f t="shared" si="15"/>
        <v>1540</v>
      </c>
      <c r="I85" s="45">
        <f t="shared" si="15"/>
        <v>1540</v>
      </c>
      <c r="J85" s="45">
        <f t="shared" si="15"/>
        <v>1540</v>
      </c>
      <c r="K85" s="45">
        <f t="shared" si="15"/>
        <v>1540</v>
      </c>
      <c r="L85" s="45">
        <f t="shared" si="15"/>
        <v>1540</v>
      </c>
      <c r="M85" s="45">
        <f t="shared" si="15"/>
        <v>1540</v>
      </c>
      <c r="N85" s="45">
        <f t="shared" si="15"/>
        <v>1540</v>
      </c>
      <c r="O85" s="45">
        <f t="shared" si="15"/>
        <v>1540</v>
      </c>
      <c r="P85" s="45">
        <f t="shared" si="15"/>
        <v>1540</v>
      </c>
      <c r="Q85" s="45">
        <f t="shared" si="15"/>
        <v>1540</v>
      </c>
      <c r="R85" s="45">
        <f t="shared" si="15"/>
        <v>1540</v>
      </c>
      <c r="S85" s="45">
        <f t="shared" si="15"/>
        <v>1540</v>
      </c>
      <c r="T85" s="45">
        <f t="shared" si="15"/>
        <v>1540</v>
      </c>
      <c r="U85" s="45">
        <f t="shared" si="15"/>
        <v>1540</v>
      </c>
      <c r="V85" s="45">
        <f t="shared" si="15"/>
        <v>1540</v>
      </c>
      <c r="W85" s="45">
        <f t="shared" si="15"/>
        <v>1540</v>
      </c>
      <c r="X85" s="45">
        <f t="shared" si="15"/>
        <v>1540</v>
      </c>
      <c r="Y85" s="45">
        <f t="shared" si="15"/>
        <v>1540</v>
      </c>
      <c r="Z85" s="45">
        <f t="shared" si="15"/>
        <v>1540</v>
      </c>
      <c r="AA85" s="45">
        <f t="shared" si="15"/>
        <v>1540</v>
      </c>
      <c r="AB85" s="45">
        <f t="shared" si="15"/>
        <v>1540</v>
      </c>
      <c r="AC85" s="45">
        <f t="shared" si="15"/>
        <v>1540</v>
      </c>
      <c r="AD85" s="45">
        <f t="shared" si="15"/>
        <v>1540</v>
      </c>
      <c r="AE85" s="45">
        <f t="shared" si="15"/>
        <v>1540</v>
      </c>
      <c r="AF85" s="45">
        <f t="shared" si="15"/>
        <v>1540</v>
      </c>
      <c r="AG85" s="45">
        <f t="shared" si="15"/>
        <v>1540</v>
      </c>
      <c r="AH85" s="45">
        <f t="shared" si="15"/>
        <v>1540</v>
      </c>
      <c r="AI85" s="45">
        <f t="shared" si="15"/>
        <v>1540</v>
      </c>
      <c r="AJ85" s="45">
        <f t="shared" si="15"/>
        <v>1540</v>
      </c>
      <c r="AK85" s="45">
        <f t="shared" si="15"/>
        <v>1540</v>
      </c>
      <c r="AL85" s="45">
        <f t="shared" si="15"/>
        <v>1540</v>
      </c>
      <c r="AM85" s="45">
        <f t="shared" si="15"/>
        <v>1540</v>
      </c>
      <c r="AN85" s="45">
        <f t="shared" si="15"/>
        <v>1540</v>
      </c>
      <c r="AO85" s="45">
        <f t="shared" si="15"/>
        <v>1540</v>
      </c>
      <c r="AP85" s="45">
        <f t="shared" si="15"/>
        <v>1540</v>
      </c>
      <c r="AQ85" s="45">
        <f t="shared" si="15"/>
        <v>1540</v>
      </c>
      <c r="AR85" s="45">
        <f t="shared" si="15"/>
        <v>1540</v>
      </c>
      <c r="AS85" s="45">
        <f t="shared" si="15"/>
        <v>1540</v>
      </c>
      <c r="AT85" s="45">
        <f t="shared" si="15"/>
        <v>1540</v>
      </c>
      <c r="AU85" s="45">
        <f t="shared" si="15"/>
        <v>1540</v>
      </c>
      <c r="AV85" s="45">
        <f t="shared" si="15"/>
        <v>1540</v>
      </c>
      <c r="AW85" s="45">
        <f t="shared" si="15"/>
        <v>1540</v>
      </c>
      <c r="AX85" s="45">
        <f t="shared" si="15"/>
        <v>1540</v>
      </c>
      <c r="AY85" s="45">
        <f t="shared" si="15"/>
        <v>1540</v>
      </c>
    </row>
    <row r="86" spans="1:130" x14ac:dyDescent="0.25">
      <c r="B86" t="str">
        <f t="shared" si="11"/>
        <v>Prodotto 14</v>
      </c>
      <c r="C86" s="43">
        <v>0.22</v>
      </c>
      <c r="D86" s="45">
        <f t="shared" si="13"/>
        <v>1540</v>
      </c>
      <c r="E86" s="45">
        <f t="shared" si="15"/>
        <v>1540</v>
      </c>
      <c r="F86" s="45">
        <f t="shared" si="15"/>
        <v>1540</v>
      </c>
      <c r="G86" s="45">
        <f t="shared" si="15"/>
        <v>1540</v>
      </c>
      <c r="H86" s="45">
        <f t="shared" si="15"/>
        <v>1540</v>
      </c>
      <c r="I86" s="45">
        <f t="shared" si="15"/>
        <v>1540</v>
      </c>
      <c r="J86" s="45">
        <f t="shared" si="15"/>
        <v>1540</v>
      </c>
      <c r="K86" s="45">
        <f t="shared" si="15"/>
        <v>1540</v>
      </c>
      <c r="L86" s="45">
        <f t="shared" si="15"/>
        <v>1540</v>
      </c>
      <c r="M86" s="45">
        <f t="shared" si="15"/>
        <v>1540</v>
      </c>
      <c r="N86" s="45">
        <f t="shared" si="15"/>
        <v>1540</v>
      </c>
      <c r="O86" s="45">
        <f t="shared" si="15"/>
        <v>1540</v>
      </c>
      <c r="P86" s="45">
        <f t="shared" si="15"/>
        <v>1540</v>
      </c>
      <c r="Q86" s="45">
        <f t="shared" si="15"/>
        <v>1540</v>
      </c>
      <c r="R86" s="45">
        <f t="shared" si="15"/>
        <v>1540</v>
      </c>
      <c r="S86" s="45">
        <f t="shared" si="15"/>
        <v>1540</v>
      </c>
      <c r="T86" s="45">
        <f t="shared" si="15"/>
        <v>1540</v>
      </c>
      <c r="U86" s="45">
        <f t="shared" si="15"/>
        <v>1540</v>
      </c>
      <c r="V86" s="45">
        <f t="shared" si="15"/>
        <v>1540</v>
      </c>
      <c r="W86" s="45">
        <f t="shared" si="15"/>
        <v>1540</v>
      </c>
      <c r="X86" s="45">
        <f t="shared" si="15"/>
        <v>1540</v>
      </c>
      <c r="Y86" s="45">
        <f t="shared" si="15"/>
        <v>1540</v>
      </c>
      <c r="Z86" s="45">
        <f t="shared" si="15"/>
        <v>1540</v>
      </c>
      <c r="AA86" s="45">
        <f t="shared" si="15"/>
        <v>1540</v>
      </c>
      <c r="AB86" s="45">
        <f t="shared" si="15"/>
        <v>1540</v>
      </c>
      <c r="AC86" s="45">
        <f t="shared" si="15"/>
        <v>1540</v>
      </c>
      <c r="AD86" s="45">
        <f t="shared" si="15"/>
        <v>1540</v>
      </c>
      <c r="AE86" s="45">
        <f t="shared" si="15"/>
        <v>1540</v>
      </c>
      <c r="AF86" s="45">
        <f t="shared" si="15"/>
        <v>1540</v>
      </c>
      <c r="AG86" s="45">
        <f t="shared" si="15"/>
        <v>1540</v>
      </c>
      <c r="AH86" s="45">
        <f t="shared" si="15"/>
        <v>1540</v>
      </c>
      <c r="AI86" s="45">
        <f t="shared" si="15"/>
        <v>1540</v>
      </c>
      <c r="AJ86" s="45">
        <f t="shared" si="15"/>
        <v>1540</v>
      </c>
      <c r="AK86" s="45">
        <f t="shared" si="15"/>
        <v>1540</v>
      </c>
      <c r="AL86" s="45">
        <f t="shared" si="15"/>
        <v>1540</v>
      </c>
      <c r="AM86" s="45">
        <f t="shared" si="15"/>
        <v>1540</v>
      </c>
      <c r="AN86" s="45">
        <f t="shared" si="15"/>
        <v>1540</v>
      </c>
      <c r="AO86" s="45">
        <f t="shared" si="15"/>
        <v>1540</v>
      </c>
      <c r="AP86" s="45">
        <f t="shared" si="15"/>
        <v>1540</v>
      </c>
      <c r="AQ86" s="45">
        <f t="shared" si="15"/>
        <v>1540</v>
      </c>
      <c r="AR86" s="45">
        <f t="shared" si="15"/>
        <v>1540</v>
      </c>
      <c r="AS86" s="45">
        <f t="shared" si="15"/>
        <v>1540</v>
      </c>
      <c r="AT86" s="45">
        <f t="shared" si="15"/>
        <v>1540</v>
      </c>
      <c r="AU86" s="45">
        <f t="shared" si="15"/>
        <v>1540</v>
      </c>
      <c r="AV86" s="45">
        <f t="shared" si="15"/>
        <v>1540</v>
      </c>
      <c r="AW86" s="45">
        <f t="shared" si="15"/>
        <v>1540</v>
      </c>
      <c r="AX86" s="45">
        <f t="shared" si="15"/>
        <v>1540</v>
      </c>
      <c r="AY86" s="45">
        <f t="shared" si="15"/>
        <v>1540</v>
      </c>
    </row>
    <row r="87" spans="1:130" x14ac:dyDescent="0.25">
      <c r="B87" t="str">
        <f t="shared" si="11"/>
        <v>Prodotto 15</v>
      </c>
      <c r="C87" s="43">
        <v>0.22</v>
      </c>
      <c r="D87" s="45">
        <f t="shared" si="13"/>
        <v>1540</v>
      </c>
      <c r="E87" s="45">
        <f t="shared" si="15"/>
        <v>1540</v>
      </c>
      <c r="F87" s="45">
        <f t="shared" si="15"/>
        <v>1540</v>
      </c>
      <c r="G87" s="45">
        <f t="shared" si="15"/>
        <v>1540</v>
      </c>
      <c r="H87" s="45">
        <f t="shared" si="15"/>
        <v>1540</v>
      </c>
      <c r="I87" s="45">
        <f t="shared" si="15"/>
        <v>1540</v>
      </c>
      <c r="J87" s="45">
        <f t="shared" si="15"/>
        <v>1540</v>
      </c>
      <c r="K87" s="45">
        <f t="shared" si="15"/>
        <v>1540</v>
      </c>
      <c r="L87" s="45">
        <f t="shared" si="15"/>
        <v>1540</v>
      </c>
      <c r="M87" s="45">
        <f t="shared" si="15"/>
        <v>1540</v>
      </c>
      <c r="N87" s="45">
        <f t="shared" si="15"/>
        <v>1540</v>
      </c>
      <c r="O87" s="45">
        <f t="shared" si="15"/>
        <v>1540</v>
      </c>
      <c r="P87" s="45">
        <f t="shared" si="15"/>
        <v>1540</v>
      </c>
      <c r="Q87" s="45">
        <f t="shared" si="15"/>
        <v>1540</v>
      </c>
      <c r="R87" s="45">
        <f t="shared" si="15"/>
        <v>1540</v>
      </c>
      <c r="S87" s="45">
        <f t="shared" si="15"/>
        <v>1540</v>
      </c>
      <c r="T87" s="45">
        <f t="shared" si="15"/>
        <v>1540</v>
      </c>
      <c r="U87" s="45">
        <f t="shared" si="15"/>
        <v>1540</v>
      </c>
      <c r="V87" s="45">
        <f t="shared" si="15"/>
        <v>1540</v>
      </c>
      <c r="W87" s="45">
        <f t="shared" si="15"/>
        <v>1540</v>
      </c>
      <c r="X87" s="45">
        <f t="shared" si="15"/>
        <v>1540</v>
      </c>
      <c r="Y87" s="45">
        <f t="shared" si="15"/>
        <v>1540</v>
      </c>
      <c r="Z87" s="45">
        <f t="shared" si="15"/>
        <v>1540</v>
      </c>
      <c r="AA87" s="45">
        <f t="shared" si="15"/>
        <v>1540</v>
      </c>
      <c r="AB87" s="45">
        <f t="shared" si="15"/>
        <v>1540</v>
      </c>
      <c r="AC87" s="45">
        <f t="shared" si="15"/>
        <v>1540</v>
      </c>
      <c r="AD87" s="45">
        <f t="shared" si="15"/>
        <v>1540</v>
      </c>
      <c r="AE87" s="45">
        <f t="shared" si="15"/>
        <v>1540</v>
      </c>
      <c r="AF87" s="45">
        <f t="shared" si="15"/>
        <v>1540</v>
      </c>
      <c r="AG87" s="45">
        <f t="shared" si="15"/>
        <v>1540</v>
      </c>
      <c r="AH87" s="45">
        <f t="shared" si="15"/>
        <v>1540</v>
      </c>
      <c r="AI87" s="45">
        <f t="shared" si="15"/>
        <v>1540</v>
      </c>
      <c r="AJ87" s="45">
        <f t="shared" si="15"/>
        <v>1540</v>
      </c>
      <c r="AK87" s="45">
        <f t="shared" si="15"/>
        <v>1540</v>
      </c>
      <c r="AL87" s="45">
        <f t="shared" si="15"/>
        <v>1540</v>
      </c>
      <c r="AM87" s="45">
        <f t="shared" si="15"/>
        <v>1540</v>
      </c>
      <c r="AN87" s="45">
        <f t="shared" si="15"/>
        <v>1540</v>
      </c>
      <c r="AO87" s="45">
        <f t="shared" si="15"/>
        <v>1540</v>
      </c>
      <c r="AP87" s="45">
        <f t="shared" si="15"/>
        <v>1540</v>
      </c>
      <c r="AQ87" s="45">
        <f t="shared" si="15"/>
        <v>1540</v>
      </c>
      <c r="AR87" s="45">
        <f t="shared" si="15"/>
        <v>1540</v>
      </c>
      <c r="AS87" s="45">
        <f t="shared" si="15"/>
        <v>1540</v>
      </c>
      <c r="AT87" s="45">
        <f t="shared" si="15"/>
        <v>1540</v>
      </c>
      <c r="AU87" s="45">
        <f t="shared" si="15"/>
        <v>1540</v>
      </c>
      <c r="AV87" s="45">
        <f t="shared" si="15"/>
        <v>1540</v>
      </c>
      <c r="AW87" s="45">
        <f t="shared" si="15"/>
        <v>1540</v>
      </c>
      <c r="AX87" s="45">
        <f t="shared" si="15"/>
        <v>1540</v>
      </c>
      <c r="AY87" s="45">
        <f t="shared" si="15"/>
        <v>1540</v>
      </c>
    </row>
    <row r="88" spans="1:130" x14ac:dyDescent="0.25">
      <c r="B88" t="str">
        <f t="shared" si="11"/>
        <v>Prodotto 16</v>
      </c>
      <c r="C88" s="43">
        <v>0.22</v>
      </c>
      <c r="D88" s="45">
        <f t="shared" si="13"/>
        <v>1540</v>
      </c>
      <c r="E88" s="45">
        <f t="shared" si="15"/>
        <v>1540</v>
      </c>
      <c r="F88" s="45">
        <f t="shared" si="15"/>
        <v>1540</v>
      </c>
      <c r="G88" s="45">
        <f t="shared" si="15"/>
        <v>1540</v>
      </c>
      <c r="H88" s="45">
        <f t="shared" si="15"/>
        <v>1540</v>
      </c>
      <c r="I88" s="45">
        <f t="shared" si="15"/>
        <v>1540</v>
      </c>
      <c r="J88" s="45">
        <f t="shared" si="15"/>
        <v>1540</v>
      </c>
      <c r="K88" s="45">
        <f t="shared" si="15"/>
        <v>1540</v>
      </c>
      <c r="L88" s="45">
        <f t="shared" si="15"/>
        <v>1540</v>
      </c>
      <c r="M88" s="45">
        <f t="shared" si="15"/>
        <v>1540</v>
      </c>
      <c r="N88" s="45">
        <f t="shared" si="15"/>
        <v>1540</v>
      </c>
      <c r="O88" s="45">
        <f t="shared" si="15"/>
        <v>1540</v>
      </c>
      <c r="P88" s="45">
        <f t="shared" si="15"/>
        <v>1540</v>
      </c>
      <c r="Q88" s="45">
        <f t="shared" si="15"/>
        <v>1540</v>
      </c>
      <c r="R88" s="45">
        <f t="shared" si="15"/>
        <v>1540</v>
      </c>
      <c r="S88" s="45">
        <f t="shared" si="15"/>
        <v>1540</v>
      </c>
      <c r="T88" s="45">
        <f t="shared" si="15"/>
        <v>1540</v>
      </c>
      <c r="U88" s="45">
        <f t="shared" si="15"/>
        <v>1540</v>
      </c>
      <c r="V88" s="45">
        <f t="shared" si="15"/>
        <v>1540</v>
      </c>
      <c r="W88" s="45">
        <f t="shared" si="15"/>
        <v>1540</v>
      </c>
      <c r="X88" s="45">
        <f t="shared" si="15"/>
        <v>1540</v>
      </c>
      <c r="Y88" s="45">
        <f t="shared" si="15"/>
        <v>1540</v>
      </c>
      <c r="Z88" s="45">
        <f t="shared" si="15"/>
        <v>1540</v>
      </c>
      <c r="AA88" s="45">
        <f t="shared" si="15"/>
        <v>1540</v>
      </c>
      <c r="AB88" s="45">
        <f t="shared" si="15"/>
        <v>1540</v>
      </c>
      <c r="AC88" s="45">
        <f t="shared" si="15"/>
        <v>1540</v>
      </c>
      <c r="AD88" s="45">
        <f t="shared" si="15"/>
        <v>1540</v>
      </c>
      <c r="AE88" s="45">
        <f t="shared" si="15"/>
        <v>1540</v>
      </c>
      <c r="AF88" s="45">
        <f t="shared" si="15"/>
        <v>1540</v>
      </c>
      <c r="AG88" s="45">
        <f t="shared" si="15"/>
        <v>1540</v>
      </c>
      <c r="AH88" s="45">
        <f t="shared" si="15"/>
        <v>1540</v>
      </c>
      <c r="AI88" s="45">
        <f t="shared" si="15"/>
        <v>1540</v>
      </c>
      <c r="AJ88" s="45">
        <f t="shared" si="15"/>
        <v>1540</v>
      </c>
      <c r="AK88" s="45">
        <f t="shared" si="15"/>
        <v>1540</v>
      </c>
      <c r="AL88" s="45">
        <f t="shared" si="15"/>
        <v>1540</v>
      </c>
      <c r="AM88" s="45">
        <f t="shared" si="15"/>
        <v>1540</v>
      </c>
      <c r="AN88" s="45">
        <f t="shared" si="15"/>
        <v>1540</v>
      </c>
      <c r="AO88" s="45">
        <f t="shared" si="15"/>
        <v>1540</v>
      </c>
      <c r="AP88" s="45">
        <f t="shared" si="15"/>
        <v>1540</v>
      </c>
      <c r="AQ88" s="45">
        <f t="shared" si="15"/>
        <v>1540</v>
      </c>
      <c r="AR88" s="45">
        <f t="shared" si="15"/>
        <v>1540</v>
      </c>
      <c r="AS88" s="45">
        <f t="shared" si="15"/>
        <v>1540</v>
      </c>
      <c r="AT88" s="45">
        <f t="shared" si="15"/>
        <v>1540</v>
      </c>
      <c r="AU88" s="45">
        <f t="shared" si="15"/>
        <v>1540</v>
      </c>
      <c r="AV88" s="45">
        <f t="shared" si="15"/>
        <v>1540</v>
      </c>
      <c r="AW88" s="45">
        <f t="shared" si="15"/>
        <v>1540</v>
      </c>
      <c r="AX88" s="45">
        <f t="shared" si="15"/>
        <v>1540</v>
      </c>
      <c r="AY88" s="45">
        <f t="shared" si="15"/>
        <v>1540</v>
      </c>
    </row>
    <row r="89" spans="1:130" x14ac:dyDescent="0.25">
      <c r="B89" t="str">
        <f t="shared" si="11"/>
        <v>Prodotto 17</v>
      </c>
      <c r="C89" s="43">
        <v>0.22</v>
      </c>
      <c r="D89" s="45">
        <f t="shared" si="13"/>
        <v>1540</v>
      </c>
      <c r="E89" s="45">
        <f t="shared" si="15"/>
        <v>1540</v>
      </c>
      <c r="F89" s="45">
        <f t="shared" si="15"/>
        <v>1540</v>
      </c>
      <c r="G89" s="45">
        <f t="shared" si="15"/>
        <v>1540</v>
      </c>
      <c r="H89" s="45">
        <f t="shared" si="15"/>
        <v>1540</v>
      </c>
      <c r="I89" s="45">
        <f t="shared" si="15"/>
        <v>1540</v>
      </c>
      <c r="J89" s="45">
        <f t="shared" si="15"/>
        <v>1540</v>
      </c>
      <c r="K89" s="45">
        <f t="shared" si="15"/>
        <v>1540</v>
      </c>
      <c r="L89" s="45">
        <f t="shared" si="15"/>
        <v>1540</v>
      </c>
      <c r="M89" s="45">
        <f t="shared" si="15"/>
        <v>1540</v>
      </c>
      <c r="N89" s="45">
        <f t="shared" si="15"/>
        <v>1540</v>
      </c>
      <c r="O89" s="45">
        <f t="shared" si="15"/>
        <v>1540</v>
      </c>
      <c r="P89" s="45">
        <f t="shared" si="15"/>
        <v>1540</v>
      </c>
      <c r="Q89" s="45">
        <f t="shared" si="15"/>
        <v>1540</v>
      </c>
      <c r="R89" s="45">
        <f t="shared" si="15"/>
        <v>1540</v>
      </c>
      <c r="S89" s="45">
        <f t="shared" si="15"/>
        <v>1540</v>
      </c>
      <c r="T89" s="45">
        <f t="shared" si="15"/>
        <v>1540</v>
      </c>
      <c r="U89" s="45">
        <f t="shared" si="15"/>
        <v>1540</v>
      </c>
      <c r="V89" s="45">
        <f t="shared" si="15"/>
        <v>1540</v>
      </c>
      <c r="W89" s="45">
        <f t="shared" si="15"/>
        <v>1540</v>
      </c>
      <c r="X89" s="45">
        <f t="shared" si="15"/>
        <v>1540</v>
      </c>
      <c r="Y89" s="45">
        <f t="shared" si="15"/>
        <v>1540</v>
      </c>
      <c r="Z89" s="45">
        <f t="shared" si="15"/>
        <v>1540</v>
      </c>
      <c r="AA89" s="45">
        <f t="shared" si="15"/>
        <v>1540</v>
      </c>
      <c r="AB89" s="45">
        <f t="shared" si="15"/>
        <v>1540</v>
      </c>
      <c r="AC89" s="45">
        <f t="shared" si="15"/>
        <v>1540</v>
      </c>
      <c r="AD89" s="45">
        <f t="shared" si="15"/>
        <v>1540</v>
      </c>
      <c r="AE89" s="45">
        <f t="shared" si="15"/>
        <v>1540</v>
      </c>
      <c r="AF89" s="45">
        <f t="shared" si="15"/>
        <v>1540</v>
      </c>
      <c r="AG89" s="45">
        <f t="shared" ref="E89:AY92" si="16">+AG65*$C89</f>
        <v>1540</v>
      </c>
      <c r="AH89" s="45">
        <f t="shared" si="16"/>
        <v>1540</v>
      </c>
      <c r="AI89" s="45">
        <f t="shared" si="16"/>
        <v>1540</v>
      </c>
      <c r="AJ89" s="45">
        <f t="shared" si="16"/>
        <v>1540</v>
      </c>
      <c r="AK89" s="45">
        <f t="shared" si="16"/>
        <v>1540</v>
      </c>
      <c r="AL89" s="45">
        <f t="shared" si="16"/>
        <v>1540</v>
      </c>
      <c r="AM89" s="45">
        <f t="shared" si="16"/>
        <v>1540</v>
      </c>
      <c r="AN89" s="45">
        <f t="shared" si="16"/>
        <v>1540</v>
      </c>
      <c r="AO89" s="45">
        <f t="shared" si="16"/>
        <v>1540</v>
      </c>
      <c r="AP89" s="45">
        <f t="shared" si="16"/>
        <v>1540</v>
      </c>
      <c r="AQ89" s="45">
        <f t="shared" si="16"/>
        <v>1540</v>
      </c>
      <c r="AR89" s="45">
        <f t="shared" si="16"/>
        <v>1540</v>
      </c>
      <c r="AS89" s="45">
        <f t="shared" si="16"/>
        <v>1540</v>
      </c>
      <c r="AT89" s="45">
        <f t="shared" si="16"/>
        <v>1540</v>
      </c>
      <c r="AU89" s="45">
        <f t="shared" si="16"/>
        <v>1540</v>
      </c>
      <c r="AV89" s="45">
        <f t="shared" si="16"/>
        <v>1540</v>
      </c>
      <c r="AW89" s="45">
        <f t="shared" si="16"/>
        <v>1540</v>
      </c>
      <c r="AX89" s="45">
        <f t="shared" si="16"/>
        <v>1540</v>
      </c>
      <c r="AY89" s="45">
        <f t="shared" si="16"/>
        <v>1540</v>
      </c>
    </row>
    <row r="90" spans="1:130" x14ac:dyDescent="0.25">
      <c r="B90" t="str">
        <f t="shared" si="11"/>
        <v>Prodotto 18</v>
      </c>
      <c r="C90" s="43">
        <v>0.22</v>
      </c>
      <c r="D90" s="45">
        <f t="shared" si="13"/>
        <v>1540</v>
      </c>
      <c r="E90" s="45">
        <f t="shared" si="16"/>
        <v>1540</v>
      </c>
      <c r="F90" s="45">
        <f t="shared" si="16"/>
        <v>1540</v>
      </c>
      <c r="G90" s="45">
        <f t="shared" si="16"/>
        <v>1540</v>
      </c>
      <c r="H90" s="45">
        <f t="shared" si="16"/>
        <v>1540</v>
      </c>
      <c r="I90" s="45">
        <f t="shared" si="16"/>
        <v>1540</v>
      </c>
      <c r="J90" s="45">
        <f t="shared" si="16"/>
        <v>1540</v>
      </c>
      <c r="K90" s="45">
        <f t="shared" si="16"/>
        <v>1540</v>
      </c>
      <c r="L90" s="45">
        <f t="shared" si="16"/>
        <v>1540</v>
      </c>
      <c r="M90" s="45">
        <f t="shared" si="16"/>
        <v>1540</v>
      </c>
      <c r="N90" s="45">
        <f t="shared" si="16"/>
        <v>1540</v>
      </c>
      <c r="O90" s="45">
        <f t="shared" si="16"/>
        <v>1540</v>
      </c>
      <c r="P90" s="45">
        <f t="shared" si="16"/>
        <v>1540</v>
      </c>
      <c r="Q90" s="45">
        <f t="shared" si="16"/>
        <v>1540</v>
      </c>
      <c r="R90" s="45">
        <f t="shared" si="16"/>
        <v>1540</v>
      </c>
      <c r="S90" s="45">
        <f t="shared" si="16"/>
        <v>1540</v>
      </c>
      <c r="T90" s="45">
        <f t="shared" si="16"/>
        <v>1540</v>
      </c>
      <c r="U90" s="45">
        <f t="shared" si="16"/>
        <v>1540</v>
      </c>
      <c r="V90" s="45">
        <f t="shared" si="16"/>
        <v>1540</v>
      </c>
      <c r="W90" s="45">
        <f t="shared" si="16"/>
        <v>1540</v>
      </c>
      <c r="X90" s="45">
        <f t="shared" si="16"/>
        <v>1540</v>
      </c>
      <c r="Y90" s="45">
        <f t="shared" si="16"/>
        <v>1540</v>
      </c>
      <c r="Z90" s="45">
        <f t="shared" si="16"/>
        <v>1540</v>
      </c>
      <c r="AA90" s="45">
        <f t="shared" si="16"/>
        <v>1540</v>
      </c>
      <c r="AB90" s="45">
        <f t="shared" si="16"/>
        <v>1540</v>
      </c>
      <c r="AC90" s="45">
        <f t="shared" si="16"/>
        <v>1540</v>
      </c>
      <c r="AD90" s="45">
        <f t="shared" si="16"/>
        <v>1540</v>
      </c>
      <c r="AE90" s="45">
        <f t="shared" si="16"/>
        <v>1540</v>
      </c>
      <c r="AF90" s="45">
        <f t="shared" si="16"/>
        <v>1540</v>
      </c>
      <c r="AG90" s="45">
        <f t="shared" si="16"/>
        <v>1540</v>
      </c>
      <c r="AH90" s="45">
        <f t="shared" si="16"/>
        <v>1540</v>
      </c>
      <c r="AI90" s="45">
        <f t="shared" si="16"/>
        <v>1540</v>
      </c>
      <c r="AJ90" s="45">
        <f t="shared" si="16"/>
        <v>1540</v>
      </c>
      <c r="AK90" s="45">
        <f t="shared" si="16"/>
        <v>1540</v>
      </c>
      <c r="AL90" s="45">
        <f t="shared" si="16"/>
        <v>1540</v>
      </c>
      <c r="AM90" s="45">
        <f t="shared" si="16"/>
        <v>1540</v>
      </c>
      <c r="AN90" s="45">
        <f t="shared" si="16"/>
        <v>1540</v>
      </c>
      <c r="AO90" s="45">
        <f t="shared" si="16"/>
        <v>1540</v>
      </c>
      <c r="AP90" s="45">
        <f t="shared" si="16"/>
        <v>1540</v>
      </c>
      <c r="AQ90" s="45">
        <f t="shared" si="16"/>
        <v>1540</v>
      </c>
      <c r="AR90" s="45">
        <f t="shared" si="16"/>
        <v>1540</v>
      </c>
      <c r="AS90" s="45">
        <f t="shared" si="16"/>
        <v>1540</v>
      </c>
      <c r="AT90" s="45">
        <f t="shared" si="16"/>
        <v>1540</v>
      </c>
      <c r="AU90" s="45">
        <f t="shared" si="16"/>
        <v>1540</v>
      </c>
      <c r="AV90" s="45">
        <f t="shared" si="16"/>
        <v>1540</v>
      </c>
      <c r="AW90" s="45">
        <f t="shared" si="16"/>
        <v>1540</v>
      </c>
      <c r="AX90" s="45">
        <f t="shared" si="16"/>
        <v>1540</v>
      </c>
      <c r="AY90" s="45">
        <f t="shared" si="16"/>
        <v>1540</v>
      </c>
    </row>
    <row r="91" spans="1:130" x14ac:dyDescent="0.25">
      <c r="B91" t="str">
        <f t="shared" si="11"/>
        <v>Prodotto 19</v>
      </c>
      <c r="C91" s="43">
        <v>0.22</v>
      </c>
      <c r="D91" s="45">
        <f t="shared" si="13"/>
        <v>1540</v>
      </c>
      <c r="E91" s="45">
        <f t="shared" si="16"/>
        <v>1540</v>
      </c>
      <c r="F91" s="45">
        <f t="shared" si="16"/>
        <v>1540</v>
      </c>
      <c r="G91" s="45">
        <f t="shared" si="16"/>
        <v>1540</v>
      </c>
      <c r="H91" s="45">
        <f t="shared" si="16"/>
        <v>1540</v>
      </c>
      <c r="I91" s="45">
        <f t="shared" si="16"/>
        <v>1540</v>
      </c>
      <c r="J91" s="45">
        <f t="shared" si="16"/>
        <v>1540</v>
      </c>
      <c r="K91" s="45">
        <f t="shared" si="16"/>
        <v>1540</v>
      </c>
      <c r="L91" s="45">
        <f t="shared" si="16"/>
        <v>1540</v>
      </c>
      <c r="M91" s="45">
        <f t="shared" si="16"/>
        <v>1540</v>
      </c>
      <c r="N91" s="45">
        <f t="shared" si="16"/>
        <v>1540</v>
      </c>
      <c r="O91" s="45">
        <f t="shared" si="16"/>
        <v>1540</v>
      </c>
      <c r="P91" s="45">
        <f t="shared" si="16"/>
        <v>1540</v>
      </c>
      <c r="Q91" s="45">
        <f t="shared" si="16"/>
        <v>1540</v>
      </c>
      <c r="R91" s="45">
        <f t="shared" si="16"/>
        <v>1540</v>
      </c>
      <c r="S91" s="45">
        <f t="shared" si="16"/>
        <v>1540</v>
      </c>
      <c r="T91" s="45">
        <f t="shared" si="16"/>
        <v>1540</v>
      </c>
      <c r="U91" s="45">
        <f t="shared" si="16"/>
        <v>1540</v>
      </c>
      <c r="V91" s="45">
        <f t="shared" si="16"/>
        <v>1540</v>
      </c>
      <c r="W91" s="45">
        <f t="shared" si="16"/>
        <v>1540</v>
      </c>
      <c r="X91" s="45">
        <f t="shared" si="16"/>
        <v>1540</v>
      </c>
      <c r="Y91" s="45">
        <f t="shared" si="16"/>
        <v>1540</v>
      </c>
      <c r="Z91" s="45">
        <f t="shared" si="16"/>
        <v>1540</v>
      </c>
      <c r="AA91" s="45">
        <f t="shared" si="16"/>
        <v>1540</v>
      </c>
      <c r="AB91" s="45">
        <f t="shared" si="16"/>
        <v>1540</v>
      </c>
      <c r="AC91" s="45">
        <f t="shared" si="16"/>
        <v>1540</v>
      </c>
      <c r="AD91" s="45">
        <f t="shared" si="16"/>
        <v>1540</v>
      </c>
      <c r="AE91" s="45">
        <f t="shared" si="16"/>
        <v>1540</v>
      </c>
      <c r="AF91" s="45">
        <f t="shared" si="16"/>
        <v>1540</v>
      </c>
      <c r="AG91" s="45">
        <f t="shared" si="16"/>
        <v>1540</v>
      </c>
      <c r="AH91" s="45">
        <f t="shared" si="16"/>
        <v>1540</v>
      </c>
      <c r="AI91" s="45">
        <f t="shared" si="16"/>
        <v>1540</v>
      </c>
      <c r="AJ91" s="45">
        <f t="shared" si="16"/>
        <v>1540</v>
      </c>
      <c r="AK91" s="45">
        <f t="shared" si="16"/>
        <v>1540</v>
      </c>
      <c r="AL91" s="45">
        <f t="shared" si="16"/>
        <v>1540</v>
      </c>
      <c r="AM91" s="45">
        <f t="shared" si="16"/>
        <v>1540</v>
      </c>
      <c r="AN91" s="45">
        <f t="shared" si="16"/>
        <v>1540</v>
      </c>
      <c r="AO91" s="45">
        <f t="shared" si="16"/>
        <v>1540</v>
      </c>
      <c r="AP91" s="45">
        <f t="shared" si="16"/>
        <v>1540</v>
      </c>
      <c r="AQ91" s="45">
        <f t="shared" si="16"/>
        <v>1540</v>
      </c>
      <c r="AR91" s="45">
        <f t="shared" si="16"/>
        <v>1540</v>
      </c>
      <c r="AS91" s="45">
        <f t="shared" si="16"/>
        <v>1540</v>
      </c>
      <c r="AT91" s="45">
        <f t="shared" si="16"/>
        <v>1540</v>
      </c>
      <c r="AU91" s="45">
        <f t="shared" si="16"/>
        <v>1540</v>
      </c>
      <c r="AV91" s="45">
        <f t="shared" si="16"/>
        <v>1540</v>
      </c>
      <c r="AW91" s="45">
        <f t="shared" si="16"/>
        <v>1540</v>
      </c>
      <c r="AX91" s="45">
        <f t="shared" si="16"/>
        <v>1540</v>
      </c>
      <c r="AY91" s="45">
        <f t="shared" si="16"/>
        <v>1540</v>
      </c>
    </row>
    <row r="92" spans="1:130" x14ac:dyDescent="0.25">
      <c r="B92" t="str">
        <f t="shared" si="11"/>
        <v>Prodotto 20</v>
      </c>
      <c r="C92" s="43">
        <v>0.22</v>
      </c>
      <c r="D92" s="45">
        <f t="shared" si="13"/>
        <v>1540</v>
      </c>
      <c r="E92" s="45">
        <f t="shared" si="16"/>
        <v>1540</v>
      </c>
      <c r="F92" s="45">
        <f t="shared" si="16"/>
        <v>1540</v>
      </c>
      <c r="G92" s="45">
        <f t="shared" si="16"/>
        <v>1540</v>
      </c>
      <c r="H92" s="45">
        <f t="shared" si="16"/>
        <v>1540</v>
      </c>
      <c r="I92" s="45">
        <f t="shared" si="16"/>
        <v>1540</v>
      </c>
      <c r="J92" s="45">
        <f t="shared" si="16"/>
        <v>1540</v>
      </c>
      <c r="K92" s="45">
        <f t="shared" si="16"/>
        <v>1540</v>
      </c>
      <c r="L92" s="45">
        <f t="shared" si="16"/>
        <v>1540</v>
      </c>
      <c r="M92" s="45">
        <f t="shared" si="16"/>
        <v>1540</v>
      </c>
      <c r="N92" s="45">
        <f t="shared" si="16"/>
        <v>1540</v>
      </c>
      <c r="O92" s="45">
        <f t="shared" si="16"/>
        <v>1540</v>
      </c>
      <c r="P92" s="45">
        <f t="shared" si="16"/>
        <v>1540</v>
      </c>
      <c r="Q92" s="45">
        <f t="shared" si="16"/>
        <v>1540</v>
      </c>
      <c r="R92" s="45">
        <f t="shared" si="16"/>
        <v>1540</v>
      </c>
      <c r="S92" s="45">
        <f t="shared" si="16"/>
        <v>1540</v>
      </c>
      <c r="T92" s="45">
        <f t="shared" si="16"/>
        <v>1540</v>
      </c>
      <c r="U92" s="45">
        <f t="shared" si="16"/>
        <v>1540</v>
      </c>
      <c r="V92" s="45">
        <f t="shared" si="16"/>
        <v>1540</v>
      </c>
      <c r="W92" s="45">
        <f t="shared" si="16"/>
        <v>1540</v>
      </c>
      <c r="X92" s="45">
        <f t="shared" si="16"/>
        <v>1540</v>
      </c>
      <c r="Y92" s="45">
        <f t="shared" si="16"/>
        <v>1540</v>
      </c>
      <c r="Z92" s="45">
        <f t="shared" si="16"/>
        <v>1540</v>
      </c>
      <c r="AA92" s="45">
        <f t="shared" si="16"/>
        <v>1540</v>
      </c>
      <c r="AB92" s="45">
        <f t="shared" si="16"/>
        <v>1540</v>
      </c>
      <c r="AC92" s="45">
        <f t="shared" si="16"/>
        <v>1540</v>
      </c>
      <c r="AD92" s="45">
        <f t="shared" si="16"/>
        <v>1540</v>
      </c>
      <c r="AE92" s="45">
        <f t="shared" si="16"/>
        <v>1540</v>
      </c>
      <c r="AF92" s="45">
        <f t="shared" si="16"/>
        <v>1540</v>
      </c>
      <c r="AG92" s="45">
        <f t="shared" si="16"/>
        <v>1540</v>
      </c>
      <c r="AH92" s="45">
        <f t="shared" si="16"/>
        <v>1540</v>
      </c>
      <c r="AI92" s="45">
        <f t="shared" si="16"/>
        <v>1540</v>
      </c>
      <c r="AJ92" s="45">
        <f t="shared" si="16"/>
        <v>1540</v>
      </c>
      <c r="AK92" s="45">
        <f t="shared" si="16"/>
        <v>1540</v>
      </c>
      <c r="AL92" s="45">
        <f t="shared" si="16"/>
        <v>1540</v>
      </c>
      <c r="AM92" s="45">
        <f t="shared" si="16"/>
        <v>1540</v>
      </c>
      <c r="AN92" s="45">
        <f t="shared" si="16"/>
        <v>1540</v>
      </c>
      <c r="AO92" s="45">
        <f t="shared" si="16"/>
        <v>1540</v>
      </c>
      <c r="AP92" s="45">
        <f t="shared" si="16"/>
        <v>1540</v>
      </c>
      <c r="AQ92" s="45">
        <f t="shared" si="16"/>
        <v>1540</v>
      </c>
      <c r="AR92" s="45">
        <f t="shared" si="16"/>
        <v>1540</v>
      </c>
      <c r="AS92" s="45">
        <f t="shared" si="16"/>
        <v>1540</v>
      </c>
      <c r="AT92" s="45">
        <f t="shared" si="16"/>
        <v>1540</v>
      </c>
      <c r="AU92" s="45">
        <f t="shared" si="16"/>
        <v>1540</v>
      </c>
      <c r="AV92" s="45">
        <f t="shared" si="16"/>
        <v>1540</v>
      </c>
      <c r="AW92" s="45">
        <f t="shared" si="16"/>
        <v>1540</v>
      </c>
      <c r="AX92" s="45">
        <f t="shared" si="16"/>
        <v>1540</v>
      </c>
      <c r="AY92" s="45">
        <f t="shared" si="16"/>
        <v>1540</v>
      </c>
    </row>
    <row r="93" spans="1:130" s="53" customFormat="1" x14ac:dyDescent="0.25">
      <c r="A93"/>
      <c r="B93" s="3" t="s">
        <v>205</v>
      </c>
      <c r="C93" s="3"/>
      <c r="D93" s="52">
        <f>SUM(D73:D92)</f>
        <v>30800</v>
      </c>
      <c r="E93" s="52">
        <f t="shared" ref="E93:AY93" si="17">SUM(E73:E92)</f>
        <v>30800</v>
      </c>
      <c r="F93" s="52">
        <f t="shared" si="17"/>
        <v>30800</v>
      </c>
      <c r="G93" s="52">
        <f t="shared" si="17"/>
        <v>30800</v>
      </c>
      <c r="H93" s="52">
        <f t="shared" si="17"/>
        <v>30800</v>
      </c>
      <c r="I93" s="52">
        <f t="shared" si="17"/>
        <v>30800</v>
      </c>
      <c r="J93" s="52">
        <f t="shared" si="17"/>
        <v>30800</v>
      </c>
      <c r="K93" s="52">
        <f t="shared" si="17"/>
        <v>30800</v>
      </c>
      <c r="L93" s="52">
        <f t="shared" si="17"/>
        <v>30800</v>
      </c>
      <c r="M93" s="52">
        <f t="shared" si="17"/>
        <v>30800</v>
      </c>
      <c r="N93" s="52">
        <f t="shared" si="17"/>
        <v>30800</v>
      </c>
      <c r="O93" s="52">
        <f t="shared" si="17"/>
        <v>30800</v>
      </c>
      <c r="P93" s="52">
        <f t="shared" si="17"/>
        <v>30800</v>
      </c>
      <c r="Q93" s="52">
        <f t="shared" si="17"/>
        <v>30800</v>
      </c>
      <c r="R93" s="52">
        <f t="shared" si="17"/>
        <v>30800</v>
      </c>
      <c r="S93" s="52">
        <f t="shared" si="17"/>
        <v>30800</v>
      </c>
      <c r="T93" s="52">
        <f t="shared" si="17"/>
        <v>30800</v>
      </c>
      <c r="U93" s="52">
        <f t="shared" si="17"/>
        <v>30800</v>
      </c>
      <c r="V93" s="52">
        <f t="shared" si="17"/>
        <v>30800</v>
      </c>
      <c r="W93" s="52">
        <f t="shared" si="17"/>
        <v>30800</v>
      </c>
      <c r="X93" s="52">
        <f t="shared" si="17"/>
        <v>30800</v>
      </c>
      <c r="Y93" s="52">
        <f t="shared" si="17"/>
        <v>30800</v>
      </c>
      <c r="Z93" s="52">
        <f t="shared" si="17"/>
        <v>30800</v>
      </c>
      <c r="AA93" s="52">
        <f t="shared" si="17"/>
        <v>30800</v>
      </c>
      <c r="AB93" s="52">
        <f t="shared" si="17"/>
        <v>30800</v>
      </c>
      <c r="AC93" s="52">
        <f t="shared" si="17"/>
        <v>30800</v>
      </c>
      <c r="AD93" s="52">
        <f t="shared" si="17"/>
        <v>30800</v>
      </c>
      <c r="AE93" s="52">
        <f t="shared" si="17"/>
        <v>30800</v>
      </c>
      <c r="AF93" s="52">
        <f t="shared" si="17"/>
        <v>30800</v>
      </c>
      <c r="AG93" s="52">
        <f t="shared" si="17"/>
        <v>30800</v>
      </c>
      <c r="AH93" s="52">
        <f t="shared" si="17"/>
        <v>30800</v>
      </c>
      <c r="AI93" s="52">
        <f t="shared" si="17"/>
        <v>30800</v>
      </c>
      <c r="AJ93" s="52">
        <f t="shared" si="17"/>
        <v>30800</v>
      </c>
      <c r="AK93" s="52">
        <f t="shared" si="17"/>
        <v>30800</v>
      </c>
      <c r="AL93" s="52">
        <f t="shared" si="17"/>
        <v>30800</v>
      </c>
      <c r="AM93" s="52">
        <f t="shared" si="17"/>
        <v>30800</v>
      </c>
      <c r="AN93" s="52">
        <f t="shared" si="17"/>
        <v>30800</v>
      </c>
      <c r="AO93" s="52">
        <f t="shared" si="17"/>
        <v>30800</v>
      </c>
      <c r="AP93" s="52">
        <f t="shared" si="17"/>
        <v>30800</v>
      </c>
      <c r="AQ93" s="52">
        <f t="shared" si="17"/>
        <v>30800</v>
      </c>
      <c r="AR93" s="52">
        <f t="shared" si="17"/>
        <v>30800</v>
      </c>
      <c r="AS93" s="52">
        <f t="shared" si="17"/>
        <v>30800</v>
      </c>
      <c r="AT93" s="52">
        <f t="shared" si="17"/>
        <v>30800</v>
      </c>
      <c r="AU93" s="52">
        <f t="shared" si="17"/>
        <v>30800</v>
      </c>
      <c r="AV93" s="52">
        <f t="shared" si="17"/>
        <v>30800</v>
      </c>
      <c r="AW93" s="52">
        <f t="shared" si="17"/>
        <v>30800</v>
      </c>
      <c r="AX93" s="52">
        <f t="shared" si="17"/>
        <v>30800</v>
      </c>
      <c r="AY93" s="52">
        <f t="shared" si="17"/>
        <v>30800</v>
      </c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</row>
    <row r="95" spans="1:130" x14ac:dyDescent="0.25">
      <c r="B95" s="26" t="s">
        <v>235</v>
      </c>
      <c r="C95" s="26" t="s">
        <v>207</v>
      </c>
      <c r="D95" s="33">
        <f t="shared" ref="D95:AY95" si="18">+D3</f>
        <v>42370</v>
      </c>
      <c r="E95" s="33">
        <f t="shared" si="18"/>
        <v>42429</v>
      </c>
      <c r="F95" s="33">
        <f t="shared" si="18"/>
        <v>42460</v>
      </c>
      <c r="G95" s="33">
        <f t="shared" si="18"/>
        <v>42490</v>
      </c>
      <c r="H95" s="33">
        <f t="shared" si="18"/>
        <v>42521</v>
      </c>
      <c r="I95" s="33">
        <f t="shared" si="18"/>
        <v>42551</v>
      </c>
      <c r="J95" s="33">
        <f t="shared" si="18"/>
        <v>42582</v>
      </c>
      <c r="K95" s="33">
        <f t="shared" si="18"/>
        <v>42613</v>
      </c>
      <c r="L95" s="33">
        <f t="shared" si="18"/>
        <v>42643</v>
      </c>
      <c r="M95" s="33">
        <f t="shared" si="18"/>
        <v>42674</v>
      </c>
      <c r="N95" s="33">
        <f t="shared" si="18"/>
        <v>42704</v>
      </c>
      <c r="O95" s="33">
        <f t="shared" si="18"/>
        <v>42735</v>
      </c>
      <c r="P95" s="33">
        <f t="shared" si="18"/>
        <v>42766</v>
      </c>
      <c r="Q95" s="33">
        <f t="shared" si="18"/>
        <v>42794</v>
      </c>
      <c r="R95" s="33">
        <f t="shared" si="18"/>
        <v>42825</v>
      </c>
      <c r="S95" s="33">
        <f t="shared" si="18"/>
        <v>42855</v>
      </c>
      <c r="T95" s="33">
        <f t="shared" si="18"/>
        <v>42886</v>
      </c>
      <c r="U95" s="33">
        <f t="shared" si="18"/>
        <v>42916</v>
      </c>
      <c r="V95" s="33">
        <f t="shared" si="18"/>
        <v>42947</v>
      </c>
      <c r="W95" s="33">
        <f t="shared" si="18"/>
        <v>42978</v>
      </c>
      <c r="X95" s="33">
        <f t="shared" si="18"/>
        <v>43008</v>
      </c>
      <c r="Y95" s="33">
        <f t="shared" si="18"/>
        <v>43039</v>
      </c>
      <c r="Z95" s="33">
        <f t="shared" si="18"/>
        <v>43069</v>
      </c>
      <c r="AA95" s="33">
        <f t="shared" si="18"/>
        <v>43100</v>
      </c>
      <c r="AB95" s="33">
        <f t="shared" si="18"/>
        <v>43131</v>
      </c>
      <c r="AC95" s="33">
        <f t="shared" si="18"/>
        <v>43159</v>
      </c>
      <c r="AD95" s="33">
        <f t="shared" si="18"/>
        <v>43190</v>
      </c>
      <c r="AE95" s="33">
        <f t="shared" si="18"/>
        <v>43220</v>
      </c>
      <c r="AF95" s="33">
        <f t="shared" si="18"/>
        <v>43251</v>
      </c>
      <c r="AG95" s="33">
        <f t="shared" si="18"/>
        <v>43281</v>
      </c>
      <c r="AH95" s="33">
        <f t="shared" si="18"/>
        <v>43312</v>
      </c>
      <c r="AI95" s="33">
        <f t="shared" si="18"/>
        <v>43343</v>
      </c>
      <c r="AJ95" s="33">
        <f t="shared" si="18"/>
        <v>43373</v>
      </c>
      <c r="AK95" s="33">
        <f t="shared" si="18"/>
        <v>43404</v>
      </c>
      <c r="AL95" s="33">
        <f t="shared" si="18"/>
        <v>43434</v>
      </c>
      <c r="AM95" s="33">
        <f t="shared" si="18"/>
        <v>43465</v>
      </c>
      <c r="AN95" s="33">
        <f t="shared" si="18"/>
        <v>43496</v>
      </c>
      <c r="AO95" s="33">
        <f t="shared" si="18"/>
        <v>43524</v>
      </c>
      <c r="AP95" s="33">
        <f t="shared" si="18"/>
        <v>43555</v>
      </c>
      <c r="AQ95" s="33">
        <f t="shared" si="18"/>
        <v>43585</v>
      </c>
      <c r="AR95" s="33">
        <f t="shared" si="18"/>
        <v>43616</v>
      </c>
      <c r="AS95" s="33">
        <f t="shared" si="18"/>
        <v>43646</v>
      </c>
      <c r="AT95" s="33">
        <f t="shared" si="18"/>
        <v>43677</v>
      </c>
      <c r="AU95" s="33">
        <f t="shared" si="18"/>
        <v>43708</v>
      </c>
      <c r="AV95" s="33">
        <f t="shared" si="18"/>
        <v>43738</v>
      </c>
      <c r="AW95" s="33">
        <f t="shared" si="18"/>
        <v>43769</v>
      </c>
      <c r="AX95" s="33">
        <f t="shared" si="18"/>
        <v>43799</v>
      </c>
      <c r="AY95" s="33">
        <f t="shared" si="18"/>
        <v>43830</v>
      </c>
    </row>
    <row r="96" spans="1:130" x14ac:dyDescent="0.25">
      <c r="B96" t="str">
        <f t="shared" ref="B96:B115" si="19">+B4</f>
        <v>Prodotto 1</v>
      </c>
      <c r="C96" s="44">
        <v>90</v>
      </c>
      <c r="D96" s="45">
        <f t="shared" ref="D96:D115" si="20">+IF($C96=0,0,(D49+D73))</f>
        <v>8540</v>
      </c>
      <c r="E96" s="45">
        <f>+IF($C96=0,0,IF($C96=30,(E49+E73),(SUM(D49:E49)+SUM(D73:E73))))-D96</f>
        <v>8540</v>
      </c>
      <c r="F96" s="45">
        <f>+IF($C96=0,0,IF($C96=30,(F49+F73),IF($C96=60,(SUM(E49:F49)+SUM(E73:F73)),(SUM(D49:F49)+SUM(D73:F73)))))-SUM($D96:E96)</f>
        <v>8540</v>
      </c>
      <c r="G96" s="45">
        <f>+IF($C96=0,0,IF($C96=30,(G49+G73),IF($C96=60,(SUM(F49:G49)+SUM(F73:G73)),(SUM(E49:G49)+SUM(E73:G73)))))-SUM($D96:F96)</f>
        <v>0</v>
      </c>
      <c r="H96" s="45">
        <f>+IF($C96=0,0,IF($C96=30,(H49+H73),IF($C96=60,(SUM(G49:H49)+SUM(G73:H73)),(SUM(F49:H49)+SUM(F73:H73)))))-SUM($D96:G96)</f>
        <v>0</v>
      </c>
      <c r="I96" s="45">
        <f>+IF($C96=0,0,IF($C96=30,(I49+I73),IF($C96=60,(SUM(H49:I49)+SUM(H73:I73)),(SUM(G49:I49)+SUM(G73:I73)))))-SUM($D96:H96)</f>
        <v>0</v>
      </c>
      <c r="J96" s="45">
        <f>+IF($C96=0,0,IF($C96=30,(J49+J73),IF($C96=60,(SUM(I49:J49)+SUM(I73:J73)),(SUM(H49:J49)+SUM(H73:J73)))))-SUM($D96:I96)</f>
        <v>0</v>
      </c>
      <c r="K96" s="45">
        <f>+IF($C96=0,0,IF($C96=30,(K49+K73),IF($C96=60,(SUM(J49:K49)+SUM(J73:K73)),(SUM(I49:K49)+SUM(I73:K73)))))-SUM($D96:J96)</f>
        <v>0</v>
      </c>
      <c r="L96" s="45">
        <f>+IF($C96=0,0,IF($C96=30,(L49+L73),IF($C96=60,(SUM(K49:L49)+SUM(K73:L73)),(SUM(J49:L49)+SUM(J73:L73)))))-SUM($D96:K96)</f>
        <v>0</v>
      </c>
      <c r="M96" s="45">
        <f>+IF($C96=0,0,IF($C96=30,(M49+M73),IF($C96=60,(SUM(L49:M49)+SUM(L73:M73)),(SUM(K49:M49)+SUM(K73:M73)))))-SUM($D96:L96)</f>
        <v>0</v>
      </c>
      <c r="N96" s="45">
        <f>+IF($C96=0,0,IF($C96=30,(N49+N73),IF($C96=60,(SUM(M49:N49)+SUM(M73:N73)),(SUM(L49:N49)+SUM(L73:N73)))))-SUM($D96:M96)</f>
        <v>0</v>
      </c>
      <c r="O96" s="45">
        <f>+IF($C96=0,0,IF($C96=30,(O49+O73),IF($C96=60,(SUM(N49:O49)+SUM(N73:O73)),(SUM(M49:O49)+SUM(M73:O73)))))-SUM($D96:N96)</f>
        <v>0</v>
      </c>
      <c r="P96" s="45">
        <f>+IF($C96=0,0,IF($C96=30,(P49+P73),IF($C96=60,(SUM(O49:P49)+SUM(O73:P73)),(SUM(N49:P49)+SUM(N73:P73)))))-SUM($D96:O96)</f>
        <v>0</v>
      </c>
      <c r="Q96" s="45">
        <f>+IF($C96=0,0,IF($C96=30,(Q49+Q73),IF($C96=60,(SUM(P49:Q49)+SUM(P73:Q73)),(SUM(O49:Q49)+SUM(O73:Q73)))))-SUM($D96:P96)</f>
        <v>0</v>
      </c>
      <c r="R96" s="45">
        <f>+IF($C96=0,0,IF($C96=30,(R49+R73),IF($C96=60,(SUM(Q49:R49)+SUM(Q73:R73)),(SUM(P49:R49)+SUM(P73:R73)))))-SUM($D96:Q96)</f>
        <v>0</v>
      </c>
      <c r="S96" s="45">
        <f>+IF($C96=0,0,IF($C96=30,(S49+S73),IF($C96=60,(SUM(R49:S49)+SUM(R73:S73)),(SUM(Q49:S49)+SUM(Q73:S73)))))-SUM($D96:R96)</f>
        <v>0</v>
      </c>
      <c r="T96" s="45">
        <f>+IF($C96=0,0,IF($C96=30,(T49+T73),IF($C96=60,(SUM(S49:T49)+SUM(S73:T73)),(SUM(R49:T49)+SUM(R73:T73)))))-SUM($D96:S96)</f>
        <v>0</v>
      </c>
      <c r="U96" s="45">
        <f>+IF($C96=0,0,IF($C96=30,(U49+U73),IF($C96=60,(SUM(T49:U49)+SUM(T73:U73)),(SUM(S49:U49)+SUM(S73:U73)))))-SUM($D96:T96)</f>
        <v>0</v>
      </c>
      <c r="V96" s="45">
        <f>+IF($C96=0,0,IF($C96=30,(V49+V73),IF($C96=60,(SUM(U49:V49)+SUM(U73:V73)),(SUM(T49:V49)+SUM(T73:V73)))))-SUM($D96:U96)</f>
        <v>0</v>
      </c>
      <c r="W96" s="45">
        <f>+IF($C96=0,0,IF($C96=30,(W49+W73),IF($C96=60,(SUM(V49:W49)+SUM(V73:W73)),(SUM(U49:W49)+SUM(U73:W73)))))-SUM($D96:V96)</f>
        <v>0</v>
      </c>
      <c r="X96" s="45">
        <f>+IF($C96=0,0,IF($C96=30,(X49+X73),IF($C96=60,(SUM(W49:X49)+SUM(W73:X73)),(SUM(V49:X49)+SUM(V73:X73)))))-SUM($D96:W96)</f>
        <v>0</v>
      </c>
      <c r="Y96" s="45">
        <f>+IF($C96=0,0,IF($C96=30,(Y49+Y73),IF($C96=60,(SUM(X49:Y49)+SUM(X73:Y73)),(SUM(W49:Y49)+SUM(W73:Y73)))))-SUM($D96:X96)</f>
        <v>0</v>
      </c>
      <c r="Z96" s="45">
        <f>+IF($C96=0,0,IF($C96=30,(Z49+Z73),IF($C96=60,(SUM(Y49:Z49)+SUM(Y73:Z73)),(SUM(X49:Z49)+SUM(X73:Z73)))))-SUM($D96:Y96)</f>
        <v>0</v>
      </c>
      <c r="AA96" s="45">
        <f>+IF($C96=0,0,IF($C96=30,(AA49+AA73),IF($C96=60,(SUM(Z49:AA49)+SUM(Z73:AA73)),(SUM(Y49:AA49)+SUM(Y73:AA73)))))-SUM($D96:Z96)</f>
        <v>0</v>
      </c>
      <c r="AB96" s="45">
        <f>+IF($C96=0,0,IF($C96=30,(AB49+AB73),IF($C96=60,(SUM(AA49:AB49)+SUM(AA73:AB73)),(SUM(Z49:AB49)+SUM(Z73:AB73)))))-SUM($D96:AA96)</f>
        <v>0</v>
      </c>
      <c r="AC96" s="45">
        <f>+IF($C96=0,0,IF($C96=30,(AC49+AC73),IF($C96=60,(SUM(AB49:AC49)+SUM(AB73:AC73)),(SUM(AA49:AC49)+SUM(AA73:AC73)))))-SUM($D96:AB96)</f>
        <v>0</v>
      </c>
      <c r="AD96" s="45">
        <f>+IF($C96=0,0,IF($C96=30,(AD49+AD73),IF($C96=60,(SUM(AC49:AD49)+SUM(AC73:AD73)),(SUM(AB49:AD49)+SUM(AB73:AD73)))))-SUM($D96:AC96)</f>
        <v>0</v>
      </c>
      <c r="AE96" s="45">
        <f>+IF($C96=0,0,IF($C96=30,(AE49+AE73),IF($C96=60,(SUM(AD49:AE49)+SUM(AD73:AE73)),(SUM(AC49:AE49)+SUM(AC73:AE73)))))-SUM($D96:AD96)</f>
        <v>0</v>
      </c>
      <c r="AF96" s="45">
        <f>+IF($C96=0,0,IF($C96=30,(AF49+AF73),IF($C96=60,(SUM(AE49:AF49)+SUM(AE73:AF73)),(SUM(AD49:AF49)+SUM(AD73:AF73)))))-SUM($D96:AE96)</f>
        <v>0</v>
      </c>
      <c r="AG96" s="45">
        <f>+IF($C96=0,0,IF($C96=30,(AG49+AG73),IF($C96=60,(SUM(AF49:AG49)+SUM(AF73:AG73)),(SUM(AE49:AG49)+SUM(AE73:AG73)))))-SUM($D96:AF96)</f>
        <v>0</v>
      </c>
      <c r="AH96" s="45">
        <f>+IF($C96=0,0,IF($C96=30,(AH49+AH73),IF($C96=60,(SUM(AG49:AH49)+SUM(AG73:AH73)),(SUM(AF49:AH49)+SUM(AF73:AH73)))))-SUM($D96:AG96)</f>
        <v>0</v>
      </c>
      <c r="AI96" s="45">
        <f>+IF($C96=0,0,IF($C96=30,(AI49+AI73),IF($C96=60,(SUM(AH49:AI49)+SUM(AH73:AI73)),(SUM(AG49:AI49)+SUM(AG73:AI73)))))-SUM($D96:AH96)</f>
        <v>0</v>
      </c>
      <c r="AJ96" s="45">
        <f>+IF($C96=0,0,IF($C96=30,(AJ49+AJ73),IF($C96=60,(SUM(AI49:AJ49)+SUM(AI73:AJ73)),(SUM(AH49:AJ49)+SUM(AH73:AJ73)))))-SUM($D96:AI96)</f>
        <v>0</v>
      </c>
      <c r="AK96" s="45">
        <f>+IF($C96=0,0,IF($C96=30,(AK49+AK73),IF($C96=60,(SUM(AJ49:AK49)+SUM(AJ73:AK73)),(SUM(AI49:AK49)+SUM(AI73:AK73)))))-SUM($D96:AJ96)</f>
        <v>0</v>
      </c>
      <c r="AL96" s="45">
        <f>+IF($C96=0,0,IF($C96=30,(AL49+AL73),IF($C96=60,(SUM(AK49:AL49)+SUM(AK73:AL73)),(SUM(AJ49:AL49)+SUM(AJ73:AL73)))))-SUM($D96:AK96)</f>
        <v>0</v>
      </c>
      <c r="AM96" s="45">
        <f>+IF($C96=0,0,IF($C96=30,(AM49+AM73),IF($C96=60,(SUM(AL49:AM49)+SUM(AL73:AM73)),(SUM(AK49:AM49)+SUM(AK73:AM73)))))-SUM($D96:AL96)</f>
        <v>0</v>
      </c>
      <c r="AN96" s="45">
        <f>+IF($C96=0,0,IF($C96=30,(AN49+AN73),IF($C96=60,(SUM(AM49:AN49)+SUM(AM73:AN73)),(SUM(AL49:AN49)+SUM(AL73:AN73)))))-SUM($D96:AM96)</f>
        <v>0</v>
      </c>
      <c r="AO96" s="45">
        <f>+IF($C96=0,0,IF($C96=30,(AO49+AO73),IF($C96=60,(SUM(AN49:AO49)+SUM(AN73:AO73)),(SUM(AM49:AO49)+SUM(AM73:AO73)))))-SUM($D96:AN96)</f>
        <v>0</v>
      </c>
      <c r="AP96" s="45">
        <f>+IF($C96=0,0,IF($C96=30,(AP49+AP73),IF($C96=60,(SUM(AO49:AP49)+SUM(AO73:AP73)),(SUM(AN49:AP49)+SUM(AN73:AP73)))))-SUM($D96:AO96)</f>
        <v>0</v>
      </c>
      <c r="AQ96" s="45">
        <f>+IF($C96=0,0,IF($C96=30,(AQ49+AQ73),IF($C96=60,(SUM(AP49:AQ49)+SUM(AP73:AQ73)),(SUM(AO49:AQ49)+SUM(AO73:AQ73)))))-SUM($D96:AP96)</f>
        <v>0</v>
      </c>
      <c r="AR96" s="45">
        <f>+IF($C96=0,0,IF($C96=30,(AR49+AR73),IF($C96=60,(SUM(AQ49:AR49)+SUM(AQ73:AR73)),(SUM(AP49:AR49)+SUM(AP73:AR73)))))-SUM($D96:AQ96)</f>
        <v>0</v>
      </c>
      <c r="AS96" s="45">
        <f>+IF($C96=0,0,IF($C96=30,(AS49+AS73),IF($C96=60,(SUM(AR49:AS49)+SUM(AR73:AS73)),(SUM(AQ49:AS49)+SUM(AQ73:AS73)))))-SUM($D96:AR96)</f>
        <v>0</v>
      </c>
      <c r="AT96" s="45">
        <f>+IF($C96=0,0,IF($C96=30,(AT49+AT73),IF($C96=60,(SUM(AS49:AT49)+SUM(AS73:AT73)),(SUM(AR49:AT49)+SUM(AR73:AT73)))))-SUM($D96:AS96)</f>
        <v>0</v>
      </c>
      <c r="AU96" s="45">
        <f>+IF($C96=0,0,IF($C96=30,(AU49+AU73),IF($C96=60,(SUM(AT49:AU49)+SUM(AT73:AU73)),(SUM(AS49:AU49)+SUM(AS73:AU73)))))-SUM($D96:AT96)</f>
        <v>0</v>
      </c>
      <c r="AV96" s="45">
        <f>+IF($C96=0,0,IF($C96=30,(AV49+AV73),IF($C96=60,(SUM(AU49:AV49)+SUM(AU73:AV73)),(SUM(AT49:AV49)+SUM(AT73:AV73)))))-SUM($D96:AU96)</f>
        <v>0</v>
      </c>
      <c r="AW96" s="45">
        <f>+IF($C96=0,0,IF($C96=30,(AW49+AW73),IF($C96=60,(SUM(AV49:AW49)+SUM(AV73:AW73)),(SUM(AU49:AW49)+SUM(AU73:AW73)))))-SUM($D96:AV96)</f>
        <v>0</v>
      </c>
      <c r="AX96" s="45">
        <f>+IF($C96=0,0,IF($C96=30,(AX49+AX73),IF($C96=60,(SUM(AW49:AX49)+SUM(AW73:AX73)),(SUM(AV49:AX49)+SUM(AV73:AX73)))))-SUM($D96:AW96)</f>
        <v>0</v>
      </c>
      <c r="AY96" s="45">
        <f>+IF($C96=0,0,IF($C96=30,(AY49+AY73),IF($C96=60,(SUM(AX49:AY49)+SUM(AX73:AY73)),(SUM(AW49:AY49)+SUM(AW73:AY73)))))-SUM($D96:AX96)</f>
        <v>0</v>
      </c>
    </row>
    <row r="97" spans="2:51" x14ac:dyDescent="0.25">
      <c r="B97" t="str">
        <f t="shared" si="19"/>
        <v>Prodotto 2</v>
      </c>
      <c r="C97" s="44">
        <v>90</v>
      </c>
      <c r="D97" s="45">
        <f t="shared" si="20"/>
        <v>8540</v>
      </c>
      <c r="E97" s="45">
        <f t="shared" ref="E97:E115" si="21">+IF($C97=0,0,IF($C97=30,(E50+E74),(SUM(D50:E50)+SUM(D74:E74))))-D97</f>
        <v>8540</v>
      </c>
      <c r="F97" s="45">
        <f>+IF($C97=0,0,IF($C97=30,(F50+F74),IF($C97=60,(SUM(E50:F50)+SUM(E74:F74)),(SUM(D50:F50)+SUM(D74:F74)))))-SUM($D97:E97)</f>
        <v>8540</v>
      </c>
      <c r="G97" s="45">
        <f>+IF($C97=0,0,IF($C97=30,(G50+G74),IF($C97=60,(SUM(F50:G50)+SUM(F74:G74)),(SUM(E50:G50)+SUM(E74:G74)))))-SUM($D97:F97)</f>
        <v>0</v>
      </c>
      <c r="H97" s="45">
        <f>+IF($C97=0,0,IF($C97=30,(H50+H74),IF($C97=60,(SUM(G50:H50)+SUM(G74:H74)),(SUM(F50:H50)+SUM(F74:H74)))))-SUM($D97:G97)</f>
        <v>0</v>
      </c>
      <c r="I97" s="45">
        <f>+IF($C97=0,0,IF($C97=30,(I50+I74),IF($C97=60,(SUM(H50:I50)+SUM(H74:I74)),(SUM(G50:I50)+SUM(G74:I74)))))-SUM($D97:H97)</f>
        <v>0</v>
      </c>
      <c r="J97" s="45">
        <f>+IF($C97=0,0,IF($C97=30,(J50+J74),IF($C97=60,(SUM(I50:J50)+SUM(I74:J74)),(SUM(H50:J50)+SUM(H74:J74)))))-SUM($D97:I97)</f>
        <v>0</v>
      </c>
      <c r="K97" s="45">
        <f>+IF($C97=0,0,IF($C97=30,(K50+K74),IF($C97=60,(SUM(J50:K50)+SUM(J74:K74)),(SUM(I50:K50)+SUM(I74:K74)))))-SUM($D97:J97)</f>
        <v>0</v>
      </c>
      <c r="L97" s="45">
        <f>+IF($C97=0,0,IF($C97=30,(L50+L74),IF($C97=60,(SUM(K50:L50)+SUM(K74:L74)),(SUM(J50:L50)+SUM(J74:L74)))))-SUM($D97:K97)</f>
        <v>0</v>
      </c>
      <c r="M97" s="45">
        <f>+IF($C97=0,0,IF($C97=30,(M50+M74),IF($C97=60,(SUM(L50:M50)+SUM(L74:M74)),(SUM(K50:M50)+SUM(K74:M74)))))-SUM($D97:L97)</f>
        <v>0</v>
      </c>
      <c r="N97" s="45">
        <f>+IF($C97=0,0,IF($C97=30,(N50+N74),IF($C97=60,(SUM(M50:N50)+SUM(M74:N74)),(SUM(L50:N50)+SUM(L74:N74)))))-SUM($D97:M97)</f>
        <v>0</v>
      </c>
      <c r="O97" s="45">
        <f>+IF($C97=0,0,IF($C97=30,(O50+O74),IF($C97=60,(SUM(N50:O50)+SUM(N74:O74)),(SUM(M50:O50)+SUM(M74:O74)))))-SUM($D97:N97)</f>
        <v>0</v>
      </c>
      <c r="P97" s="45">
        <f>+IF($C97=0,0,IF($C97=30,(P50+P74),IF($C97=60,(SUM(O50:P50)+SUM(O74:P74)),(SUM(N50:P50)+SUM(N74:P74)))))-SUM($D97:O97)</f>
        <v>0</v>
      </c>
      <c r="Q97" s="45">
        <f>+IF($C97=0,0,IF($C97=30,(Q50+Q74),IF($C97=60,(SUM(P50:Q50)+SUM(P74:Q74)),(SUM(O50:Q50)+SUM(O74:Q74)))))-SUM($D97:P97)</f>
        <v>0</v>
      </c>
      <c r="R97" s="45">
        <f>+IF($C97=0,0,IF($C97=30,(R50+R74),IF($C97=60,(SUM(Q50:R50)+SUM(Q74:R74)),(SUM(P50:R50)+SUM(P74:R74)))))-SUM($D97:Q97)</f>
        <v>0</v>
      </c>
      <c r="S97" s="45">
        <f>+IF($C97=0,0,IF($C97=30,(S50+S74),IF($C97=60,(SUM(R50:S50)+SUM(R74:S74)),(SUM(Q50:S50)+SUM(Q74:S74)))))-SUM($D97:R97)</f>
        <v>0</v>
      </c>
      <c r="T97" s="45">
        <f>+IF($C97=0,0,IF($C97=30,(T50+T74),IF($C97=60,(SUM(S50:T50)+SUM(S74:T74)),(SUM(R50:T50)+SUM(R74:T74)))))-SUM($D97:S97)</f>
        <v>0</v>
      </c>
      <c r="U97" s="45">
        <f>+IF($C97=0,0,IF($C97=30,(U50+U74),IF($C97=60,(SUM(T50:U50)+SUM(T74:U74)),(SUM(S50:U50)+SUM(S74:U74)))))-SUM($D97:T97)</f>
        <v>0</v>
      </c>
      <c r="V97" s="45">
        <f>+IF($C97=0,0,IF($C97=30,(V50+V74),IF($C97=60,(SUM(U50:V50)+SUM(U74:V74)),(SUM(T50:V50)+SUM(T74:V74)))))-SUM($D97:U97)</f>
        <v>0</v>
      </c>
      <c r="W97" s="45">
        <f>+IF($C97=0,0,IF($C97=30,(W50+W74),IF($C97=60,(SUM(V50:W50)+SUM(V74:W74)),(SUM(U50:W50)+SUM(U74:W74)))))-SUM($D97:V97)</f>
        <v>0</v>
      </c>
      <c r="X97" s="45">
        <f>+IF($C97=0,0,IF($C97=30,(X50+X74),IF($C97=60,(SUM(W50:X50)+SUM(W74:X74)),(SUM(V50:X50)+SUM(V74:X74)))))-SUM($D97:W97)</f>
        <v>0</v>
      </c>
      <c r="Y97" s="45">
        <f>+IF($C97=0,0,IF($C97=30,(Y50+Y74),IF($C97=60,(SUM(X50:Y50)+SUM(X74:Y74)),(SUM(W50:Y50)+SUM(W74:Y74)))))-SUM($D97:X97)</f>
        <v>0</v>
      </c>
      <c r="Z97" s="45">
        <f>+IF($C97=0,0,IF($C97=30,(Z50+Z74),IF($C97=60,(SUM(Y50:Z50)+SUM(Y74:Z74)),(SUM(X50:Z50)+SUM(X74:Z74)))))-SUM($D97:Y97)</f>
        <v>0</v>
      </c>
      <c r="AA97" s="45">
        <f>+IF($C97=0,0,IF($C97=30,(AA50+AA74),IF($C97=60,(SUM(Z50:AA50)+SUM(Z74:AA74)),(SUM(Y50:AA50)+SUM(Y74:AA74)))))-SUM($D97:Z97)</f>
        <v>0</v>
      </c>
      <c r="AB97" s="45">
        <f>+IF($C97=0,0,IF($C97=30,(AB50+AB74),IF($C97=60,(SUM(AA50:AB50)+SUM(AA74:AB74)),(SUM(Z50:AB50)+SUM(Z74:AB74)))))-SUM($D97:AA97)</f>
        <v>0</v>
      </c>
      <c r="AC97" s="45">
        <f>+IF($C97=0,0,IF($C97=30,(AC50+AC74),IF($C97=60,(SUM(AB50:AC50)+SUM(AB74:AC74)),(SUM(AA50:AC50)+SUM(AA74:AC74)))))-SUM($D97:AB97)</f>
        <v>0</v>
      </c>
      <c r="AD97" s="45">
        <f>+IF($C97=0,0,IF($C97=30,(AD50+AD74),IF($C97=60,(SUM(AC50:AD50)+SUM(AC74:AD74)),(SUM(AB50:AD50)+SUM(AB74:AD74)))))-SUM($D97:AC97)</f>
        <v>0</v>
      </c>
      <c r="AE97" s="45">
        <f>+IF($C97=0,0,IF($C97=30,(AE50+AE74),IF($C97=60,(SUM(AD50:AE50)+SUM(AD74:AE74)),(SUM(AC50:AE50)+SUM(AC74:AE74)))))-SUM($D97:AD97)</f>
        <v>0</v>
      </c>
      <c r="AF97" s="45">
        <f>+IF($C97=0,0,IF($C97=30,(AF50+AF74),IF($C97=60,(SUM(AE50:AF50)+SUM(AE74:AF74)),(SUM(AD50:AF50)+SUM(AD74:AF74)))))-SUM($D97:AE97)</f>
        <v>0</v>
      </c>
      <c r="AG97" s="45">
        <f>+IF($C97=0,0,IF($C97=30,(AG50+AG74),IF($C97=60,(SUM(AF50:AG50)+SUM(AF74:AG74)),(SUM(AE50:AG50)+SUM(AE74:AG74)))))-SUM($D97:AF97)</f>
        <v>0</v>
      </c>
      <c r="AH97" s="45">
        <f>+IF($C97=0,0,IF($C97=30,(AH50+AH74),IF($C97=60,(SUM(AG50:AH50)+SUM(AG74:AH74)),(SUM(AF50:AH50)+SUM(AF74:AH74)))))-SUM($D97:AG97)</f>
        <v>0</v>
      </c>
      <c r="AI97" s="45">
        <f>+IF($C97=0,0,IF($C97=30,(AI50+AI74),IF($C97=60,(SUM(AH50:AI50)+SUM(AH74:AI74)),(SUM(AG50:AI50)+SUM(AG74:AI74)))))-SUM($D97:AH97)</f>
        <v>0</v>
      </c>
      <c r="AJ97" s="45">
        <f>+IF($C97=0,0,IF($C97=30,(AJ50+AJ74),IF($C97=60,(SUM(AI50:AJ50)+SUM(AI74:AJ74)),(SUM(AH50:AJ50)+SUM(AH74:AJ74)))))-SUM($D97:AI97)</f>
        <v>0</v>
      </c>
      <c r="AK97" s="45">
        <f>+IF($C97=0,0,IF($C97=30,(AK50+AK74),IF($C97=60,(SUM(AJ50:AK50)+SUM(AJ74:AK74)),(SUM(AI50:AK50)+SUM(AI74:AK74)))))-SUM($D97:AJ97)</f>
        <v>0</v>
      </c>
      <c r="AL97" s="45">
        <f>+IF($C97=0,0,IF($C97=30,(AL50+AL74),IF($C97=60,(SUM(AK50:AL50)+SUM(AK74:AL74)),(SUM(AJ50:AL50)+SUM(AJ74:AL74)))))-SUM($D97:AK97)</f>
        <v>0</v>
      </c>
      <c r="AM97" s="45">
        <f>+IF($C97=0,0,IF($C97=30,(AM50+AM74),IF($C97=60,(SUM(AL50:AM50)+SUM(AL74:AM74)),(SUM(AK50:AM50)+SUM(AK74:AM74)))))-SUM($D97:AL97)</f>
        <v>0</v>
      </c>
      <c r="AN97" s="45">
        <f>+IF($C97=0,0,IF($C97=30,(AN50+AN74),IF($C97=60,(SUM(AM50:AN50)+SUM(AM74:AN74)),(SUM(AL50:AN50)+SUM(AL74:AN74)))))-SUM($D97:AM97)</f>
        <v>0</v>
      </c>
      <c r="AO97" s="45">
        <f>+IF($C97=0,0,IF($C97=30,(AO50+AO74),IF($C97=60,(SUM(AN50:AO50)+SUM(AN74:AO74)),(SUM(AM50:AO50)+SUM(AM74:AO74)))))-SUM($D97:AN97)</f>
        <v>0</v>
      </c>
      <c r="AP97" s="45">
        <f>+IF($C97=0,0,IF($C97=30,(AP50+AP74),IF($C97=60,(SUM(AO50:AP50)+SUM(AO74:AP74)),(SUM(AN50:AP50)+SUM(AN74:AP74)))))-SUM($D97:AO97)</f>
        <v>0</v>
      </c>
      <c r="AQ97" s="45">
        <f>+IF($C97=0,0,IF($C97=30,(AQ50+AQ74),IF($C97=60,(SUM(AP50:AQ50)+SUM(AP74:AQ74)),(SUM(AO50:AQ50)+SUM(AO74:AQ74)))))-SUM($D97:AP97)</f>
        <v>0</v>
      </c>
      <c r="AR97" s="45">
        <f>+IF($C97=0,0,IF($C97=30,(AR50+AR74),IF($C97=60,(SUM(AQ50:AR50)+SUM(AQ74:AR74)),(SUM(AP50:AR50)+SUM(AP74:AR74)))))-SUM($D97:AQ97)</f>
        <v>0</v>
      </c>
      <c r="AS97" s="45">
        <f>+IF($C97=0,0,IF($C97=30,(AS50+AS74),IF($C97=60,(SUM(AR50:AS50)+SUM(AR74:AS74)),(SUM(AQ50:AS50)+SUM(AQ74:AS74)))))-SUM($D97:AR97)</f>
        <v>0</v>
      </c>
      <c r="AT97" s="45">
        <f>+IF($C97=0,0,IF($C97=30,(AT50+AT74),IF($C97=60,(SUM(AS50:AT50)+SUM(AS74:AT74)),(SUM(AR50:AT50)+SUM(AR74:AT74)))))-SUM($D97:AS97)</f>
        <v>0</v>
      </c>
      <c r="AU97" s="45">
        <f>+IF($C97=0,0,IF($C97=30,(AU50+AU74),IF($C97=60,(SUM(AT50:AU50)+SUM(AT74:AU74)),(SUM(AS50:AU50)+SUM(AS74:AU74)))))-SUM($D97:AT97)</f>
        <v>0</v>
      </c>
      <c r="AV97" s="45">
        <f>+IF($C97=0,0,IF($C97=30,(AV50+AV74),IF($C97=60,(SUM(AU50:AV50)+SUM(AU74:AV74)),(SUM(AT50:AV50)+SUM(AT74:AV74)))))-SUM($D97:AU97)</f>
        <v>0</v>
      </c>
      <c r="AW97" s="45">
        <f>+IF($C97=0,0,IF($C97=30,(AW50+AW74),IF($C97=60,(SUM(AV50:AW50)+SUM(AV74:AW74)),(SUM(AU50:AW50)+SUM(AU74:AW74)))))-SUM($D97:AV97)</f>
        <v>0</v>
      </c>
      <c r="AX97" s="45">
        <f>+IF($C97=0,0,IF($C97=30,(AX50+AX74),IF($C97=60,(SUM(AW50:AX50)+SUM(AW74:AX74)),(SUM(AV50:AX50)+SUM(AV74:AX74)))))-SUM($D97:AW97)</f>
        <v>0</v>
      </c>
      <c r="AY97" s="45">
        <f>+IF($C97=0,0,IF($C97=30,(AY50+AY74),IF($C97=60,(SUM(AX50:AY50)+SUM(AX74:AY74)),(SUM(AW50:AY50)+SUM(AW74:AY74)))))-SUM($D97:AX97)</f>
        <v>0</v>
      </c>
    </row>
    <row r="98" spans="2:51" x14ac:dyDescent="0.25">
      <c r="B98" t="str">
        <f t="shared" si="19"/>
        <v>Prodotto 3</v>
      </c>
      <c r="C98" s="44">
        <v>90</v>
      </c>
      <c r="D98" s="45">
        <f t="shared" si="20"/>
        <v>8540</v>
      </c>
      <c r="E98" s="45">
        <f t="shared" si="21"/>
        <v>8540</v>
      </c>
      <c r="F98" s="45">
        <f>+IF($C98=0,0,IF($C98=30,(F51+F75),IF($C98=60,(SUM(E51:F51)+SUM(E75:F75)),(SUM(D51:F51)+SUM(D75:F75)))))-SUM($D98:E98)</f>
        <v>8540</v>
      </c>
      <c r="G98" s="45">
        <f>+IF($C98=0,0,IF($C98=30,(G51+G75),IF($C98=60,(SUM(F51:G51)+SUM(F75:G75)),(SUM(E51:G51)+SUM(E75:G75)))))-SUM($D98:F98)</f>
        <v>0</v>
      </c>
      <c r="H98" s="45">
        <f>+IF($C98=0,0,IF($C98=30,(H51+H75),IF($C98=60,(SUM(G51:H51)+SUM(G75:H75)),(SUM(F51:H51)+SUM(F75:H75)))))-SUM($D98:G98)</f>
        <v>0</v>
      </c>
      <c r="I98" s="45">
        <f>+IF($C98=0,0,IF($C98=30,(I51+I75),IF($C98=60,(SUM(H51:I51)+SUM(H75:I75)),(SUM(G51:I51)+SUM(G75:I75)))))-SUM($D98:H98)</f>
        <v>0</v>
      </c>
      <c r="J98" s="45">
        <f>+IF($C98=0,0,IF($C98=30,(J51+J75),IF($C98=60,(SUM(I51:J51)+SUM(I75:J75)),(SUM(H51:J51)+SUM(H75:J75)))))-SUM($D98:I98)</f>
        <v>0</v>
      </c>
      <c r="K98" s="45">
        <f>+IF($C98=0,0,IF($C98=30,(K51+K75),IF($C98=60,(SUM(J51:K51)+SUM(J75:K75)),(SUM(I51:K51)+SUM(I75:K75)))))-SUM($D98:J98)</f>
        <v>0</v>
      </c>
      <c r="L98" s="45">
        <f>+IF($C98=0,0,IF($C98=30,(L51+L75),IF($C98=60,(SUM(K51:L51)+SUM(K75:L75)),(SUM(J51:L51)+SUM(J75:L75)))))-SUM($D98:K98)</f>
        <v>0</v>
      </c>
      <c r="M98" s="45">
        <f>+IF($C98=0,0,IF($C98=30,(M51+M75),IF($C98=60,(SUM(L51:M51)+SUM(L75:M75)),(SUM(K51:M51)+SUM(K75:M75)))))-SUM($D98:L98)</f>
        <v>0</v>
      </c>
      <c r="N98" s="45">
        <f>+IF($C98=0,0,IF($C98=30,(N51+N75),IF($C98=60,(SUM(M51:N51)+SUM(M75:N75)),(SUM(L51:N51)+SUM(L75:N75)))))-SUM($D98:M98)</f>
        <v>0</v>
      </c>
      <c r="O98" s="45">
        <f>+IF($C98=0,0,IF($C98=30,(O51+O75),IF($C98=60,(SUM(N51:O51)+SUM(N75:O75)),(SUM(M51:O51)+SUM(M75:O75)))))-SUM($D98:N98)</f>
        <v>0</v>
      </c>
      <c r="P98" s="45">
        <f>+IF($C98=0,0,IF($C98=30,(P51+P75),IF($C98=60,(SUM(O51:P51)+SUM(O75:P75)),(SUM(N51:P51)+SUM(N75:P75)))))-SUM($D98:O98)</f>
        <v>0</v>
      </c>
      <c r="Q98" s="45">
        <f>+IF($C98=0,0,IF($C98=30,(Q51+Q75),IF($C98=60,(SUM(P51:Q51)+SUM(P75:Q75)),(SUM(O51:Q51)+SUM(O75:Q75)))))-SUM($D98:P98)</f>
        <v>0</v>
      </c>
      <c r="R98" s="45">
        <f>+IF($C98=0,0,IF($C98=30,(R51+R75),IF($C98=60,(SUM(Q51:R51)+SUM(Q75:R75)),(SUM(P51:R51)+SUM(P75:R75)))))-SUM($D98:Q98)</f>
        <v>0</v>
      </c>
      <c r="S98" s="45">
        <f>+IF($C98=0,0,IF($C98=30,(S51+S75),IF($C98=60,(SUM(R51:S51)+SUM(R75:S75)),(SUM(Q51:S51)+SUM(Q75:S75)))))-SUM($D98:R98)</f>
        <v>0</v>
      </c>
      <c r="T98" s="45">
        <f>+IF($C98=0,0,IF($C98=30,(T51+T75),IF($C98=60,(SUM(S51:T51)+SUM(S75:T75)),(SUM(R51:T51)+SUM(R75:T75)))))-SUM($D98:S98)</f>
        <v>0</v>
      </c>
      <c r="U98" s="45">
        <f>+IF($C98=0,0,IF($C98=30,(U51+U75),IF($C98=60,(SUM(T51:U51)+SUM(T75:U75)),(SUM(S51:U51)+SUM(S75:U75)))))-SUM($D98:T98)</f>
        <v>0</v>
      </c>
      <c r="V98" s="45">
        <f>+IF($C98=0,0,IF($C98=30,(V51+V75),IF($C98=60,(SUM(U51:V51)+SUM(U75:V75)),(SUM(T51:V51)+SUM(T75:V75)))))-SUM($D98:U98)</f>
        <v>0</v>
      </c>
      <c r="W98" s="45">
        <f>+IF($C98=0,0,IF($C98=30,(W51+W75),IF($C98=60,(SUM(V51:W51)+SUM(V75:W75)),(SUM(U51:W51)+SUM(U75:W75)))))-SUM($D98:V98)</f>
        <v>0</v>
      </c>
      <c r="X98" s="45">
        <f>+IF($C98=0,0,IF($C98=30,(X51+X75),IF($C98=60,(SUM(W51:X51)+SUM(W75:X75)),(SUM(V51:X51)+SUM(V75:X75)))))-SUM($D98:W98)</f>
        <v>0</v>
      </c>
      <c r="Y98" s="45">
        <f>+IF($C98=0,0,IF($C98=30,(Y51+Y75),IF($C98=60,(SUM(X51:Y51)+SUM(X75:Y75)),(SUM(W51:Y51)+SUM(W75:Y75)))))-SUM($D98:X98)</f>
        <v>0</v>
      </c>
      <c r="Z98" s="45">
        <f>+IF($C98=0,0,IF($C98=30,(Z51+Z75),IF($C98=60,(SUM(Y51:Z51)+SUM(Y75:Z75)),(SUM(X51:Z51)+SUM(X75:Z75)))))-SUM($D98:Y98)</f>
        <v>0</v>
      </c>
      <c r="AA98" s="45">
        <f>+IF($C98=0,0,IF($C98=30,(AA51+AA75),IF($C98=60,(SUM(Z51:AA51)+SUM(Z75:AA75)),(SUM(Y51:AA51)+SUM(Y75:AA75)))))-SUM($D98:Z98)</f>
        <v>0</v>
      </c>
      <c r="AB98" s="45">
        <f>+IF($C98=0,0,IF($C98=30,(AB51+AB75),IF($C98=60,(SUM(AA51:AB51)+SUM(AA75:AB75)),(SUM(Z51:AB51)+SUM(Z75:AB75)))))-SUM($D98:AA98)</f>
        <v>0</v>
      </c>
      <c r="AC98" s="45">
        <f>+IF($C98=0,0,IF($C98=30,(AC51+AC75),IF($C98=60,(SUM(AB51:AC51)+SUM(AB75:AC75)),(SUM(AA51:AC51)+SUM(AA75:AC75)))))-SUM($D98:AB98)</f>
        <v>0</v>
      </c>
      <c r="AD98" s="45">
        <f>+IF($C98=0,0,IF($C98=30,(AD51+AD75),IF($C98=60,(SUM(AC51:AD51)+SUM(AC75:AD75)),(SUM(AB51:AD51)+SUM(AB75:AD75)))))-SUM($D98:AC98)</f>
        <v>0</v>
      </c>
      <c r="AE98" s="45">
        <f>+IF($C98=0,0,IF($C98=30,(AE51+AE75),IF($C98=60,(SUM(AD51:AE51)+SUM(AD75:AE75)),(SUM(AC51:AE51)+SUM(AC75:AE75)))))-SUM($D98:AD98)</f>
        <v>0</v>
      </c>
      <c r="AF98" s="45">
        <f>+IF($C98=0,0,IF($C98=30,(AF51+AF75),IF($C98=60,(SUM(AE51:AF51)+SUM(AE75:AF75)),(SUM(AD51:AF51)+SUM(AD75:AF75)))))-SUM($D98:AE98)</f>
        <v>0</v>
      </c>
      <c r="AG98" s="45">
        <f>+IF($C98=0,0,IF($C98=30,(AG51+AG75),IF($C98=60,(SUM(AF51:AG51)+SUM(AF75:AG75)),(SUM(AE51:AG51)+SUM(AE75:AG75)))))-SUM($D98:AF98)</f>
        <v>0</v>
      </c>
      <c r="AH98" s="45">
        <f>+IF($C98=0,0,IF($C98=30,(AH51+AH75),IF($C98=60,(SUM(AG51:AH51)+SUM(AG75:AH75)),(SUM(AF51:AH51)+SUM(AF75:AH75)))))-SUM($D98:AG98)</f>
        <v>0</v>
      </c>
      <c r="AI98" s="45">
        <f>+IF($C98=0,0,IF($C98=30,(AI51+AI75),IF($C98=60,(SUM(AH51:AI51)+SUM(AH75:AI75)),(SUM(AG51:AI51)+SUM(AG75:AI75)))))-SUM($D98:AH98)</f>
        <v>0</v>
      </c>
      <c r="AJ98" s="45">
        <f>+IF($C98=0,0,IF($C98=30,(AJ51+AJ75),IF($C98=60,(SUM(AI51:AJ51)+SUM(AI75:AJ75)),(SUM(AH51:AJ51)+SUM(AH75:AJ75)))))-SUM($D98:AI98)</f>
        <v>0</v>
      </c>
      <c r="AK98" s="45">
        <f>+IF($C98=0,0,IF($C98=30,(AK51+AK75),IF($C98=60,(SUM(AJ51:AK51)+SUM(AJ75:AK75)),(SUM(AI51:AK51)+SUM(AI75:AK75)))))-SUM($D98:AJ98)</f>
        <v>0</v>
      </c>
      <c r="AL98" s="45">
        <f>+IF($C98=0,0,IF($C98=30,(AL51+AL75),IF($C98=60,(SUM(AK51:AL51)+SUM(AK75:AL75)),(SUM(AJ51:AL51)+SUM(AJ75:AL75)))))-SUM($D98:AK98)</f>
        <v>0</v>
      </c>
      <c r="AM98" s="45">
        <f>+IF($C98=0,0,IF($C98=30,(AM51+AM75),IF($C98=60,(SUM(AL51:AM51)+SUM(AL75:AM75)),(SUM(AK51:AM51)+SUM(AK75:AM75)))))-SUM($D98:AL98)</f>
        <v>0</v>
      </c>
      <c r="AN98" s="45">
        <f>+IF($C98=0,0,IF($C98=30,(AN51+AN75),IF($C98=60,(SUM(AM51:AN51)+SUM(AM75:AN75)),(SUM(AL51:AN51)+SUM(AL75:AN75)))))-SUM($D98:AM98)</f>
        <v>0</v>
      </c>
      <c r="AO98" s="45">
        <f>+IF($C98=0,0,IF($C98=30,(AO51+AO75),IF($C98=60,(SUM(AN51:AO51)+SUM(AN75:AO75)),(SUM(AM51:AO51)+SUM(AM75:AO75)))))-SUM($D98:AN98)</f>
        <v>0</v>
      </c>
      <c r="AP98" s="45">
        <f>+IF($C98=0,0,IF($C98=30,(AP51+AP75),IF($C98=60,(SUM(AO51:AP51)+SUM(AO75:AP75)),(SUM(AN51:AP51)+SUM(AN75:AP75)))))-SUM($D98:AO98)</f>
        <v>0</v>
      </c>
      <c r="AQ98" s="45">
        <f>+IF($C98=0,0,IF($C98=30,(AQ51+AQ75),IF($C98=60,(SUM(AP51:AQ51)+SUM(AP75:AQ75)),(SUM(AO51:AQ51)+SUM(AO75:AQ75)))))-SUM($D98:AP98)</f>
        <v>0</v>
      </c>
      <c r="AR98" s="45">
        <f>+IF($C98=0,0,IF($C98=30,(AR51+AR75),IF($C98=60,(SUM(AQ51:AR51)+SUM(AQ75:AR75)),(SUM(AP51:AR51)+SUM(AP75:AR75)))))-SUM($D98:AQ98)</f>
        <v>0</v>
      </c>
      <c r="AS98" s="45">
        <f>+IF($C98=0,0,IF($C98=30,(AS51+AS75),IF($C98=60,(SUM(AR51:AS51)+SUM(AR75:AS75)),(SUM(AQ51:AS51)+SUM(AQ75:AS75)))))-SUM($D98:AR98)</f>
        <v>0</v>
      </c>
      <c r="AT98" s="45">
        <f>+IF($C98=0,0,IF($C98=30,(AT51+AT75),IF($C98=60,(SUM(AS51:AT51)+SUM(AS75:AT75)),(SUM(AR51:AT51)+SUM(AR75:AT75)))))-SUM($D98:AS98)</f>
        <v>0</v>
      </c>
      <c r="AU98" s="45">
        <f>+IF($C98=0,0,IF($C98=30,(AU51+AU75),IF($C98=60,(SUM(AT51:AU51)+SUM(AT75:AU75)),(SUM(AS51:AU51)+SUM(AS75:AU75)))))-SUM($D98:AT98)</f>
        <v>0</v>
      </c>
      <c r="AV98" s="45">
        <f>+IF($C98=0,0,IF($C98=30,(AV51+AV75),IF($C98=60,(SUM(AU51:AV51)+SUM(AU75:AV75)),(SUM(AT51:AV51)+SUM(AT75:AV75)))))-SUM($D98:AU98)</f>
        <v>0</v>
      </c>
      <c r="AW98" s="45">
        <f>+IF($C98=0,0,IF($C98=30,(AW51+AW75),IF($C98=60,(SUM(AV51:AW51)+SUM(AV75:AW75)),(SUM(AU51:AW51)+SUM(AU75:AW75)))))-SUM($D98:AV98)</f>
        <v>0</v>
      </c>
      <c r="AX98" s="45">
        <f>+IF($C98=0,0,IF($C98=30,(AX51+AX75),IF($C98=60,(SUM(AW51:AX51)+SUM(AW75:AX75)),(SUM(AV51:AX51)+SUM(AV75:AX75)))))-SUM($D98:AW98)</f>
        <v>0</v>
      </c>
      <c r="AY98" s="45">
        <f>+IF($C98=0,0,IF($C98=30,(AY51+AY75),IF($C98=60,(SUM(AX51:AY51)+SUM(AX75:AY75)),(SUM(AW51:AY51)+SUM(AW75:AY75)))))-SUM($D98:AX98)</f>
        <v>0</v>
      </c>
    </row>
    <row r="99" spans="2:51" x14ac:dyDescent="0.25">
      <c r="B99" t="str">
        <f t="shared" si="19"/>
        <v>Prodotto 4</v>
      </c>
      <c r="C99" s="44">
        <v>90</v>
      </c>
      <c r="D99" s="45">
        <f t="shared" si="20"/>
        <v>8540</v>
      </c>
      <c r="E99" s="45">
        <f t="shared" si="21"/>
        <v>8540</v>
      </c>
      <c r="F99" s="45">
        <f>+IF($C99=0,0,IF($C99=30,(F52+F76),IF($C99=60,(SUM(E52:F52)+SUM(E76:F76)),(SUM(D52:F52)+SUM(D76:F76)))))-SUM($D99:E99)</f>
        <v>8540</v>
      </c>
      <c r="G99" s="45">
        <f>+IF($C99=0,0,IF($C99=30,(G52+G76),IF($C99=60,(SUM(F52:G52)+SUM(F76:G76)),(SUM(E52:G52)+SUM(E76:G76)))))-SUM($D99:F99)</f>
        <v>0</v>
      </c>
      <c r="H99" s="45">
        <f>+IF($C99=0,0,IF($C99=30,(H52+H76),IF($C99=60,(SUM(G52:H52)+SUM(G76:H76)),(SUM(F52:H52)+SUM(F76:H76)))))-SUM($D99:G99)</f>
        <v>0</v>
      </c>
      <c r="I99" s="45">
        <f>+IF($C99=0,0,IF($C99=30,(I52+I76),IF($C99=60,(SUM(H52:I52)+SUM(H76:I76)),(SUM(G52:I52)+SUM(G76:I76)))))-SUM($D99:H99)</f>
        <v>0</v>
      </c>
      <c r="J99" s="45">
        <f>+IF($C99=0,0,IF($C99=30,(J52+J76),IF($C99=60,(SUM(I52:J52)+SUM(I76:J76)),(SUM(H52:J52)+SUM(H76:J76)))))-SUM($D99:I99)</f>
        <v>0</v>
      </c>
      <c r="K99" s="45">
        <f>+IF($C99=0,0,IF($C99=30,(K52+K76),IF($C99=60,(SUM(J52:K52)+SUM(J76:K76)),(SUM(I52:K52)+SUM(I76:K76)))))-SUM($D99:J99)</f>
        <v>0</v>
      </c>
      <c r="L99" s="45">
        <f>+IF($C99=0,0,IF($C99=30,(L52+L76),IF($C99=60,(SUM(K52:L52)+SUM(K76:L76)),(SUM(J52:L52)+SUM(J76:L76)))))-SUM($D99:K99)</f>
        <v>0</v>
      </c>
      <c r="M99" s="45">
        <f>+IF($C99=0,0,IF($C99=30,(M52+M76),IF($C99=60,(SUM(L52:M52)+SUM(L76:M76)),(SUM(K52:M52)+SUM(K76:M76)))))-SUM($D99:L99)</f>
        <v>0</v>
      </c>
      <c r="N99" s="45">
        <f>+IF($C99=0,0,IF($C99=30,(N52+N76),IF($C99=60,(SUM(M52:N52)+SUM(M76:N76)),(SUM(L52:N52)+SUM(L76:N76)))))-SUM($D99:M99)</f>
        <v>0</v>
      </c>
      <c r="O99" s="45">
        <f>+IF($C99=0,0,IF($C99=30,(O52+O76),IF($C99=60,(SUM(N52:O52)+SUM(N76:O76)),(SUM(M52:O52)+SUM(M76:O76)))))-SUM($D99:N99)</f>
        <v>0</v>
      </c>
      <c r="P99" s="45">
        <f>+IF($C99=0,0,IF($C99=30,(P52+P76),IF($C99=60,(SUM(O52:P52)+SUM(O76:P76)),(SUM(N52:P52)+SUM(N76:P76)))))-SUM($D99:O99)</f>
        <v>0</v>
      </c>
      <c r="Q99" s="45">
        <f>+IF($C99=0,0,IF($C99=30,(Q52+Q76),IF($C99=60,(SUM(P52:Q52)+SUM(P76:Q76)),(SUM(O52:Q52)+SUM(O76:Q76)))))-SUM($D99:P99)</f>
        <v>0</v>
      </c>
      <c r="R99" s="45">
        <f>+IF($C99=0,0,IF($C99=30,(R52+R76),IF($C99=60,(SUM(Q52:R52)+SUM(Q76:R76)),(SUM(P52:R52)+SUM(P76:R76)))))-SUM($D99:Q99)</f>
        <v>0</v>
      </c>
      <c r="S99" s="45">
        <f>+IF($C99=0,0,IF($C99=30,(S52+S76),IF($C99=60,(SUM(R52:S52)+SUM(R76:S76)),(SUM(Q52:S52)+SUM(Q76:S76)))))-SUM($D99:R99)</f>
        <v>0</v>
      </c>
      <c r="T99" s="45">
        <f>+IF($C99=0,0,IF($C99=30,(T52+T76),IF($C99=60,(SUM(S52:T52)+SUM(S76:T76)),(SUM(R52:T52)+SUM(R76:T76)))))-SUM($D99:S99)</f>
        <v>0</v>
      </c>
      <c r="U99" s="45">
        <f>+IF($C99=0,0,IF($C99=30,(U52+U76),IF($C99=60,(SUM(T52:U52)+SUM(T76:U76)),(SUM(S52:U52)+SUM(S76:U76)))))-SUM($D99:T99)</f>
        <v>0</v>
      </c>
      <c r="V99" s="45">
        <f>+IF($C99=0,0,IF($C99=30,(V52+V76),IF($C99=60,(SUM(U52:V52)+SUM(U76:V76)),(SUM(T52:V52)+SUM(T76:V76)))))-SUM($D99:U99)</f>
        <v>0</v>
      </c>
      <c r="W99" s="45">
        <f>+IF($C99=0,0,IF($C99=30,(W52+W76),IF($C99=60,(SUM(V52:W52)+SUM(V76:W76)),(SUM(U52:W52)+SUM(U76:W76)))))-SUM($D99:V99)</f>
        <v>0</v>
      </c>
      <c r="X99" s="45">
        <f>+IF($C99=0,0,IF($C99=30,(X52+X76),IF($C99=60,(SUM(W52:X52)+SUM(W76:X76)),(SUM(V52:X52)+SUM(V76:X76)))))-SUM($D99:W99)</f>
        <v>0</v>
      </c>
      <c r="Y99" s="45">
        <f>+IF($C99=0,0,IF($C99=30,(Y52+Y76),IF($C99=60,(SUM(X52:Y52)+SUM(X76:Y76)),(SUM(W52:Y52)+SUM(W76:Y76)))))-SUM($D99:X99)</f>
        <v>0</v>
      </c>
      <c r="Z99" s="45">
        <f>+IF($C99=0,0,IF($C99=30,(Z52+Z76),IF($C99=60,(SUM(Y52:Z52)+SUM(Y76:Z76)),(SUM(X52:Z52)+SUM(X76:Z76)))))-SUM($D99:Y99)</f>
        <v>0</v>
      </c>
      <c r="AA99" s="45">
        <f>+IF($C99=0,0,IF($C99=30,(AA52+AA76),IF($C99=60,(SUM(Z52:AA52)+SUM(Z76:AA76)),(SUM(Y52:AA52)+SUM(Y76:AA76)))))-SUM($D99:Z99)</f>
        <v>0</v>
      </c>
      <c r="AB99" s="45">
        <f>+IF($C99=0,0,IF($C99=30,(AB52+AB76),IF($C99=60,(SUM(AA52:AB52)+SUM(AA76:AB76)),(SUM(Z52:AB52)+SUM(Z76:AB76)))))-SUM($D99:AA99)</f>
        <v>0</v>
      </c>
      <c r="AC99" s="45">
        <f>+IF($C99=0,0,IF($C99=30,(AC52+AC76),IF($C99=60,(SUM(AB52:AC52)+SUM(AB76:AC76)),(SUM(AA52:AC52)+SUM(AA76:AC76)))))-SUM($D99:AB99)</f>
        <v>0</v>
      </c>
      <c r="AD99" s="45">
        <f>+IF($C99=0,0,IF($C99=30,(AD52+AD76),IF($C99=60,(SUM(AC52:AD52)+SUM(AC76:AD76)),(SUM(AB52:AD52)+SUM(AB76:AD76)))))-SUM($D99:AC99)</f>
        <v>0</v>
      </c>
      <c r="AE99" s="45">
        <f>+IF($C99=0,0,IF($C99=30,(AE52+AE76),IF($C99=60,(SUM(AD52:AE52)+SUM(AD76:AE76)),(SUM(AC52:AE52)+SUM(AC76:AE76)))))-SUM($D99:AD99)</f>
        <v>0</v>
      </c>
      <c r="AF99" s="45">
        <f>+IF($C99=0,0,IF($C99=30,(AF52+AF76),IF($C99=60,(SUM(AE52:AF52)+SUM(AE76:AF76)),(SUM(AD52:AF52)+SUM(AD76:AF76)))))-SUM($D99:AE99)</f>
        <v>0</v>
      </c>
      <c r="AG99" s="45">
        <f>+IF($C99=0,0,IF($C99=30,(AG52+AG76),IF($C99=60,(SUM(AF52:AG52)+SUM(AF76:AG76)),(SUM(AE52:AG52)+SUM(AE76:AG76)))))-SUM($D99:AF99)</f>
        <v>0</v>
      </c>
      <c r="AH99" s="45">
        <f>+IF($C99=0,0,IF($C99=30,(AH52+AH76),IF($C99=60,(SUM(AG52:AH52)+SUM(AG76:AH76)),(SUM(AF52:AH52)+SUM(AF76:AH76)))))-SUM($D99:AG99)</f>
        <v>0</v>
      </c>
      <c r="AI99" s="45">
        <f>+IF($C99=0,0,IF($C99=30,(AI52+AI76),IF($C99=60,(SUM(AH52:AI52)+SUM(AH76:AI76)),(SUM(AG52:AI52)+SUM(AG76:AI76)))))-SUM($D99:AH99)</f>
        <v>0</v>
      </c>
      <c r="AJ99" s="45">
        <f>+IF($C99=0,0,IF($C99=30,(AJ52+AJ76),IF($C99=60,(SUM(AI52:AJ52)+SUM(AI76:AJ76)),(SUM(AH52:AJ52)+SUM(AH76:AJ76)))))-SUM($D99:AI99)</f>
        <v>0</v>
      </c>
      <c r="AK99" s="45">
        <f>+IF($C99=0,0,IF($C99=30,(AK52+AK76),IF($C99=60,(SUM(AJ52:AK52)+SUM(AJ76:AK76)),(SUM(AI52:AK52)+SUM(AI76:AK76)))))-SUM($D99:AJ99)</f>
        <v>0</v>
      </c>
      <c r="AL99" s="45">
        <f>+IF($C99=0,0,IF($C99=30,(AL52+AL76),IF($C99=60,(SUM(AK52:AL52)+SUM(AK76:AL76)),(SUM(AJ52:AL52)+SUM(AJ76:AL76)))))-SUM($D99:AK99)</f>
        <v>0</v>
      </c>
      <c r="AM99" s="45">
        <f>+IF($C99=0,0,IF($C99=30,(AM52+AM76),IF($C99=60,(SUM(AL52:AM52)+SUM(AL76:AM76)),(SUM(AK52:AM52)+SUM(AK76:AM76)))))-SUM($D99:AL99)</f>
        <v>0</v>
      </c>
      <c r="AN99" s="45">
        <f>+IF($C99=0,0,IF($C99=30,(AN52+AN76),IF($C99=60,(SUM(AM52:AN52)+SUM(AM76:AN76)),(SUM(AL52:AN52)+SUM(AL76:AN76)))))-SUM($D99:AM99)</f>
        <v>0</v>
      </c>
      <c r="AO99" s="45">
        <f>+IF($C99=0,0,IF($C99=30,(AO52+AO76),IF($C99=60,(SUM(AN52:AO52)+SUM(AN76:AO76)),(SUM(AM52:AO52)+SUM(AM76:AO76)))))-SUM($D99:AN99)</f>
        <v>0</v>
      </c>
      <c r="AP99" s="45">
        <f>+IF($C99=0,0,IF($C99=30,(AP52+AP76),IF($C99=60,(SUM(AO52:AP52)+SUM(AO76:AP76)),(SUM(AN52:AP52)+SUM(AN76:AP76)))))-SUM($D99:AO99)</f>
        <v>0</v>
      </c>
      <c r="AQ99" s="45">
        <f>+IF($C99=0,0,IF($C99=30,(AQ52+AQ76),IF($C99=60,(SUM(AP52:AQ52)+SUM(AP76:AQ76)),(SUM(AO52:AQ52)+SUM(AO76:AQ76)))))-SUM($D99:AP99)</f>
        <v>0</v>
      </c>
      <c r="AR99" s="45">
        <f>+IF($C99=0,0,IF($C99=30,(AR52+AR76),IF($C99=60,(SUM(AQ52:AR52)+SUM(AQ76:AR76)),(SUM(AP52:AR52)+SUM(AP76:AR76)))))-SUM($D99:AQ99)</f>
        <v>0</v>
      </c>
      <c r="AS99" s="45">
        <f>+IF($C99=0,0,IF($C99=30,(AS52+AS76),IF($C99=60,(SUM(AR52:AS52)+SUM(AR76:AS76)),(SUM(AQ52:AS52)+SUM(AQ76:AS76)))))-SUM($D99:AR99)</f>
        <v>0</v>
      </c>
      <c r="AT99" s="45">
        <f>+IF($C99=0,0,IF($C99=30,(AT52+AT76),IF($C99=60,(SUM(AS52:AT52)+SUM(AS76:AT76)),(SUM(AR52:AT52)+SUM(AR76:AT76)))))-SUM($D99:AS99)</f>
        <v>0</v>
      </c>
      <c r="AU99" s="45">
        <f>+IF($C99=0,0,IF($C99=30,(AU52+AU76),IF($C99=60,(SUM(AT52:AU52)+SUM(AT76:AU76)),(SUM(AS52:AU52)+SUM(AS76:AU76)))))-SUM($D99:AT99)</f>
        <v>0</v>
      </c>
      <c r="AV99" s="45">
        <f>+IF($C99=0,0,IF($C99=30,(AV52+AV76),IF($C99=60,(SUM(AU52:AV52)+SUM(AU76:AV76)),(SUM(AT52:AV52)+SUM(AT76:AV76)))))-SUM($D99:AU99)</f>
        <v>0</v>
      </c>
      <c r="AW99" s="45">
        <f>+IF($C99=0,0,IF($C99=30,(AW52+AW76),IF($C99=60,(SUM(AV52:AW52)+SUM(AV76:AW76)),(SUM(AU52:AW52)+SUM(AU76:AW76)))))-SUM($D99:AV99)</f>
        <v>0</v>
      </c>
      <c r="AX99" s="45">
        <f>+IF($C99=0,0,IF($C99=30,(AX52+AX76),IF($C99=60,(SUM(AW52:AX52)+SUM(AW76:AX76)),(SUM(AV52:AX52)+SUM(AV76:AX76)))))-SUM($D99:AW99)</f>
        <v>0</v>
      </c>
      <c r="AY99" s="45">
        <f>+IF($C99=0,0,IF($C99=30,(AY52+AY76),IF($C99=60,(SUM(AX52:AY52)+SUM(AX76:AY76)),(SUM(AW52:AY52)+SUM(AW76:AY76)))))-SUM($D99:AX99)</f>
        <v>0</v>
      </c>
    </row>
    <row r="100" spans="2:51" x14ac:dyDescent="0.25">
      <c r="B100" t="str">
        <f t="shared" si="19"/>
        <v>Prodotto 5</v>
      </c>
      <c r="C100" s="44">
        <v>90</v>
      </c>
      <c r="D100" s="45">
        <f t="shared" si="20"/>
        <v>8540</v>
      </c>
      <c r="E100" s="45">
        <f t="shared" si="21"/>
        <v>8540</v>
      </c>
      <c r="F100" s="45">
        <f>+IF($C100=0,0,IF($C100=30,(F53+F77),IF($C100=60,(SUM(E53:F53)+SUM(E77:F77)),(SUM(D53:F53)+SUM(D77:F77)))))-SUM($D100:E100)</f>
        <v>8540</v>
      </c>
      <c r="G100" s="45">
        <f>+IF($C100=0,0,IF($C100=30,(G53+G77),IF($C100=60,(SUM(F53:G53)+SUM(F77:G77)),(SUM(E53:G53)+SUM(E77:G77)))))-SUM($D100:F100)</f>
        <v>0</v>
      </c>
      <c r="H100" s="45">
        <f>+IF($C100=0,0,IF($C100=30,(H53+H77),IF($C100=60,(SUM(G53:H53)+SUM(G77:H77)),(SUM(F53:H53)+SUM(F77:H77)))))-SUM($D100:G100)</f>
        <v>0</v>
      </c>
      <c r="I100" s="45">
        <f>+IF($C100=0,0,IF($C100=30,(I53+I77),IF($C100=60,(SUM(H53:I53)+SUM(H77:I77)),(SUM(G53:I53)+SUM(G77:I77)))))-SUM($D100:H100)</f>
        <v>0</v>
      </c>
      <c r="J100" s="45">
        <f>+IF($C100=0,0,IF($C100=30,(J53+J77),IF($C100=60,(SUM(I53:J53)+SUM(I77:J77)),(SUM(H53:J53)+SUM(H77:J77)))))-SUM($D100:I100)</f>
        <v>0</v>
      </c>
      <c r="K100" s="45">
        <f>+IF($C100=0,0,IF($C100=30,(K53+K77),IF($C100=60,(SUM(J53:K53)+SUM(J77:K77)),(SUM(I53:K53)+SUM(I77:K77)))))-SUM($D100:J100)</f>
        <v>0</v>
      </c>
      <c r="L100" s="45">
        <f>+IF($C100=0,0,IF($C100=30,(L53+L77),IF($C100=60,(SUM(K53:L53)+SUM(K77:L77)),(SUM(J53:L53)+SUM(J77:L77)))))-SUM($D100:K100)</f>
        <v>0</v>
      </c>
      <c r="M100" s="45">
        <f>+IF($C100=0,0,IF($C100=30,(M53+M77),IF($C100=60,(SUM(L53:M53)+SUM(L77:M77)),(SUM(K53:M53)+SUM(K77:M77)))))-SUM($D100:L100)</f>
        <v>0</v>
      </c>
      <c r="N100" s="45">
        <f>+IF($C100=0,0,IF($C100=30,(N53+N77),IF($C100=60,(SUM(M53:N53)+SUM(M77:N77)),(SUM(L53:N53)+SUM(L77:N77)))))-SUM($D100:M100)</f>
        <v>0</v>
      </c>
      <c r="O100" s="45">
        <f>+IF($C100=0,0,IF($C100=30,(O53+O77),IF($C100=60,(SUM(N53:O53)+SUM(N77:O77)),(SUM(M53:O53)+SUM(M77:O77)))))-SUM($D100:N100)</f>
        <v>0</v>
      </c>
      <c r="P100" s="45">
        <f>+IF($C100=0,0,IF($C100=30,(P53+P77),IF($C100=60,(SUM(O53:P53)+SUM(O77:P77)),(SUM(N53:P53)+SUM(N77:P77)))))-SUM($D100:O100)</f>
        <v>0</v>
      </c>
      <c r="Q100" s="45">
        <f>+IF($C100=0,0,IF($C100=30,(Q53+Q77),IF($C100=60,(SUM(P53:Q53)+SUM(P77:Q77)),(SUM(O53:Q53)+SUM(O77:Q77)))))-SUM($D100:P100)</f>
        <v>0</v>
      </c>
      <c r="R100" s="45">
        <f>+IF($C100=0,0,IF($C100=30,(R53+R77),IF($C100=60,(SUM(Q53:R53)+SUM(Q77:R77)),(SUM(P53:R53)+SUM(P77:R77)))))-SUM($D100:Q100)</f>
        <v>0</v>
      </c>
      <c r="S100" s="45">
        <f>+IF($C100=0,0,IF($C100=30,(S53+S77),IF($C100=60,(SUM(R53:S53)+SUM(R77:S77)),(SUM(Q53:S53)+SUM(Q77:S77)))))-SUM($D100:R100)</f>
        <v>0</v>
      </c>
      <c r="T100" s="45">
        <f>+IF($C100=0,0,IF($C100=30,(T53+T77),IF($C100=60,(SUM(S53:T53)+SUM(S77:T77)),(SUM(R53:T53)+SUM(R77:T77)))))-SUM($D100:S100)</f>
        <v>0</v>
      </c>
      <c r="U100" s="45">
        <f>+IF($C100=0,0,IF($C100=30,(U53+U77),IF($C100=60,(SUM(T53:U53)+SUM(T77:U77)),(SUM(S53:U53)+SUM(S77:U77)))))-SUM($D100:T100)</f>
        <v>0</v>
      </c>
      <c r="V100" s="45">
        <f>+IF($C100=0,0,IF($C100=30,(V53+V77),IF($C100=60,(SUM(U53:V53)+SUM(U77:V77)),(SUM(T53:V53)+SUM(T77:V77)))))-SUM($D100:U100)</f>
        <v>0</v>
      </c>
      <c r="W100" s="45">
        <f>+IF($C100=0,0,IF($C100=30,(W53+W77),IF($C100=60,(SUM(V53:W53)+SUM(V77:W77)),(SUM(U53:W53)+SUM(U77:W77)))))-SUM($D100:V100)</f>
        <v>0</v>
      </c>
      <c r="X100" s="45">
        <f>+IF($C100=0,0,IF($C100=30,(X53+X77),IF($C100=60,(SUM(W53:X53)+SUM(W77:X77)),(SUM(V53:X53)+SUM(V77:X77)))))-SUM($D100:W100)</f>
        <v>0</v>
      </c>
      <c r="Y100" s="45">
        <f>+IF($C100=0,0,IF($C100=30,(Y53+Y77),IF($C100=60,(SUM(X53:Y53)+SUM(X77:Y77)),(SUM(W53:Y53)+SUM(W77:Y77)))))-SUM($D100:X100)</f>
        <v>0</v>
      </c>
      <c r="Z100" s="45">
        <f>+IF($C100=0,0,IF($C100=30,(Z53+Z77),IF($C100=60,(SUM(Y53:Z53)+SUM(Y77:Z77)),(SUM(X53:Z53)+SUM(X77:Z77)))))-SUM($D100:Y100)</f>
        <v>0</v>
      </c>
      <c r="AA100" s="45">
        <f>+IF($C100=0,0,IF($C100=30,(AA53+AA77),IF($C100=60,(SUM(Z53:AA53)+SUM(Z77:AA77)),(SUM(Y53:AA53)+SUM(Y77:AA77)))))-SUM($D100:Z100)</f>
        <v>0</v>
      </c>
      <c r="AB100" s="45">
        <f>+IF($C100=0,0,IF($C100=30,(AB53+AB77),IF($C100=60,(SUM(AA53:AB53)+SUM(AA77:AB77)),(SUM(Z53:AB53)+SUM(Z77:AB77)))))-SUM($D100:AA100)</f>
        <v>0</v>
      </c>
      <c r="AC100" s="45">
        <f>+IF($C100=0,0,IF($C100=30,(AC53+AC77),IF($C100=60,(SUM(AB53:AC53)+SUM(AB77:AC77)),(SUM(AA53:AC53)+SUM(AA77:AC77)))))-SUM($D100:AB100)</f>
        <v>0</v>
      </c>
      <c r="AD100" s="45">
        <f>+IF($C100=0,0,IF($C100=30,(AD53+AD77),IF($C100=60,(SUM(AC53:AD53)+SUM(AC77:AD77)),(SUM(AB53:AD53)+SUM(AB77:AD77)))))-SUM($D100:AC100)</f>
        <v>0</v>
      </c>
      <c r="AE100" s="45">
        <f>+IF($C100=0,0,IF($C100=30,(AE53+AE77),IF($C100=60,(SUM(AD53:AE53)+SUM(AD77:AE77)),(SUM(AC53:AE53)+SUM(AC77:AE77)))))-SUM($D100:AD100)</f>
        <v>0</v>
      </c>
      <c r="AF100" s="45">
        <f>+IF($C100=0,0,IF($C100=30,(AF53+AF77),IF($C100=60,(SUM(AE53:AF53)+SUM(AE77:AF77)),(SUM(AD53:AF53)+SUM(AD77:AF77)))))-SUM($D100:AE100)</f>
        <v>0</v>
      </c>
      <c r="AG100" s="45">
        <f>+IF($C100=0,0,IF($C100=30,(AG53+AG77),IF($C100=60,(SUM(AF53:AG53)+SUM(AF77:AG77)),(SUM(AE53:AG53)+SUM(AE77:AG77)))))-SUM($D100:AF100)</f>
        <v>0</v>
      </c>
      <c r="AH100" s="45">
        <f>+IF($C100=0,0,IF($C100=30,(AH53+AH77),IF($C100=60,(SUM(AG53:AH53)+SUM(AG77:AH77)),(SUM(AF53:AH53)+SUM(AF77:AH77)))))-SUM($D100:AG100)</f>
        <v>0</v>
      </c>
      <c r="AI100" s="45">
        <f>+IF($C100=0,0,IF($C100=30,(AI53+AI77),IF($C100=60,(SUM(AH53:AI53)+SUM(AH77:AI77)),(SUM(AG53:AI53)+SUM(AG77:AI77)))))-SUM($D100:AH100)</f>
        <v>0</v>
      </c>
      <c r="AJ100" s="45">
        <f>+IF($C100=0,0,IF($C100=30,(AJ53+AJ77),IF($C100=60,(SUM(AI53:AJ53)+SUM(AI77:AJ77)),(SUM(AH53:AJ53)+SUM(AH77:AJ77)))))-SUM($D100:AI100)</f>
        <v>0</v>
      </c>
      <c r="AK100" s="45">
        <f>+IF($C100=0,0,IF($C100=30,(AK53+AK77),IF($C100=60,(SUM(AJ53:AK53)+SUM(AJ77:AK77)),(SUM(AI53:AK53)+SUM(AI77:AK77)))))-SUM($D100:AJ100)</f>
        <v>0</v>
      </c>
      <c r="AL100" s="45">
        <f>+IF($C100=0,0,IF($C100=30,(AL53+AL77),IF($C100=60,(SUM(AK53:AL53)+SUM(AK77:AL77)),(SUM(AJ53:AL53)+SUM(AJ77:AL77)))))-SUM($D100:AK100)</f>
        <v>0</v>
      </c>
      <c r="AM100" s="45">
        <f>+IF($C100=0,0,IF($C100=30,(AM53+AM77),IF($C100=60,(SUM(AL53:AM53)+SUM(AL77:AM77)),(SUM(AK53:AM53)+SUM(AK77:AM77)))))-SUM($D100:AL100)</f>
        <v>0</v>
      </c>
      <c r="AN100" s="45">
        <f>+IF($C100=0,0,IF($C100=30,(AN53+AN77),IF($C100=60,(SUM(AM53:AN53)+SUM(AM77:AN77)),(SUM(AL53:AN53)+SUM(AL77:AN77)))))-SUM($D100:AM100)</f>
        <v>0</v>
      </c>
      <c r="AO100" s="45">
        <f>+IF($C100=0,0,IF($C100=30,(AO53+AO77),IF($C100=60,(SUM(AN53:AO53)+SUM(AN77:AO77)),(SUM(AM53:AO53)+SUM(AM77:AO77)))))-SUM($D100:AN100)</f>
        <v>0</v>
      </c>
      <c r="AP100" s="45">
        <f>+IF($C100=0,0,IF($C100=30,(AP53+AP77),IF($C100=60,(SUM(AO53:AP53)+SUM(AO77:AP77)),(SUM(AN53:AP53)+SUM(AN77:AP77)))))-SUM($D100:AO100)</f>
        <v>0</v>
      </c>
      <c r="AQ100" s="45">
        <f>+IF($C100=0,0,IF($C100=30,(AQ53+AQ77),IF($C100=60,(SUM(AP53:AQ53)+SUM(AP77:AQ77)),(SUM(AO53:AQ53)+SUM(AO77:AQ77)))))-SUM($D100:AP100)</f>
        <v>0</v>
      </c>
      <c r="AR100" s="45">
        <f>+IF($C100=0,0,IF($C100=30,(AR53+AR77),IF($C100=60,(SUM(AQ53:AR53)+SUM(AQ77:AR77)),(SUM(AP53:AR53)+SUM(AP77:AR77)))))-SUM($D100:AQ100)</f>
        <v>0</v>
      </c>
      <c r="AS100" s="45">
        <f>+IF($C100=0,0,IF($C100=30,(AS53+AS77),IF($C100=60,(SUM(AR53:AS53)+SUM(AR77:AS77)),(SUM(AQ53:AS53)+SUM(AQ77:AS77)))))-SUM($D100:AR100)</f>
        <v>0</v>
      </c>
      <c r="AT100" s="45">
        <f>+IF($C100=0,0,IF($C100=30,(AT53+AT77),IF($C100=60,(SUM(AS53:AT53)+SUM(AS77:AT77)),(SUM(AR53:AT53)+SUM(AR77:AT77)))))-SUM($D100:AS100)</f>
        <v>0</v>
      </c>
      <c r="AU100" s="45">
        <f>+IF($C100=0,0,IF($C100=30,(AU53+AU77),IF($C100=60,(SUM(AT53:AU53)+SUM(AT77:AU77)),(SUM(AS53:AU53)+SUM(AS77:AU77)))))-SUM($D100:AT100)</f>
        <v>0</v>
      </c>
      <c r="AV100" s="45">
        <f>+IF($C100=0,0,IF($C100=30,(AV53+AV77),IF($C100=60,(SUM(AU53:AV53)+SUM(AU77:AV77)),(SUM(AT53:AV53)+SUM(AT77:AV77)))))-SUM($D100:AU100)</f>
        <v>0</v>
      </c>
      <c r="AW100" s="45">
        <f>+IF($C100=0,0,IF($C100=30,(AW53+AW77),IF($C100=60,(SUM(AV53:AW53)+SUM(AV77:AW77)),(SUM(AU53:AW53)+SUM(AU77:AW77)))))-SUM($D100:AV100)</f>
        <v>0</v>
      </c>
      <c r="AX100" s="45">
        <f>+IF($C100=0,0,IF($C100=30,(AX53+AX77),IF($C100=60,(SUM(AW53:AX53)+SUM(AW77:AX77)),(SUM(AV53:AX53)+SUM(AV77:AX77)))))-SUM($D100:AW100)</f>
        <v>0</v>
      </c>
      <c r="AY100" s="45">
        <f>+IF($C100=0,0,IF($C100=30,(AY53+AY77),IF($C100=60,(SUM(AX53:AY53)+SUM(AX77:AY77)),(SUM(AW53:AY53)+SUM(AW77:AY77)))))-SUM($D100:AX100)</f>
        <v>0</v>
      </c>
    </row>
    <row r="101" spans="2:51" x14ac:dyDescent="0.25">
      <c r="B101" t="str">
        <f t="shared" si="19"/>
        <v>Prodotto 6</v>
      </c>
      <c r="C101" s="44">
        <v>90</v>
      </c>
      <c r="D101" s="45">
        <f t="shared" si="20"/>
        <v>8540</v>
      </c>
      <c r="E101" s="45">
        <f t="shared" si="21"/>
        <v>8540</v>
      </c>
      <c r="F101" s="45">
        <f>+IF($C101=0,0,IF($C101=30,(F54+F78),IF($C101=60,(SUM(E54:F54)+SUM(E78:F78)),(SUM(D54:F54)+SUM(D78:F78)))))-SUM($D101:E101)</f>
        <v>8540</v>
      </c>
      <c r="G101" s="45">
        <f>+IF($C101=0,0,IF($C101=30,(G54+G78),IF($C101=60,(SUM(F54:G54)+SUM(F78:G78)),(SUM(E54:G54)+SUM(E78:G78)))))-SUM($D101:F101)</f>
        <v>0</v>
      </c>
      <c r="H101" s="45">
        <f>+IF($C101=0,0,IF($C101=30,(H54+H78),IF($C101=60,(SUM(G54:H54)+SUM(G78:H78)),(SUM(F54:H54)+SUM(F78:H78)))))-SUM($D101:G101)</f>
        <v>0</v>
      </c>
      <c r="I101" s="45">
        <f>+IF($C101=0,0,IF($C101=30,(I54+I78),IF($C101=60,(SUM(H54:I54)+SUM(H78:I78)),(SUM(G54:I54)+SUM(G78:I78)))))-SUM($D101:H101)</f>
        <v>0</v>
      </c>
      <c r="J101" s="45">
        <f>+IF($C101=0,0,IF($C101=30,(J54+J78),IF($C101=60,(SUM(I54:J54)+SUM(I78:J78)),(SUM(H54:J54)+SUM(H78:J78)))))-SUM($D101:I101)</f>
        <v>0</v>
      </c>
      <c r="K101" s="45">
        <f>+IF($C101=0,0,IF($C101=30,(K54+K78),IF($C101=60,(SUM(J54:K54)+SUM(J78:K78)),(SUM(I54:K54)+SUM(I78:K78)))))-SUM($D101:J101)</f>
        <v>0</v>
      </c>
      <c r="L101" s="45">
        <f>+IF($C101=0,0,IF($C101=30,(L54+L78),IF($C101=60,(SUM(K54:L54)+SUM(K78:L78)),(SUM(J54:L54)+SUM(J78:L78)))))-SUM($D101:K101)</f>
        <v>0</v>
      </c>
      <c r="M101" s="45">
        <f>+IF($C101=0,0,IF($C101=30,(M54+M78),IF($C101=60,(SUM(L54:M54)+SUM(L78:M78)),(SUM(K54:M54)+SUM(K78:M78)))))-SUM($D101:L101)</f>
        <v>0</v>
      </c>
      <c r="N101" s="45">
        <f>+IF($C101=0,0,IF($C101=30,(N54+N78),IF($C101=60,(SUM(M54:N54)+SUM(M78:N78)),(SUM(L54:N54)+SUM(L78:N78)))))-SUM($D101:M101)</f>
        <v>0</v>
      </c>
      <c r="O101" s="45">
        <f>+IF($C101=0,0,IF($C101=30,(O54+O78),IF($C101=60,(SUM(N54:O54)+SUM(N78:O78)),(SUM(M54:O54)+SUM(M78:O78)))))-SUM($D101:N101)</f>
        <v>0</v>
      </c>
      <c r="P101" s="45">
        <f>+IF($C101=0,0,IF($C101=30,(P54+P78),IF($C101=60,(SUM(O54:P54)+SUM(O78:P78)),(SUM(N54:P54)+SUM(N78:P78)))))-SUM($D101:O101)</f>
        <v>0</v>
      </c>
      <c r="Q101" s="45">
        <f>+IF($C101=0,0,IF($C101=30,(Q54+Q78),IF($C101=60,(SUM(P54:Q54)+SUM(P78:Q78)),(SUM(O54:Q54)+SUM(O78:Q78)))))-SUM($D101:P101)</f>
        <v>0</v>
      </c>
      <c r="R101" s="45">
        <f>+IF($C101=0,0,IF($C101=30,(R54+R78),IF($C101=60,(SUM(Q54:R54)+SUM(Q78:R78)),(SUM(P54:R54)+SUM(P78:R78)))))-SUM($D101:Q101)</f>
        <v>0</v>
      </c>
      <c r="S101" s="45">
        <f>+IF($C101=0,0,IF($C101=30,(S54+S78),IF($C101=60,(SUM(R54:S54)+SUM(R78:S78)),(SUM(Q54:S54)+SUM(Q78:S78)))))-SUM($D101:R101)</f>
        <v>0</v>
      </c>
      <c r="T101" s="45">
        <f>+IF($C101=0,0,IF($C101=30,(T54+T78),IF($C101=60,(SUM(S54:T54)+SUM(S78:T78)),(SUM(R54:T54)+SUM(R78:T78)))))-SUM($D101:S101)</f>
        <v>0</v>
      </c>
      <c r="U101" s="45">
        <f>+IF($C101=0,0,IF($C101=30,(U54+U78),IF($C101=60,(SUM(T54:U54)+SUM(T78:U78)),(SUM(S54:U54)+SUM(S78:U78)))))-SUM($D101:T101)</f>
        <v>0</v>
      </c>
      <c r="V101" s="45">
        <f>+IF($C101=0,0,IF($C101=30,(V54+V78),IF($C101=60,(SUM(U54:V54)+SUM(U78:V78)),(SUM(T54:V54)+SUM(T78:V78)))))-SUM($D101:U101)</f>
        <v>0</v>
      </c>
      <c r="W101" s="45">
        <f>+IF($C101=0,0,IF($C101=30,(W54+W78),IF($C101=60,(SUM(V54:W54)+SUM(V78:W78)),(SUM(U54:W54)+SUM(U78:W78)))))-SUM($D101:V101)</f>
        <v>0</v>
      </c>
      <c r="X101" s="45">
        <f>+IF($C101=0,0,IF($C101=30,(X54+X78),IF($C101=60,(SUM(W54:X54)+SUM(W78:X78)),(SUM(V54:X54)+SUM(V78:X78)))))-SUM($D101:W101)</f>
        <v>0</v>
      </c>
      <c r="Y101" s="45">
        <f>+IF($C101=0,0,IF($C101=30,(Y54+Y78),IF($C101=60,(SUM(X54:Y54)+SUM(X78:Y78)),(SUM(W54:Y54)+SUM(W78:Y78)))))-SUM($D101:X101)</f>
        <v>0</v>
      </c>
      <c r="Z101" s="45">
        <f>+IF($C101=0,0,IF($C101=30,(Z54+Z78),IF($C101=60,(SUM(Y54:Z54)+SUM(Y78:Z78)),(SUM(X54:Z54)+SUM(X78:Z78)))))-SUM($D101:Y101)</f>
        <v>0</v>
      </c>
      <c r="AA101" s="45">
        <f>+IF($C101=0,0,IF($C101=30,(AA54+AA78),IF($C101=60,(SUM(Z54:AA54)+SUM(Z78:AA78)),(SUM(Y54:AA54)+SUM(Y78:AA78)))))-SUM($D101:Z101)</f>
        <v>0</v>
      </c>
      <c r="AB101" s="45">
        <f>+IF($C101=0,0,IF($C101=30,(AB54+AB78),IF($C101=60,(SUM(AA54:AB54)+SUM(AA78:AB78)),(SUM(Z54:AB54)+SUM(Z78:AB78)))))-SUM($D101:AA101)</f>
        <v>0</v>
      </c>
      <c r="AC101" s="45">
        <f>+IF($C101=0,0,IF($C101=30,(AC54+AC78),IF($C101=60,(SUM(AB54:AC54)+SUM(AB78:AC78)),(SUM(AA54:AC54)+SUM(AA78:AC78)))))-SUM($D101:AB101)</f>
        <v>0</v>
      </c>
      <c r="AD101" s="45">
        <f>+IF($C101=0,0,IF($C101=30,(AD54+AD78),IF($C101=60,(SUM(AC54:AD54)+SUM(AC78:AD78)),(SUM(AB54:AD54)+SUM(AB78:AD78)))))-SUM($D101:AC101)</f>
        <v>0</v>
      </c>
      <c r="AE101" s="45">
        <f>+IF($C101=0,0,IF($C101=30,(AE54+AE78),IF($C101=60,(SUM(AD54:AE54)+SUM(AD78:AE78)),(SUM(AC54:AE54)+SUM(AC78:AE78)))))-SUM($D101:AD101)</f>
        <v>0</v>
      </c>
      <c r="AF101" s="45">
        <f>+IF($C101=0,0,IF($C101=30,(AF54+AF78),IF($C101=60,(SUM(AE54:AF54)+SUM(AE78:AF78)),(SUM(AD54:AF54)+SUM(AD78:AF78)))))-SUM($D101:AE101)</f>
        <v>0</v>
      </c>
      <c r="AG101" s="45">
        <f>+IF($C101=0,0,IF($C101=30,(AG54+AG78),IF($C101=60,(SUM(AF54:AG54)+SUM(AF78:AG78)),(SUM(AE54:AG54)+SUM(AE78:AG78)))))-SUM($D101:AF101)</f>
        <v>0</v>
      </c>
      <c r="AH101" s="45">
        <f>+IF($C101=0,0,IF($C101=30,(AH54+AH78),IF($C101=60,(SUM(AG54:AH54)+SUM(AG78:AH78)),(SUM(AF54:AH54)+SUM(AF78:AH78)))))-SUM($D101:AG101)</f>
        <v>0</v>
      </c>
      <c r="AI101" s="45">
        <f>+IF($C101=0,0,IF($C101=30,(AI54+AI78),IF($C101=60,(SUM(AH54:AI54)+SUM(AH78:AI78)),(SUM(AG54:AI54)+SUM(AG78:AI78)))))-SUM($D101:AH101)</f>
        <v>0</v>
      </c>
      <c r="AJ101" s="45">
        <f>+IF($C101=0,0,IF($C101=30,(AJ54+AJ78),IF($C101=60,(SUM(AI54:AJ54)+SUM(AI78:AJ78)),(SUM(AH54:AJ54)+SUM(AH78:AJ78)))))-SUM($D101:AI101)</f>
        <v>0</v>
      </c>
      <c r="AK101" s="45">
        <f>+IF($C101=0,0,IF($C101=30,(AK54+AK78),IF($C101=60,(SUM(AJ54:AK54)+SUM(AJ78:AK78)),(SUM(AI54:AK54)+SUM(AI78:AK78)))))-SUM($D101:AJ101)</f>
        <v>0</v>
      </c>
      <c r="AL101" s="45">
        <f>+IF($C101=0,0,IF($C101=30,(AL54+AL78),IF($C101=60,(SUM(AK54:AL54)+SUM(AK78:AL78)),(SUM(AJ54:AL54)+SUM(AJ78:AL78)))))-SUM($D101:AK101)</f>
        <v>0</v>
      </c>
      <c r="AM101" s="45">
        <f>+IF($C101=0,0,IF($C101=30,(AM54+AM78),IF($C101=60,(SUM(AL54:AM54)+SUM(AL78:AM78)),(SUM(AK54:AM54)+SUM(AK78:AM78)))))-SUM($D101:AL101)</f>
        <v>0</v>
      </c>
      <c r="AN101" s="45">
        <f>+IF($C101=0,0,IF($C101=30,(AN54+AN78),IF($C101=60,(SUM(AM54:AN54)+SUM(AM78:AN78)),(SUM(AL54:AN54)+SUM(AL78:AN78)))))-SUM($D101:AM101)</f>
        <v>0</v>
      </c>
      <c r="AO101" s="45">
        <f>+IF($C101=0,0,IF($C101=30,(AO54+AO78),IF($C101=60,(SUM(AN54:AO54)+SUM(AN78:AO78)),(SUM(AM54:AO54)+SUM(AM78:AO78)))))-SUM($D101:AN101)</f>
        <v>0</v>
      </c>
      <c r="AP101" s="45">
        <f>+IF($C101=0,0,IF($C101=30,(AP54+AP78),IF($C101=60,(SUM(AO54:AP54)+SUM(AO78:AP78)),(SUM(AN54:AP54)+SUM(AN78:AP78)))))-SUM($D101:AO101)</f>
        <v>0</v>
      </c>
      <c r="AQ101" s="45">
        <f>+IF($C101=0,0,IF($C101=30,(AQ54+AQ78),IF($C101=60,(SUM(AP54:AQ54)+SUM(AP78:AQ78)),(SUM(AO54:AQ54)+SUM(AO78:AQ78)))))-SUM($D101:AP101)</f>
        <v>0</v>
      </c>
      <c r="AR101" s="45">
        <f>+IF($C101=0,0,IF($C101=30,(AR54+AR78),IF($C101=60,(SUM(AQ54:AR54)+SUM(AQ78:AR78)),(SUM(AP54:AR54)+SUM(AP78:AR78)))))-SUM($D101:AQ101)</f>
        <v>0</v>
      </c>
      <c r="AS101" s="45">
        <f>+IF($C101=0,0,IF($C101=30,(AS54+AS78),IF($C101=60,(SUM(AR54:AS54)+SUM(AR78:AS78)),(SUM(AQ54:AS54)+SUM(AQ78:AS78)))))-SUM($D101:AR101)</f>
        <v>0</v>
      </c>
      <c r="AT101" s="45">
        <f>+IF($C101=0,0,IF($C101=30,(AT54+AT78),IF($C101=60,(SUM(AS54:AT54)+SUM(AS78:AT78)),(SUM(AR54:AT54)+SUM(AR78:AT78)))))-SUM($D101:AS101)</f>
        <v>0</v>
      </c>
      <c r="AU101" s="45">
        <f>+IF($C101=0,0,IF($C101=30,(AU54+AU78),IF($C101=60,(SUM(AT54:AU54)+SUM(AT78:AU78)),(SUM(AS54:AU54)+SUM(AS78:AU78)))))-SUM($D101:AT101)</f>
        <v>0</v>
      </c>
      <c r="AV101" s="45">
        <f>+IF($C101=0,0,IF($C101=30,(AV54+AV78),IF($C101=60,(SUM(AU54:AV54)+SUM(AU78:AV78)),(SUM(AT54:AV54)+SUM(AT78:AV78)))))-SUM($D101:AU101)</f>
        <v>0</v>
      </c>
      <c r="AW101" s="45">
        <f>+IF($C101=0,0,IF($C101=30,(AW54+AW78),IF($C101=60,(SUM(AV54:AW54)+SUM(AV78:AW78)),(SUM(AU54:AW54)+SUM(AU78:AW78)))))-SUM($D101:AV101)</f>
        <v>0</v>
      </c>
      <c r="AX101" s="45">
        <f>+IF($C101=0,0,IF($C101=30,(AX54+AX78),IF($C101=60,(SUM(AW54:AX54)+SUM(AW78:AX78)),(SUM(AV54:AX54)+SUM(AV78:AX78)))))-SUM($D101:AW101)</f>
        <v>0</v>
      </c>
      <c r="AY101" s="45">
        <f>+IF($C101=0,0,IF($C101=30,(AY54+AY78),IF($C101=60,(SUM(AX54:AY54)+SUM(AX78:AY78)),(SUM(AW54:AY54)+SUM(AW78:AY78)))))-SUM($D101:AX101)</f>
        <v>0</v>
      </c>
    </row>
    <row r="102" spans="2:51" x14ac:dyDescent="0.25">
      <c r="B102" t="str">
        <f t="shared" si="19"/>
        <v>Prodotto 7</v>
      </c>
      <c r="C102" s="44">
        <v>90</v>
      </c>
      <c r="D102" s="45">
        <f t="shared" si="20"/>
        <v>8540</v>
      </c>
      <c r="E102" s="45">
        <f t="shared" si="21"/>
        <v>8540</v>
      </c>
      <c r="F102" s="45">
        <f>+IF($C102=0,0,IF($C102=30,(F55+F79),IF($C102=60,(SUM(E55:F55)+SUM(E79:F79)),(SUM(D55:F55)+SUM(D79:F79)))))-SUM($D102:E102)</f>
        <v>8540</v>
      </c>
      <c r="G102" s="45">
        <f>+IF($C102=0,0,IF($C102=30,(G55+G79),IF($C102=60,(SUM(F55:G55)+SUM(F79:G79)),(SUM(E55:G55)+SUM(E79:G79)))))-SUM($D102:F102)</f>
        <v>0</v>
      </c>
      <c r="H102" s="45">
        <f>+IF($C102=0,0,IF($C102=30,(H55+H79),IF($C102=60,(SUM(G55:H55)+SUM(G79:H79)),(SUM(F55:H55)+SUM(F79:H79)))))-SUM($D102:G102)</f>
        <v>0</v>
      </c>
      <c r="I102" s="45">
        <f>+IF($C102=0,0,IF($C102=30,(I55+I79),IF($C102=60,(SUM(H55:I55)+SUM(H79:I79)),(SUM(G55:I55)+SUM(G79:I79)))))-SUM($D102:H102)</f>
        <v>0</v>
      </c>
      <c r="J102" s="45">
        <f>+IF($C102=0,0,IF($C102=30,(J55+J79),IF($C102=60,(SUM(I55:J55)+SUM(I79:J79)),(SUM(H55:J55)+SUM(H79:J79)))))-SUM($D102:I102)</f>
        <v>0</v>
      </c>
      <c r="K102" s="45">
        <f>+IF($C102=0,0,IF($C102=30,(K55+K79),IF($C102=60,(SUM(J55:K55)+SUM(J79:K79)),(SUM(I55:K55)+SUM(I79:K79)))))-SUM($D102:J102)</f>
        <v>0</v>
      </c>
      <c r="L102" s="45">
        <f>+IF($C102=0,0,IF($C102=30,(L55+L79),IF($C102=60,(SUM(K55:L55)+SUM(K79:L79)),(SUM(J55:L55)+SUM(J79:L79)))))-SUM($D102:K102)</f>
        <v>0</v>
      </c>
      <c r="M102" s="45">
        <f>+IF($C102=0,0,IF($C102=30,(M55+M79),IF($C102=60,(SUM(L55:M55)+SUM(L79:M79)),(SUM(K55:M55)+SUM(K79:M79)))))-SUM($D102:L102)</f>
        <v>0</v>
      </c>
      <c r="N102" s="45">
        <f>+IF($C102=0,0,IF($C102=30,(N55+N79),IF($C102=60,(SUM(M55:N55)+SUM(M79:N79)),(SUM(L55:N55)+SUM(L79:N79)))))-SUM($D102:M102)</f>
        <v>0</v>
      </c>
      <c r="O102" s="45">
        <f>+IF($C102=0,0,IF($C102=30,(O55+O79),IF($C102=60,(SUM(N55:O55)+SUM(N79:O79)),(SUM(M55:O55)+SUM(M79:O79)))))-SUM($D102:N102)</f>
        <v>0</v>
      </c>
      <c r="P102" s="45">
        <f>+IF($C102=0,0,IF($C102=30,(P55+P79),IF($C102=60,(SUM(O55:P55)+SUM(O79:P79)),(SUM(N55:P55)+SUM(N79:P79)))))-SUM($D102:O102)</f>
        <v>0</v>
      </c>
      <c r="Q102" s="45">
        <f>+IF($C102=0,0,IF($C102=30,(Q55+Q79),IF($C102=60,(SUM(P55:Q55)+SUM(P79:Q79)),(SUM(O55:Q55)+SUM(O79:Q79)))))-SUM($D102:P102)</f>
        <v>0</v>
      </c>
      <c r="R102" s="45">
        <f>+IF($C102=0,0,IF($C102=30,(R55+R79),IF($C102=60,(SUM(Q55:R55)+SUM(Q79:R79)),(SUM(P55:R55)+SUM(P79:R79)))))-SUM($D102:Q102)</f>
        <v>0</v>
      </c>
      <c r="S102" s="45">
        <f>+IF($C102=0,0,IF($C102=30,(S55+S79),IF($C102=60,(SUM(R55:S55)+SUM(R79:S79)),(SUM(Q55:S55)+SUM(Q79:S79)))))-SUM($D102:R102)</f>
        <v>0</v>
      </c>
      <c r="T102" s="45">
        <f>+IF($C102=0,0,IF($C102=30,(T55+T79),IF($C102=60,(SUM(S55:T55)+SUM(S79:T79)),(SUM(R55:T55)+SUM(R79:T79)))))-SUM($D102:S102)</f>
        <v>0</v>
      </c>
      <c r="U102" s="45">
        <f>+IF($C102=0,0,IF($C102=30,(U55+U79),IF($C102=60,(SUM(T55:U55)+SUM(T79:U79)),(SUM(S55:U55)+SUM(S79:U79)))))-SUM($D102:T102)</f>
        <v>0</v>
      </c>
      <c r="V102" s="45">
        <f>+IF($C102=0,0,IF($C102=30,(V55+V79),IF($C102=60,(SUM(U55:V55)+SUM(U79:V79)),(SUM(T55:V55)+SUM(T79:V79)))))-SUM($D102:U102)</f>
        <v>0</v>
      </c>
      <c r="W102" s="45">
        <f>+IF($C102=0,0,IF($C102=30,(W55+W79),IF($C102=60,(SUM(V55:W55)+SUM(V79:W79)),(SUM(U55:W55)+SUM(U79:W79)))))-SUM($D102:V102)</f>
        <v>0</v>
      </c>
      <c r="X102" s="45">
        <f>+IF($C102=0,0,IF($C102=30,(X55+X79),IF($C102=60,(SUM(W55:X55)+SUM(W79:X79)),(SUM(V55:X55)+SUM(V79:X79)))))-SUM($D102:W102)</f>
        <v>0</v>
      </c>
      <c r="Y102" s="45">
        <f>+IF($C102=0,0,IF($C102=30,(Y55+Y79),IF($C102=60,(SUM(X55:Y55)+SUM(X79:Y79)),(SUM(W55:Y55)+SUM(W79:Y79)))))-SUM($D102:X102)</f>
        <v>0</v>
      </c>
      <c r="Z102" s="45">
        <f>+IF($C102=0,0,IF($C102=30,(Z55+Z79),IF($C102=60,(SUM(Y55:Z55)+SUM(Y79:Z79)),(SUM(X55:Z55)+SUM(X79:Z79)))))-SUM($D102:Y102)</f>
        <v>0</v>
      </c>
      <c r="AA102" s="45">
        <f>+IF($C102=0,0,IF($C102=30,(AA55+AA79),IF($C102=60,(SUM(Z55:AA55)+SUM(Z79:AA79)),(SUM(Y55:AA55)+SUM(Y79:AA79)))))-SUM($D102:Z102)</f>
        <v>0</v>
      </c>
      <c r="AB102" s="45">
        <f>+IF($C102=0,0,IF($C102=30,(AB55+AB79),IF($C102=60,(SUM(AA55:AB55)+SUM(AA79:AB79)),(SUM(Z55:AB55)+SUM(Z79:AB79)))))-SUM($D102:AA102)</f>
        <v>0</v>
      </c>
      <c r="AC102" s="45">
        <f>+IF($C102=0,0,IF($C102=30,(AC55+AC79),IF($C102=60,(SUM(AB55:AC55)+SUM(AB79:AC79)),(SUM(AA55:AC55)+SUM(AA79:AC79)))))-SUM($D102:AB102)</f>
        <v>0</v>
      </c>
      <c r="AD102" s="45">
        <f>+IF($C102=0,0,IF($C102=30,(AD55+AD79),IF($C102=60,(SUM(AC55:AD55)+SUM(AC79:AD79)),(SUM(AB55:AD55)+SUM(AB79:AD79)))))-SUM($D102:AC102)</f>
        <v>0</v>
      </c>
      <c r="AE102" s="45">
        <f>+IF($C102=0,0,IF($C102=30,(AE55+AE79),IF($C102=60,(SUM(AD55:AE55)+SUM(AD79:AE79)),(SUM(AC55:AE55)+SUM(AC79:AE79)))))-SUM($D102:AD102)</f>
        <v>0</v>
      </c>
      <c r="AF102" s="45">
        <f>+IF($C102=0,0,IF($C102=30,(AF55+AF79),IF($C102=60,(SUM(AE55:AF55)+SUM(AE79:AF79)),(SUM(AD55:AF55)+SUM(AD79:AF79)))))-SUM($D102:AE102)</f>
        <v>0</v>
      </c>
      <c r="AG102" s="45">
        <f>+IF($C102=0,0,IF($C102=30,(AG55+AG79),IF($C102=60,(SUM(AF55:AG55)+SUM(AF79:AG79)),(SUM(AE55:AG55)+SUM(AE79:AG79)))))-SUM($D102:AF102)</f>
        <v>0</v>
      </c>
      <c r="AH102" s="45">
        <f>+IF($C102=0,0,IF($C102=30,(AH55+AH79),IF($C102=60,(SUM(AG55:AH55)+SUM(AG79:AH79)),(SUM(AF55:AH55)+SUM(AF79:AH79)))))-SUM($D102:AG102)</f>
        <v>0</v>
      </c>
      <c r="AI102" s="45">
        <f>+IF($C102=0,0,IF($C102=30,(AI55+AI79),IF($C102=60,(SUM(AH55:AI55)+SUM(AH79:AI79)),(SUM(AG55:AI55)+SUM(AG79:AI79)))))-SUM($D102:AH102)</f>
        <v>0</v>
      </c>
      <c r="AJ102" s="45">
        <f>+IF($C102=0,0,IF($C102=30,(AJ55+AJ79),IF($C102=60,(SUM(AI55:AJ55)+SUM(AI79:AJ79)),(SUM(AH55:AJ55)+SUM(AH79:AJ79)))))-SUM($D102:AI102)</f>
        <v>0</v>
      </c>
      <c r="AK102" s="45">
        <f>+IF($C102=0,0,IF($C102=30,(AK55+AK79),IF($C102=60,(SUM(AJ55:AK55)+SUM(AJ79:AK79)),(SUM(AI55:AK55)+SUM(AI79:AK79)))))-SUM($D102:AJ102)</f>
        <v>0</v>
      </c>
      <c r="AL102" s="45">
        <f>+IF($C102=0,0,IF($C102=30,(AL55+AL79),IF($C102=60,(SUM(AK55:AL55)+SUM(AK79:AL79)),(SUM(AJ55:AL55)+SUM(AJ79:AL79)))))-SUM($D102:AK102)</f>
        <v>0</v>
      </c>
      <c r="AM102" s="45">
        <f>+IF($C102=0,0,IF($C102=30,(AM55+AM79),IF($C102=60,(SUM(AL55:AM55)+SUM(AL79:AM79)),(SUM(AK55:AM55)+SUM(AK79:AM79)))))-SUM($D102:AL102)</f>
        <v>0</v>
      </c>
      <c r="AN102" s="45">
        <f>+IF($C102=0,0,IF($C102=30,(AN55+AN79),IF($C102=60,(SUM(AM55:AN55)+SUM(AM79:AN79)),(SUM(AL55:AN55)+SUM(AL79:AN79)))))-SUM($D102:AM102)</f>
        <v>0</v>
      </c>
      <c r="AO102" s="45">
        <f>+IF($C102=0,0,IF($C102=30,(AO55+AO79),IF($C102=60,(SUM(AN55:AO55)+SUM(AN79:AO79)),(SUM(AM55:AO55)+SUM(AM79:AO79)))))-SUM($D102:AN102)</f>
        <v>0</v>
      </c>
      <c r="AP102" s="45">
        <f>+IF($C102=0,0,IF($C102=30,(AP55+AP79),IF($C102=60,(SUM(AO55:AP55)+SUM(AO79:AP79)),(SUM(AN55:AP55)+SUM(AN79:AP79)))))-SUM($D102:AO102)</f>
        <v>0</v>
      </c>
      <c r="AQ102" s="45">
        <f>+IF($C102=0,0,IF($C102=30,(AQ55+AQ79),IF($C102=60,(SUM(AP55:AQ55)+SUM(AP79:AQ79)),(SUM(AO55:AQ55)+SUM(AO79:AQ79)))))-SUM($D102:AP102)</f>
        <v>0</v>
      </c>
      <c r="AR102" s="45">
        <f>+IF($C102=0,0,IF($C102=30,(AR55+AR79),IF($C102=60,(SUM(AQ55:AR55)+SUM(AQ79:AR79)),(SUM(AP55:AR55)+SUM(AP79:AR79)))))-SUM($D102:AQ102)</f>
        <v>0</v>
      </c>
      <c r="AS102" s="45">
        <f>+IF($C102=0,0,IF($C102=30,(AS55+AS79),IF($C102=60,(SUM(AR55:AS55)+SUM(AR79:AS79)),(SUM(AQ55:AS55)+SUM(AQ79:AS79)))))-SUM($D102:AR102)</f>
        <v>0</v>
      </c>
      <c r="AT102" s="45">
        <f>+IF($C102=0,0,IF($C102=30,(AT55+AT79),IF($C102=60,(SUM(AS55:AT55)+SUM(AS79:AT79)),(SUM(AR55:AT55)+SUM(AR79:AT79)))))-SUM($D102:AS102)</f>
        <v>0</v>
      </c>
      <c r="AU102" s="45">
        <f>+IF($C102=0,0,IF($C102=30,(AU55+AU79),IF($C102=60,(SUM(AT55:AU55)+SUM(AT79:AU79)),(SUM(AS55:AU55)+SUM(AS79:AU79)))))-SUM($D102:AT102)</f>
        <v>0</v>
      </c>
      <c r="AV102" s="45">
        <f>+IF($C102=0,0,IF($C102=30,(AV55+AV79),IF($C102=60,(SUM(AU55:AV55)+SUM(AU79:AV79)),(SUM(AT55:AV55)+SUM(AT79:AV79)))))-SUM($D102:AU102)</f>
        <v>0</v>
      </c>
      <c r="AW102" s="45">
        <f>+IF($C102=0,0,IF($C102=30,(AW55+AW79),IF($C102=60,(SUM(AV55:AW55)+SUM(AV79:AW79)),(SUM(AU55:AW55)+SUM(AU79:AW79)))))-SUM($D102:AV102)</f>
        <v>0</v>
      </c>
      <c r="AX102" s="45">
        <f>+IF($C102=0,0,IF($C102=30,(AX55+AX79),IF($C102=60,(SUM(AW55:AX55)+SUM(AW79:AX79)),(SUM(AV55:AX55)+SUM(AV79:AX79)))))-SUM($D102:AW102)</f>
        <v>0</v>
      </c>
      <c r="AY102" s="45">
        <f>+IF($C102=0,0,IF($C102=30,(AY55+AY79),IF($C102=60,(SUM(AX55:AY55)+SUM(AX79:AY79)),(SUM(AW55:AY55)+SUM(AW79:AY79)))))-SUM($D102:AX102)</f>
        <v>0</v>
      </c>
    </row>
    <row r="103" spans="2:51" x14ac:dyDescent="0.25">
      <c r="B103" t="str">
        <f t="shared" si="19"/>
        <v>Prodotto 8</v>
      </c>
      <c r="C103" s="44">
        <v>90</v>
      </c>
      <c r="D103" s="45">
        <f t="shared" si="20"/>
        <v>8540</v>
      </c>
      <c r="E103" s="45">
        <f t="shared" si="21"/>
        <v>8540</v>
      </c>
      <c r="F103" s="45">
        <f>+IF($C103=0,0,IF($C103=30,(F56+F80),IF($C103=60,(SUM(E56:F56)+SUM(E80:F80)),(SUM(D56:F56)+SUM(D80:F80)))))-SUM($D103:E103)</f>
        <v>8540</v>
      </c>
      <c r="G103" s="45">
        <f>+IF($C103=0,0,IF($C103=30,(G56+G80),IF($C103=60,(SUM(F56:G56)+SUM(F80:G80)),(SUM(E56:G56)+SUM(E80:G80)))))-SUM($D103:F103)</f>
        <v>0</v>
      </c>
      <c r="H103" s="45">
        <f>+IF($C103=0,0,IF($C103=30,(H56+H80),IF($C103=60,(SUM(G56:H56)+SUM(G80:H80)),(SUM(F56:H56)+SUM(F80:H80)))))-SUM($D103:G103)</f>
        <v>0</v>
      </c>
      <c r="I103" s="45">
        <f>+IF($C103=0,0,IF($C103=30,(I56+I80),IF($C103=60,(SUM(H56:I56)+SUM(H80:I80)),(SUM(G56:I56)+SUM(G80:I80)))))-SUM($D103:H103)</f>
        <v>0</v>
      </c>
      <c r="J103" s="45">
        <f>+IF($C103=0,0,IF($C103=30,(J56+J80),IF($C103=60,(SUM(I56:J56)+SUM(I80:J80)),(SUM(H56:J56)+SUM(H80:J80)))))-SUM($D103:I103)</f>
        <v>0</v>
      </c>
      <c r="K103" s="45">
        <f>+IF($C103=0,0,IF($C103=30,(K56+K80),IF($C103=60,(SUM(J56:K56)+SUM(J80:K80)),(SUM(I56:K56)+SUM(I80:K80)))))-SUM($D103:J103)</f>
        <v>0</v>
      </c>
      <c r="L103" s="45">
        <f>+IF($C103=0,0,IF($C103=30,(L56+L80),IF($C103=60,(SUM(K56:L56)+SUM(K80:L80)),(SUM(J56:L56)+SUM(J80:L80)))))-SUM($D103:K103)</f>
        <v>0</v>
      </c>
      <c r="M103" s="45">
        <f>+IF($C103=0,0,IF($C103=30,(M56+M80),IF($C103=60,(SUM(L56:M56)+SUM(L80:M80)),(SUM(K56:M56)+SUM(K80:M80)))))-SUM($D103:L103)</f>
        <v>0</v>
      </c>
      <c r="N103" s="45">
        <f>+IF($C103=0,0,IF($C103=30,(N56+N80),IF($C103=60,(SUM(M56:N56)+SUM(M80:N80)),(SUM(L56:N56)+SUM(L80:N80)))))-SUM($D103:M103)</f>
        <v>0</v>
      </c>
      <c r="O103" s="45">
        <f>+IF($C103=0,0,IF($C103=30,(O56+O80),IF($C103=60,(SUM(N56:O56)+SUM(N80:O80)),(SUM(M56:O56)+SUM(M80:O80)))))-SUM($D103:N103)</f>
        <v>0</v>
      </c>
      <c r="P103" s="45">
        <f>+IF($C103=0,0,IF($C103=30,(P56+P80),IF($C103=60,(SUM(O56:P56)+SUM(O80:P80)),(SUM(N56:P56)+SUM(N80:P80)))))-SUM($D103:O103)</f>
        <v>0</v>
      </c>
      <c r="Q103" s="45">
        <f>+IF($C103=0,0,IF($C103=30,(Q56+Q80),IF($C103=60,(SUM(P56:Q56)+SUM(P80:Q80)),(SUM(O56:Q56)+SUM(O80:Q80)))))-SUM($D103:P103)</f>
        <v>0</v>
      </c>
      <c r="R103" s="45">
        <f>+IF($C103=0,0,IF($C103=30,(R56+R80),IF($C103=60,(SUM(Q56:R56)+SUM(Q80:R80)),(SUM(P56:R56)+SUM(P80:R80)))))-SUM($D103:Q103)</f>
        <v>0</v>
      </c>
      <c r="S103" s="45">
        <f>+IF($C103=0,0,IF($C103=30,(S56+S80),IF($C103=60,(SUM(R56:S56)+SUM(R80:S80)),(SUM(Q56:S56)+SUM(Q80:S80)))))-SUM($D103:R103)</f>
        <v>0</v>
      </c>
      <c r="T103" s="45">
        <f>+IF($C103=0,0,IF($C103=30,(T56+T80),IF($C103=60,(SUM(S56:T56)+SUM(S80:T80)),(SUM(R56:T56)+SUM(R80:T80)))))-SUM($D103:S103)</f>
        <v>0</v>
      </c>
      <c r="U103" s="45">
        <f>+IF($C103=0,0,IF($C103=30,(U56+U80),IF($C103=60,(SUM(T56:U56)+SUM(T80:U80)),(SUM(S56:U56)+SUM(S80:U80)))))-SUM($D103:T103)</f>
        <v>0</v>
      </c>
      <c r="V103" s="45">
        <f>+IF($C103=0,0,IF($C103=30,(V56+V80),IF($C103=60,(SUM(U56:V56)+SUM(U80:V80)),(SUM(T56:V56)+SUM(T80:V80)))))-SUM($D103:U103)</f>
        <v>0</v>
      </c>
      <c r="W103" s="45">
        <f>+IF($C103=0,0,IF($C103=30,(W56+W80),IF($C103=60,(SUM(V56:W56)+SUM(V80:W80)),(SUM(U56:W56)+SUM(U80:W80)))))-SUM($D103:V103)</f>
        <v>0</v>
      </c>
      <c r="X103" s="45">
        <f>+IF($C103=0,0,IF($C103=30,(X56+X80),IF($C103=60,(SUM(W56:X56)+SUM(W80:X80)),(SUM(V56:X56)+SUM(V80:X80)))))-SUM($D103:W103)</f>
        <v>0</v>
      </c>
      <c r="Y103" s="45">
        <f>+IF($C103=0,0,IF($C103=30,(Y56+Y80),IF($C103=60,(SUM(X56:Y56)+SUM(X80:Y80)),(SUM(W56:Y56)+SUM(W80:Y80)))))-SUM($D103:X103)</f>
        <v>0</v>
      </c>
      <c r="Z103" s="45">
        <f>+IF($C103=0,0,IF($C103=30,(Z56+Z80),IF($C103=60,(SUM(Y56:Z56)+SUM(Y80:Z80)),(SUM(X56:Z56)+SUM(X80:Z80)))))-SUM($D103:Y103)</f>
        <v>0</v>
      </c>
      <c r="AA103" s="45">
        <f>+IF($C103=0,0,IF($C103=30,(AA56+AA80),IF($C103=60,(SUM(Z56:AA56)+SUM(Z80:AA80)),(SUM(Y56:AA56)+SUM(Y80:AA80)))))-SUM($D103:Z103)</f>
        <v>0</v>
      </c>
      <c r="AB103" s="45">
        <f>+IF($C103=0,0,IF($C103=30,(AB56+AB80),IF($C103=60,(SUM(AA56:AB56)+SUM(AA80:AB80)),(SUM(Z56:AB56)+SUM(Z80:AB80)))))-SUM($D103:AA103)</f>
        <v>0</v>
      </c>
      <c r="AC103" s="45">
        <f>+IF($C103=0,0,IF($C103=30,(AC56+AC80),IF($C103=60,(SUM(AB56:AC56)+SUM(AB80:AC80)),(SUM(AA56:AC56)+SUM(AA80:AC80)))))-SUM($D103:AB103)</f>
        <v>0</v>
      </c>
      <c r="AD103" s="45">
        <f>+IF($C103=0,0,IF($C103=30,(AD56+AD80),IF($C103=60,(SUM(AC56:AD56)+SUM(AC80:AD80)),(SUM(AB56:AD56)+SUM(AB80:AD80)))))-SUM($D103:AC103)</f>
        <v>0</v>
      </c>
      <c r="AE103" s="45">
        <f>+IF($C103=0,0,IF($C103=30,(AE56+AE80),IF($C103=60,(SUM(AD56:AE56)+SUM(AD80:AE80)),(SUM(AC56:AE56)+SUM(AC80:AE80)))))-SUM($D103:AD103)</f>
        <v>0</v>
      </c>
      <c r="AF103" s="45">
        <f>+IF($C103=0,0,IF($C103=30,(AF56+AF80),IF($C103=60,(SUM(AE56:AF56)+SUM(AE80:AF80)),(SUM(AD56:AF56)+SUM(AD80:AF80)))))-SUM($D103:AE103)</f>
        <v>0</v>
      </c>
      <c r="AG103" s="45">
        <f>+IF($C103=0,0,IF($C103=30,(AG56+AG80),IF($C103=60,(SUM(AF56:AG56)+SUM(AF80:AG80)),(SUM(AE56:AG56)+SUM(AE80:AG80)))))-SUM($D103:AF103)</f>
        <v>0</v>
      </c>
      <c r="AH103" s="45">
        <f>+IF($C103=0,0,IF($C103=30,(AH56+AH80),IF($C103=60,(SUM(AG56:AH56)+SUM(AG80:AH80)),(SUM(AF56:AH56)+SUM(AF80:AH80)))))-SUM($D103:AG103)</f>
        <v>0</v>
      </c>
      <c r="AI103" s="45">
        <f>+IF($C103=0,0,IF($C103=30,(AI56+AI80),IF($C103=60,(SUM(AH56:AI56)+SUM(AH80:AI80)),(SUM(AG56:AI56)+SUM(AG80:AI80)))))-SUM($D103:AH103)</f>
        <v>0</v>
      </c>
      <c r="AJ103" s="45">
        <f>+IF($C103=0,0,IF($C103=30,(AJ56+AJ80),IF($C103=60,(SUM(AI56:AJ56)+SUM(AI80:AJ80)),(SUM(AH56:AJ56)+SUM(AH80:AJ80)))))-SUM($D103:AI103)</f>
        <v>0</v>
      </c>
      <c r="AK103" s="45">
        <f>+IF($C103=0,0,IF($C103=30,(AK56+AK80),IF($C103=60,(SUM(AJ56:AK56)+SUM(AJ80:AK80)),(SUM(AI56:AK56)+SUM(AI80:AK80)))))-SUM($D103:AJ103)</f>
        <v>0</v>
      </c>
      <c r="AL103" s="45">
        <f>+IF($C103=0,0,IF($C103=30,(AL56+AL80),IF($C103=60,(SUM(AK56:AL56)+SUM(AK80:AL80)),(SUM(AJ56:AL56)+SUM(AJ80:AL80)))))-SUM($D103:AK103)</f>
        <v>0</v>
      </c>
      <c r="AM103" s="45">
        <f>+IF($C103=0,0,IF($C103=30,(AM56+AM80),IF($C103=60,(SUM(AL56:AM56)+SUM(AL80:AM80)),(SUM(AK56:AM56)+SUM(AK80:AM80)))))-SUM($D103:AL103)</f>
        <v>0</v>
      </c>
      <c r="AN103" s="45">
        <f>+IF($C103=0,0,IF($C103=30,(AN56+AN80),IF($C103=60,(SUM(AM56:AN56)+SUM(AM80:AN80)),(SUM(AL56:AN56)+SUM(AL80:AN80)))))-SUM($D103:AM103)</f>
        <v>0</v>
      </c>
      <c r="AO103" s="45">
        <f>+IF($C103=0,0,IF($C103=30,(AO56+AO80),IF($C103=60,(SUM(AN56:AO56)+SUM(AN80:AO80)),(SUM(AM56:AO56)+SUM(AM80:AO80)))))-SUM($D103:AN103)</f>
        <v>0</v>
      </c>
      <c r="AP103" s="45">
        <f>+IF($C103=0,0,IF($C103=30,(AP56+AP80),IF($C103=60,(SUM(AO56:AP56)+SUM(AO80:AP80)),(SUM(AN56:AP56)+SUM(AN80:AP80)))))-SUM($D103:AO103)</f>
        <v>0</v>
      </c>
      <c r="AQ103" s="45">
        <f>+IF($C103=0,0,IF($C103=30,(AQ56+AQ80),IF($C103=60,(SUM(AP56:AQ56)+SUM(AP80:AQ80)),(SUM(AO56:AQ56)+SUM(AO80:AQ80)))))-SUM($D103:AP103)</f>
        <v>0</v>
      </c>
      <c r="AR103" s="45">
        <f>+IF($C103=0,0,IF($C103=30,(AR56+AR80),IF($C103=60,(SUM(AQ56:AR56)+SUM(AQ80:AR80)),(SUM(AP56:AR56)+SUM(AP80:AR80)))))-SUM($D103:AQ103)</f>
        <v>0</v>
      </c>
      <c r="AS103" s="45">
        <f>+IF($C103=0,0,IF($C103=30,(AS56+AS80),IF($C103=60,(SUM(AR56:AS56)+SUM(AR80:AS80)),(SUM(AQ56:AS56)+SUM(AQ80:AS80)))))-SUM($D103:AR103)</f>
        <v>0</v>
      </c>
      <c r="AT103" s="45">
        <f>+IF($C103=0,0,IF($C103=30,(AT56+AT80),IF($C103=60,(SUM(AS56:AT56)+SUM(AS80:AT80)),(SUM(AR56:AT56)+SUM(AR80:AT80)))))-SUM($D103:AS103)</f>
        <v>0</v>
      </c>
      <c r="AU103" s="45">
        <f>+IF($C103=0,0,IF($C103=30,(AU56+AU80),IF($C103=60,(SUM(AT56:AU56)+SUM(AT80:AU80)),(SUM(AS56:AU56)+SUM(AS80:AU80)))))-SUM($D103:AT103)</f>
        <v>0</v>
      </c>
      <c r="AV103" s="45">
        <f>+IF($C103=0,0,IF($C103=30,(AV56+AV80),IF($C103=60,(SUM(AU56:AV56)+SUM(AU80:AV80)),(SUM(AT56:AV56)+SUM(AT80:AV80)))))-SUM($D103:AU103)</f>
        <v>0</v>
      </c>
      <c r="AW103" s="45">
        <f>+IF($C103=0,0,IF($C103=30,(AW56+AW80),IF($C103=60,(SUM(AV56:AW56)+SUM(AV80:AW80)),(SUM(AU56:AW56)+SUM(AU80:AW80)))))-SUM($D103:AV103)</f>
        <v>0</v>
      </c>
      <c r="AX103" s="45">
        <f>+IF($C103=0,0,IF($C103=30,(AX56+AX80),IF($C103=60,(SUM(AW56:AX56)+SUM(AW80:AX80)),(SUM(AV56:AX56)+SUM(AV80:AX80)))))-SUM($D103:AW103)</f>
        <v>0</v>
      </c>
      <c r="AY103" s="45">
        <f>+IF($C103=0,0,IF($C103=30,(AY56+AY80),IF($C103=60,(SUM(AX56:AY56)+SUM(AX80:AY80)),(SUM(AW56:AY56)+SUM(AW80:AY80)))))-SUM($D103:AX103)</f>
        <v>0</v>
      </c>
    </row>
    <row r="104" spans="2:51" x14ac:dyDescent="0.25">
      <c r="B104" t="str">
        <f t="shared" si="19"/>
        <v>Prodotto 9</v>
      </c>
      <c r="C104" s="44">
        <v>90</v>
      </c>
      <c r="D104" s="45">
        <f t="shared" si="20"/>
        <v>8540</v>
      </c>
      <c r="E104" s="45">
        <f t="shared" si="21"/>
        <v>8540</v>
      </c>
      <c r="F104" s="45">
        <f>+IF($C104=0,0,IF($C104=30,(F57+F81),IF($C104=60,(SUM(E57:F57)+SUM(E81:F81)),(SUM(D57:F57)+SUM(D81:F81)))))-SUM($D104:E104)</f>
        <v>8540</v>
      </c>
      <c r="G104" s="45">
        <f>+IF($C104=0,0,IF($C104=30,(G57+G81),IF($C104=60,(SUM(F57:G57)+SUM(F81:G81)),(SUM(E57:G57)+SUM(E81:G81)))))-SUM($D104:F104)</f>
        <v>0</v>
      </c>
      <c r="H104" s="45">
        <f>+IF($C104=0,0,IF($C104=30,(H57+H81),IF($C104=60,(SUM(G57:H57)+SUM(G81:H81)),(SUM(F57:H57)+SUM(F81:H81)))))-SUM($D104:G104)</f>
        <v>0</v>
      </c>
      <c r="I104" s="45">
        <f>+IF($C104=0,0,IF($C104=30,(I57+I81),IF($C104=60,(SUM(H57:I57)+SUM(H81:I81)),(SUM(G57:I57)+SUM(G81:I81)))))-SUM($D104:H104)</f>
        <v>0</v>
      </c>
      <c r="J104" s="45">
        <f>+IF($C104=0,0,IF($C104=30,(J57+J81),IF($C104=60,(SUM(I57:J57)+SUM(I81:J81)),(SUM(H57:J57)+SUM(H81:J81)))))-SUM($D104:I104)</f>
        <v>0</v>
      </c>
      <c r="K104" s="45">
        <f>+IF($C104=0,0,IF($C104=30,(K57+K81),IF($C104=60,(SUM(J57:K57)+SUM(J81:K81)),(SUM(I57:K57)+SUM(I81:K81)))))-SUM($D104:J104)</f>
        <v>0</v>
      </c>
      <c r="L104" s="45">
        <f>+IF($C104=0,0,IF($C104=30,(L57+L81),IF($C104=60,(SUM(K57:L57)+SUM(K81:L81)),(SUM(J57:L57)+SUM(J81:L81)))))-SUM($D104:K104)</f>
        <v>0</v>
      </c>
      <c r="M104" s="45">
        <f>+IF($C104=0,0,IF($C104=30,(M57+M81),IF($C104=60,(SUM(L57:M57)+SUM(L81:M81)),(SUM(K57:M57)+SUM(K81:M81)))))-SUM($D104:L104)</f>
        <v>0</v>
      </c>
      <c r="N104" s="45">
        <f>+IF($C104=0,0,IF($C104=30,(N57+N81),IF($C104=60,(SUM(M57:N57)+SUM(M81:N81)),(SUM(L57:N57)+SUM(L81:N81)))))-SUM($D104:M104)</f>
        <v>0</v>
      </c>
      <c r="O104" s="45">
        <f>+IF($C104=0,0,IF($C104=30,(O57+O81),IF($C104=60,(SUM(N57:O57)+SUM(N81:O81)),(SUM(M57:O57)+SUM(M81:O81)))))-SUM($D104:N104)</f>
        <v>0</v>
      </c>
      <c r="P104" s="45">
        <f>+IF($C104=0,0,IF($C104=30,(P57+P81),IF($C104=60,(SUM(O57:P57)+SUM(O81:P81)),(SUM(N57:P57)+SUM(N81:P81)))))-SUM($D104:O104)</f>
        <v>0</v>
      </c>
      <c r="Q104" s="45">
        <f>+IF($C104=0,0,IF($C104=30,(Q57+Q81),IF($C104=60,(SUM(P57:Q57)+SUM(P81:Q81)),(SUM(O57:Q57)+SUM(O81:Q81)))))-SUM($D104:P104)</f>
        <v>0</v>
      </c>
      <c r="R104" s="45">
        <f>+IF($C104=0,0,IF($C104=30,(R57+R81),IF($C104=60,(SUM(Q57:R57)+SUM(Q81:R81)),(SUM(P57:R57)+SUM(P81:R81)))))-SUM($D104:Q104)</f>
        <v>0</v>
      </c>
      <c r="S104" s="45">
        <f>+IF($C104=0,0,IF($C104=30,(S57+S81),IF($C104=60,(SUM(R57:S57)+SUM(R81:S81)),(SUM(Q57:S57)+SUM(Q81:S81)))))-SUM($D104:R104)</f>
        <v>0</v>
      </c>
      <c r="T104" s="45">
        <f>+IF($C104=0,0,IF($C104=30,(T57+T81),IF($C104=60,(SUM(S57:T57)+SUM(S81:T81)),(SUM(R57:T57)+SUM(R81:T81)))))-SUM($D104:S104)</f>
        <v>0</v>
      </c>
      <c r="U104" s="45">
        <f>+IF($C104=0,0,IF($C104=30,(U57+U81),IF($C104=60,(SUM(T57:U57)+SUM(T81:U81)),(SUM(S57:U57)+SUM(S81:U81)))))-SUM($D104:T104)</f>
        <v>0</v>
      </c>
      <c r="V104" s="45">
        <f>+IF($C104=0,0,IF($C104=30,(V57+V81),IF($C104=60,(SUM(U57:V57)+SUM(U81:V81)),(SUM(T57:V57)+SUM(T81:V81)))))-SUM($D104:U104)</f>
        <v>0</v>
      </c>
      <c r="W104" s="45">
        <f>+IF($C104=0,0,IF($C104=30,(W57+W81),IF($C104=60,(SUM(V57:W57)+SUM(V81:W81)),(SUM(U57:W57)+SUM(U81:W81)))))-SUM($D104:V104)</f>
        <v>0</v>
      </c>
      <c r="X104" s="45">
        <f>+IF($C104=0,0,IF($C104=30,(X57+X81),IF($C104=60,(SUM(W57:X57)+SUM(W81:X81)),(SUM(V57:X57)+SUM(V81:X81)))))-SUM($D104:W104)</f>
        <v>0</v>
      </c>
      <c r="Y104" s="45">
        <f>+IF($C104=0,0,IF($C104=30,(Y57+Y81),IF($C104=60,(SUM(X57:Y57)+SUM(X81:Y81)),(SUM(W57:Y57)+SUM(W81:Y81)))))-SUM($D104:X104)</f>
        <v>0</v>
      </c>
      <c r="Z104" s="45">
        <f>+IF($C104=0,0,IF($C104=30,(Z57+Z81),IF($C104=60,(SUM(Y57:Z57)+SUM(Y81:Z81)),(SUM(X57:Z57)+SUM(X81:Z81)))))-SUM($D104:Y104)</f>
        <v>0</v>
      </c>
      <c r="AA104" s="45">
        <f>+IF($C104=0,0,IF($C104=30,(AA57+AA81),IF($C104=60,(SUM(Z57:AA57)+SUM(Z81:AA81)),(SUM(Y57:AA57)+SUM(Y81:AA81)))))-SUM($D104:Z104)</f>
        <v>0</v>
      </c>
      <c r="AB104" s="45">
        <f>+IF($C104=0,0,IF($C104=30,(AB57+AB81),IF($C104=60,(SUM(AA57:AB57)+SUM(AA81:AB81)),(SUM(Z57:AB57)+SUM(Z81:AB81)))))-SUM($D104:AA104)</f>
        <v>0</v>
      </c>
      <c r="AC104" s="45">
        <f>+IF($C104=0,0,IF($C104=30,(AC57+AC81),IF($C104=60,(SUM(AB57:AC57)+SUM(AB81:AC81)),(SUM(AA57:AC57)+SUM(AA81:AC81)))))-SUM($D104:AB104)</f>
        <v>0</v>
      </c>
      <c r="AD104" s="45">
        <f>+IF($C104=0,0,IF($C104=30,(AD57+AD81),IF($C104=60,(SUM(AC57:AD57)+SUM(AC81:AD81)),(SUM(AB57:AD57)+SUM(AB81:AD81)))))-SUM($D104:AC104)</f>
        <v>0</v>
      </c>
      <c r="AE104" s="45">
        <f>+IF($C104=0,0,IF($C104=30,(AE57+AE81),IF($C104=60,(SUM(AD57:AE57)+SUM(AD81:AE81)),(SUM(AC57:AE57)+SUM(AC81:AE81)))))-SUM($D104:AD104)</f>
        <v>0</v>
      </c>
      <c r="AF104" s="45">
        <f>+IF($C104=0,0,IF($C104=30,(AF57+AF81),IF($C104=60,(SUM(AE57:AF57)+SUM(AE81:AF81)),(SUM(AD57:AF57)+SUM(AD81:AF81)))))-SUM($D104:AE104)</f>
        <v>0</v>
      </c>
      <c r="AG104" s="45">
        <f>+IF($C104=0,0,IF($C104=30,(AG57+AG81),IF($C104=60,(SUM(AF57:AG57)+SUM(AF81:AG81)),(SUM(AE57:AG57)+SUM(AE81:AG81)))))-SUM($D104:AF104)</f>
        <v>0</v>
      </c>
      <c r="AH104" s="45">
        <f>+IF($C104=0,0,IF($C104=30,(AH57+AH81),IF($C104=60,(SUM(AG57:AH57)+SUM(AG81:AH81)),(SUM(AF57:AH57)+SUM(AF81:AH81)))))-SUM($D104:AG104)</f>
        <v>0</v>
      </c>
      <c r="AI104" s="45">
        <f>+IF($C104=0,0,IF($C104=30,(AI57+AI81),IF($C104=60,(SUM(AH57:AI57)+SUM(AH81:AI81)),(SUM(AG57:AI57)+SUM(AG81:AI81)))))-SUM($D104:AH104)</f>
        <v>0</v>
      </c>
      <c r="AJ104" s="45">
        <f>+IF($C104=0,0,IF($C104=30,(AJ57+AJ81),IF($C104=60,(SUM(AI57:AJ57)+SUM(AI81:AJ81)),(SUM(AH57:AJ57)+SUM(AH81:AJ81)))))-SUM($D104:AI104)</f>
        <v>0</v>
      </c>
      <c r="AK104" s="45">
        <f>+IF($C104=0,0,IF($C104=30,(AK57+AK81),IF($C104=60,(SUM(AJ57:AK57)+SUM(AJ81:AK81)),(SUM(AI57:AK57)+SUM(AI81:AK81)))))-SUM($D104:AJ104)</f>
        <v>0</v>
      </c>
      <c r="AL104" s="45">
        <f>+IF($C104=0,0,IF($C104=30,(AL57+AL81),IF($C104=60,(SUM(AK57:AL57)+SUM(AK81:AL81)),(SUM(AJ57:AL57)+SUM(AJ81:AL81)))))-SUM($D104:AK104)</f>
        <v>0</v>
      </c>
      <c r="AM104" s="45">
        <f>+IF($C104=0,0,IF($C104=30,(AM57+AM81),IF($C104=60,(SUM(AL57:AM57)+SUM(AL81:AM81)),(SUM(AK57:AM57)+SUM(AK81:AM81)))))-SUM($D104:AL104)</f>
        <v>0</v>
      </c>
      <c r="AN104" s="45">
        <f>+IF($C104=0,0,IF($C104=30,(AN57+AN81),IF($C104=60,(SUM(AM57:AN57)+SUM(AM81:AN81)),(SUM(AL57:AN57)+SUM(AL81:AN81)))))-SUM($D104:AM104)</f>
        <v>0</v>
      </c>
      <c r="AO104" s="45">
        <f>+IF($C104=0,0,IF($C104=30,(AO57+AO81),IF($C104=60,(SUM(AN57:AO57)+SUM(AN81:AO81)),(SUM(AM57:AO57)+SUM(AM81:AO81)))))-SUM($D104:AN104)</f>
        <v>0</v>
      </c>
      <c r="AP104" s="45">
        <f>+IF($C104=0,0,IF($C104=30,(AP57+AP81),IF($C104=60,(SUM(AO57:AP57)+SUM(AO81:AP81)),(SUM(AN57:AP57)+SUM(AN81:AP81)))))-SUM($D104:AO104)</f>
        <v>0</v>
      </c>
      <c r="AQ104" s="45">
        <f>+IF($C104=0,0,IF($C104=30,(AQ57+AQ81),IF($C104=60,(SUM(AP57:AQ57)+SUM(AP81:AQ81)),(SUM(AO57:AQ57)+SUM(AO81:AQ81)))))-SUM($D104:AP104)</f>
        <v>0</v>
      </c>
      <c r="AR104" s="45">
        <f>+IF($C104=0,0,IF($C104=30,(AR57+AR81),IF($C104=60,(SUM(AQ57:AR57)+SUM(AQ81:AR81)),(SUM(AP57:AR57)+SUM(AP81:AR81)))))-SUM($D104:AQ104)</f>
        <v>0</v>
      </c>
      <c r="AS104" s="45">
        <f>+IF($C104=0,0,IF($C104=30,(AS57+AS81),IF($C104=60,(SUM(AR57:AS57)+SUM(AR81:AS81)),(SUM(AQ57:AS57)+SUM(AQ81:AS81)))))-SUM($D104:AR104)</f>
        <v>0</v>
      </c>
      <c r="AT104" s="45">
        <f>+IF($C104=0,0,IF($C104=30,(AT57+AT81),IF($C104=60,(SUM(AS57:AT57)+SUM(AS81:AT81)),(SUM(AR57:AT57)+SUM(AR81:AT81)))))-SUM($D104:AS104)</f>
        <v>0</v>
      </c>
      <c r="AU104" s="45">
        <f>+IF($C104=0,0,IF($C104=30,(AU57+AU81),IF($C104=60,(SUM(AT57:AU57)+SUM(AT81:AU81)),(SUM(AS57:AU57)+SUM(AS81:AU81)))))-SUM($D104:AT104)</f>
        <v>0</v>
      </c>
      <c r="AV104" s="45">
        <f>+IF($C104=0,0,IF($C104=30,(AV57+AV81),IF($C104=60,(SUM(AU57:AV57)+SUM(AU81:AV81)),(SUM(AT57:AV57)+SUM(AT81:AV81)))))-SUM($D104:AU104)</f>
        <v>0</v>
      </c>
      <c r="AW104" s="45">
        <f>+IF($C104=0,0,IF($C104=30,(AW57+AW81),IF($C104=60,(SUM(AV57:AW57)+SUM(AV81:AW81)),(SUM(AU57:AW57)+SUM(AU81:AW81)))))-SUM($D104:AV104)</f>
        <v>0</v>
      </c>
      <c r="AX104" s="45">
        <f>+IF($C104=0,0,IF($C104=30,(AX57+AX81),IF($C104=60,(SUM(AW57:AX57)+SUM(AW81:AX81)),(SUM(AV57:AX57)+SUM(AV81:AX81)))))-SUM($D104:AW104)</f>
        <v>0</v>
      </c>
      <c r="AY104" s="45">
        <f>+IF($C104=0,0,IF($C104=30,(AY57+AY81),IF($C104=60,(SUM(AX57:AY57)+SUM(AX81:AY81)),(SUM(AW57:AY57)+SUM(AW81:AY81)))))-SUM($D104:AX104)</f>
        <v>0</v>
      </c>
    </row>
    <row r="105" spans="2:51" x14ac:dyDescent="0.25">
      <c r="B105" t="str">
        <f t="shared" si="19"/>
        <v>Prodotto 10</v>
      </c>
      <c r="C105" s="44">
        <v>90</v>
      </c>
      <c r="D105" s="45">
        <f t="shared" si="20"/>
        <v>8540</v>
      </c>
      <c r="E105" s="45">
        <f t="shared" si="21"/>
        <v>8540</v>
      </c>
      <c r="F105" s="45">
        <f>+IF($C105=0,0,IF($C105=30,(F58+F82),IF($C105=60,(SUM(E58:F58)+SUM(E82:F82)),(SUM(D58:F58)+SUM(D82:F82)))))-SUM($D105:E105)</f>
        <v>8540</v>
      </c>
      <c r="G105" s="45">
        <f>+IF($C105=0,0,IF($C105=30,(G58+G82),IF($C105=60,(SUM(F58:G58)+SUM(F82:G82)),(SUM(E58:G58)+SUM(E82:G82)))))-SUM($D105:F105)</f>
        <v>0</v>
      </c>
      <c r="H105" s="45">
        <f>+IF($C105=0,0,IF($C105=30,(H58+H82),IF($C105=60,(SUM(G58:H58)+SUM(G82:H82)),(SUM(F58:H58)+SUM(F82:H82)))))-SUM($D105:G105)</f>
        <v>0</v>
      </c>
      <c r="I105" s="45">
        <f>+IF($C105=0,0,IF($C105=30,(I58+I82),IF($C105=60,(SUM(H58:I58)+SUM(H82:I82)),(SUM(G58:I58)+SUM(G82:I82)))))-SUM($D105:H105)</f>
        <v>0</v>
      </c>
      <c r="J105" s="45">
        <f>+IF($C105=0,0,IF($C105=30,(J58+J82),IF($C105=60,(SUM(I58:J58)+SUM(I82:J82)),(SUM(H58:J58)+SUM(H82:J82)))))-SUM($D105:I105)</f>
        <v>0</v>
      </c>
      <c r="K105" s="45">
        <f>+IF($C105=0,0,IF($C105=30,(K58+K82),IF($C105=60,(SUM(J58:K58)+SUM(J82:K82)),(SUM(I58:K58)+SUM(I82:K82)))))-SUM($D105:J105)</f>
        <v>0</v>
      </c>
      <c r="L105" s="45">
        <f>+IF($C105=0,0,IF($C105=30,(L58+L82),IF($C105=60,(SUM(K58:L58)+SUM(K82:L82)),(SUM(J58:L58)+SUM(J82:L82)))))-SUM($D105:K105)</f>
        <v>0</v>
      </c>
      <c r="M105" s="45">
        <f>+IF($C105=0,0,IF($C105=30,(M58+M82),IF($C105=60,(SUM(L58:M58)+SUM(L82:M82)),(SUM(K58:M58)+SUM(K82:M82)))))-SUM($D105:L105)</f>
        <v>0</v>
      </c>
      <c r="N105" s="45">
        <f>+IF($C105=0,0,IF($C105=30,(N58+N82),IF($C105=60,(SUM(M58:N58)+SUM(M82:N82)),(SUM(L58:N58)+SUM(L82:N82)))))-SUM($D105:M105)</f>
        <v>0</v>
      </c>
      <c r="O105" s="45">
        <f>+IF($C105=0,0,IF($C105=30,(O58+O82),IF($C105=60,(SUM(N58:O58)+SUM(N82:O82)),(SUM(M58:O58)+SUM(M82:O82)))))-SUM($D105:N105)</f>
        <v>0</v>
      </c>
      <c r="P105" s="45">
        <f>+IF($C105=0,0,IF($C105=30,(P58+P82),IF($C105=60,(SUM(O58:P58)+SUM(O82:P82)),(SUM(N58:P58)+SUM(N82:P82)))))-SUM($D105:O105)</f>
        <v>0</v>
      </c>
      <c r="Q105" s="45">
        <f>+IF($C105=0,0,IF($C105=30,(Q58+Q82),IF($C105=60,(SUM(P58:Q58)+SUM(P82:Q82)),(SUM(O58:Q58)+SUM(O82:Q82)))))-SUM($D105:P105)</f>
        <v>0</v>
      </c>
      <c r="R105" s="45">
        <f>+IF($C105=0,0,IF($C105=30,(R58+R82),IF($C105=60,(SUM(Q58:R58)+SUM(Q82:R82)),(SUM(P58:R58)+SUM(P82:R82)))))-SUM($D105:Q105)</f>
        <v>0</v>
      </c>
      <c r="S105" s="45">
        <f>+IF($C105=0,0,IF($C105=30,(S58+S82),IF($C105=60,(SUM(R58:S58)+SUM(R82:S82)),(SUM(Q58:S58)+SUM(Q82:S82)))))-SUM($D105:R105)</f>
        <v>0</v>
      </c>
      <c r="T105" s="45">
        <f>+IF($C105=0,0,IF($C105=30,(T58+T82),IF($C105=60,(SUM(S58:T58)+SUM(S82:T82)),(SUM(R58:T58)+SUM(R82:T82)))))-SUM($D105:S105)</f>
        <v>0</v>
      </c>
      <c r="U105" s="45">
        <f>+IF($C105=0,0,IF($C105=30,(U58+U82),IF($C105=60,(SUM(T58:U58)+SUM(T82:U82)),(SUM(S58:U58)+SUM(S82:U82)))))-SUM($D105:T105)</f>
        <v>0</v>
      </c>
      <c r="V105" s="45">
        <f>+IF($C105=0,0,IF($C105=30,(V58+V82),IF($C105=60,(SUM(U58:V58)+SUM(U82:V82)),(SUM(T58:V58)+SUM(T82:V82)))))-SUM($D105:U105)</f>
        <v>0</v>
      </c>
      <c r="W105" s="45">
        <f>+IF($C105=0,0,IF($C105=30,(W58+W82),IF($C105=60,(SUM(V58:W58)+SUM(V82:W82)),(SUM(U58:W58)+SUM(U82:W82)))))-SUM($D105:V105)</f>
        <v>0</v>
      </c>
      <c r="X105" s="45">
        <f>+IF($C105=0,0,IF($C105=30,(X58+X82),IF($C105=60,(SUM(W58:X58)+SUM(W82:X82)),(SUM(V58:X58)+SUM(V82:X82)))))-SUM($D105:W105)</f>
        <v>0</v>
      </c>
      <c r="Y105" s="45">
        <f>+IF($C105=0,0,IF($C105=30,(Y58+Y82),IF($C105=60,(SUM(X58:Y58)+SUM(X82:Y82)),(SUM(W58:Y58)+SUM(W82:Y82)))))-SUM($D105:X105)</f>
        <v>0</v>
      </c>
      <c r="Z105" s="45">
        <f>+IF($C105=0,0,IF($C105=30,(Z58+Z82),IF($C105=60,(SUM(Y58:Z58)+SUM(Y82:Z82)),(SUM(X58:Z58)+SUM(X82:Z82)))))-SUM($D105:Y105)</f>
        <v>0</v>
      </c>
      <c r="AA105" s="45">
        <f>+IF($C105=0,0,IF($C105=30,(AA58+AA82),IF($C105=60,(SUM(Z58:AA58)+SUM(Z82:AA82)),(SUM(Y58:AA58)+SUM(Y82:AA82)))))-SUM($D105:Z105)</f>
        <v>0</v>
      </c>
      <c r="AB105" s="45">
        <f>+IF($C105=0,0,IF($C105=30,(AB58+AB82),IF($C105=60,(SUM(AA58:AB58)+SUM(AA82:AB82)),(SUM(Z58:AB58)+SUM(Z82:AB82)))))-SUM($D105:AA105)</f>
        <v>0</v>
      </c>
      <c r="AC105" s="45">
        <f>+IF($C105=0,0,IF($C105=30,(AC58+AC82),IF($C105=60,(SUM(AB58:AC58)+SUM(AB82:AC82)),(SUM(AA58:AC58)+SUM(AA82:AC82)))))-SUM($D105:AB105)</f>
        <v>0</v>
      </c>
      <c r="AD105" s="45">
        <f>+IF($C105=0,0,IF($C105=30,(AD58+AD82),IF($C105=60,(SUM(AC58:AD58)+SUM(AC82:AD82)),(SUM(AB58:AD58)+SUM(AB82:AD82)))))-SUM($D105:AC105)</f>
        <v>0</v>
      </c>
      <c r="AE105" s="45">
        <f>+IF($C105=0,0,IF($C105=30,(AE58+AE82),IF($C105=60,(SUM(AD58:AE58)+SUM(AD82:AE82)),(SUM(AC58:AE58)+SUM(AC82:AE82)))))-SUM($D105:AD105)</f>
        <v>0</v>
      </c>
      <c r="AF105" s="45">
        <f>+IF($C105=0,0,IF($C105=30,(AF58+AF82),IF($C105=60,(SUM(AE58:AF58)+SUM(AE82:AF82)),(SUM(AD58:AF58)+SUM(AD82:AF82)))))-SUM($D105:AE105)</f>
        <v>0</v>
      </c>
      <c r="AG105" s="45">
        <f>+IF($C105=0,0,IF($C105=30,(AG58+AG82),IF($C105=60,(SUM(AF58:AG58)+SUM(AF82:AG82)),(SUM(AE58:AG58)+SUM(AE82:AG82)))))-SUM($D105:AF105)</f>
        <v>0</v>
      </c>
      <c r="AH105" s="45">
        <f>+IF($C105=0,0,IF($C105=30,(AH58+AH82),IF($C105=60,(SUM(AG58:AH58)+SUM(AG82:AH82)),(SUM(AF58:AH58)+SUM(AF82:AH82)))))-SUM($D105:AG105)</f>
        <v>0</v>
      </c>
      <c r="AI105" s="45">
        <f>+IF($C105=0,0,IF($C105=30,(AI58+AI82),IF($C105=60,(SUM(AH58:AI58)+SUM(AH82:AI82)),(SUM(AG58:AI58)+SUM(AG82:AI82)))))-SUM($D105:AH105)</f>
        <v>0</v>
      </c>
      <c r="AJ105" s="45">
        <f>+IF($C105=0,0,IF($C105=30,(AJ58+AJ82),IF($C105=60,(SUM(AI58:AJ58)+SUM(AI82:AJ82)),(SUM(AH58:AJ58)+SUM(AH82:AJ82)))))-SUM($D105:AI105)</f>
        <v>0</v>
      </c>
      <c r="AK105" s="45">
        <f>+IF($C105=0,0,IF($C105=30,(AK58+AK82),IF($C105=60,(SUM(AJ58:AK58)+SUM(AJ82:AK82)),(SUM(AI58:AK58)+SUM(AI82:AK82)))))-SUM($D105:AJ105)</f>
        <v>0</v>
      </c>
      <c r="AL105" s="45">
        <f>+IF($C105=0,0,IF($C105=30,(AL58+AL82),IF($C105=60,(SUM(AK58:AL58)+SUM(AK82:AL82)),(SUM(AJ58:AL58)+SUM(AJ82:AL82)))))-SUM($D105:AK105)</f>
        <v>0</v>
      </c>
      <c r="AM105" s="45">
        <f>+IF($C105=0,0,IF($C105=30,(AM58+AM82),IF($C105=60,(SUM(AL58:AM58)+SUM(AL82:AM82)),(SUM(AK58:AM58)+SUM(AK82:AM82)))))-SUM($D105:AL105)</f>
        <v>0</v>
      </c>
      <c r="AN105" s="45">
        <f>+IF($C105=0,0,IF($C105=30,(AN58+AN82),IF($C105=60,(SUM(AM58:AN58)+SUM(AM82:AN82)),(SUM(AL58:AN58)+SUM(AL82:AN82)))))-SUM($D105:AM105)</f>
        <v>0</v>
      </c>
      <c r="AO105" s="45">
        <f>+IF($C105=0,0,IF($C105=30,(AO58+AO82),IF($C105=60,(SUM(AN58:AO58)+SUM(AN82:AO82)),(SUM(AM58:AO58)+SUM(AM82:AO82)))))-SUM($D105:AN105)</f>
        <v>0</v>
      </c>
      <c r="AP105" s="45">
        <f>+IF($C105=0,0,IF($C105=30,(AP58+AP82),IF($C105=60,(SUM(AO58:AP58)+SUM(AO82:AP82)),(SUM(AN58:AP58)+SUM(AN82:AP82)))))-SUM($D105:AO105)</f>
        <v>0</v>
      </c>
      <c r="AQ105" s="45">
        <f>+IF($C105=0,0,IF($C105=30,(AQ58+AQ82),IF($C105=60,(SUM(AP58:AQ58)+SUM(AP82:AQ82)),(SUM(AO58:AQ58)+SUM(AO82:AQ82)))))-SUM($D105:AP105)</f>
        <v>0</v>
      </c>
      <c r="AR105" s="45">
        <f>+IF($C105=0,0,IF($C105=30,(AR58+AR82),IF($C105=60,(SUM(AQ58:AR58)+SUM(AQ82:AR82)),(SUM(AP58:AR58)+SUM(AP82:AR82)))))-SUM($D105:AQ105)</f>
        <v>0</v>
      </c>
      <c r="AS105" s="45">
        <f>+IF($C105=0,0,IF($C105=30,(AS58+AS82),IF($C105=60,(SUM(AR58:AS58)+SUM(AR82:AS82)),(SUM(AQ58:AS58)+SUM(AQ82:AS82)))))-SUM($D105:AR105)</f>
        <v>0</v>
      </c>
      <c r="AT105" s="45">
        <f>+IF($C105=0,0,IF($C105=30,(AT58+AT82),IF($C105=60,(SUM(AS58:AT58)+SUM(AS82:AT82)),(SUM(AR58:AT58)+SUM(AR82:AT82)))))-SUM($D105:AS105)</f>
        <v>0</v>
      </c>
      <c r="AU105" s="45">
        <f>+IF($C105=0,0,IF($C105=30,(AU58+AU82),IF($C105=60,(SUM(AT58:AU58)+SUM(AT82:AU82)),(SUM(AS58:AU58)+SUM(AS82:AU82)))))-SUM($D105:AT105)</f>
        <v>0</v>
      </c>
      <c r="AV105" s="45">
        <f>+IF($C105=0,0,IF($C105=30,(AV58+AV82),IF($C105=60,(SUM(AU58:AV58)+SUM(AU82:AV82)),(SUM(AT58:AV58)+SUM(AT82:AV82)))))-SUM($D105:AU105)</f>
        <v>0</v>
      </c>
      <c r="AW105" s="45">
        <f>+IF($C105=0,0,IF($C105=30,(AW58+AW82),IF($C105=60,(SUM(AV58:AW58)+SUM(AV82:AW82)),(SUM(AU58:AW58)+SUM(AU82:AW82)))))-SUM($D105:AV105)</f>
        <v>0</v>
      </c>
      <c r="AX105" s="45">
        <f>+IF($C105=0,0,IF($C105=30,(AX58+AX82),IF($C105=60,(SUM(AW58:AX58)+SUM(AW82:AX82)),(SUM(AV58:AX58)+SUM(AV82:AX82)))))-SUM($D105:AW105)</f>
        <v>0</v>
      </c>
      <c r="AY105" s="45">
        <f>+IF($C105=0,0,IF($C105=30,(AY58+AY82),IF($C105=60,(SUM(AX58:AY58)+SUM(AX82:AY82)),(SUM(AW58:AY58)+SUM(AW82:AY82)))))-SUM($D105:AX105)</f>
        <v>0</v>
      </c>
    </row>
    <row r="106" spans="2:51" x14ac:dyDescent="0.25">
      <c r="B106" t="str">
        <f t="shared" si="19"/>
        <v>Prodotto 11</v>
      </c>
      <c r="C106" s="44">
        <v>60</v>
      </c>
      <c r="D106" s="45">
        <f t="shared" si="20"/>
        <v>8540</v>
      </c>
      <c r="E106" s="45">
        <f t="shared" si="21"/>
        <v>8540</v>
      </c>
      <c r="F106" s="45">
        <f>+IF($C106=0,0,IF($C106=30,(F59+F83),IF($C106=60,(SUM(E59:F59)+SUM(E83:F83)),(SUM(D59:F59)+SUM(D83:F83)))))-SUM($D106:E106)</f>
        <v>0</v>
      </c>
      <c r="G106" s="45">
        <f>+IF($C106=0,0,IF($C106=30,(G59+G83),IF($C106=60,(SUM(F59:G59)+SUM(F83:G83)),(SUM(E59:G59)+SUM(E83:G83)))))-SUM($D106:F106)</f>
        <v>0</v>
      </c>
      <c r="H106" s="45">
        <f>+IF($C106=0,0,IF($C106=30,(H59+H83),IF($C106=60,(SUM(G59:H59)+SUM(G83:H83)),(SUM(F59:H59)+SUM(F83:H83)))))-SUM($D106:G106)</f>
        <v>0</v>
      </c>
      <c r="I106" s="45">
        <f>+IF($C106=0,0,IF($C106=30,(I59+I83),IF($C106=60,(SUM(H59:I59)+SUM(H83:I83)),(SUM(G59:I59)+SUM(G83:I83)))))-SUM($D106:H106)</f>
        <v>0</v>
      </c>
      <c r="J106" s="45">
        <f>+IF($C106=0,0,IF($C106=30,(J59+J83),IF($C106=60,(SUM(I59:J59)+SUM(I83:J83)),(SUM(H59:J59)+SUM(H83:J83)))))-SUM($D106:I106)</f>
        <v>0</v>
      </c>
      <c r="K106" s="45">
        <f>+IF($C106=0,0,IF($C106=30,(K59+K83),IF($C106=60,(SUM(J59:K59)+SUM(J83:K83)),(SUM(I59:K59)+SUM(I83:K83)))))-SUM($D106:J106)</f>
        <v>0</v>
      </c>
      <c r="L106" s="45">
        <f>+IF($C106=0,0,IF($C106=30,(L59+L83),IF($C106=60,(SUM(K59:L59)+SUM(K83:L83)),(SUM(J59:L59)+SUM(J83:L83)))))-SUM($D106:K106)</f>
        <v>0</v>
      </c>
      <c r="M106" s="45">
        <f>+IF($C106=0,0,IF($C106=30,(M59+M83),IF($C106=60,(SUM(L59:M59)+SUM(L83:M83)),(SUM(K59:M59)+SUM(K83:M83)))))-SUM($D106:L106)</f>
        <v>0</v>
      </c>
      <c r="N106" s="45">
        <f>+IF($C106=0,0,IF($C106=30,(N59+N83),IF($C106=60,(SUM(M59:N59)+SUM(M83:N83)),(SUM(L59:N59)+SUM(L83:N83)))))-SUM($D106:M106)</f>
        <v>0</v>
      </c>
      <c r="O106" s="45">
        <f>+IF($C106=0,0,IF($C106=30,(O59+O83),IF($C106=60,(SUM(N59:O59)+SUM(N83:O83)),(SUM(M59:O59)+SUM(M83:O83)))))-SUM($D106:N106)</f>
        <v>0</v>
      </c>
      <c r="P106" s="45">
        <f>+IF($C106=0,0,IF($C106=30,(P59+P83),IF($C106=60,(SUM(O59:P59)+SUM(O83:P83)),(SUM(N59:P59)+SUM(N83:P83)))))-SUM($D106:O106)</f>
        <v>0</v>
      </c>
      <c r="Q106" s="45">
        <f>+IF($C106=0,0,IF($C106=30,(Q59+Q83),IF($C106=60,(SUM(P59:Q59)+SUM(P83:Q83)),(SUM(O59:Q59)+SUM(O83:Q83)))))-SUM($D106:P106)</f>
        <v>0</v>
      </c>
      <c r="R106" s="45">
        <f>+IF($C106=0,0,IF($C106=30,(R59+R83),IF($C106=60,(SUM(Q59:R59)+SUM(Q83:R83)),(SUM(P59:R59)+SUM(P83:R83)))))-SUM($D106:Q106)</f>
        <v>0</v>
      </c>
      <c r="S106" s="45">
        <f>+IF($C106=0,0,IF($C106=30,(S59+S83),IF($C106=60,(SUM(R59:S59)+SUM(R83:S83)),(SUM(Q59:S59)+SUM(Q83:S83)))))-SUM($D106:R106)</f>
        <v>0</v>
      </c>
      <c r="T106" s="45">
        <f>+IF($C106=0,0,IF($C106=30,(T59+T83),IF($C106=60,(SUM(S59:T59)+SUM(S83:T83)),(SUM(R59:T59)+SUM(R83:T83)))))-SUM($D106:S106)</f>
        <v>0</v>
      </c>
      <c r="U106" s="45">
        <f>+IF($C106=0,0,IF($C106=30,(U59+U83),IF($C106=60,(SUM(T59:U59)+SUM(T83:U83)),(SUM(S59:U59)+SUM(S83:U83)))))-SUM($D106:T106)</f>
        <v>0</v>
      </c>
      <c r="V106" s="45">
        <f>+IF($C106=0,0,IF($C106=30,(V59+V83),IF($C106=60,(SUM(U59:V59)+SUM(U83:V83)),(SUM(T59:V59)+SUM(T83:V83)))))-SUM($D106:U106)</f>
        <v>0</v>
      </c>
      <c r="W106" s="45">
        <f>+IF($C106=0,0,IF($C106=30,(W59+W83),IF($C106=60,(SUM(V59:W59)+SUM(V83:W83)),(SUM(U59:W59)+SUM(U83:W83)))))-SUM($D106:V106)</f>
        <v>0</v>
      </c>
      <c r="X106" s="45">
        <f>+IF($C106=0,0,IF($C106=30,(X59+X83),IF($C106=60,(SUM(W59:X59)+SUM(W83:X83)),(SUM(V59:X59)+SUM(V83:X83)))))-SUM($D106:W106)</f>
        <v>0</v>
      </c>
      <c r="Y106" s="45">
        <f>+IF($C106=0,0,IF($C106=30,(Y59+Y83),IF($C106=60,(SUM(X59:Y59)+SUM(X83:Y83)),(SUM(W59:Y59)+SUM(W83:Y83)))))-SUM($D106:X106)</f>
        <v>0</v>
      </c>
      <c r="Z106" s="45">
        <f>+IF($C106=0,0,IF($C106=30,(Z59+Z83),IF($C106=60,(SUM(Y59:Z59)+SUM(Y83:Z83)),(SUM(X59:Z59)+SUM(X83:Z83)))))-SUM($D106:Y106)</f>
        <v>0</v>
      </c>
      <c r="AA106" s="45">
        <f>+IF($C106=0,0,IF($C106=30,(AA59+AA83),IF($C106=60,(SUM(Z59:AA59)+SUM(Z83:AA83)),(SUM(Y59:AA59)+SUM(Y83:AA83)))))-SUM($D106:Z106)</f>
        <v>0</v>
      </c>
      <c r="AB106" s="45">
        <f>+IF($C106=0,0,IF($C106=30,(AB59+AB83),IF($C106=60,(SUM(AA59:AB59)+SUM(AA83:AB83)),(SUM(Z59:AB59)+SUM(Z83:AB83)))))-SUM($D106:AA106)</f>
        <v>0</v>
      </c>
      <c r="AC106" s="45">
        <f>+IF($C106=0,0,IF($C106=30,(AC59+AC83),IF($C106=60,(SUM(AB59:AC59)+SUM(AB83:AC83)),(SUM(AA59:AC59)+SUM(AA83:AC83)))))-SUM($D106:AB106)</f>
        <v>0</v>
      </c>
      <c r="AD106" s="45">
        <f>+IF($C106=0,0,IF($C106=30,(AD59+AD83),IF($C106=60,(SUM(AC59:AD59)+SUM(AC83:AD83)),(SUM(AB59:AD59)+SUM(AB83:AD83)))))-SUM($D106:AC106)</f>
        <v>0</v>
      </c>
      <c r="AE106" s="45">
        <f>+IF($C106=0,0,IF($C106=30,(AE59+AE83),IF($C106=60,(SUM(AD59:AE59)+SUM(AD83:AE83)),(SUM(AC59:AE59)+SUM(AC83:AE83)))))-SUM($D106:AD106)</f>
        <v>0</v>
      </c>
      <c r="AF106" s="45">
        <f>+IF($C106=0,0,IF($C106=30,(AF59+AF83),IF($C106=60,(SUM(AE59:AF59)+SUM(AE83:AF83)),(SUM(AD59:AF59)+SUM(AD83:AF83)))))-SUM($D106:AE106)</f>
        <v>0</v>
      </c>
      <c r="AG106" s="45">
        <f>+IF($C106=0,0,IF($C106=30,(AG59+AG83),IF($C106=60,(SUM(AF59:AG59)+SUM(AF83:AG83)),(SUM(AE59:AG59)+SUM(AE83:AG83)))))-SUM($D106:AF106)</f>
        <v>0</v>
      </c>
      <c r="AH106" s="45">
        <f>+IF($C106=0,0,IF($C106=30,(AH59+AH83),IF($C106=60,(SUM(AG59:AH59)+SUM(AG83:AH83)),(SUM(AF59:AH59)+SUM(AF83:AH83)))))-SUM($D106:AG106)</f>
        <v>0</v>
      </c>
      <c r="AI106" s="45">
        <f>+IF($C106=0,0,IF($C106=30,(AI59+AI83),IF($C106=60,(SUM(AH59:AI59)+SUM(AH83:AI83)),(SUM(AG59:AI59)+SUM(AG83:AI83)))))-SUM($D106:AH106)</f>
        <v>0</v>
      </c>
      <c r="AJ106" s="45">
        <f>+IF($C106=0,0,IF($C106=30,(AJ59+AJ83),IF($C106=60,(SUM(AI59:AJ59)+SUM(AI83:AJ83)),(SUM(AH59:AJ59)+SUM(AH83:AJ83)))))-SUM($D106:AI106)</f>
        <v>0</v>
      </c>
      <c r="AK106" s="45">
        <f>+IF($C106=0,0,IF($C106=30,(AK59+AK83),IF($C106=60,(SUM(AJ59:AK59)+SUM(AJ83:AK83)),(SUM(AI59:AK59)+SUM(AI83:AK83)))))-SUM($D106:AJ106)</f>
        <v>0</v>
      </c>
      <c r="AL106" s="45">
        <f>+IF($C106=0,0,IF($C106=30,(AL59+AL83),IF($C106=60,(SUM(AK59:AL59)+SUM(AK83:AL83)),(SUM(AJ59:AL59)+SUM(AJ83:AL83)))))-SUM($D106:AK106)</f>
        <v>0</v>
      </c>
      <c r="AM106" s="45">
        <f>+IF($C106=0,0,IF($C106=30,(AM59+AM83),IF($C106=60,(SUM(AL59:AM59)+SUM(AL83:AM83)),(SUM(AK59:AM59)+SUM(AK83:AM83)))))-SUM($D106:AL106)</f>
        <v>0</v>
      </c>
      <c r="AN106" s="45">
        <f>+IF($C106=0,0,IF($C106=30,(AN59+AN83),IF($C106=60,(SUM(AM59:AN59)+SUM(AM83:AN83)),(SUM(AL59:AN59)+SUM(AL83:AN83)))))-SUM($D106:AM106)</f>
        <v>0</v>
      </c>
      <c r="AO106" s="45">
        <f>+IF($C106=0,0,IF($C106=30,(AO59+AO83),IF($C106=60,(SUM(AN59:AO59)+SUM(AN83:AO83)),(SUM(AM59:AO59)+SUM(AM83:AO83)))))-SUM($D106:AN106)</f>
        <v>0</v>
      </c>
      <c r="AP106" s="45">
        <f>+IF($C106=0,0,IF($C106=30,(AP59+AP83),IF($C106=60,(SUM(AO59:AP59)+SUM(AO83:AP83)),(SUM(AN59:AP59)+SUM(AN83:AP83)))))-SUM($D106:AO106)</f>
        <v>0</v>
      </c>
      <c r="AQ106" s="45">
        <f>+IF($C106=0,0,IF($C106=30,(AQ59+AQ83),IF($C106=60,(SUM(AP59:AQ59)+SUM(AP83:AQ83)),(SUM(AO59:AQ59)+SUM(AO83:AQ83)))))-SUM($D106:AP106)</f>
        <v>0</v>
      </c>
      <c r="AR106" s="45">
        <f>+IF($C106=0,0,IF($C106=30,(AR59+AR83),IF($C106=60,(SUM(AQ59:AR59)+SUM(AQ83:AR83)),(SUM(AP59:AR59)+SUM(AP83:AR83)))))-SUM($D106:AQ106)</f>
        <v>0</v>
      </c>
      <c r="AS106" s="45">
        <f>+IF($C106=0,0,IF($C106=30,(AS59+AS83),IF($C106=60,(SUM(AR59:AS59)+SUM(AR83:AS83)),(SUM(AQ59:AS59)+SUM(AQ83:AS83)))))-SUM($D106:AR106)</f>
        <v>0</v>
      </c>
      <c r="AT106" s="45">
        <f>+IF($C106=0,0,IF($C106=30,(AT59+AT83),IF($C106=60,(SUM(AS59:AT59)+SUM(AS83:AT83)),(SUM(AR59:AT59)+SUM(AR83:AT83)))))-SUM($D106:AS106)</f>
        <v>0</v>
      </c>
      <c r="AU106" s="45">
        <f>+IF($C106=0,0,IF($C106=30,(AU59+AU83),IF($C106=60,(SUM(AT59:AU59)+SUM(AT83:AU83)),(SUM(AS59:AU59)+SUM(AS83:AU83)))))-SUM($D106:AT106)</f>
        <v>0</v>
      </c>
      <c r="AV106" s="45">
        <f>+IF($C106=0,0,IF($C106=30,(AV59+AV83),IF($C106=60,(SUM(AU59:AV59)+SUM(AU83:AV83)),(SUM(AT59:AV59)+SUM(AT83:AV83)))))-SUM($D106:AU106)</f>
        <v>0</v>
      </c>
      <c r="AW106" s="45">
        <f>+IF($C106=0,0,IF($C106=30,(AW59+AW83),IF($C106=60,(SUM(AV59:AW59)+SUM(AV83:AW83)),(SUM(AU59:AW59)+SUM(AU83:AW83)))))-SUM($D106:AV106)</f>
        <v>0</v>
      </c>
      <c r="AX106" s="45">
        <f>+IF($C106=0,0,IF($C106=30,(AX59+AX83),IF($C106=60,(SUM(AW59:AX59)+SUM(AW83:AX83)),(SUM(AV59:AX59)+SUM(AV83:AX83)))))-SUM($D106:AW106)</f>
        <v>0</v>
      </c>
      <c r="AY106" s="45">
        <f>+IF($C106=0,0,IF($C106=30,(AY59+AY83),IF($C106=60,(SUM(AX59:AY59)+SUM(AX83:AY83)),(SUM(AW59:AY59)+SUM(AW83:AY83)))))-SUM($D106:AX106)</f>
        <v>0</v>
      </c>
    </row>
    <row r="107" spans="2:51" x14ac:dyDescent="0.25">
      <c r="B107" t="str">
        <f t="shared" si="19"/>
        <v>Prodotto 12</v>
      </c>
      <c r="C107" s="44">
        <v>60</v>
      </c>
      <c r="D107" s="45">
        <f t="shared" si="20"/>
        <v>8540</v>
      </c>
      <c r="E107" s="45">
        <f t="shared" si="21"/>
        <v>8540</v>
      </c>
      <c r="F107" s="45">
        <f>+IF($C107=0,0,IF($C107=30,(F60+F84),IF($C107=60,(SUM(E60:F60)+SUM(E84:F84)),(SUM(D60:F60)+SUM(D84:F84)))))-SUM($D107:E107)</f>
        <v>0</v>
      </c>
      <c r="G107" s="45">
        <f>+IF($C107=0,0,IF($C107=30,(G60+G84),IF($C107=60,(SUM(F60:G60)+SUM(F84:G84)),(SUM(E60:G60)+SUM(E84:G84)))))-SUM($D107:F107)</f>
        <v>0</v>
      </c>
      <c r="H107" s="45">
        <f>+IF($C107=0,0,IF($C107=30,(H60+H84),IF($C107=60,(SUM(G60:H60)+SUM(G84:H84)),(SUM(F60:H60)+SUM(F84:H84)))))-SUM($D107:G107)</f>
        <v>0</v>
      </c>
      <c r="I107" s="45">
        <f>+IF($C107=0,0,IF($C107=30,(I60+I84),IF($C107=60,(SUM(H60:I60)+SUM(H84:I84)),(SUM(G60:I60)+SUM(G84:I84)))))-SUM($D107:H107)</f>
        <v>0</v>
      </c>
      <c r="J107" s="45">
        <f>+IF($C107=0,0,IF($C107=30,(J60+J84),IF($C107=60,(SUM(I60:J60)+SUM(I84:J84)),(SUM(H60:J60)+SUM(H84:J84)))))-SUM($D107:I107)</f>
        <v>0</v>
      </c>
      <c r="K107" s="45">
        <f>+IF($C107=0,0,IF($C107=30,(K60+K84),IF($C107=60,(SUM(J60:K60)+SUM(J84:K84)),(SUM(I60:K60)+SUM(I84:K84)))))-SUM($D107:J107)</f>
        <v>0</v>
      </c>
      <c r="L107" s="45">
        <f>+IF($C107=0,0,IF($C107=30,(L60+L84),IF($C107=60,(SUM(K60:L60)+SUM(K84:L84)),(SUM(J60:L60)+SUM(J84:L84)))))-SUM($D107:K107)</f>
        <v>0</v>
      </c>
      <c r="M107" s="45">
        <f>+IF($C107=0,0,IF($C107=30,(M60+M84),IF($C107=60,(SUM(L60:M60)+SUM(L84:M84)),(SUM(K60:M60)+SUM(K84:M84)))))-SUM($D107:L107)</f>
        <v>0</v>
      </c>
      <c r="N107" s="45">
        <f>+IF($C107=0,0,IF($C107=30,(N60+N84),IF($C107=60,(SUM(M60:N60)+SUM(M84:N84)),(SUM(L60:N60)+SUM(L84:N84)))))-SUM($D107:M107)</f>
        <v>0</v>
      </c>
      <c r="O107" s="45">
        <f>+IF($C107=0,0,IF($C107=30,(O60+O84),IF($C107=60,(SUM(N60:O60)+SUM(N84:O84)),(SUM(M60:O60)+SUM(M84:O84)))))-SUM($D107:N107)</f>
        <v>0</v>
      </c>
      <c r="P107" s="45">
        <f>+IF($C107=0,0,IF($C107=30,(P60+P84),IF($C107=60,(SUM(O60:P60)+SUM(O84:P84)),(SUM(N60:P60)+SUM(N84:P84)))))-SUM($D107:O107)</f>
        <v>0</v>
      </c>
      <c r="Q107" s="45">
        <f>+IF($C107=0,0,IF($C107=30,(Q60+Q84),IF($C107=60,(SUM(P60:Q60)+SUM(P84:Q84)),(SUM(O60:Q60)+SUM(O84:Q84)))))-SUM($D107:P107)</f>
        <v>0</v>
      </c>
      <c r="R107" s="45">
        <f>+IF($C107=0,0,IF($C107=30,(R60+R84),IF($C107=60,(SUM(Q60:R60)+SUM(Q84:R84)),(SUM(P60:R60)+SUM(P84:R84)))))-SUM($D107:Q107)</f>
        <v>0</v>
      </c>
      <c r="S107" s="45">
        <f>+IF($C107=0,0,IF($C107=30,(S60+S84),IF($C107=60,(SUM(R60:S60)+SUM(R84:S84)),(SUM(Q60:S60)+SUM(Q84:S84)))))-SUM($D107:R107)</f>
        <v>0</v>
      </c>
      <c r="T107" s="45">
        <f>+IF($C107=0,0,IF($C107=30,(T60+T84),IF($C107=60,(SUM(S60:T60)+SUM(S84:T84)),(SUM(R60:T60)+SUM(R84:T84)))))-SUM($D107:S107)</f>
        <v>0</v>
      </c>
      <c r="U107" s="45">
        <f>+IF($C107=0,0,IF($C107=30,(U60+U84),IF($C107=60,(SUM(T60:U60)+SUM(T84:U84)),(SUM(S60:U60)+SUM(S84:U84)))))-SUM($D107:T107)</f>
        <v>0</v>
      </c>
      <c r="V107" s="45">
        <f>+IF($C107=0,0,IF($C107=30,(V60+V84),IF($C107=60,(SUM(U60:V60)+SUM(U84:V84)),(SUM(T60:V60)+SUM(T84:V84)))))-SUM($D107:U107)</f>
        <v>0</v>
      </c>
      <c r="W107" s="45">
        <f>+IF($C107=0,0,IF($C107=30,(W60+W84),IF($C107=60,(SUM(V60:W60)+SUM(V84:W84)),(SUM(U60:W60)+SUM(U84:W84)))))-SUM($D107:V107)</f>
        <v>0</v>
      </c>
      <c r="X107" s="45">
        <f>+IF($C107=0,0,IF($C107=30,(X60+X84),IF($C107=60,(SUM(W60:X60)+SUM(W84:X84)),(SUM(V60:X60)+SUM(V84:X84)))))-SUM($D107:W107)</f>
        <v>0</v>
      </c>
      <c r="Y107" s="45">
        <f>+IF($C107=0,0,IF($C107=30,(Y60+Y84),IF($C107=60,(SUM(X60:Y60)+SUM(X84:Y84)),(SUM(W60:Y60)+SUM(W84:Y84)))))-SUM($D107:X107)</f>
        <v>0</v>
      </c>
      <c r="Z107" s="45">
        <f>+IF($C107=0,0,IF($C107=30,(Z60+Z84),IF($C107=60,(SUM(Y60:Z60)+SUM(Y84:Z84)),(SUM(X60:Z60)+SUM(X84:Z84)))))-SUM($D107:Y107)</f>
        <v>0</v>
      </c>
      <c r="AA107" s="45">
        <f>+IF($C107=0,0,IF($C107=30,(AA60+AA84),IF($C107=60,(SUM(Z60:AA60)+SUM(Z84:AA84)),(SUM(Y60:AA60)+SUM(Y84:AA84)))))-SUM($D107:Z107)</f>
        <v>0</v>
      </c>
      <c r="AB107" s="45">
        <f>+IF($C107=0,0,IF($C107=30,(AB60+AB84),IF($C107=60,(SUM(AA60:AB60)+SUM(AA84:AB84)),(SUM(Z60:AB60)+SUM(Z84:AB84)))))-SUM($D107:AA107)</f>
        <v>0</v>
      </c>
      <c r="AC107" s="45">
        <f>+IF($C107=0,0,IF($C107=30,(AC60+AC84),IF($C107=60,(SUM(AB60:AC60)+SUM(AB84:AC84)),(SUM(AA60:AC60)+SUM(AA84:AC84)))))-SUM($D107:AB107)</f>
        <v>0</v>
      </c>
      <c r="AD107" s="45">
        <f>+IF($C107=0,0,IF($C107=30,(AD60+AD84),IF($C107=60,(SUM(AC60:AD60)+SUM(AC84:AD84)),(SUM(AB60:AD60)+SUM(AB84:AD84)))))-SUM($D107:AC107)</f>
        <v>0</v>
      </c>
      <c r="AE107" s="45">
        <f>+IF($C107=0,0,IF($C107=30,(AE60+AE84),IF($C107=60,(SUM(AD60:AE60)+SUM(AD84:AE84)),(SUM(AC60:AE60)+SUM(AC84:AE84)))))-SUM($D107:AD107)</f>
        <v>0</v>
      </c>
      <c r="AF107" s="45">
        <f>+IF($C107=0,0,IF($C107=30,(AF60+AF84),IF($C107=60,(SUM(AE60:AF60)+SUM(AE84:AF84)),(SUM(AD60:AF60)+SUM(AD84:AF84)))))-SUM($D107:AE107)</f>
        <v>0</v>
      </c>
      <c r="AG107" s="45">
        <f>+IF($C107=0,0,IF($C107=30,(AG60+AG84),IF($C107=60,(SUM(AF60:AG60)+SUM(AF84:AG84)),(SUM(AE60:AG60)+SUM(AE84:AG84)))))-SUM($D107:AF107)</f>
        <v>0</v>
      </c>
      <c r="AH107" s="45">
        <f>+IF($C107=0,0,IF($C107=30,(AH60+AH84),IF($C107=60,(SUM(AG60:AH60)+SUM(AG84:AH84)),(SUM(AF60:AH60)+SUM(AF84:AH84)))))-SUM($D107:AG107)</f>
        <v>0</v>
      </c>
      <c r="AI107" s="45">
        <f>+IF($C107=0,0,IF($C107=30,(AI60+AI84),IF($C107=60,(SUM(AH60:AI60)+SUM(AH84:AI84)),(SUM(AG60:AI60)+SUM(AG84:AI84)))))-SUM($D107:AH107)</f>
        <v>0</v>
      </c>
      <c r="AJ107" s="45">
        <f>+IF($C107=0,0,IF($C107=30,(AJ60+AJ84),IF($C107=60,(SUM(AI60:AJ60)+SUM(AI84:AJ84)),(SUM(AH60:AJ60)+SUM(AH84:AJ84)))))-SUM($D107:AI107)</f>
        <v>0</v>
      </c>
      <c r="AK107" s="45">
        <f>+IF($C107=0,0,IF($C107=30,(AK60+AK84),IF($C107=60,(SUM(AJ60:AK60)+SUM(AJ84:AK84)),(SUM(AI60:AK60)+SUM(AI84:AK84)))))-SUM($D107:AJ107)</f>
        <v>0</v>
      </c>
      <c r="AL107" s="45">
        <f>+IF($C107=0,0,IF($C107=30,(AL60+AL84),IF($C107=60,(SUM(AK60:AL60)+SUM(AK84:AL84)),(SUM(AJ60:AL60)+SUM(AJ84:AL84)))))-SUM($D107:AK107)</f>
        <v>0</v>
      </c>
      <c r="AM107" s="45">
        <f>+IF($C107=0,0,IF($C107=30,(AM60+AM84),IF($C107=60,(SUM(AL60:AM60)+SUM(AL84:AM84)),(SUM(AK60:AM60)+SUM(AK84:AM84)))))-SUM($D107:AL107)</f>
        <v>0</v>
      </c>
      <c r="AN107" s="45">
        <f>+IF($C107=0,0,IF($C107=30,(AN60+AN84),IF($C107=60,(SUM(AM60:AN60)+SUM(AM84:AN84)),(SUM(AL60:AN60)+SUM(AL84:AN84)))))-SUM($D107:AM107)</f>
        <v>0</v>
      </c>
      <c r="AO107" s="45">
        <f>+IF($C107=0,0,IF($C107=30,(AO60+AO84),IF($C107=60,(SUM(AN60:AO60)+SUM(AN84:AO84)),(SUM(AM60:AO60)+SUM(AM84:AO84)))))-SUM($D107:AN107)</f>
        <v>0</v>
      </c>
      <c r="AP107" s="45">
        <f>+IF($C107=0,0,IF($C107=30,(AP60+AP84),IF($C107=60,(SUM(AO60:AP60)+SUM(AO84:AP84)),(SUM(AN60:AP60)+SUM(AN84:AP84)))))-SUM($D107:AO107)</f>
        <v>0</v>
      </c>
      <c r="AQ107" s="45">
        <f>+IF($C107=0,0,IF($C107=30,(AQ60+AQ84),IF($C107=60,(SUM(AP60:AQ60)+SUM(AP84:AQ84)),(SUM(AO60:AQ60)+SUM(AO84:AQ84)))))-SUM($D107:AP107)</f>
        <v>0</v>
      </c>
      <c r="AR107" s="45">
        <f>+IF($C107=0,0,IF($C107=30,(AR60+AR84),IF($C107=60,(SUM(AQ60:AR60)+SUM(AQ84:AR84)),(SUM(AP60:AR60)+SUM(AP84:AR84)))))-SUM($D107:AQ107)</f>
        <v>0</v>
      </c>
      <c r="AS107" s="45">
        <f>+IF($C107=0,0,IF($C107=30,(AS60+AS84),IF($C107=60,(SUM(AR60:AS60)+SUM(AR84:AS84)),(SUM(AQ60:AS60)+SUM(AQ84:AS84)))))-SUM($D107:AR107)</f>
        <v>0</v>
      </c>
      <c r="AT107" s="45">
        <f>+IF($C107=0,0,IF($C107=30,(AT60+AT84),IF($C107=60,(SUM(AS60:AT60)+SUM(AS84:AT84)),(SUM(AR60:AT60)+SUM(AR84:AT84)))))-SUM($D107:AS107)</f>
        <v>0</v>
      </c>
      <c r="AU107" s="45">
        <f>+IF($C107=0,0,IF($C107=30,(AU60+AU84),IF($C107=60,(SUM(AT60:AU60)+SUM(AT84:AU84)),(SUM(AS60:AU60)+SUM(AS84:AU84)))))-SUM($D107:AT107)</f>
        <v>0</v>
      </c>
      <c r="AV107" s="45">
        <f>+IF($C107=0,0,IF($C107=30,(AV60+AV84),IF($C107=60,(SUM(AU60:AV60)+SUM(AU84:AV84)),(SUM(AT60:AV60)+SUM(AT84:AV84)))))-SUM($D107:AU107)</f>
        <v>0</v>
      </c>
      <c r="AW107" s="45">
        <f>+IF($C107=0,0,IF($C107=30,(AW60+AW84),IF($C107=60,(SUM(AV60:AW60)+SUM(AV84:AW84)),(SUM(AU60:AW60)+SUM(AU84:AW84)))))-SUM($D107:AV107)</f>
        <v>0</v>
      </c>
      <c r="AX107" s="45">
        <f>+IF($C107=0,0,IF($C107=30,(AX60+AX84),IF($C107=60,(SUM(AW60:AX60)+SUM(AW84:AX84)),(SUM(AV60:AX60)+SUM(AV84:AX84)))))-SUM($D107:AW107)</f>
        <v>0</v>
      </c>
      <c r="AY107" s="45">
        <f>+IF($C107=0,0,IF($C107=30,(AY60+AY84),IF($C107=60,(SUM(AX60:AY60)+SUM(AX84:AY84)),(SUM(AW60:AY60)+SUM(AW84:AY84)))))-SUM($D107:AX107)</f>
        <v>0</v>
      </c>
    </row>
    <row r="108" spans="2:51" x14ac:dyDescent="0.25">
      <c r="B108" t="str">
        <f t="shared" si="19"/>
        <v>Prodotto 13</v>
      </c>
      <c r="C108" s="44">
        <v>60</v>
      </c>
      <c r="D108" s="45">
        <f t="shared" si="20"/>
        <v>8540</v>
      </c>
      <c r="E108" s="45">
        <f t="shared" si="21"/>
        <v>8540</v>
      </c>
      <c r="F108" s="45">
        <f>+IF($C108=0,0,IF($C108=30,(F61+F85),IF($C108=60,(SUM(E61:F61)+SUM(E85:F85)),(SUM(D61:F61)+SUM(D85:F85)))))-SUM($D108:E108)</f>
        <v>0</v>
      </c>
      <c r="G108" s="45">
        <f>+IF($C108=0,0,IF($C108=30,(G61+G85),IF($C108=60,(SUM(F61:G61)+SUM(F85:G85)),(SUM(E61:G61)+SUM(E85:G85)))))-SUM($D108:F108)</f>
        <v>0</v>
      </c>
      <c r="H108" s="45">
        <f>+IF($C108=0,0,IF($C108=30,(H61+H85),IF($C108=60,(SUM(G61:H61)+SUM(G85:H85)),(SUM(F61:H61)+SUM(F85:H85)))))-SUM($D108:G108)</f>
        <v>0</v>
      </c>
      <c r="I108" s="45">
        <f>+IF($C108=0,0,IF($C108=30,(I61+I85),IF($C108=60,(SUM(H61:I61)+SUM(H85:I85)),(SUM(G61:I61)+SUM(G85:I85)))))-SUM($D108:H108)</f>
        <v>0</v>
      </c>
      <c r="J108" s="45">
        <f>+IF($C108=0,0,IF($C108=30,(J61+J85),IF($C108=60,(SUM(I61:J61)+SUM(I85:J85)),(SUM(H61:J61)+SUM(H85:J85)))))-SUM($D108:I108)</f>
        <v>0</v>
      </c>
      <c r="K108" s="45">
        <f>+IF($C108=0,0,IF($C108=30,(K61+K85),IF($C108=60,(SUM(J61:K61)+SUM(J85:K85)),(SUM(I61:K61)+SUM(I85:K85)))))-SUM($D108:J108)</f>
        <v>0</v>
      </c>
      <c r="L108" s="45">
        <f>+IF($C108=0,0,IF($C108=30,(L61+L85),IF($C108=60,(SUM(K61:L61)+SUM(K85:L85)),(SUM(J61:L61)+SUM(J85:L85)))))-SUM($D108:K108)</f>
        <v>0</v>
      </c>
      <c r="M108" s="45">
        <f>+IF($C108=0,0,IF($C108=30,(M61+M85),IF($C108=60,(SUM(L61:M61)+SUM(L85:M85)),(SUM(K61:M61)+SUM(K85:M85)))))-SUM($D108:L108)</f>
        <v>0</v>
      </c>
      <c r="N108" s="45">
        <f>+IF($C108=0,0,IF($C108=30,(N61+N85),IF($C108=60,(SUM(M61:N61)+SUM(M85:N85)),(SUM(L61:N61)+SUM(L85:N85)))))-SUM($D108:M108)</f>
        <v>0</v>
      </c>
      <c r="O108" s="45">
        <f>+IF($C108=0,0,IF($C108=30,(O61+O85),IF($C108=60,(SUM(N61:O61)+SUM(N85:O85)),(SUM(M61:O61)+SUM(M85:O85)))))-SUM($D108:N108)</f>
        <v>0</v>
      </c>
      <c r="P108" s="45">
        <f>+IF($C108=0,0,IF($C108=30,(P61+P85),IF($C108=60,(SUM(O61:P61)+SUM(O85:P85)),(SUM(N61:P61)+SUM(N85:P85)))))-SUM($D108:O108)</f>
        <v>0</v>
      </c>
      <c r="Q108" s="45">
        <f>+IF($C108=0,0,IF($C108=30,(Q61+Q85),IF($C108=60,(SUM(P61:Q61)+SUM(P85:Q85)),(SUM(O61:Q61)+SUM(O85:Q85)))))-SUM($D108:P108)</f>
        <v>0</v>
      </c>
      <c r="R108" s="45">
        <f>+IF($C108=0,0,IF($C108=30,(R61+R85),IF($C108=60,(SUM(Q61:R61)+SUM(Q85:R85)),(SUM(P61:R61)+SUM(P85:R85)))))-SUM($D108:Q108)</f>
        <v>0</v>
      </c>
      <c r="S108" s="45">
        <f>+IF($C108=0,0,IF($C108=30,(S61+S85),IF($C108=60,(SUM(R61:S61)+SUM(R85:S85)),(SUM(Q61:S61)+SUM(Q85:S85)))))-SUM($D108:R108)</f>
        <v>0</v>
      </c>
      <c r="T108" s="45">
        <f>+IF($C108=0,0,IF($C108=30,(T61+T85),IF($C108=60,(SUM(S61:T61)+SUM(S85:T85)),(SUM(R61:T61)+SUM(R85:T85)))))-SUM($D108:S108)</f>
        <v>0</v>
      </c>
      <c r="U108" s="45">
        <f>+IF($C108=0,0,IF($C108=30,(U61+U85),IF($C108=60,(SUM(T61:U61)+SUM(T85:U85)),(SUM(S61:U61)+SUM(S85:U85)))))-SUM($D108:T108)</f>
        <v>0</v>
      </c>
      <c r="V108" s="45">
        <f>+IF($C108=0,0,IF($C108=30,(V61+V85),IF($C108=60,(SUM(U61:V61)+SUM(U85:V85)),(SUM(T61:V61)+SUM(T85:V85)))))-SUM($D108:U108)</f>
        <v>0</v>
      </c>
      <c r="W108" s="45">
        <f>+IF($C108=0,0,IF($C108=30,(W61+W85),IF($C108=60,(SUM(V61:W61)+SUM(V85:W85)),(SUM(U61:W61)+SUM(U85:W85)))))-SUM($D108:V108)</f>
        <v>0</v>
      </c>
      <c r="X108" s="45">
        <f>+IF($C108=0,0,IF($C108=30,(X61+X85),IF($C108=60,(SUM(W61:X61)+SUM(W85:X85)),(SUM(V61:X61)+SUM(V85:X85)))))-SUM($D108:W108)</f>
        <v>0</v>
      </c>
      <c r="Y108" s="45">
        <f>+IF($C108=0,0,IF($C108=30,(Y61+Y85),IF($C108=60,(SUM(X61:Y61)+SUM(X85:Y85)),(SUM(W61:Y61)+SUM(W85:Y85)))))-SUM($D108:X108)</f>
        <v>0</v>
      </c>
      <c r="Z108" s="45">
        <f>+IF($C108=0,0,IF($C108=30,(Z61+Z85),IF($C108=60,(SUM(Y61:Z61)+SUM(Y85:Z85)),(SUM(X61:Z61)+SUM(X85:Z85)))))-SUM($D108:Y108)</f>
        <v>0</v>
      </c>
      <c r="AA108" s="45">
        <f>+IF($C108=0,0,IF($C108=30,(AA61+AA85),IF($C108=60,(SUM(Z61:AA61)+SUM(Z85:AA85)),(SUM(Y61:AA61)+SUM(Y85:AA85)))))-SUM($D108:Z108)</f>
        <v>0</v>
      </c>
      <c r="AB108" s="45">
        <f>+IF($C108=0,0,IF($C108=30,(AB61+AB85),IF($C108=60,(SUM(AA61:AB61)+SUM(AA85:AB85)),(SUM(Z61:AB61)+SUM(Z85:AB85)))))-SUM($D108:AA108)</f>
        <v>0</v>
      </c>
      <c r="AC108" s="45">
        <f>+IF($C108=0,0,IF($C108=30,(AC61+AC85),IF($C108=60,(SUM(AB61:AC61)+SUM(AB85:AC85)),(SUM(AA61:AC61)+SUM(AA85:AC85)))))-SUM($D108:AB108)</f>
        <v>0</v>
      </c>
      <c r="AD108" s="45">
        <f>+IF($C108=0,0,IF($C108=30,(AD61+AD85),IF($C108=60,(SUM(AC61:AD61)+SUM(AC85:AD85)),(SUM(AB61:AD61)+SUM(AB85:AD85)))))-SUM($D108:AC108)</f>
        <v>0</v>
      </c>
      <c r="AE108" s="45">
        <f>+IF($C108=0,0,IF($C108=30,(AE61+AE85),IF($C108=60,(SUM(AD61:AE61)+SUM(AD85:AE85)),(SUM(AC61:AE61)+SUM(AC85:AE85)))))-SUM($D108:AD108)</f>
        <v>0</v>
      </c>
      <c r="AF108" s="45">
        <f>+IF($C108=0,0,IF($C108=30,(AF61+AF85),IF($C108=60,(SUM(AE61:AF61)+SUM(AE85:AF85)),(SUM(AD61:AF61)+SUM(AD85:AF85)))))-SUM($D108:AE108)</f>
        <v>0</v>
      </c>
      <c r="AG108" s="45">
        <f>+IF($C108=0,0,IF($C108=30,(AG61+AG85),IF($C108=60,(SUM(AF61:AG61)+SUM(AF85:AG85)),(SUM(AE61:AG61)+SUM(AE85:AG85)))))-SUM($D108:AF108)</f>
        <v>0</v>
      </c>
      <c r="AH108" s="45">
        <f>+IF($C108=0,0,IF($C108=30,(AH61+AH85),IF($C108=60,(SUM(AG61:AH61)+SUM(AG85:AH85)),(SUM(AF61:AH61)+SUM(AF85:AH85)))))-SUM($D108:AG108)</f>
        <v>0</v>
      </c>
      <c r="AI108" s="45">
        <f>+IF($C108=0,0,IF($C108=30,(AI61+AI85),IF($C108=60,(SUM(AH61:AI61)+SUM(AH85:AI85)),(SUM(AG61:AI61)+SUM(AG85:AI85)))))-SUM($D108:AH108)</f>
        <v>0</v>
      </c>
      <c r="AJ108" s="45">
        <f>+IF($C108=0,0,IF($C108=30,(AJ61+AJ85),IF($C108=60,(SUM(AI61:AJ61)+SUM(AI85:AJ85)),(SUM(AH61:AJ61)+SUM(AH85:AJ85)))))-SUM($D108:AI108)</f>
        <v>0</v>
      </c>
      <c r="AK108" s="45">
        <f>+IF($C108=0,0,IF($C108=30,(AK61+AK85),IF($C108=60,(SUM(AJ61:AK61)+SUM(AJ85:AK85)),(SUM(AI61:AK61)+SUM(AI85:AK85)))))-SUM($D108:AJ108)</f>
        <v>0</v>
      </c>
      <c r="AL108" s="45">
        <f>+IF($C108=0,0,IF($C108=30,(AL61+AL85),IF($C108=60,(SUM(AK61:AL61)+SUM(AK85:AL85)),(SUM(AJ61:AL61)+SUM(AJ85:AL85)))))-SUM($D108:AK108)</f>
        <v>0</v>
      </c>
      <c r="AM108" s="45">
        <f>+IF($C108=0,0,IF($C108=30,(AM61+AM85),IF($C108=60,(SUM(AL61:AM61)+SUM(AL85:AM85)),(SUM(AK61:AM61)+SUM(AK85:AM85)))))-SUM($D108:AL108)</f>
        <v>0</v>
      </c>
      <c r="AN108" s="45">
        <f>+IF($C108=0,0,IF($C108=30,(AN61+AN85),IF($C108=60,(SUM(AM61:AN61)+SUM(AM85:AN85)),(SUM(AL61:AN61)+SUM(AL85:AN85)))))-SUM($D108:AM108)</f>
        <v>0</v>
      </c>
      <c r="AO108" s="45">
        <f>+IF($C108=0,0,IF($C108=30,(AO61+AO85),IF($C108=60,(SUM(AN61:AO61)+SUM(AN85:AO85)),(SUM(AM61:AO61)+SUM(AM85:AO85)))))-SUM($D108:AN108)</f>
        <v>0</v>
      </c>
      <c r="AP108" s="45">
        <f>+IF($C108=0,0,IF($C108=30,(AP61+AP85),IF($C108=60,(SUM(AO61:AP61)+SUM(AO85:AP85)),(SUM(AN61:AP61)+SUM(AN85:AP85)))))-SUM($D108:AO108)</f>
        <v>0</v>
      </c>
      <c r="AQ108" s="45">
        <f>+IF($C108=0,0,IF($C108=30,(AQ61+AQ85),IF($C108=60,(SUM(AP61:AQ61)+SUM(AP85:AQ85)),(SUM(AO61:AQ61)+SUM(AO85:AQ85)))))-SUM($D108:AP108)</f>
        <v>0</v>
      </c>
      <c r="AR108" s="45">
        <f>+IF($C108=0,0,IF($C108=30,(AR61+AR85),IF($C108=60,(SUM(AQ61:AR61)+SUM(AQ85:AR85)),(SUM(AP61:AR61)+SUM(AP85:AR85)))))-SUM($D108:AQ108)</f>
        <v>0</v>
      </c>
      <c r="AS108" s="45">
        <f>+IF($C108=0,0,IF($C108=30,(AS61+AS85),IF($C108=60,(SUM(AR61:AS61)+SUM(AR85:AS85)),(SUM(AQ61:AS61)+SUM(AQ85:AS85)))))-SUM($D108:AR108)</f>
        <v>0</v>
      </c>
      <c r="AT108" s="45">
        <f>+IF($C108=0,0,IF($C108=30,(AT61+AT85),IF($C108=60,(SUM(AS61:AT61)+SUM(AS85:AT85)),(SUM(AR61:AT61)+SUM(AR85:AT85)))))-SUM($D108:AS108)</f>
        <v>0</v>
      </c>
      <c r="AU108" s="45">
        <f>+IF($C108=0,0,IF($C108=30,(AU61+AU85),IF($C108=60,(SUM(AT61:AU61)+SUM(AT85:AU85)),(SUM(AS61:AU61)+SUM(AS85:AU85)))))-SUM($D108:AT108)</f>
        <v>0</v>
      </c>
      <c r="AV108" s="45">
        <f>+IF($C108=0,0,IF($C108=30,(AV61+AV85),IF($C108=60,(SUM(AU61:AV61)+SUM(AU85:AV85)),(SUM(AT61:AV61)+SUM(AT85:AV85)))))-SUM($D108:AU108)</f>
        <v>0</v>
      </c>
      <c r="AW108" s="45">
        <f>+IF($C108=0,0,IF($C108=30,(AW61+AW85),IF($C108=60,(SUM(AV61:AW61)+SUM(AV85:AW85)),(SUM(AU61:AW61)+SUM(AU85:AW85)))))-SUM($D108:AV108)</f>
        <v>0</v>
      </c>
      <c r="AX108" s="45">
        <f>+IF($C108=0,0,IF($C108=30,(AX61+AX85),IF($C108=60,(SUM(AW61:AX61)+SUM(AW85:AX85)),(SUM(AV61:AX61)+SUM(AV85:AX85)))))-SUM($D108:AW108)</f>
        <v>0</v>
      </c>
      <c r="AY108" s="45">
        <f>+IF($C108=0,0,IF($C108=30,(AY61+AY85),IF($C108=60,(SUM(AX61:AY61)+SUM(AX85:AY85)),(SUM(AW61:AY61)+SUM(AW85:AY85)))))-SUM($D108:AX108)</f>
        <v>0</v>
      </c>
    </row>
    <row r="109" spans="2:51" x14ac:dyDescent="0.25">
      <c r="B109" t="str">
        <f t="shared" si="19"/>
        <v>Prodotto 14</v>
      </c>
      <c r="C109" s="44">
        <v>60</v>
      </c>
      <c r="D109" s="45">
        <f t="shared" si="20"/>
        <v>8540</v>
      </c>
      <c r="E109" s="45">
        <f t="shared" si="21"/>
        <v>8540</v>
      </c>
      <c r="F109" s="45">
        <f>+IF($C109=0,0,IF($C109=30,(F62+F86),IF($C109=60,(SUM(E62:F62)+SUM(E86:F86)),(SUM(D62:F62)+SUM(D86:F86)))))-SUM($D109:E109)</f>
        <v>0</v>
      </c>
      <c r="G109" s="45">
        <f>+IF($C109=0,0,IF($C109=30,(G62+G86),IF($C109=60,(SUM(F62:G62)+SUM(F86:G86)),(SUM(E62:G62)+SUM(E86:G86)))))-SUM($D109:F109)</f>
        <v>0</v>
      </c>
      <c r="H109" s="45">
        <f>+IF($C109=0,0,IF($C109=30,(H62+H86),IF($C109=60,(SUM(G62:H62)+SUM(G86:H86)),(SUM(F62:H62)+SUM(F86:H86)))))-SUM($D109:G109)</f>
        <v>0</v>
      </c>
      <c r="I109" s="45">
        <f>+IF($C109=0,0,IF($C109=30,(I62+I86),IF($C109=60,(SUM(H62:I62)+SUM(H86:I86)),(SUM(G62:I62)+SUM(G86:I86)))))-SUM($D109:H109)</f>
        <v>0</v>
      </c>
      <c r="J109" s="45">
        <f>+IF($C109=0,0,IF($C109=30,(J62+J86),IF($C109=60,(SUM(I62:J62)+SUM(I86:J86)),(SUM(H62:J62)+SUM(H86:J86)))))-SUM($D109:I109)</f>
        <v>0</v>
      </c>
      <c r="K109" s="45">
        <f>+IF($C109=0,0,IF($C109=30,(K62+K86),IF($C109=60,(SUM(J62:K62)+SUM(J86:K86)),(SUM(I62:K62)+SUM(I86:K86)))))-SUM($D109:J109)</f>
        <v>0</v>
      </c>
      <c r="L109" s="45">
        <f>+IF($C109=0,0,IF($C109=30,(L62+L86),IF($C109=60,(SUM(K62:L62)+SUM(K86:L86)),(SUM(J62:L62)+SUM(J86:L86)))))-SUM($D109:K109)</f>
        <v>0</v>
      </c>
      <c r="M109" s="45">
        <f>+IF($C109=0,0,IF($C109=30,(M62+M86),IF($C109=60,(SUM(L62:M62)+SUM(L86:M86)),(SUM(K62:M62)+SUM(K86:M86)))))-SUM($D109:L109)</f>
        <v>0</v>
      </c>
      <c r="N109" s="45">
        <f>+IF($C109=0,0,IF($C109=30,(N62+N86),IF($C109=60,(SUM(M62:N62)+SUM(M86:N86)),(SUM(L62:N62)+SUM(L86:N86)))))-SUM($D109:M109)</f>
        <v>0</v>
      </c>
      <c r="O109" s="45">
        <f>+IF($C109=0,0,IF($C109=30,(O62+O86),IF($C109=60,(SUM(N62:O62)+SUM(N86:O86)),(SUM(M62:O62)+SUM(M86:O86)))))-SUM($D109:N109)</f>
        <v>0</v>
      </c>
      <c r="P109" s="45">
        <f>+IF($C109=0,0,IF($C109=30,(P62+P86),IF($C109=60,(SUM(O62:P62)+SUM(O86:P86)),(SUM(N62:P62)+SUM(N86:P86)))))-SUM($D109:O109)</f>
        <v>0</v>
      </c>
      <c r="Q109" s="45">
        <f>+IF($C109=0,0,IF($C109=30,(Q62+Q86),IF($C109=60,(SUM(P62:Q62)+SUM(P86:Q86)),(SUM(O62:Q62)+SUM(O86:Q86)))))-SUM($D109:P109)</f>
        <v>0</v>
      </c>
      <c r="R109" s="45">
        <f>+IF($C109=0,0,IF($C109=30,(R62+R86),IF($C109=60,(SUM(Q62:R62)+SUM(Q86:R86)),(SUM(P62:R62)+SUM(P86:R86)))))-SUM($D109:Q109)</f>
        <v>0</v>
      </c>
      <c r="S109" s="45">
        <f>+IF($C109=0,0,IF($C109=30,(S62+S86),IF($C109=60,(SUM(R62:S62)+SUM(R86:S86)),(SUM(Q62:S62)+SUM(Q86:S86)))))-SUM($D109:R109)</f>
        <v>0</v>
      </c>
      <c r="T109" s="45">
        <f>+IF($C109=0,0,IF($C109=30,(T62+T86),IF($C109=60,(SUM(S62:T62)+SUM(S86:T86)),(SUM(R62:T62)+SUM(R86:T86)))))-SUM($D109:S109)</f>
        <v>0</v>
      </c>
      <c r="U109" s="45">
        <f>+IF($C109=0,0,IF($C109=30,(U62+U86),IF($C109=60,(SUM(T62:U62)+SUM(T86:U86)),(SUM(S62:U62)+SUM(S86:U86)))))-SUM($D109:T109)</f>
        <v>0</v>
      </c>
      <c r="V109" s="45">
        <f>+IF($C109=0,0,IF($C109=30,(V62+V86),IF($C109=60,(SUM(U62:V62)+SUM(U86:V86)),(SUM(T62:V62)+SUM(T86:V86)))))-SUM($D109:U109)</f>
        <v>0</v>
      </c>
      <c r="W109" s="45">
        <f>+IF($C109=0,0,IF($C109=30,(W62+W86),IF($C109=60,(SUM(V62:W62)+SUM(V86:W86)),(SUM(U62:W62)+SUM(U86:W86)))))-SUM($D109:V109)</f>
        <v>0</v>
      </c>
      <c r="X109" s="45">
        <f>+IF($C109=0,0,IF($C109=30,(X62+X86),IF($C109=60,(SUM(W62:X62)+SUM(W86:X86)),(SUM(V62:X62)+SUM(V86:X86)))))-SUM($D109:W109)</f>
        <v>0</v>
      </c>
      <c r="Y109" s="45">
        <f>+IF($C109=0,0,IF($C109=30,(Y62+Y86),IF($C109=60,(SUM(X62:Y62)+SUM(X86:Y86)),(SUM(W62:Y62)+SUM(W86:Y86)))))-SUM($D109:X109)</f>
        <v>0</v>
      </c>
      <c r="Z109" s="45">
        <f>+IF($C109=0,0,IF($C109=30,(Z62+Z86),IF($C109=60,(SUM(Y62:Z62)+SUM(Y86:Z86)),(SUM(X62:Z62)+SUM(X86:Z86)))))-SUM($D109:Y109)</f>
        <v>0</v>
      </c>
      <c r="AA109" s="45">
        <f>+IF($C109=0,0,IF($C109=30,(AA62+AA86),IF($C109=60,(SUM(Z62:AA62)+SUM(Z86:AA86)),(SUM(Y62:AA62)+SUM(Y86:AA86)))))-SUM($D109:Z109)</f>
        <v>0</v>
      </c>
      <c r="AB109" s="45">
        <f>+IF($C109=0,0,IF($C109=30,(AB62+AB86),IF($C109=60,(SUM(AA62:AB62)+SUM(AA86:AB86)),(SUM(Z62:AB62)+SUM(Z86:AB86)))))-SUM($D109:AA109)</f>
        <v>0</v>
      </c>
      <c r="AC109" s="45">
        <f>+IF($C109=0,0,IF($C109=30,(AC62+AC86),IF($C109=60,(SUM(AB62:AC62)+SUM(AB86:AC86)),(SUM(AA62:AC62)+SUM(AA86:AC86)))))-SUM($D109:AB109)</f>
        <v>0</v>
      </c>
      <c r="AD109" s="45">
        <f>+IF($C109=0,0,IF($C109=30,(AD62+AD86),IF($C109=60,(SUM(AC62:AD62)+SUM(AC86:AD86)),(SUM(AB62:AD62)+SUM(AB86:AD86)))))-SUM($D109:AC109)</f>
        <v>0</v>
      </c>
      <c r="AE109" s="45">
        <f>+IF($C109=0,0,IF($C109=30,(AE62+AE86),IF($C109=60,(SUM(AD62:AE62)+SUM(AD86:AE86)),(SUM(AC62:AE62)+SUM(AC86:AE86)))))-SUM($D109:AD109)</f>
        <v>0</v>
      </c>
      <c r="AF109" s="45">
        <f>+IF($C109=0,0,IF($C109=30,(AF62+AF86),IF($C109=60,(SUM(AE62:AF62)+SUM(AE86:AF86)),(SUM(AD62:AF62)+SUM(AD86:AF86)))))-SUM($D109:AE109)</f>
        <v>0</v>
      </c>
      <c r="AG109" s="45">
        <f>+IF($C109=0,0,IF($C109=30,(AG62+AG86),IF($C109=60,(SUM(AF62:AG62)+SUM(AF86:AG86)),(SUM(AE62:AG62)+SUM(AE86:AG86)))))-SUM($D109:AF109)</f>
        <v>0</v>
      </c>
      <c r="AH109" s="45">
        <f>+IF($C109=0,0,IF($C109=30,(AH62+AH86),IF($C109=60,(SUM(AG62:AH62)+SUM(AG86:AH86)),(SUM(AF62:AH62)+SUM(AF86:AH86)))))-SUM($D109:AG109)</f>
        <v>0</v>
      </c>
      <c r="AI109" s="45">
        <f>+IF($C109=0,0,IF($C109=30,(AI62+AI86),IF($C109=60,(SUM(AH62:AI62)+SUM(AH86:AI86)),(SUM(AG62:AI62)+SUM(AG86:AI86)))))-SUM($D109:AH109)</f>
        <v>0</v>
      </c>
      <c r="AJ109" s="45">
        <f>+IF($C109=0,0,IF($C109=30,(AJ62+AJ86),IF($C109=60,(SUM(AI62:AJ62)+SUM(AI86:AJ86)),(SUM(AH62:AJ62)+SUM(AH86:AJ86)))))-SUM($D109:AI109)</f>
        <v>0</v>
      </c>
      <c r="AK109" s="45">
        <f>+IF($C109=0,0,IF($C109=30,(AK62+AK86),IF($C109=60,(SUM(AJ62:AK62)+SUM(AJ86:AK86)),(SUM(AI62:AK62)+SUM(AI86:AK86)))))-SUM($D109:AJ109)</f>
        <v>0</v>
      </c>
      <c r="AL109" s="45">
        <f>+IF($C109=0,0,IF($C109=30,(AL62+AL86),IF($C109=60,(SUM(AK62:AL62)+SUM(AK86:AL86)),(SUM(AJ62:AL62)+SUM(AJ86:AL86)))))-SUM($D109:AK109)</f>
        <v>0</v>
      </c>
      <c r="AM109" s="45">
        <f>+IF($C109=0,0,IF($C109=30,(AM62+AM86),IF($C109=60,(SUM(AL62:AM62)+SUM(AL86:AM86)),(SUM(AK62:AM62)+SUM(AK86:AM86)))))-SUM($D109:AL109)</f>
        <v>0</v>
      </c>
      <c r="AN109" s="45">
        <f>+IF($C109=0,0,IF($C109=30,(AN62+AN86),IF($C109=60,(SUM(AM62:AN62)+SUM(AM86:AN86)),(SUM(AL62:AN62)+SUM(AL86:AN86)))))-SUM($D109:AM109)</f>
        <v>0</v>
      </c>
      <c r="AO109" s="45">
        <f>+IF($C109=0,0,IF($C109=30,(AO62+AO86),IF($C109=60,(SUM(AN62:AO62)+SUM(AN86:AO86)),(SUM(AM62:AO62)+SUM(AM86:AO86)))))-SUM($D109:AN109)</f>
        <v>0</v>
      </c>
      <c r="AP109" s="45">
        <f>+IF($C109=0,0,IF($C109=30,(AP62+AP86),IF($C109=60,(SUM(AO62:AP62)+SUM(AO86:AP86)),(SUM(AN62:AP62)+SUM(AN86:AP86)))))-SUM($D109:AO109)</f>
        <v>0</v>
      </c>
      <c r="AQ109" s="45">
        <f>+IF($C109=0,0,IF($C109=30,(AQ62+AQ86),IF($C109=60,(SUM(AP62:AQ62)+SUM(AP86:AQ86)),(SUM(AO62:AQ62)+SUM(AO86:AQ86)))))-SUM($D109:AP109)</f>
        <v>0</v>
      </c>
      <c r="AR109" s="45">
        <f>+IF($C109=0,0,IF($C109=30,(AR62+AR86),IF($C109=60,(SUM(AQ62:AR62)+SUM(AQ86:AR86)),(SUM(AP62:AR62)+SUM(AP86:AR86)))))-SUM($D109:AQ109)</f>
        <v>0</v>
      </c>
      <c r="AS109" s="45">
        <f>+IF($C109=0,0,IF($C109=30,(AS62+AS86),IF($C109=60,(SUM(AR62:AS62)+SUM(AR86:AS86)),(SUM(AQ62:AS62)+SUM(AQ86:AS86)))))-SUM($D109:AR109)</f>
        <v>0</v>
      </c>
      <c r="AT109" s="45">
        <f>+IF($C109=0,0,IF($C109=30,(AT62+AT86),IF($C109=60,(SUM(AS62:AT62)+SUM(AS86:AT86)),(SUM(AR62:AT62)+SUM(AR86:AT86)))))-SUM($D109:AS109)</f>
        <v>0</v>
      </c>
      <c r="AU109" s="45">
        <f>+IF($C109=0,0,IF($C109=30,(AU62+AU86),IF($C109=60,(SUM(AT62:AU62)+SUM(AT86:AU86)),(SUM(AS62:AU62)+SUM(AS86:AU86)))))-SUM($D109:AT109)</f>
        <v>0</v>
      </c>
      <c r="AV109" s="45">
        <f>+IF($C109=0,0,IF($C109=30,(AV62+AV86),IF($C109=60,(SUM(AU62:AV62)+SUM(AU86:AV86)),(SUM(AT62:AV62)+SUM(AT86:AV86)))))-SUM($D109:AU109)</f>
        <v>0</v>
      </c>
      <c r="AW109" s="45">
        <f>+IF($C109=0,0,IF($C109=30,(AW62+AW86),IF($C109=60,(SUM(AV62:AW62)+SUM(AV86:AW86)),(SUM(AU62:AW62)+SUM(AU86:AW86)))))-SUM($D109:AV109)</f>
        <v>0</v>
      </c>
      <c r="AX109" s="45">
        <f>+IF($C109=0,0,IF($C109=30,(AX62+AX86),IF($C109=60,(SUM(AW62:AX62)+SUM(AW86:AX86)),(SUM(AV62:AX62)+SUM(AV86:AX86)))))-SUM($D109:AW109)</f>
        <v>0</v>
      </c>
      <c r="AY109" s="45">
        <f>+IF($C109=0,0,IF($C109=30,(AY62+AY86),IF($C109=60,(SUM(AX62:AY62)+SUM(AX86:AY86)),(SUM(AW62:AY62)+SUM(AW86:AY86)))))-SUM($D109:AX109)</f>
        <v>0</v>
      </c>
    </row>
    <row r="110" spans="2:51" x14ac:dyDescent="0.25">
      <c r="B110" t="str">
        <f t="shared" si="19"/>
        <v>Prodotto 15</v>
      </c>
      <c r="C110" s="44">
        <v>60</v>
      </c>
      <c r="D110" s="45">
        <f t="shared" si="20"/>
        <v>8540</v>
      </c>
      <c r="E110" s="45">
        <f t="shared" si="21"/>
        <v>8540</v>
      </c>
      <c r="F110" s="45">
        <f>+IF($C110=0,0,IF($C110=30,(F63+F87),IF($C110=60,(SUM(E63:F63)+SUM(E87:F87)),(SUM(D63:F63)+SUM(D87:F87)))))-SUM($D110:E110)</f>
        <v>0</v>
      </c>
      <c r="G110" s="45">
        <f>+IF($C110=0,0,IF($C110=30,(G63+G87),IF($C110=60,(SUM(F63:G63)+SUM(F87:G87)),(SUM(E63:G63)+SUM(E87:G87)))))-SUM($D110:F110)</f>
        <v>0</v>
      </c>
      <c r="H110" s="45">
        <f>+IF($C110=0,0,IF($C110=30,(H63+H87),IF($C110=60,(SUM(G63:H63)+SUM(G87:H87)),(SUM(F63:H63)+SUM(F87:H87)))))-SUM($D110:G110)</f>
        <v>0</v>
      </c>
      <c r="I110" s="45">
        <f>+IF($C110=0,0,IF($C110=30,(I63+I87),IF($C110=60,(SUM(H63:I63)+SUM(H87:I87)),(SUM(G63:I63)+SUM(G87:I87)))))-SUM($D110:H110)</f>
        <v>0</v>
      </c>
      <c r="J110" s="45">
        <f>+IF($C110=0,0,IF($C110=30,(J63+J87),IF($C110=60,(SUM(I63:J63)+SUM(I87:J87)),(SUM(H63:J63)+SUM(H87:J87)))))-SUM($D110:I110)</f>
        <v>0</v>
      </c>
      <c r="K110" s="45">
        <f>+IF($C110=0,0,IF($C110=30,(K63+K87),IF($C110=60,(SUM(J63:K63)+SUM(J87:K87)),(SUM(I63:K63)+SUM(I87:K87)))))-SUM($D110:J110)</f>
        <v>0</v>
      </c>
      <c r="L110" s="45">
        <f>+IF($C110=0,0,IF($C110=30,(L63+L87),IF($C110=60,(SUM(K63:L63)+SUM(K87:L87)),(SUM(J63:L63)+SUM(J87:L87)))))-SUM($D110:K110)</f>
        <v>0</v>
      </c>
      <c r="M110" s="45">
        <f>+IF($C110=0,0,IF($C110=30,(M63+M87),IF($C110=60,(SUM(L63:M63)+SUM(L87:M87)),(SUM(K63:M63)+SUM(K87:M87)))))-SUM($D110:L110)</f>
        <v>0</v>
      </c>
      <c r="N110" s="45">
        <f>+IF($C110=0,0,IF($C110=30,(N63+N87),IF($C110=60,(SUM(M63:N63)+SUM(M87:N87)),(SUM(L63:N63)+SUM(L87:N87)))))-SUM($D110:M110)</f>
        <v>0</v>
      </c>
      <c r="O110" s="45">
        <f>+IF($C110=0,0,IF($C110=30,(O63+O87),IF($C110=60,(SUM(N63:O63)+SUM(N87:O87)),(SUM(M63:O63)+SUM(M87:O87)))))-SUM($D110:N110)</f>
        <v>0</v>
      </c>
      <c r="P110" s="45">
        <f>+IF($C110=0,0,IF($C110=30,(P63+P87),IF($C110=60,(SUM(O63:P63)+SUM(O87:P87)),(SUM(N63:P63)+SUM(N87:P87)))))-SUM($D110:O110)</f>
        <v>0</v>
      </c>
      <c r="Q110" s="45">
        <f>+IF($C110=0,0,IF($C110=30,(Q63+Q87),IF($C110=60,(SUM(P63:Q63)+SUM(P87:Q87)),(SUM(O63:Q63)+SUM(O87:Q87)))))-SUM($D110:P110)</f>
        <v>0</v>
      </c>
      <c r="R110" s="45">
        <f>+IF($C110=0,0,IF($C110=30,(R63+R87),IF($C110=60,(SUM(Q63:R63)+SUM(Q87:R87)),(SUM(P63:R63)+SUM(P87:R87)))))-SUM($D110:Q110)</f>
        <v>0</v>
      </c>
      <c r="S110" s="45">
        <f>+IF($C110=0,0,IF($C110=30,(S63+S87),IF($C110=60,(SUM(R63:S63)+SUM(R87:S87)),(SUM(Q63:S63)+SUM(Q87:S87)))))-SUM($D110:R110)</f>
        <v>0</v>
      </c>
      <c r="T110" s="45">
        <f>+IF($C110=0,0,IF($C110=30,(T63+T87),IF($C110=60,(SUM(S63:T63)+SUM(S87:T87)),(SUM(R63:T63)+SUM(R87:T87)))))-SUM($D110:S110)</f>
        <v>0</v>
      </c>
      <c r="U110" s="45">
        <f>+IF($C110=0,0,IF($C110=30,(U63+U87),IF($C110=60,(SUM(T63:U63)+SUM(T87:U87)),(SUM(S63:U63)+SUM(S87:U87)))))-SUM($D110:T110)</f>
        <v>0</v>
      </c>
      <c r="V110" s="45">
        <f>+IF($C110=0,0,IF($C110=30,(V63+V87),IF($C110=60,(SUM(U63:V63)+SUM(U87:V87)),(SUM(T63:V63)+SUM(T87:V87)))))-SUM($D110:U110)</f>
        <v>0</v>
      </c>
      <c r="W110" s="45">
        <f>+IF($C110=0,0,IF($C110=30,(W63+W87),IF($C110=60,(SUM(V63:W63)+SUM(V87:W87)),(SUM(U63:W63)+SUM(U87:W87)))))-SUM($D110:V110)</f>
        <v>0</v>
      </c>
      <c r="X110" s="45">
        <f>+IF($C110=0,0,IF($C110=30,(X63+X87),IF($C110=60,(SUM(W63:X63)+SUM(W87:X87)),(SUM(V63:X63)+SUM(V87:X87)))))-SUM($D110:W110)</f>
        <v>0</v>
      </c>
      <c r="Y110" s="45">
        <f>+IF($C110=0,0,IF($C110=30,(Y63+Y87),IF($C110=60,(SUM(X63:Y63)+SUM(X87:Y87)),(SUM(W63:Y63)+SUM(W87:Y87)))))-SUM($D110:X110)</f>
        <v>0</v>
      </c>
      <c r="Z110" s="45">
        <f>+IF($C110=0,0,IF($C110=30,(Z63+Z87),IF($C110=60,(SUM(Y63:Z63)+SUM(Y87:Z87)),(SUM(X63:Z63)+SUM(X87:Z87)))))-SUM($D110:Y110)</f>
        <v>0</v>
      </c>
      <c r="AA110" s="45">
        <f>+IF($C110=0,0,IF($C110=30,(AA63+AA87),IF($C110=60,(SUM(Z63:AA63)+SUM(Z87:AA87)),(SUM(Y63:AA63)+SUM(Y87:AA87)))))-SUM($D110:Z110)</f>
        <v>0</v>
      </c>
      <c r="AB110" s="45">
        <f>+IF($C110=0,0,IF($C110=30,(AB63+AB87),IF($C110=60,(SUM(AA63:AB63)+SUM(AA87:AB87)),(SUM(Z63:AB63)+SUM(Z87:AB87)))))-SUM($D110:AA110)</f>
        <v>0</v>
      </c>
      <c r="AC110" s="45">
        <f>+IF($C110=0,0,IF($C110=30,(AC63+AC87),IF($C110=60,(SUM(AB63:AC63)+SUM(AB87:AC87)),(SUM(AA63:AC63)+SUM(AA87:AC87)))))-SUM($D110:AB110)</f>
        <v>0</v>
      </c>
      <c r="AD110" s="45">
        <f>+IF($C110=0,0,IF($C110=30,(AD63+AD87),IF($C110=60,(SUM(AC63:AD63)+SUM(AC87:AD87)),(SUM(AB63:AD63)+SUM(AB87:AD87)))))-SUM($D110:AC110)</f>
        <v>0</v>
      </c>
      <c r="AE110" s="45">
        <f>+IF($C110=0,0,IF($C110=30,(AE63+AE87),IF($C110=60,(SUM(AD63:AE63)+SUM(AD87:AE87)),(SUM(AC63:AE63)+SUM(AC87:AE87)))))-SUM($D110:AD110)</f>
        <v>0</v>
      </c>
      <c r="AF110" s="45">
        <f>+IF($C110=0,0,IF($C110=30,(AF63+AF87),IF($C110=60,(SUM(AE63:AF63)+SUM(AE87:AF87)),(SUM(AD63:AF63)+SUM(AD87:AF87)))))-SUM($D110:AE110)</f>
        <v>0</v>
      </c>
      <c r="AG110" s="45">
        <f>+IF($C110=0,0,IF($C110=30,(AG63+AG87),IF($C110=60,(SUM(AF63:AG63)+SUM(AF87:AG87)),(SUM(AE63:AG63)+SUM(AE87:AG87)))))-SUM($D110:AF110)</f>
        <v>0</v>
      </c>
      <c r="AH110" s="45">
        <f>+IF($C110=0,0,IF($C110=30,(AH63+AH87),IF($C110=60,(SUM(AG63:AH63)+SUM(AG87:AH87)),(SUM(AF63:AH63)+SUM(AF87:AH87)))))-SUM($D110:AG110)</f>
        <v>0</v>
      </c>
      <c r="AI110" s="45">
        <f>+IF($C110=0,0,IF($C110=30,(AI63+AI87),IF($C110=60,(SUM(AH63:AI63)+SUM(AH87:AI87)),(SUM(AG63:AI63)+SUM(AG87:AI87)))))-SUM($D110:AH110)</f>
        <v>0</v>
      </c>
      <c r="AJ110" s="45">
        <f>+IF($C110=0,0,IF($C110=30,(AJ63+AJ87),IF($C110=60,(SUM(AI63:AJ63)+SUM(AI87:AJ87)),(SUM(AH63:AJ63)+SUM(AH87:AJ87)))))-SUM($D110:AI110)</f>
        <v>0</v>
      </c>
      <c r="AK110" s="45">
        <f>+IF($C110=0,0,IF($C110=30,(AK63+AK87),IF($C110=60,(SUM(AJ63:AK63)+SUM(AJ87:AK87)),(SUM(AI63:AK63)+SUM(AI87:AK87)))))-SUM($D110:AJ110)</f>
        <v>0</v>
      </c>
      <c r="AL110" s="45">
        <f>+IF($C110=0,0,IF($C110=30,(AL63+AL87),IF($C110=60,(SUM(AK63:AL63)+SUM(AK87:AL87)),(SUM(AJ63:AL63)+SUM(AJ87:AL87)))))-SUM($D110:AK110)</f>
        <v>0</v>
      </c>
      <c r="AM110" s="45">
        <f>+IF($C110=0,0,IF($C110=30,(AM63+AM87),IF($C110=60,(SUM(AL63:AM63)+SUM(AL87:AM87)),(SUM(AK63:AM63)+SUM(AK87:AM87)))))-SUM($D110:AL110)</f>
        <v>0</v>
      </c>
      <c r="AN110" s="45">
        <f>+IF($C110=0,0,IF($C110=30,(AN63+AN87),IF($C110=60,(SUM(AM63:AN63)+SUM(AM87:AN87)),(SUM(AL63:AN63)+SUM(AL87:AN87)))))-SUM($D110:AM110)</f>
        <v>0</v>
      </c>
      <c r="AO110" s="45">
        <f>+IF($C110=0,0,IF($C110=30,(AO63+AO87),IF($C110=60,(SUM(AN63:AO63)+SUM(AN87:AO87)),(SUM(AM63:AO63)+SUM(AM87:AO87)))))-SUM($D110:AN110)</f>
        <v>0</v>
      </c>
      <c r="AP110" s="45">
        <f>+IF($C110=0,0,IF($C110=30,(AP63+AP87),IF($C110=60,(SUM(AO63:AP63)+SUM(AO87:AP87)),(SUM(AN63:AP63)+SUM(AN87:AP87)))))-SUM($D110:AO110)</f>
        <v>0</v>
      </c>
      <c r="AQ110" s="45">
        <f>+IF($C110=0,0,IF($C110=30,(AQ63+AQ87),IF($C110=60,(SUM(AP63:AQ63)+SUM(AP87:AQ87)),(SUM(AO63:AQ63)+SUM(AO87:AQ87)))))-SUM($D110:AP110)</f>
        <v>0</v>
      </c>
      <c r="AR110" s="45">
        <f>+IF($C110=0,0,IF($C110=30,(AR63+AR87),IF($C110=60,(SUM(AQ63:AR63)+SUM(AQ87:AR87)),(SUM(AP63:AR63)+SUM(AP87:AR87)))))-SUM($D110:AQ110)</f>
        <v>0</v>
      </c>
      <c r="AS110" s="45">
        <f>+IF($C110=0,0,IF($C110=30,(AS63+AS87),IF($C110=60,(SUM(AR63:AS63)+SUM(AR87:AS87)),(SUM(AQ63:AS63)+SUM(AQ87:AS87)))))-SUM($D110:AR110)</f>
        <v>0</v>
      </c>
      <c r="AT110" s="45">
        <f>+IF($C110=0,0,IF($C110=30,(AT63+AT87),IF($C110=60,(SUM(AS63:AT63)+SUM(AS87:AT87)),(SUM(AR63:AT63)+SUM(AR87:AT87)))))-SUM($D110:AS110)</f>
        <v>0</v>
      </c>
      <c r="AU110" s="45">
        <f>+IF($C110=0,0,IF($C110=30,(AU63+AU87),IF($C110=60,(SUM(AT63:AU63)+SUM(AT87:AU87)),(SUM(AS63:AU63)+SUM(AS87:AU87)))))-SUM($D110:AT110)</f>
        <v>0</v>
      </c>
      <c r="AV110" s="45">
        <f>+IF($C110=0,0,IF($C110=30,(AV63+AV87),IF($C110=60,(SUM(AU63:AV63)+SUM(AU87:AV87)),(SUM(AT63:AV63)+SUM(AT87:AV87)))))-SUM($D110:AU110)</f>
        <v>0</v>
      </c>
      <c r="AW110" s="45">
        <f>+IF($C110=0,0,IF($C110=30,(AW63+AW87),IF($C110=60,(SUM(AV63:AW63)+SUM(AV87:AW87)),(SUM(AU63:AW63)+SUM(AU87:AW87)))))-SUM($D110:AV110)</f>
        <v>0</v>
      </c>
      <c r="AX110" s="45">
        <f>+IF($C110=0,0,IF($C110=30,(AX63+AX87),IF($C110=60,(SUM(AW63:AX63)+SUM(AW87:AX87)),(SUM(AV63:AX63)+SUM(AV87:AX87)))))-SUM($D110:AW110)</f>
        <v>0</v>
      </c>
      <c r="AY110" s="45">
        <f>+IF($C110=0,0,IF($C110=30,(AY63+AY87),IF($C110=60,(SUM(AX63:AY63)+SUM(AX87:AY87)),(SUM(AW63:AY63)+SUM(AW87:AY87)))))-SUM($D110:AX110)</f>
        <v>0</v>
      </c>
    </row>
    <row r="111" spans="2:51" x14ac:dyDescent="0.25">
      <c r="B111" t="str">
        <f t="shared" si="19"/>
        <v>Prodotto 16</v>
      </c>
      <c r="C111" s="44">
        <v>60</v>
      </c>
      <c r="D111" s="45">
        <f t="shared" si="20"/>
        <v>8540</v>
      </c>
      <c r="E111" s="45">
        <f t="shared" si="21"/>
        <v>8540</v>
      </c>
      <c r="F111" s="45">
        <f>+IF($C111=0,0,IF($C111=30,(F64+F88),IF($C111=60,(SUM(E64:F64)+SUM(E88:F88)),(SUM(D64:F64)+SUM(D88:F88)))))-SUM($D111:E111)</f>
        <v>0</v>
      </c>
      <c r="G111" s="45">
        <f>+IF($C111=0,0,IF($C111=30,(G64+G88),IF($C111=60,(SUM(F64:G64)+SUM(F88:G88)),(SUM(E64:G64)+SUM(E88:G88)))))-SUM($D111:F111)</f>
        <v>0</v>
      </c>
      <c r="H111" s="45">
        <f>+IF($C111=0,0,IF($C111=30,(H64+H88),IF($C111=60,(SUM(G64:H64)+SUM(G88:H88)),(SUM(F64:H64)+SUM(F88:H88)))))-SUM($D111:G111)</f>
        <v>0</v>
      </c>
      <c r="I111" s="45">
        <f>+IF($C111=0,0,IF($C111=30,(I64+I88),IF($C111=60,(SUM(H64:I64)+SUM(H88:I88)),(SUM(G64:I64)+SUM(G88:I88)))))-SUM($D111:H111)</f>
        <v>0</v>
      </c>
      <c r="J111" s="45">
        <f>+IF($C111=0,0,IF($C111=30,(J64+J88),IF($C111=60,(SUM(I64:J64)+SUM(I88:J88)),(SUM(H64:J64)+SUM(H88:J88)))))-SUM($D111:I111)</f>
        <v>0</v>
      </c>
      <c r="K111" s="45">
        <f>+IF($C111=0,0,IF($C111=30,(K64+K88),IF($C111=60,(SUM(J64:K64)+SUM(J88:K88)),(SUM(I64:K64)+SUM(I88:K88)))))-SUM($D111:J111)</f>
        <v>0</v>
      </c>
      <c r="L111" s="45">
        <f>+IF($C111=0,0,IF($C111=30,(L64+L88),IF($C111=60,(SUM(K64:L64)+SUM(K88:L88)),(SUM(J64:L64)+SUM(J88:L88)))))-SUM($D111:K111)</f>
        <v>0</v>
      </c>
      <c r="M111" s="45">
        <f>+IF($C111=0,0,IF($C111=30,(M64+M88),IF($C111=60,(SUM(L64:M64)+SUM(L88:M88)),(SUM(K64:M64)+SUM(K88:M88)))))-SUM($D111:L111)</f>
        <v>0</v>
      </c>
      <c r="N111" s="45">
        <f>+IF($C111=0,0,IF($C111=30,(N64+N88),IF($C111=60,(SUM(M64:N64)+SUM(M88:N88)),(SUM(L64:N64)+SUM(L88:N88)))))-SUM($D111:M111)</f>
        <v>0</v>
      </c>
      <c r="O111" s="45">
        <f>+IF($C111=0,0,IF($C111=30,(O64+O88),IF($C111=60,(SUM(N64:O64)+SUM(N88:O88)),(SUM(M64:O64)+SUM(M88:O88)))))-SUM($D111:N111)</f>
        <v>0</v>
      </c>
      <c r="P111" s="45">
        <f>+IF($C111=0,0,IF($C111=30,(P64+P88),IF($C111=60,(SUM(O64:P64)+SUM(O88:P88)),(SUM(N64:P64)+SUM(N88:P88)))))-SUM($D111:O111)</f>
        <v>0</v>
      </c>
      <c r="Q111" s="45">
        <f>+IF($C111=0,0,IF($C111=30,(Q64+Q88),IF($C111=60,(SUM(P64:Q64)+SUM(P88:Q88)),(SUM(O64:Q64)+SUM(O88:Q88)))))-SUM($D111:P111)</f>
        <v>0</v>
      </c>
      <c r="R111" s="45">
        <f>+IF($C111=0,0,IF($C111=30,(R64+R88),IF($C111=60,(SUM(Q64:R64)+SUM(Q88:R88)),(SUM(P64:R64)+SUM(P88:R88)))))-SUM($D111:Q111)</f>
        <v>0</v>
      </c>
      <c r="S111" s="45">
        <f>+IF($C111=0,0,IF($C111=30,(S64+S88),IF($C111=60,(SUM(R64:S64)+SUM(R88:S88)),(SUM(Q64:S64)+SUM(Q88:S88)))))-SUM($D111:R111)</f>
        <v>0</v>
      </c>
      <c r="T111" s="45">
        <f>+IF($C111=0,0,IF($C111=30,(T64+T88),IF($C111=60,(SUM(S64:T64)+SUM(S88:T88)),(SUM(R64:T64)+SUM(R88:T88)))))-SUM($D111:S111)</f>
        <v>0</v>
      </c>
      <c r="U111" s="45">
        <f>+IF($C111=0,0,IF($C111=30,(U64+U88),IF($C111=60,(SUM(T64:U64)+SUM(T88:U88)),(SUM(S64:U64)+SUM(S88:U88)))))-SUM($D111:T111)</f>
        <v>0</v>
      </c>
      <c r="V111" s="45">
        <f>+IF($C111=0,0,IF($C111=30,(V64+V88),IF($C111=60,(SUM(U64:V64)+SUM(U88:V88)),(SUM(T64:V64)+SUM(T88:V88)))))-SUM($D111:U111)</f>
        <v>0</v>
      </c>
      <c r="W111" s="45">
        <f>+IF($C111=0,0,IF($C111=30,(W64+W88),IF($C111=60,(SUM(V64:W64)+SUM(V88:W88)),(SUM(U64:W64)+SUM(U88:W88)))))-SUM($D111:V111)</f>
        <v>0</v>
      </c>
      <c r="X111" s="45">
        <f>+IF($C111=0,0,IF($C111=30,(X64+X88),IF($C111=60,(SUM(W64:X64)+SUM(W88:X88)),(SUM(V64:X64)+SUM(V88:X88)))))-SUM($D111:W111)</f>
        <v>0</v>
      </c>
      <c r="Y111" s="45">
        <f>+IF($C111=0,0,IF($C111=30,(Y64+Y88),IF($C111=60,(SUM(X64:Y64)+SUM(X88:Y88)),(SUM(W64:Y64)+SUM(W88:Y88)))))-SUM($D111:X111)</f>
        <v>0</v>
      </c>
      <c r="Z111" s="45">
        <f>+IF($C111=0,0,IF($C111=30,(Z64+Z88),IF($C111=60,(SUM(Y64:Z64)+SUM(Y88:Z88)),(SUM(X64:Z64)+SUM(X88:Z88)))))-SUM($D111:Y111)</f>
        <v>0</v>
      </c>
      <c r="AA111" s="45">
        <f>+IF($C111=0,0,IF($C111=30,(AA64+AA88),IF($C111=60,(SUM(Z64:AA64)+SUM(Z88:AA88)),(SUM(Y64:AA64)+SUM(Y88:AA88)))))-SUM($D111:Z111)</f>
        <v>0</v>
      </c>
      <c r="AB111" s="45">
        <f>+IF($C111=0,0,IF($C111=30,(AB64+AB88),IF($C111=60,(SUM(AA64:AB64)+SUM(AA88:AB88)),(SUM(Z64:AB64)+SUM(Z88:AB88)))))-SUM($D111:AA111)</f>
        <v>0</v>
      </c>
      <c r="AC111" s="45">
        <f>+IF($C111=0,0,IF($C111=30,(AC64+AC88),IF($C111=60,(SUM(AB64:AC64)+SUM(AB88:AC88)),(SUM(AA64:AC64)+SUM(AA88:AC88)))))-SUM($D111:AB111)</f>
        <v>0</v>
      </c>
      <c r="AD111" s="45">
        <f>+IF($C111=0,0,IF($C111=30,(AD64+AD88),IF($C111=60,(SUM(AC64:AD64)+SUM(AC88:AD88)),(SUM(AB64:AD64)+SUM(AB88:AD88)))))-SUM($D111:AC111)</f>
        <v>0</v>
      </c>
      <c r="AE111" s="45">
        <f>+IF($C111=0,0,IF($C111=30,(AE64+AE88),IF($C111=60,(SUM(AD64:AE64)+SUM(AD88:AE88)),(SUM(AC64:AE64)+SUM(AC88:AE88)))))-SUM($D111:AD111)</f>
        <v>0</v>
      </c>
      <c r="AF111" s="45">
        <f>+IF($C111=0,0,IF($C111=30,(AF64+AF88),IF($C111=60,(SUM(AE64:AF64)+SUM(AE88:AF88)),(SUM(AD64:AF64)+SUM(AD88:AF88)))))-SUM($D111:AE111)</f>
        <v>0</v>
      </c>
      <c r="AG111" s="45">
        <f>+IF($C111=0,0,IF($C111=30,(AG64+AG88),IF($C111=60,(SUM(AF64:AG64)+SUM(AF88:AG88)),(SUM(AE64:AG64)+SUM(AE88:AG88)))))-SUM($D111:AF111)</f>
        <v>0</v>
      </c>
      <c r="AH111" s="45">
        <f>+IF($C111=0,0,IF($C111=30,(AH64+AH88),IF($C111=60,(SUM(AG64:AH64)+SUM(AG88:AH88)),(SUM(AF64:AH64)+SUM(AF88:AH88)))))-SUM($D111:AG111)</f>
        <v>0</v>
      </c>
      <c r="AI111" s="45">
        <f>+IF($C111=0,0,IF($C111=30,(AI64+AI88),IF($C111=60,(SUM(AH64:AI64)+SUM(AH88:AI88)),(SUM(AG64:AI64)+SUM(AG88:AI88)))))-SUM($D111:AH111)</f>
        <v>0</v>
      </c>
      <c r="AJ111" s="45">
        <f>+IF($C111=0,0,IF($C111=30,(AJ64+AJ88),IF($C111=60,(SUM(AI64:AJ64)+SUM(AI88:AJ88)),(SUM(AH64:AJ64)+SUM(AH88:AJ88)))))-SUM($D111:AI111)</f>
        <v>0</v>
      </c>
      <c r="AK111" s="45">
        <f>+IF($C111=0,0,IF($C111=30,(AK64+AK88),IF($C111=60,(SUM(AJ64:AK64)+SUM(AJ88:AK88)),(SUM(AI64:AK64)+SUM(AI88:AK88)))))-SUM($D111:AJ111)</f>
        <v>0</v>
      </c>
      <c r="AL111" s="45">
        <f>+IF($C111=0,0,IF($C111=30,(AL64+AL88),IF($C111=60,(SUM(AK64:AL64)+SUM(AK88:AL88)),(SUM(AJ64:AL64)+SUM(AJ88:AL88)))))-SUM($D111:AK111)</f>
        <v>0</v>
      </c>
      <c r="AM111" s="45">
        <f>+IF($C111=0,0,IF($C111=30,(AM64+AM88),IF($C111=60,(SUM(AL64:AM64)+SUM(AL88:AM88)),(SUM(AK64:AM64)+SUM(AK88:AM88)))))-SUM($D111:AL111)</f>
        <v>0</v>
      </c>
      <c r="AN111" s="45">
        <f>+IF($C111=0,0,IF($C111=30,(AN64+AN88),IF($C111=60,(SUM(AM64:AN64)+SUM(AM88:AN88)),(SUM(AL64:AN64)+SUM(AL88:AN88)))))-SUM($D111:AM111)</f>
        <v>0</v>
      </c>
      <c r="AO111" s="45">
        <f>+IF($C111=0,0,IF($C111=30,(AO64+AO88),IF($C111=60,(SUM(AN64:AO64)+SUM(AN88:AO88)),(SUM(AM64:AO64)+SUM(AM88:AO88)))))-SUM($D111:AN111)</f>
        <v>0</v>
      </c>
      <c r="AP111" s="45">
        <f>+IF($C111=0,0,IF($C111=30,(AP64+AP88),IF($C111=60,(SUM(AO64:AP64)+SUM(AO88:AP88)),(SUM(AN64:AP64)+SUM(AN88:AP88)))))-SUM($D111:AO111)</f>
        <v>0</v>
      </c>
      <c r="AQ111" s="45">
        <f>+IF($C111=0,0,IF($C111=30,(AQ64+AQ88),IF($C111=60,(SUM(AP64:AQ64)+SUM(AP88:AQ88)),(SUM(AO64:AQ64)+SUM(AO88:AQ88)))))-SUM($D111:AP111)</f>
        <v>0</v>
      </c>
      <c r="AR111" s="45">
        <f>+IF($C111=0,0,IF($C111=30,(AR64+AR88),IF($C111=60,(SUM(AQ64:AR64)+SUM(AQ88:AR88)),(SUM(AP64:AR64)+SUM(AP88:AR88)))))-SUM($D111:AQ111)</f>
        <v>0</v>
      </c>
      <c r="AS111" s="45">
        <f>+IF($C111=0,0,IF($C111=30,(AS64+AS88),IF($C111=60,(SUM(AR64:AS64)+SUM(AR88:AS88)),(SUM(AQ64:AS64)+SUM(AQ88:AS88)))))-SUM($D111:AR111)</f>
        <v>0</v>
      </c>
      <c r="AT111" s="45">
        <f>+IF($C111=0,0,IF($C111=30,(AT64+AT88),IF($C111=60,(SUM(AS64:AT64)+SUM(AS88:AT88)),(SUM(AR64:AT64)+SUM(AR88:AT88)))))-SUM($D111:AS111)</f>
        <v>0</v>
      </c>
      <c r="AU111" s="45">
        <f>+IF($C111=0,0,IF($C111=30,(AU64+AU88),IF($C111=60,(SUM(AT64:AU64)+SUM(AT88:AU88)),(SUM(AS64:AU64)+SUM(AS88:AU88)))))-SUM($D111:AT111)</f>
        <v>0</v>
      </c>
      <c r="AV111" s="45">
        <f>+IF($C111=0,0,IF($C111=30,(AV64+AV88),IF($C111=60,(SUM(AU64:AV64)+SUM(AU88:AV88)),(SUM(AT64:AV64)+SUM(AT88:AV88)))))-SUM($D111:AU111)</f>
        <v>0</v>
      </c>
      <c r="AW111" s="45">
        <f>+IF($C111=0,0,IF($C111=30,(AW64+AW88),IF($C111=60,(SUM(AV64:AW64)+SUM(AV88:AW88)),(SUM(AU64:AW64)+SUM(AU88:AW88)))))-SUM($D111:AV111)</f>
        <v>0</v>
      </c>
      <c r="AX111" s="45">
        <f>+IF($C111=0,0,IF($C111=30,(AX64+AX88),IF($C111=60,(SUM(AW64:AX64)+SUM(AW88:AX88)),(SUM(AV64:AX64)+SUM(AV88:AX88)))))-SUM($D111:AW111)</f>
        <v>0</v>
      </c>
      <c r="AY111" s="45">
        <f>+IF($C111=0,0,IF($C111=30,(AY64+AY88),IF($C111=60,(SUM(AX64:AY64)+SUM(AX88:AY88)),(SUM(AW64:AY64)+SUM(AW88:AY88)))))-SUM($D111:AX111)</f>
        <v>0</v>
      </c>
    </row>
    <row r="112" spans="2:51" x14ac:dyDescent="0.25">
      <c r="B112" t="str">
        <f t="shared" si="19"/>
        <v>Prodotto 17</v>
      </c>
      <c r="C112" s="44">
        <v>60</v>
      </c>
      <c r="D112" s="45">
        <f t="shared" si="20"/>
        <v>8540</v>
      </c>
      <c r="E112" s="45">
        <f t="shared" si="21"/>
        <v>8540</v>
      </c>
      <c r="F112" s="45">
        <f>+IF($C112=0,0,IF($C112=30,(F65+F89),IF($C112=60,(SUM(E65:F65)+SUM(E89:F89)),(SUM(D65:F65)+SUM(D89:F89)))))-SUM($D112:E112)</f>
        <v>0</v>
      </c>
      <c r="G112" s="45">
        <f>+IF($C112=0,0,IF($C112=30,(G65+G89),IF($C112=60,(SUM(F65:G65)+SUM(F89:G89)),(SUM(E65:G65)+SUM(E89:G89)))))-SUM($D112:F112)</f>
        <v>0</v>
      </c>
      <c r="H112" s="45">
        <f>+IF($C112=0,0,IF($C112=30,(H65+H89),IF($C112=60,(SUM(G65:H65)+SUM(G89:H89)),(SUM(F65:H65)+SUM(F89:H89)))))-SUM($D112:G112)</f>
        <v>0</v>
      </c>
      <c r="I112" s="45">
        <f>+IF($C112=0,0,IF($C112=30,(I65+I89),IF($C112=60,(SUM(H65:I65)+SUM(H89:I89)),(SUM(G65:I65)+SUM(G89:I89)))))-SUM($D112:H112)</f>
        <v>0</v>
      </c>
      <c r="J112" s="45">
        <f>+IF($C112=0,0,IF($C112=30,(J65+J89),IF($C112=60,(SUM(I65:J65)+SUM(I89:J89)),(SUM(H65:J65)+SUM(H89:J89)))))-SUM($D112:I112)</f>
        <v>0</v>
      </c>
      <c r="K112" s="45">
        <f>+IF($C112=0,0,IF($C112=30,(K65+K89),IF($C112=60,(SUM(J65:K65)+SUM(J89:K89)),(SUM(I65:K65)+SUM(I89:K89)))))-SUM($D112:J112)</f>
        <v>0</v>
      </c>
      <c r="L112" s="45">
        <f>+IF($C112=0,0,IF($C112=30,(L65+L89),IF($C112=60,(SUM(K65:L65)+SUM(K89:L89)),(SUM(J65:L65)+SUM(J89:L89)))))-SUM($D112:K112)</f>
        <v>0</v>
      </c>
      <c r="M112" s="45">
        <f>+IF($C112=0,0,IF($C112=30,(M65+M89),IF($C112=60,(SUM(L65:M65)+SUM(L89:M89)),(SUM(K65:M65)+SUM(K89:M89)))))-SUM($D112:L112)</f>
        <v>0</v>
      </c>
      <c r="N112" s="45">
        <f>+IF($C112=0,0,IF($C112=30,(N65+N89),IF($C112=60,(SUM(M65:N65)+SUM(M89:N89)),(SUM(L65:N65)+SUM(L89:N89)))))-SUM($D112:M112)</f>
        <v>0</v>
      </c>
      <c r="O112" s="45">
        <f>+IF($C112=0,0,IF($C112=30,(O65+O89),IF($C112=60,(SUM(N65:O65)+SUM(N89:O89)),(SUM(M65:O65)+SUM(M89:O89)))))-SUM($D112:N112)</f>
        <v>0</v>
      </c>
      <c r="P112" s="45">
        <f>+IF($C112=0,0,IF($C112=30,(P65+P89),IF($C112=60,(SUM(O65:P65)+SUM(O89:P89)),(SUM(N65:P65)+SUM(N89:P89)))))-SUM($D112:O112)</f>
        <v>0</v>
      </c>
      <c r="Q112" s="45">
        <f>+IF($C112=0,0,IF($C112=30,(Q65+Q89),IF($C112=60,(SUM(P65:Q65)+SUM(P89:Q89)),(SUM(O65:Q65)+SUM(O89:Q89)))))-SUM($D112:P112)</f>
        <v>0</v>
      </c>
      <c r="R112" s="45">
        <f>+IF($C112=0,0,IF($C112=30,(R65+R89),IF($C112=60,(SUM(Q65:R65)+SUM(Q89:R89)),(SUM(P65:R65)+SUM(P89:R89)))))-SUM($D112:Q112)</f>
        <v>0</v>
      </c>
      <c r="S112" s="45">
        <f>+IF($C112=0,0,IF($C112=30,(S65+S89),IF($C112=60,(SUM(R65:S65)+SUM(R89:S89)),(SUM(Q65:S65)+SUM(Q89:S89)))))-SUM($D112:R112)</f>
        <v>0</v>
      </c>
      <c r="T112" s="45">
        <f>+IF($C112=0,0,IF($C112=30,(T65+T89),IF($C112=60,(SUM(S65:T65)+SUM(S89:T89)),(SUM(R65:T65)+SUM(R89:T89)))))-SUM($D112:S112)</f>
        <v>0</v>
      </c>
      <c r="U112" s="45">
        <f>+IF($C112=0,0,IF($C112=30,(U65+U89),IF($C112=60,(SUM(T65:U65)+SUM(T89:U89)),(SUM(S65:U65)+SUM(S89:U89)))))-SUM($D112:T112)</f>
        <v>0</v>
      </c>
      <c r="V112" s="45">
        <f>+IF($C112=0,0,IF($C112=30,(V65+V89),IF($C112=60,(SUM(U65:V65)+SUM(U89:V89)),(SUM(T65:V65)+SUM(T89:V89)))))-SUM($D112:U112)</f>
        <v>0</v>
      </c>
      <c r="W112" s="45">
        <f>+IF($C112=0,0,IF($C112=30,(W65+W89),IF($C112=60,(SUM(V65:W65)+SUM(V89:W89)),(SUM(U65:W65)+SUM(U89:W89)))))-SUM($D112:V112)</f>
        <v>0</v>
      </c>
      <c r="X112" s="45">
        <f>+IF($C112=0,0,IF($C112=30,(X65+X89),IF($C112=60,(SUM(W65:X65)+SUM(W89:X89)),(SUM(V65:X65)+SUM(V89:X89)))))-SUM($D112:W112)</f>
        <v>0</v>
      </c>
      <c r="Y112" s="45">
        <f>+IF($C112=0,0,IF($C112=30,(Y65+Y89),IF($C112=60,(SUM(X65:Y65)+SUM(X89:Y89)),(SUM(W65:Y65)+SUM(W89:Y89)))))-SUM($D112:X112)</f>
        <v>0</v>
      </c>
      <c r="Z112" s="45">
        <f>+IF($C112=0,0,IF($C112=30,(Z65+Z89),IF($C112=60,(SUM(Y65:Z65)+SUM(Y89:Z89)),(SUM(X65:Z65)+SUM(X89:Z89)))))-SUM($D112:Y112)</f>
        <v>0</v>
      </c>
      <c r="AA112" s="45">
        <f>+IF($C112=0,0,IF($C112=30,(AA65+AA89),IF($C112=60,(SUM(Z65:AA65)+SUM(Z89:AA89)),(SUM(Y65:AA65)+SUM(Y89:AA89)))))-SUM($D112:Z112)</f>
        <v>0</v>
      </c>
      <c r="AB112" s="45">
        <f>+IF($C112=0,0,IF($C112=30,(AB65+AB89),IF($C112=60,(SUM(AA65:AB65)+SUM(AA89:AB89)),(SUM(Z65:AB65)+SUM(Z89:AB89)))))-SUM($D112:AA112)</f>
        <v>0</v>
      </c>
      <c r="AC112" s="45">
        <f>+IF($C112=0,0,IF($C112=30,(AC65+AC89),IF($C112=60,(SUM(AB65:AC65)+SUM(AB89:AC89)),(SUM(AA65:AC65)+SUM(AA89:AC89)))))-SUM($D112:AB112)</f>
        <v>0</v>
      </c>
      <c r="AD112" s="45">
        <f>+IF($C112=0,0,IF($C112=30,(AD65+AD89),IF($C112=60,(SUM(AC65:AD65)+SUM(AC89:AD89)),(SUM(AB65:AD65)+SUM(AB89:AD89)))))-SUM($D112:AC112)</f>
        <v>0</v>
      </c>
      <c r="AE112" s="45">
        <f>+IF($C112=0,0,IF($C112=30,(AE65+AE89),IF($C112=60,(SUM(AD65:AE65)+SUM(AD89:AE89)),(SUM(AC65:AE65)+SUM(AC89:AE89)))))-SUM($D112:AD112)</f>
        <v>0</v>
      </c>
      <c r="AF112" s="45">
        <f>+IF($C112=0,0,IF($C112=30,(AF65+AF89),IF($C112=60,(SUM(AE65:AF65)+SUM(AE89:AF89)),(SUM(AD65:AF65)+SUM(AD89:AF89)))))-SUM($D112:AE112)</f>
        <v>0</v>
      </c>
      <c r="AG112" s="45">
        <f>+IF($C112=0,0,IF($C112=30,(AG65+AG89),IF($C112=60,(SUM(AF65:AG65)+SUM(AF89:AG89)),(SUM(AE65:AG65)+SUM(AE89:AG89)))))-SUM($D112:AF112)</f>
        <v>0</v>
      </c>
      <c r="AH112" s="45">
        <f>+IF($C112=0,0,IF($C112=30,(AH65+AH89),IF($C112=60,(SUM(AG65:AH65)+SUM(AG89:AH89)),(SUM(AF65:AH65)+SUM(AF89:AH89)))))-SUM($D112:AG112)</f>
        <v>0</v>
      </c>
      <c r="AI112" s="45">
        <f>+IF($C112=0,0,IF($C112=30,(AI65+AI89),IF($C112=60,(SUM(AH65:AI65)+SUM(AH89:AI89)),(SUM(AG65:AI65)+SUM(AG89:AI89)))))-SUM($D112:AH112)</f>
        <v>0</v>
      </c>
      <c r="AJ112" s="45">
        <f>+IF($C112=0,0,IF($C112=30,(AJ65+AJ89),IF($C112=60,(SUM(AI65:AJ65)+SUM(AI89:AJ89)),(SUM(AH65:AJ65)+SUM(AH89:AJ89)))))-SUM($D112:AI112)</f>
        <v>0</v>
      </c>
      <c r="AK112" s="45">
        <f>+IF($C112=0,0,IF($C112=30,(AK65+AK89),IF($C112=60,(SUM(AJ65:AK65)+SUM(AJ89:AK89)),(SUM(AI65:AK65)+SUM(AI89:AK89)))))-SUM($D112:AJ112)</f>
        <v>0</v>
      </c>
      <c r="AL112" s="45">
        <f>+IF($C112=0,0,IF($C112=30,(AL65+AL89),IF($C112=60,(SUM(AK65:AL65)+SUM(AK89:AL89)),(SUM(AJ65:AL65)+SUM(AJ89:AL89)))))-SUM($D112:AK112)</f>
        <v>0</v>
      </c>
      <c r="AM112" s="45">
        <f>+IF($C112=0,0,IF($C112=30,(AM65+AM89),IF($C112=60,(SUM(AL65:AM65)+SUM(AL89:AM89)),(SUM(AK65:AM65)+SUM(AK89:AM89)))))-SUM($D112:AL112)</f>
        <v>0</v>
      </c>
      <c r="AN112" s="45">
        <f>+IF($C112=0,0,IF($C112=30,(AN65+AN89),IF($C112=60,(SUM(AM65:AN65)+SUM(AM89:AN89)),(SUM(AL65:AN65)+SUM(AL89:AN89)))))-SUM($D112:AM112)</f>
        <v>0</v>
      </c>
      <c r="AO112" s="45">
        <f>+IF($C112=0,0,IF($C112=30,(AO65+AO89),IF($C112=60,(SUM(AN65:AO65)+SUM(AN89:AO89)),(SUM(AM65:AO65)+SUM(AM89:AO89)))))-SUM($D112:AN112)</f>
        <v>0</v>
      </c>
      <c r="AP112" s="45">
        <f>+IF($C112=0,0,IF($C112=30,(AP65+AP89),IF($C112=60,(SUM(AO65:AP65)+SUM(AO89:AP89)),(SUM(AN65:AP65)+SUM(AN89:AP89)))))-SUM($D112:AO112)</f>
        <v>0</v>
      </c>
      <c r="AQ112" s="45">
        <f>+IF($C112=0,0,IF($C112=30,(AQ65+AQ89),IF($C112=60,(SUM(AP65:AQ65)+SUM(AP89:AQ89)),(SUM(AO65:AQ65)+SUM(AO89:AQ89)))))-SUM($D112:AP112)</f>
        <v>0</v>
      </c>
      <c r="AR112" s="45">
        <f>+IF($C112=0,0,IF($C112=30,(AR65+AR89),IF($C112=60,(SUM(AQ65:AR65)+SUM(AQ89:AR89)),(SUM(AP65:AR65)+SUM(AP89:AR89)))))-SUM($D112:AQ112)</f>
        <v>0</v>
      </c>
      <c r="AS112" s="45">
        <f>+IF($C112=0,0,IF($C112=30,(AS65+AS89),IF($C112=60,(SUM(AR65:AS65)+SUM(AR89:AS89)),(SUM(AQ65:AS65)+SUM(AQ89:AS89)))))-SUM($D112:AR112)</f>
        <v>0</v>
      </c>
      <c r="AT112" s="45">
        <f>+IF($C112=0,0,IF($C112=30,(AT65+AT89),IF($C112=60,(SUM(AS65:AT65)+SUM(AS89:AT89)),(SUM(AR65:AT65)+SUM(AR89:AT89)))))-SUM($D112:AS112)</f>
        <v>0</v>
      </c>
      <c r="AU112" s="45">
        <f>+IF($C112=0,0,IF($C112=30,(AU65+AU89),IF($C112=60,(SUM(AT65:AU65)+SUM(AT89:AU89)),(SUM(AS65:AU65)+SUM(AS89:AU89)))))-SUM($D112:AT112)</f>
        <v>0</v>
      </c>
      <c r="AV112" s="45">
        <f>+IF($C112=0,0,IF($C112=30,(AV65+AV89),IF($C112=60,(SUM(AU65:AV65)+SUM(AU89:AV89)),(SUM(AT65:AV65)+SUM(AT89:AV89)))))-SUM($D112:AU112)</f>
        <v>0</v>
      </c>
      <c r="AW112" s="45">
        <f>+IF($C112=0,0,IF($C112=30,(AW65+AW89),IF($C112=60,(SUM(AV65:AW65)+SUM(AV89:AW89)),(SUM(AU65:AW65)+SUM(AU89:AW89)))))-SUM($D112:AV112)</f>
        <v>0</v>
      </c>
      <c r="AX112" s="45">
        <f>+IF($C112=0,0,IF($C112=30,(AX65+AX89),IF($C112=60,(SUM(AW65:AX65)+SUM(AW89:AX89)),(SUM(AV65:AX65)+SUM(AV89:AX89)))))-SUM($D112:AW112)</f>
        <v>0</v>
      </c>
      <c r="AY112" s="45">
        <f>+IF($C112=0,0,IF($C112=30,(AY65+AY89),IF($C112=60,(SUM(AX65:AY65)+SUM(AX89:AY89)),(SUM(AW65:AY65)+SUM(AW89:AY89)))))-SUM($D112:AX112)</f>
        <v>0</v>
      </c>
    </row>
    <row r="113" spans="1:130" x14ac:dyDescent="0.25">
      <c r="B113" t="str">
        <f t="shared" si="19"/>
        <v>Prodotto 18</v>
      </c>
      <c r="C113" s="44">
        <v>60</v>
      </c>
      <c r="D113" s="45">
        <f t="shared" si="20"/>
        <v>8540</v>
      </c>
      <c r="E113" s="45">
        <f t="shared" si="21"/>
        <v>8540</v>
      </c>
      <c r="F113" s="45">
        <f>+IF($C113=0,0,IF($C113=30,(F66+F90),IF($C113=60,(SUM(E66:F66)+SUM(E90:F90)),(SUM(D66:F66)+SUM(D90:F90)))))-SUM($D113:E113)</f>
        <v>0</v>
      </c>
      <c r="G113" s="45">
        <f>+IF($C113=0,0,IF($C113=30,(G66+G90),IF($C113=60,(SUM(F66:G66)+SUM(F90:G90)),(SUM(E66:G66)+SUM(E90:G90)))))-SUM($D113:F113)</f>
        <v>0</v>
      </c>
      <c r="H113" s="45">
        <f>+IF($C113=0,0,IF($C113=30,(H66+H90),IF($C113=60,(SUM(G66:H66)+SUM(G90:H90)),(SUM(F66:H66)+SUM(F90:H90)))))-SUM($D113:G113)</f>
        <v>0</v>
      </c>
      <c r="I113" s="45">
        <f>+IF($C113=0,0,IF($C113=30,(I66+I90),IF($C113=60,(SUM(H66:I66)+SUM(H90:I90)),(SUM(G66:I66)+SUM(G90:I90)))))-SUM($D113:H113)</f>
        <v>0</v>
      </c>
      <c r="J113" s="45">
        <f>+IF($C113=0,0,IF($C113=30,(J66+J90),IF($C113=60,(SUM(I66:J66)+SUM(I90:J90)),(SUM(H66:J66)+SUM(H90:J90)))))-SUM($D113:I113)</f>
        <v>0</v>
      </c>
      <c r="K113" s="45">
        <f>+IF($C113=0,0,IF($C113=30,(K66+K90),IF($C113=60,(SUM(J66:K66)+SUM(J90:K90)),(SUM(I66:K66)+SUM(I90:K90)))))-SUM($D113:J113)</f>
        <v>0</v>
      </c>
      <c r="L113" s="45">
        <f>+IF($C113=0,0,IF($C113=30,(L66+L90),IF($C113=60,(SUM(K66:L66)+SUM(K90:L90)),(SUM(J66:L66)+SUM(J90:L90)))))-SUM($D113:K113)</f>
        <v>0</v>
      </c>
      <c r="M113" s="45">
        <f>+IF($C113=0,0,IF($C113=30,(M66+M90),IF($C113=60,(SUM(L66:M66)+SUM(L90:M90)),(SUM(K66:M66)+SUM(K90:M90)))))-SUM($D113:L113)</f>
        <v>0</v>
      </c>
      <c r="N113" s="45">
        <f>+IF($C113=0,0,IF($C113=30,(N66+N90),IF($C113=60,(SUM(M66:N66)+SUM(M90:N90)),(SUM(L66:N66)+SUM(L90:N90)))))-SUM($D113:M113)</f>
        <v>0</v>
      </c>
      <c r="O113" s="45">
        <f>+IF($C113=0,0,IF($C113=30,(O66+O90),IF($C113=60,(SUM(N66:O66)+SUM(N90:O90)),(SUM(M66:O66)+SUM(M90:O90)))))-SUM($D113:N113)</f>
        <v>0</v>
      </c>
      <c r="P113" s="45">
        <f>+IF($C113=0,0,IF($C113=30,(P66+P90),IF($C113=60,(SUM(O66:P66)+SUM(O90:P90)),(SUM(N66:P66)+SUM(N90:P90)))))-SUM($D113:O113)</f>
        <v>0</v>
      </c>
      <c r="Q113" s="45">
        <f>+IF($C113=0,0,IF($C113=30,(Q66+Q90),IF($C113=60,(SUM(P66:Q66)+SUM(P90:Q90)),(SUM(O66:Q66)+SUM(O90:Q90)))))-SUM($D113:P113)</f>
        <v>0</v>
      </c>
      <c r="R113" s="45">
        <f>+IF($C113=0,0,IF($C113=30,(R66+R90),IF($C113=60,(SUM(Q66:R66)+SUM(Q90:R90)),(SUM(P66:R66)+SUM(P90:R90)))))-SUM($D113:Q113)</f>
        <v>0</v>
      </c>
      <c r="S113" s="45">
        <f>+IF($C113=0,0,IF($C113=30,(S66+S90),IF($C113=60,(SUM(R66:S66)+SUM(R90:S90)),(SUM(Q66:S66)+SUM(Q90:S90)))))-SUM($D113:R113)</f>
        <v>0</v>
      </c>
      <c r="T113" s="45">
        <f>+IF($C113=0,0,IF($C113=30,(T66+T90),IF($C113=60,(SUM(S66:T66)+SUM(S90:T90)),(SUM(R66:T66)+SUM(R90:T90)))))-SUM($D113:S113)</f>
        <v>0</v>
      </c>
      <c r="U113" s="45">
        <f>+IF($C113=0,0,IF($C113=30,(U66+U90),IF($C113=60,(SUM(T66:U66)+SUM(T90:U90)),(SUM(S66:U66)+SUM(S90:U90)))))-SUM($D113:T113)</f>
        <v>0</v>
      </c>
      <c r="V113" s="45">
        <f>+IF($C113=0,0,IF($C113=30,(V66+V90),IF($C113=60,(SUM(U66:V66)+SUM(U90:V90)),(SUM(T66:V66)+SUM(T90:V90)))))-SUM($D113:U113)</f>
        <v>0</v>
      </c>
      <c r="W113" s="45">
        <f>+IF($C113=0,0,IF($C113=30,(W66+W90),IF($C113=60,(SUM(V66:W66)+SUM(V90:W90)),(SUM(U66:W66)+SUM(U90:W90)))))-SUM($D113:V113)</f>
        <v>0</v>
      </c>
      <c r="X113" s="45">
        <f>+IF($C113=0,0,IF($C113=30,(X66+X90),IF($C113=60,(SUM(W66:X66)+SUM(W90:X90)),(SUM(V66:X66)+SUM(V90:X90)))))-SUM($D113:W113)</f>
        <v>0</v>
      </c>
      <c r="Y113" s="45">
        <f>+IF($C113=0,0,IF($C113=30,(Y66+Y90),IF($C113=60,(SUM(X66:Y66)+SUM(X90:Y90)),(SUM(W66:Y66)+SUM(W90:Y90)))))-SUM($D113:X113)</f>
        <v>0</v>
      </c>
      <c r="Z113" s="45">
        <f>+IF($C113=0,0,IF($C113=30,(Z66+Z90),IF($C113=60,(SUM(Y66:Z66)+SUM(Y90:Z90)),(SUM(X66:Z66)+SUM(X90:Z90)))))-SUM($D113:Y113)</f>
        <v>0</v>
      </c>
      <c r="AA113" s="45">
        <f>+IF($C113=0,0,IF($C113=30,(AA66+AA90),IF($C113=60,(SUM(Z66:AA66)+SUM(Z90:AA90)),(SUM(Y66:AA66)+SUM(Y90:AA90)))))-SUM($D113:Z113)</f>
        <v>0</v>
      </c>
      <c r="AB113" s="45">
        <f>+IF($C113=0,0,IF($C113=30,(AB66+AB90),IF($C113=60,(SUM(AA66:AB66)+SUM(AA90:AB90)),(SUM(Z66:AB66)+SUM(Z90:AB90)))))-SUM($D113:AA113)</f>
        <v>0</v>
      </c>
      <c r="AC113" s="45">
        <f>+IF($C113=0,0,IF($C113=30,(AC66+AC90),IF($C113=60,(SUM(AB66:AC66)+SUM(AB90:AC90)),(SUM(AA66:AC66)+SUM(AA90:AC90)))))-SUM($D113:AB113)</f>
        <v>0</v>
      </c>
      <c r="AD113" s="45">
        <f>+IF($C113=0,0,IF($C113=30,(AD66+AD90),IF($C113=60,(SUM(AC66:AD66)+SUM(AC90:AD90)),(SUM(AB66:AD66)+SUM(AB90:AD90)))))-SUM($D113:AC113)</f>
        <v>0</v>
      </c>
      <c r="AE113" s="45">
        <f>+IF($C113=0,0,IF($C113=30,(AE66+AE90),IF($C113=60,(SUM(AD66:AE66)+SUM(AD90:AE90)),(SUM(AC66:AE66)+SUM(AC90:AE90)))))-SUM($D113:AD113)</f>
        <v>0</v>
      </c>
      <c r="AF113" s="45">
        <f>+IF($C113=0,0,IF($C113=30,(AF66+AF90),IF($C113=60,(SUM(AE66:AF66)+SUM(AE90:AF90)),(SUM(AD66:AF66)+SUM(AD90:AF90)))))-SUM($D113:AE113)</f>
        <v>0</v>
      </c>
      <c r="AG113" s="45">
        <f>+IF($C113=0,0,IF($C113=30,(AG66+AG90),IF($C113=60,(SUM(AF66:AG66)+SUM(AF90:AG90)),(SUM(AE66:AG66)+SUM(AE90:AG90)))))-SUM($D113:AF113)</f>
        <v>0</v>
      </c>
      <c r="AH113" s="45">
        <f>+IF($C113=0,0,IF($C113=30,(AH66+AH90),IF($C113=60,(SUM(AG66:AH66)+SUM(AG90:AH90)),(SUM(AF66:AH66)+SUM(AF90:AH90)))))-SUM($D113:AG113)</f>
        <v>0</v>
      </c>
      <c r="AI113" s="45">
        <f>+IF($C113=0,0,IF($C113=30,(AI66+AI90),IF($C113=60,(SUM(AH66:AI66)+SUM(AH90:AI90)),(SUM(AG66:AI66)+SUM(AG90:AI90)))))-SUM($D113:AH113)</f>
        <v>0</v>
      </c>
      <c r="AJ113" s="45">
        <f>+IF($C113=0,0,IF($C113=30,(AJ66+AJ90),IF($C113=60,(SUM(AI66:AJ66)+SUM(AI90:AJ90)),(SUM(AH66:AJ66)+SUM(AH90:AJ90)))))-SUM($D113:AI113)</f>
        <v>0</v>
      </c>
      <c r="AK113" s="45">
        <f>+IF($C113=0,0,IF($C113=30,(AK66+AK90),IF($C113=60,(SUM(AJ66:AK66)+SUM(AJ90:AK90)),(SUM(AI66:AK66)+SUM(AI90:AK90)))))-SUM($D113:AJ113)</f>
        <v>0</v>
      </c>
      <c r="AL113" s="45">
        <f>+IF($C113=0,0,IF($C113=30,(AL66+AL90),IF($C113=60,(SUM(AK66:AL66)+SUM(AK90:AL90)),(SUM(AJ66:AL66)+SUM(AJ90:AL90)))))-SUM($D113:AK113)</f>
        <v>0</v>
      </c>
      <c r="AM113" s="45">
        <f>+IF($C113=0,0,IF($C113=30,(AM66+AM90),IF($C113=60,(SUM(AL66:AM66)+SUM(AL90:AM90)),(SUM(AK66:AM66)+SUM(AK90:AM90)))))-SUM($D113:AL113)</f>
        <v>0</v>
      </c>
      <c r="AN113" s="45">
        <f>+IF($C113=0,0,IF($C113=30,(AN66+AN90),IF($C113=60,(SUM(AM66:AN66)+SUM(AM90:AN90)),(SUM(AL66:AN66)+SUM(AL90:AN90)))))-SUM($D113:AM113)</f>
        <v>0</v>
      </c>
      <c r="AO113" s="45">
        <f>+IF($C113=0,0,IF($C113=30,(AO66+AO90),IF($C113=60,(SUM(AN66:AO66)+SUM(AN90:AO90)),(SUM(AM66:AO66)+SUM(AM90:AO90)))))-SUM($D113:AN113)</f>
        <v>0</v>
      </c>
      <c r="AP113" s="45">
        <f>+IF($C113=0,0,IF($C113=30,(AP66+AP90),IF($C113=60,(SUM(AO66:AP66)+SUM(AO90:AP90)),(SUM(AN66:AP66)+SUM(AN90:AP90)))))-SUM($D113:AO113)</f>
        <v>0</v>
      </c>
      <c r="AQ113" s="45">
        <f>+IF($C113=0,0,IF($C113=30,(AQ66+AQ90),IF($C113=60,(SUM(AP66:AQ66)+SUM(AP90:AQ90)),(SUM(AO66:AQ66)+SUM(AO90:AQ90)))))-SUM($D113:AP113)</f>
        <v>0</v>
      </c>
      <c r="AR113" s="45">
        <f>+IF($C113=0,0,IF($C113=30,(AR66+AR90),IF($C113=60,(SUM(AQ66:AR66)+SUM(AQ90:AR90)),(SUM(AP66:AR66)+SUM(AP90:AR90)))))-SUM($D113:AQ113)</f>
        <v>0</v>
      </c>
      <c r="AS113" s="45">
        <f>+IF($C113=0,0,IF($C113=30,(AS66+AS90),IF($C113=60,(SUM(AR66:AS66)+SUM(AR90:AS90)),(SUM(AQ66:AS66)+SUM(AQ90:AS90)))))-SUM($D113:AR113)</f>
        <v>0</v>
      </c>
      <c r="AT113" s="45">
        <f>+IF($C113=0,0,IF($C113=30,(AT66+AT90),IF($C113=60,(SUM(AS66:AT66)+SUM(AS90:AT90)),(SUM(AR66:AT66)+SUM(AR90:AT90)))))-SUM($D113:AS113)</f>
        <v>0</v>
      </c>
      <c r="AU113" s="45">
        <f>+IF($C113=0,0,IF($C113=30,(AU66+AU90),IF($C113=60,(SUM(AT66:AU66)+SUM(AT90:AU90)),(SUM(AS66:AU66)+SUM(AS90:AU90)))))-SUM($D113:AT113)</f>
        <v>0</v>
      </c>
      <c r="AV113" s="45">
        <f>+IF($C113=0,0,IF($C113=30,(AV66+AV90),IF($C113=60,(SUM(AU66:AV66)+SUM(AU90:AV90)),(SUM(AT66:AV66)+SUM(AT90:AV90)))))-SUM($D113:AU113)</f>
        <v>0</v>
      </c>
      <c r="AW113" s="45">
        <f>+IF($C113=0,0,IF($C113=30,(AW66+AW90),IF($C113=60,(SUM(AV66:AW66)+SUM(AV90:AW90)),(SUM(AU66:AW66)+SUM(AU90:AW90)))))-SUM($D113:AV113)</f>
        <v>0</v>
      </c>
      <c r="AX113" s="45">
        <f>+IF($C113=0,0,IF($C113=30,(AX66+AX90),IF($C113=60,(SUM(AW66:AX66)+SUM(AW90:AX90)),(SUM(AV66:AX66)+SUM(AV90:AX90)))))-SUM($D113:AW113)</f>
        <v>0</v>
      </c>
      <c r="AY113" s="45">
        <f>+IF($C113=0,0,IF($C113=30,(AY66+AY90),IF($C113=60,(SUM(AX66:AY66)+SUM(AX90:AY90)),(SUM(AW66:AY66)+SUM(AW90:AY90)))))-SUM($D113:AX113)</f>
        <v>0</v>
      </c>
    </row>
    <row r="114" spans="1:130" x14ac:dyDescent="0.25">
      <c r="B114" t="str">
        <f t="shared" si="19"/>
        <v>Prodotto 19</v>
      </c>
      <c r="C114" s="44">
        <v>60</v>
      </c>
      <c r="D114" s="45">
        <f t="shared" si="20"/>
        <v>8540</v>
      </c>
      <c r="E114" s="45">
        <f t="shared" si="21"/>
        <v>8540</v>
      </c>
      <c r="F114" s="45">
        <f>+IF($C114=0,0,IF($C114=30,(F67+F91),IF($C114=60,(SUM(E67:F67)+SUM(E91:F91)),(SUM(D67:F67)+SUM(D91:F91)))))-SUM($D114:E114)</f>
        <v>0</v>
      </c>
      <c r="G114" s="45">
        <f>+IF($C114=0,0,IF($C114=30,(G67+G91),IF($C114=60,(SUM(F67:G67)+SUM(F91:G91)),(SUM(E67:G67)+SUM(E91:G91)))))-SUM($D114:F114)</f>
        <v>0</v>
      </c>
      <c r="H114" s="45">
        <f>+IF($C114=0,0,IF($C114=30,(H67+H91),IF($C114=60,(SUM(G67:H67)+SUM(G91:H91)),(SUM(F67:H67)+SUM(F91:H91)))))-SUM($D114:G114)</f>
        <v>0</v>
      </c>
      <c r="I114" s="45">
        <f>+IF($C114=0,0,IF($C114=30,(I67+I91),IF($C114=60,(SUM(H67:I67)+SUM(H91:I91)),(SUM(G67:I67)+SUM(G91:I91)))))-SUM($D114:H114)</f>
        <v>0</v>
      </c>
      <c r="J114" s="45">
        <f>+IF($C114=0,0,IF($C114=30,(J67+J91),IF($C114=60,(SUM(I67:J67)+SUM(I91:J91)),(SUM(H67:J67)+SUM(H91:J91)))))-SUM($D114:I114)</f>
        <v>0</v>
      </c>
      <c r="K114" s="45">
        <f>+IF($C114=0,0,IF($C114=30,(K67+K91),IF($C114=60,(SUM(J67:K67)+SUM(J91:K91)),(SUM(I67:K67)+SUM(I91:K91)))))-SUM($D114:J114)</f>
        <v>0</v>
      </c>
      <c r="L114" s="45">
        <f>+IF($C114=0,0,IF($C114=30,(L67+L91),IF($C114=60,(SUM(K67:L67)+SUM(K91:L91)),(SUM(J67:L67)+SUM(J91:L91)))))-SUM($D114:K114)</f>
        <v>0</v>
      </c>
      <c r="M114" s="45">
        <f>+IF($C114=0,0,IF($C114=30,(M67+M91),IF($C114=60,(SUM(L67:M67)+SUM(L91:M91)),(SUM(K67:M67)+SUM(K91:M91)))))-SUM($D114:L114)</f>
        <v>0</v>
      </c>
      <c r="N114" s="45">
        <f>+IF($C114=0,0,IF($C114=30,(N67+N91),IF($C114=60,(SUM(M67:N67)+SUM(M91:N91)),(SUM(L67:N67)+SUM(L91:N91)))))-SUM($D114:M114)</f>
        <v>0</v>
      </c>
      <c r="O114" s="45">
        <f>+IF($C114=0,0,IF($C114=30,(O67+O91),IF($C114=60,(SUM(N67:O67)+SUM(N91:O91)),(SUM(M67:O67)+SUM(M91:O91)))))-SUM($D114:N114)</f>
        <v>0</v>
      </c>
      <c r="P114" s="45">
        <f>+IF($C114=0,0,IF($C114=30,(P67+P91),IF($C114=60,(SUM(O67:P67)+SUM(O91:P91)),(SUM(N67:P67)+SUM(N91:P91)))))-SUM($D114:O114)</f>
        <v>0</v>
      </c>
      <c r="Q114" s="45">
        <f>+IF($C114=0,0,IF($C114=30,(Q67+Q91),IF($C114=60,(SUM(P67:Q67)+SUM(P91:Q91)),(SUM(O67:Q67)+SUM(O91:Q91)))))-SUM($D114:P114)</f>
        <v>0</v>
      </c>
      <c r="R114" s="45">
        <f>+IF($C114=0,0,IF($C114=30,(R67+R91),IF($C114=60,(SUM(Q67:R67)+SUM(Q91:R91)),(SUM(P67:R67)+SUM(P91:R91)))))-SUM($D114:Q114)</f>
        <v>0</v>
      </c>
      <c r="S114" s="45">
        <f>+IF($C114=0,0,IF($C114=30,(S67+S91),IF($C114=60,(SUM(R67:S67)+SUM(R91:S91)),(SUM(Q67:S67)+SUM(Q91:S91)))))-SUM($D114:R114)</f>
        <v>0</v>
      </c>
      <c r="T114" s="45">
        <f>+IF($C114=0,0,IF($C114=30,(T67+T91),IF($C114=60,(SUM(S67:T67)+SUM(S91:T91)),(SUM(R67:T67)+SUM(R91:T91)))))-SUM($D114:S114)</f>
        <v>0</v>
      </c>
      <c r="U114" s="45">
        <f>+IF($C114=0,0,IF($C114=30,(U67+U91),IF($C114=60,(SUM(T67:U67)+SUM(T91:U91)),(SUM(S67:U67)+SUM(S91:U91)))))-SUM($D114:T114)</f>
        <v>0</v>
      </c>
      <c r="V114" s="45">
        <f>+IF($C114=0,0,IF($C114=30,(V67+V91),IF($C114=60,(SUM(U67:V67)+SUM(U91:V91)),(SUM(T67:V67)+SUM(T91:V91)))))-SUM($D114:U114)</f>
        <v>0</v>
      </c>
      <c r="W114" s="45">
        <f>+IF($C114=0,0,IF($C114=30,(W67+W91),IF($C114=60,(SUM(V67:W67)+SUM(V91:W91)),(SUM(U67:W67)+SUM(U91:W91)))))-SUM($D114:V114)</f>
        <v>0</v>
      </c>
      <c r="X114" s="45">
        <f>+IF($C114=0,0,IF($C114=30,(X67+X91),IF($C114=60,(SUM(W67:X67)+SUM(W91:X91)),(SUM(V67:X67)+SUM(V91:X91)))))-SUM($D114:W114)</f>
        <v>0</v>
      </c>
      <c r="Y114" s="45">
        <f>+IF($C114=0,0,IF($C114=30,(Y67+Y91),IF($C114=60,(SUM(X67:Y67)+SUM(X91:Y91)),(SUM(W67:Y67)+SUM(W91:Y91)))))-SUM($D114:X114)</f>
        <v>0</v>
      </c>
      <c r="Z114" s="45">
        <f>+IF($C114=0,0,IF($C114=30,(Z67+Z91),IF($C114=60,(SUM(Y67:Z67)+SUM(Y91:Z91)),(SUM(X67:Z67)+SUM(X91:Z91)))))-SUM($D114:Y114)</f>
        <v>0</v>
      </c>
      <c r="AA114" s="45">
        <f>+IF($C114=0,0,IF($C114=30,(AA67+AA91),IF($C114=60,(SUM(Z67:AA67)+SUM(Z91:AA91)),(SUM(Y67:AA67)+SUM(Y91:AA91)))))-SUM($D114:Z114)</f>
        <v>0</v>
      </c>
      <c r="AB114" s="45">
        <f>+IF($C114=0,0,IF($C114=30,(AB67+AB91),IF($C114=60,(SUM(AA67:AB67)+SUM(AA91:AB91)),(SUM(Z67:AB67)+SUM(Z91:AB91)))))-SUM($D114:AA114)</f>
        <v>0</v>
      </c>
      <c r="AC114" s="45">
        <f>+IF($C114=0,0,IF($C114=30,(AC67+AC91),IF($C114=60,(SUM(AB67:AC67)+SUM(AB91:AC91)),(SUM(AA67:AC67)+SUM(AA91:AC91)))))-SUM($D114:AB114)</f>
        <v>0</v>
      </c>
      <c r="AD114" s="45">
        <f>+IF($C114=0,0,IF($C114=30,(AD67+AD91),IF($C114=60,(SUM(AC67:AD67)+SUM(AC91:AD91)),(SUM(AB67:AD67)+SUM(AB91:AD91)))))-SUM($D114:AC114)</f>
        <v>0</v>
      </c>
      <c r="AE114" s="45">
        <f>+IF($C114=0,0,IF($C114=30,(AE67+AE91),IF($C114=60,(SUM(AD67:AE67)+SUM(AD91:AE91)),(SUM(AC67:AE67)+SUM(AC91:AE91)))))-SUM($D114:AD114)</f>
        <v>0</v>
      </c>
      <c r="AF114" s="45">
        <f>+IF($C114=0,0,IF($C114=30,(AF67+AF91),IF($C114=60,(SUM(AE67:AF67)+SUM(AE91:AF91)),(SUM(AD67:AF67)+SUM(AD91:AF91)))))-SUM($D114:AE114)</f>
        <v>0</v>
      </c>
      <c r="AG114" s="45">
        <f>+IF($C114=0,0,IF($C114=30,(AG67+AG91),IF($C114=60,(SUM(AF67:AG67)+SUM(AF91:AG91)),(SUM(AE67:AG67)+SUM(AE91:AG91)))))-SUM($D114:AF114)</f>
        <v>0</v>
      </c>
      <c r="AH114" s="45">
        <f>+IF($C114=0,0,IF($C114=30,(AH67+AH91),IF($C114=60,(SUM(AG67:AH67)+SUM(AG91:AH91)),(SUM(AF67:AH67)+SUM(AF91:AH91)))))-SUM($D114:AG114)</f>
        <v>0</v>
      </c>
      <c r="AI114" s="45">
        <f>+IF($C114=0,0,IF($C114=30,(AI67+AI91),IF($C114=60,(SUM(AH67:AI67)+SUM(AH91:AI91)),(SUM(AG67:AI67)+SUM(AG91:AI91)))))-SUM($D114:AH114)</f>
        <v>0</v>
      </c>
      <c r="AJ114" s="45">
        <f>+IF($C114=0,0,IF($C114=30,(AJ67+AJ91),IF($C114=60,(SUM(AI67:AJ67)+SUM(AI91:AJ91)),(SUM(AH67:AJ67)+SUM(AH91:AJ91)))))-SUM($D114:AI114)</f>
        <v>0</v>
      </c>
      <c r="AK114" s="45">
        <f>+IF($C114=0,0,IF($C114=30,(AK67+AK91),IF($C114=60,(SUM(AJ67:AK67)+SUM(AJ91:AK91)),(SUM(AI67:AK67)+SUM(AI91:AK91)))))-SUM($D114:AJ114)</f>
        <v>0</v>
      </c>
      <c r="AL114" s="45">
        <f>+IF($C114=0,0,IF($C114=30,(AL67+AL91),IF($C114=60,(SUM(AK67:AL67)+SUM(AK91:AL91)),(SUM(AJ67:AL67)+SUM(AJ91:AL91)))))-SUM($D114:AK114)</f>
        <v>0</v>
      </c>
      <c r="AM114" s="45">
        <f>+IF($C114=0,0,IF($C114=30,(AM67+AM91),IF($C114=60,(SUM(AL67:AM67)+SUM(AL91:AM91)),(SUM(AK67:AM67)+SUM(AK91:AM91)))))-SUM($D114:AL114)</f>
        <v>0</v>
      </c>
      <c r="AN114" s="45">
        <f>+IF($C114=0,0,IF($C114=30,(AN67+AN91),IF($C114=60,(SUM(AM67:AN67)+SUM(AM91:AN91)),(SUM(AL67:AN67)+SUM(AL91:AN91)))))-SUM($D114:AM114)</f>
        <v>0</v>
      </c>
      <c r="AO114" s="45">
        <f>+IF($C114=0,0,IF($C114=30,(AO67+AO91),IF($C114=60,(SUM(AN67:AO67)+SUM(AN91:AO91)),(SUM(AM67:AO67)+SUM(AM91:AO91)))))-SUM($D114:AN114)</f>
        <v>0</v>
      </c>
      <c r="AP114" s="45">
        <f>+IF($C114=0,0,IF($C114=30,(AP67+AP91),IF($C114=60,(SUM(AO67:AP67)+SUM(AO91:AP91)),(SUM(AN67:AP67)+SUM(AN91:AP91)))))-SUM($D114:AO114)</f>
        <v>0</v>
      </c>
      <c r="AQ114" s="45">
        <f>+IF($C114=0,0,IF($C114=30,(AQ67+AQ91),IF($C114=60,(SUM(AP67:AQ67)+SUM(AP91:AQ91)),(SUM(AO67:AQ67)+SUM(AO91:AQ91)))))-SUM($D114:AP114)</f>
        <v>0</v>
      </c>
      <c r="AR114" s="45">
        <f>+IF($C114=0,0,IF($C114=30,(AR67+AR91),IF($C114=60,(SUM(AQ67:AR67)+SUM(AQ91:AR91)),(SUM(AP67:AR67)+SUM(AP91:AR91)))))-SUM($D114:AQ114)</f>
        <v>0</v>
      </c>
      <c r="AS114" s="45">
        <f>+IF($C114=0,0,IF($C114=30,(AS67+AS91),IF($C114=60,(SUM(AR67:AS67)+SUM(AR91:AS91)),(SUM(AQ67:AS67)+SUM(AQ91:AS91)))))-SUM($D114:AR114)</f>
        <v>0</v>
      </c>
      <c r="AT114" s="45">
        <f>+IF($C114=0,0,IF($C114=30,(AT67+AT91),IF($C114=60,(SUM(AS67:AT67)+SUM(AS91:AT91)),(SUM(AR67:AT67)+SUM(AR91:AT91)))))-SUM($D114:AS114)</f>
        <v>0</v>
      </c>
      <c r="AU114" s="45">
        <f>+IF($C114=0,0,IF($C114=30,(AU67+AU91),IF($C114=60,(SUM(AT67:AU67)+SUM(AT91:AU91)),(SUM(AS67:AU67)+SUM(AS91:AU91)))))-SUM($D114:AT114)</f>
        <v>0</v>
      </c>
      <c r="AV114" s="45">
        <f>+IF($C114=0,0,IF($C114=30,(AV67+AV91),IF($C114=60,(SUM(AU67:AV67)+SUM(AU91:AV91)),(SUM(AT67:AV67)+SUM(AT91:AV91)))))-SUM($D114:AU114)</f>
        <v>0</v>
      </c>
      <c r="AW114" s="45">
        <f>+IF($C114=0,0,IF($C114=30,(AW67+AW91),IF($C114=60,(SUM(AV67:AW67)+SUM(AV91:AW91)),(SUM(AU67:AW67)+SUM(AU91:AW91)))))-SUM($D114:AV114)</f>
        <v>0</v>
      </c>
      <c r="AX114" s="45">
        <f>+IF($C114=0,0,IF($C114=30,(AX67+AX91),IF($C114=60,(SUM(AW67:AX67)+SUM(AW91:AX91)),(SUM(AV67:AX67)+SUM(AV91:AX91)))))-SUM($D114:AW114)</f>
        <v>0</v>
      </c>
      <c r="AY114" s="45">
        <f>+IF($C114=0,0,IF($C114=30,(AY67+AY91),IF($C114=60,(SUM(AX67:AY67)+SUM(AX91:AY91)),(SUM(AW67:AY67)+SUM(AW91:AY91)))))-SUM($D114:AX114)</f>
        <v>0</v>
      </c>
    </row>
    <row r="115" spans="1:130" x14ac:dyDescent="0.25">
      <c r="B115" t="str">
        <f t="shared" si="19"/>
        <v>Prodotto 20</v>
      </c>
      <c r="C115" s="44">
        <v>60</v>
      </c>
      <c r="D115" s="45">
        <f t="shared" si="20"/>
        <v>8540</v>
      </c>
      <c r="E115" s="45">
        <f t="shared" si="21"/>
        <v>8540</v>
      </c>
      <c r="F115" s="45">
        <f>+IF($C115=0,0,IF($C115=30,(F68+F92),IF($C115=60,(SUM(E68:F68)+SUM(E92:F92)),(SUM(D68:F68)+SUM(D92:F92)))))-SUM($D115:E115)</f>
        <v>0</v>
      </c>
      <c r="G115" s="45">
        <f>+IF($C115=0,0,IF($C115=30,(G68+G92),IF($C115=60,(SUM(F68:G68)+SUM(F92:G92)),(SUM(E68:G68)+SUM(E92:G92)))))-SUM($D115:F115)</f>
        <v>0</v>
      </c>
      <c r="H115" s="45">
        <f>+IF($C115=0,0,IF($C115=30,(H68+H92),IF($C115=60,(SUM(G68:H68)+SUM(G92:H92)),(SUM(F68:H68)+SUM(F92:H92)))))-SUM($D115:G115)</f>
        <v>0</v>
      </c>
      <c r="I115" s="45">
        <f>+IF($C115=0,0,IF($C115=30,(I68+I92),IF($C115=60,(SUM(H68:I68)+SUM(H92:I92)),(SUM(G68:I68)+SUM(G92:I92)))))-SUM($D115:H115)</f>
        <v>0</v>
      </c>
      <c r="J115" s="45">
        <f>+IF($C115=0,0,IF($C115=30,(J68+J92),IF($C115=60,(SUM(I68:J68)+SUM(I92:J92)),(SUM(H68:J68)+SUM(H92:J92)))))-SUM($D115:I115)</f>
        <v>0</v>
      </c>
      <c r="K115" s="45">
        <f>+IF($C115=0,0,IF($C115=30,(K68+K92),IF($C115=60,(SUM(J68:K68)+SUM(J92:K92)),(SUM(I68:K68)+SUM(I92:K92)))))-SUM($D115:J115)</f>
        <v>0</v>
      </c>
      <c r="L115" s="45">
        <f>+IF($C115=0,0,IF($C115=30,(L68+L92),IF($C115=60,(SUM(K68:L68)+SUM(K92:L92)),(SUM(J68:L68)+SUM(J92:L92)))))-SUM($D115:K115)</f>
        <v>0</v>
      </c>
      <c r="M115" s="45">
        <f>+IF($C115=0,0,IF($C115=30,(M68+M92),IF($C115=60,(SUM(L68:M68)+SUM(L92:M92)),(SUM(K68:M68)+SUM(K92:M92)))))-SUM($D115:L115)</f>
        <v>0</v>
      </c>
      <c r="N115" s="45">
        <f>+IF($C115=0,0,IF($C115=30,(N68+N92),IF($C115=60,(SUM(M68:N68)+SUM(M92:N92)),(SUM(L68:N68)+SUM(L92:N92)))))-SUM($D115:M115)</f>
        <v>0</v>
      </c>
      <c r="O115" s="45">
        <f>+IF($C115=0,0,IF($C115=30,(O68+O92),IF($C115=60,(SUM(N68:O68)+SUM(N92:O92)),(SUM(M68:O68)+SUM(M92:O92)))))-SUM($D115:N115)</f>
        <v>0</v>
      </c>
      <c r="P115" s="45">
        <f>+IF($C115=0,0,IF($C115=30,(P68+P92),IF($C115=60,(SUM(O68:P68)+SUM(O92:P92)),(SUM(N68:P68)+SUM(N92:P92)))))-SUM($D115:O115)</f>
        <v>0</v>
      </c>
      <c r="Q115" s="45">
        <f>+IF($C115=0,0,IF($C115=30,(Q68+Q92),IF($C115=60,(SUM(P68:Q68)+SUM(P92:Q92)),(SUM(O68:Q68)+SUM(O92:Q92)))))-SUM($D115:P115)</f>
        <v>0</v>
      </c>
      <c r="R115" s="45">
        <f>+IF($C115=0,0,IF($C115=30,(R68+R92),IF($C115=60,(SUM(Q68:R68)+SUM(Q92:R92)),(SUM(P68:R68)+SUM(P92:R92)))))-SUM($D115:Q115)</f>
        <v>0</v>
      </c>
      <c r="S115" s="45">
        <f>+IF($C115=0,0,IF($C115=30,(S68+S92),IF($C115=60,(SUM(R68:S68)+SUM(R92:S92)),(SUM(Q68:S68)+SUM(Q92:S92)))))-SUM($D115:R115)</f>
        <v>0</v>
      </c>
      <c r="T115" s="45">
        <f>+IF($C115=0,0,IF($C115=30,(T68+T92),IF($C115=60,(SUM(S68:T68)+SUM(S92:T92)),(SUM(R68:T68)+SUM(R92:T92)))))-SUM($D115:S115)</f>
        <v>0</v>
      </c>
      <c r="U115" s="45">
        <f>+IF($C115=0,0,IF($C115=30,(U68+U92),IF($C115=60,(SUM(T68:U68)+SUM(T92:U92)),(SUM(S68:U68)+SUM(S92:U92)))))-SUM($D115:T115)</f>
        <v>0</v>
      </c>
      <c r="V115" s="45">
        <f>+IF($C115=0,0,IF($C115=30,(V68+V92),IF($C115=60,(SUM(U68:V68)+SUM(U92:V92)),(SUM(T68:V68)+SUM(T92:V92)))))-SUM($D115:U115)</f>
        <v>0</v>
      </c>
      <c r="W115" s="45">
        <f>+IF($C115=0,0,IF($C115=30,(W68+W92),IF($C115=60,(SUM(V68:W68)+SUM(V92:W92)),(SUM(U68:W68)+SUM(U92:W92)))))-SUM($D115:V115)</f>
        <v>0</v>
      </c>
      <c r="X115" s="45">
        <f>+IF($C115=0,0,IF($C115=30,(X68+X92),IF($C115=60,(SUM(W68:X68)+SUM(W92:X92)),(SUM(V68:X68)+SUM(V92:X92)))))-SUM($D115:W115)</f>
        <v>0</v>
      </c>
      <c r="Y115" s="45">
        <f>+IF($C115=0,0,IF($C115=30,(Y68+Y92),IF($C115=60,(SUM(X68:Y68)+SUM(X92:Y92)),(SUM(W68:Y68)+SUM(W92:Y92)))))-SUM($D115:X115)</f>
        <v>0</v>
      </c>
      <c r="Z115" s="45">
        <f>+IF($C115=0,0,IF($C115=30,(Z68+Z92),IF($C115=60,(SUM(Y68:Z68)+SUM(Y92:Z92)),(SUM(X68:Z68)+SUM(X92:Z92)))))-SUM($D115:Y115)</f>
        <v>0</v>
      </c>
      <c r="AA115" s="45">
        <f>+IF($C115=0,0,IF($C115=30,(AA68+AA92),IF($C115=60,(SUM(Z68:AA68)+SUM(Z92:AA92)),(SUM(Y68:AA68)+SUM(Y92:AA92)))))-SUM($D115:Z115)</f>
        <v>0</v>
      </c>
      <c r="AB115" s="45">
        <f>+IF($C115=0,0,IF($C115=30,(AB68+AB92),IF($C115=60,(SUM(AA68:AB68)+SUM(AA92:AB92)),(SUM(Z68:AB68)+SUM(Z92:AB92)))))-SUM($D115:AA115)</f>
        <v>0</v>
      </c>
      <c r="AC115" s="45">
        <f>+IF($C115=0,0,IF($C115=30,(AC68+AC92),IF($C115=60,(SUM(AB68:AC68)+SUM(AB92:AC92)),(SUM(AA68:AC68)+SUM(AA92:AC92)))))-SUM($D115:AB115)</f>
        <v>0</v>
      </c>
      <c r="AD115" s="45">
        <f>+IF($C115=0,0,IF($C115=30,(AD68+AD92),IF($C115=60,(SUM(AC68:AD68)+SUM(AC92:AD92)),(SUM(AB68:AD68)+SUM(AB92:AD92)))))-SUM($D115:AC115)</f>
        <v>0</v>
      </c>
      <c r="AE115" s="45">
        <f>+IF($C115=0,0,IF($C115=30,(AE68+AE92),IF($C115=60,(SUM(AD68:AE68)+SUM(AD92:AE92)),(SUM(AC68:AE68)+SUM(AC92:AE92)))))-SUM($D115:AD115)</f>
        <v>0</v>
      </c>
      <c r="AF115" s="45">
        <f>+IF($C115=0,0,IF($C115=30,(AF68+AF92),IF($C115=60,(SUM(AE68:AF68)+SUM(AE92:AF92)),(SUM(AD68:AF68)+SUM(AD92:AF92)))))-SUM($D115:AE115)</f>
        <v>0</v>
      </c>
      <c r="AG115" s="45">
        <f>+IF($C115=0,0,IF($C115=30,(AG68+AG92),IF($C115=60,(SUM(AF68:AG68)+SUM(AF92:AG92)),(SUM(AE68:AG68)+SUM(AE92:AG92)))))-SUM($D115:AF115)</f>
        <v>0</v>
      </c>
      <c r="AH115" s="45">
        <f>+IF($C115=0,0,IF($C115=30,(AH68+AH92),IF($C115=60,(SUM(AG68:AH68)+SUM(AG92:AH92)),(SUM(AF68:AH68)+SUM(AF92:AH92)))))-SUM($D115:AG115)</f>
        <v>0</v>
      </c>
      <c r="AI115" s="45">
        <f>+IF($C115=0,0,IF($C115=30,(AI68+AI92),IF($C115=60,(SUM(AH68:AI68)+SUM(AH92:AI92)),(SUM(AG68:AI68)+SUM(AG92:AI92)))))-SUM($D115:AH115)</f>
        <v>0</v>
      </c>
      <c r="AJ115" s="45">
        <f>+IF($C115=0,0,IF($C115=30,(AJ68+AJ92),IF($C115=60,(SUM(AI68:AJ68)+SUM(AI92:AJ92)),(SUM(AH68:AJ68)+SUM(AH92:AJ92)))))-SUM($D115:AI115)</f>
        <v>0</v>
      </c>
      <c r="AK115" s="45">
        <f>+IF($C115=0,0,IF($C115=30,(AK68+AK92),IF($C115=60,(SUM(AJ68:AK68)+SUM(AJ92:AK92)),(SUM(AI68:AK68)+SUM(AI92:AK92)))))-SUM($D115:AJ115)</f>
        <v>0</v>
      </c>
      <c r="AL115" s="45">
        <f>+IF($C115=0,0,IF($C115=30,(AL68+AL92),IF($C115=60,(SUM(AK68:AL68)+SUM(AK92:AL92)),(SUM(AJ68:AL68)+SUM(AJ92:AL92)))))-SUM($D115:AK115)</f>
        <v>0</v>
      </c>
      <c r="AM115" s="45">
        <f>+IF($C115=0,0,IF($C115=30,(AM68+AM92),IF($C115=60,(SUM(AL68:AM68)+SUM(AL92:AM92)),(SUM(AK68:AM68)+SUM(AK92:AM92)))))-SUM($D115:AL115)</f>
        <v>0</v>
      </c>
      <c r="AN115" s="45">
        <f>+IF($C115=0,0,IF($C115=30,(AN68+AN92),IF($C115=60,(SUM(AM68:AN68)+SUM(AM92:AN92)),(SUM(AL68:AN68)+SUM(AL92:AN92)))))-SUM($D115:AM115)</f>
        <v>0</v>
      </c>
      <c r="AO115" s="45">
        <f>+IF($C115=0,0,IF($C115=30,(AO68+AO92),IF($C115=60,(SUM(AN68:AO68)+SUM(AN92:AO92)),(SUM(AM68:AO68)+SUM(AM92:AO92)))))-SUM($D115:AN115)</f>
        <v>0</v>
      </c>
      <c r="AP115" s="45">
        <f>+IF($C115=0,0,IF($C115=30,(AP68+AP92),IF($C115=60,(SUM(AO68:AP68)+SUM(AO92:AP92)),(SUM(AN68:AP68)+SUM(AN92:AP92)))))-SUM($D115:AO115)</f>
        <v>0</v>
      </c>
      <c r="AQ115" s="45">
        <f>+IF($C115=0,0,IF($C115=30,(AQ68+AQ92),IF($C115=60,(SUM(AP68:AQ68)+SUM(AP92:AQ92)),(SUM(AO68:AQ68)+SUM(AO92:AQ92)))))-SUM($D115:AP115)</f>
        <v>0</v>
      </c>
      <c r="AR115" s="45">
        <f>+IF($C115=0,0,IF($C115=30,(AR68+AR92),IF($C115=60,(SUM(AQ68:AR68)+SUM(AQ92:AR92)),(SUM(AP68:AR68)+SUM(AP92:AR92)))))-SUM($D115:AQ115)</f>
        <v>0</v>
      </c>
      <c r="AS115" s="45">
        <f>+IF($C115=0,0,IF($C115=30,(AS68+AS92),IF($C115=60,(SUM(AR68:AS68)+SUM(AR92:AS92)),(SUM(AQ68:AS68)+SUM(AQ92:AS92)))))-SUM($D115:AR115)</f>
        <v>0</v>
      </c>
      <c r="AT115" s="45">
        <f>+IF($C115=0,0,IF($C115=30,(AT68+AT92),IF($C115=60,(SUM(AS68:AT68)+SUM(AS92:AT92)),(SUM(AR68:AT68)+SUM(AR92:AT92)))))-SUM($D115:AS115)</f>
        <v>0</v>
      </c>
      <c r="AU115" s="45">
        <f>+IF($C115=0,0,IF($C115=30,(AU68+AU92),IF($C115=60,(SUM(AT68:AU68)+SUM(AT92:AU92)),(SUM(AS68:AU68)+SUM(AS92:AU92)))))-SUM($D115:AT115)</f>
        <v>0</v>
      </c>
      <c r="AV115" s="45">
        <f>+IF($C115=0,0,IF($C115=30,(AV68+AV92),IF($C115=60,(SUM(AU68:AV68)+SUM(AU92:AV92)),(SUM(AT68:AV68)+SUM(AT92:AV92)))))-SUM($D115:AU115)</f>
        <v>0</v>
      </c>
      <c r="AW115" s="45">
        <f>+IF($C115=0,0,IF($C115=30,(AW68+AW92),IF($C115=60,(SUM(AV68:AW68)+SUM(AV92:AW92)),(SUM(AU68:AW68)+SUM(AU92:AW92)))))-SUM($D115:AV115)</f>
        <v>0</v>
      </c>
      <c r="AX115" s="45">
        <f>+IF($C115=0,0,IF($C115=30,(AX68+AX92),IF($C115=60,(SUM(AW68:AX68)+SUM(AW92:AX92)),(SUM(AV68:AX68)+SUM(AV92:AX92)))))-SUM($D115:AW115)</f>
        <v>0</v>
      </c>
      <c r="AY115" s="45">
        <f>+IF($C115=0,0,IF($C115=30,(AY68+AY92),IF($C115=60,(SUM(AX68:AY68)+SUM(AX92:AY92)),(SUM(AW68:AY68)+SUM(AW92:AY92)))))-SUM($D115:AX115)</f>
        <v>0</v>
      </c>
    </row>
    <row r="116" spans="1:130" s="53" customFormat="1" x14ac:dyDescent="0.25">
      <c r="A116"/>
      <c r="B116" s="3" t="s">
        <v>205</v>
      </c>
      <c r="C116" s="3"/>
      <c r="D116" s="52">
        <f>SUM(D96:D115)</f>
        <v>170800</v>
      </c>
      <c r="E116" s="52">
        <f>SUM(E96:E115)</f>
        <v>170800</v>
      </c>
      <c r="F116" s="52">
        <f t="shared" ref="F116:AY116" si="22">SUM(F96:F115)</f>
        <v>85400</v>
      </c>
      <c r="G116" s="52">
        <f t="shared" si="22"/>
        <v>0</v>
      </c>
      <c r="H116" s="52">
        <f t="shared" si="22"/>
        <v>0</v>
      </c>
      <c r="I116" s="52">
        <f t="shared" si="22"/>
        <v>0</v>
      </c>
      <c r="J116" s="52">
        <f t="shared" si="22"/>
        <v>0</v>
      </c>
      <c r="K116" s="52">
        <f t="shared" si="22"/>
        <v>0</v>
      </c>
      <c r="L116" s="52">
        <f t="shared" si="22"/>
        <v>0</v>
      </c>
      <c r="M116" s="52">
        <f t="shared" si="22"/>
        <v>0</v>
      </c>
      <c r="N116" s="52">
        <f t="shared" si="22"/>
        <v>0</v>
      </c>
      <c r="O116" s="52">
        <f t="shared" si="22"/>
        <v>0</v>
      </c>
      <c r="P116" s="52">
        <f t="shared" si="22"/>
        <v>0</v>
      </c>
      <c r="Q116" s="52">
        <f t="shared" si="22"/>
        <v>0</v>
      </c>
      <c r="R116" s="52">
        <f t="shared" si="22"/>
        <v>0</v>
      </c>
      <c r="S116" s="52">
        <f t="shared" si="22"/>
        <v>0</v>
      </c>
      <c r="T116" s="52">
        <f t="shared" si="22"/>
        <v>0</v>
      </c>
      <c r="U116" s="52">
        <f t="shared" si="22"/>
        <v>0</v>
      </c>
      <c r="V116" s="52">
        <f t="shared" si="22"/>
        <v>0</v>
      </c>
      <c r="W116" s="52">
        <f t="shared" si="22"/>
        <v>0</v>
      </c>
      <c r="X116" s="52">
        <f t="shared" si="22"/>
        <v>0</v>
      </c>
      <c r="Y116" s="52">
        <f t="shared" si="22"/>
        <v>0</v>
      </c>
      <c r="Z116" s="52">
        <f t="shared" si="22"/>
        <v>0</v>
      </c>
      <c r="AA116" s="52">
        <f t="shared" si="22"/>
        <v>0</v>
      </c>
      <c r="AB116" s="52">
        <f t="shared" si="22"/>
        <v>0</v>
      </c>
      <c r="AC116" s="52">
        <f t="shared" si="22"/>
        <v>0</v>
      </c>
      <c r="AD116" s="52">
        <f t="shared" si="22"/>
        <v>0</v>
      </c>
      <c r="AE116" s="52">
        <f t="shared" si="22"/>
        <v>0</v>
      </c>
      <c r="AF116" s="52">
        <f t="shared" si="22"/>
        <v>0</v>
      </c>
      <c r="AG116" s="52">
        <f t="shared" si="22"/>
        <v>0</v>
      </c>
      <c r="AH116" s="52">
        <f t="shared" si="22"/>
        <v>0</v>
      </c>
      <c r="AI116" s="52">
        <f t="shared" si="22"/>
        <v>0</v>
      </c>
      <c r="AJ116" s="52">
        <f t="shared" si="22"/>
        <v>0</v>
      </c>
      <c r="AK116" s="52">
        <f t="shared" si="22"/>
        <v>0</v>
      </c>
      <c r="AL116" s="52">
        <f t="shared" si="22"/>
        <v>0</v>
      </c>
      <c r="AM116" s="52">
        <f t="shared" si="22"/>
        <v>0</v>
      </c>
      <c r="AN116" s="52">
        <f t="shared" si="22"/>
        <v>0</v>
      </c>
      <c r="AO116" s="52">
        <f t="shared" si="22"/>
        <v>0</v>
      </c>
      <c r="AP116" s="52">
        <f t="shared" si="22"/>
        <v>0</v>
      </c>
      <c r="AQ116" s="52">
        <f t="shared" si="22"/>
        <v>0</v>
      </c>
      <c r="AR116" s="52">
        <f t="shared" si="22"/>
        <v>0</v>
      </c>
      <c r="AS116" s="52">
        <f t="shared" si="22"/>
        <v>0</v>
      </c>
      <c r="AT116" s="52">
        <f t="shared" si="22"/>
        <v>0</v>
      </c>
      <c r="AU116" s="52">
        <f t="shared" si="22"/>
        <v>0</v>
      </c>
      <c r="AV116" s="52">
        <f t="shared" si="22"/>
        <v>0</v>
      </c>
      <c r="AW116" s="52">
        <f t="shared" si="22"/>
        <v>0</v>
      </c>
      <c r="AX116" s="52">
        <f t="shared" si="22"/>
        <v>0</v>
      </c>
      <c r="AY116" s="52">
        <f t="shared" si="22"/>
        <v>0</v>
      </c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</row>
    <row r="117" spans="1:130" x14ac:dyDescent="0.25">
      <c r="B117" s="54" t="s">
        <v>236</v>
      </c>
    </row>
    <row r="118" spans="1:130" x14ac:dyDescent="0.25">
      <c r="B118" s="26" t="s">
        <v>234</v>
      </c>
      <c r="C118" s="26"/>
      <c r="D118" s="33">
        <f t="shared" ref="D118:AY118" si="23">+D3</f>
        <v>42370</v>
      </c>
      <c r="E118" s="33">
        <f t="shared" si="23"/>
        <v>42429</v>
      </c>
      <c r="F118" s="33">
        <f t="shared" si="23"/>
        <v>42460</v>
      </c>
      <c r="G118" s="33">
        <f t="shared" si="23"/>
        <v>42490</v>
      </c>
      <c r="H118" s="33">
        <f t="shared" si="23"/>
        <v>42521</v>
      </c>
      <c r="I118" s="33">
        <f t="shared" si="23"/>
        <v>42551</v>
      </c>
      <c r="J118" s="33">
        <f t="shared" si="23"/>
        <v>42582</v>
      </c>
      <c r="K118" s="33">
        <f t="shared" si="23"/>
        <v>42613</v>
      </c>
      <c r="L118" s="33">
        <f t="shared" si="23"/>
        <v>42643</v>
      </c>
      <c r="M118" s="33">
        <f t="shared" si="23"/>
        <v>42674</v>
      </c>
      <c r="N118" s="33">
        <f t="shared" si="23"/>
        <v>42704</v>
      </c>
      <c r="O118" s="33">
        <f t="shared" si="23"/>
        <v>42735</v>
      </c>
      <c r="P118" s="33">
        <f t="shared" si="23"/>
        <v>42766</v>
      </c>
      <c r="Q118" s="33">
        <f t="shared" si="23"/>
        <v>42794</v>
      </c>
      <c r="R118" s="33">
        <f t="shared" si="23"/>
        <v>42825</v>
      </c>
      <c r="S118" s="33">
        <f t="shared" si="23"/>
        <v>42855</v>
      </c>
      <c r="T118" s="33">
        <f t="shared" si="23"/>
        <v>42886</v>
      </c>
      <c r="U118" s="33">
        <f t="shared" si="23"/>
        <v>42916</v>
      </c>
      <c r="V118" s="33">
        <f t="shared" si="23"/>
        <v>42947</v>
      </c>
      <c r="W118" s="33">
        <f t="shared" si="23"/>
        <v>42978</v>
      </c>
      <c r="X118" s="33">
        <f t="shared" si="23"/>
        <v>43008</v>
      </c>
      <c r="Y118" s="33">
        <f t="shared" si="23"/>
        <v>43039</v>
      </c>
      <c r="Z118" s="33">
        <f t="shared" si="23"/>
        <v>43069</v>
      </c>
      <c r="AA118" s="33">
        <f t="shared" si="23"/>
        <v>43100</v>
      </c>
      <c r="AB118" s="33">
        <f t="shared" si="23"/>
        <v>43131</v>
      </c>
      <c r="AC118" s="33">
        <f t="shared" si="23"/>
        <v>43159</v>
      </c>
      <c r="AD118" s="33">
        <f t="shared" si="23"/>
        <v>43190</v>
      </c>
      <c r="AE118" s="33">
        <f t="shared" si="23"/>
        <v>43220</v>
      </c>
      <c r="AF118" s="33">
        <f t="shared" si="23"/>
        <v>43251</v>
      </c>
      <c r="AG118" s="33">
        <f t="shared" si="23"/>
        <v>43281</v>
      </c>
      <c r="AH118" s="33">
        <f t="shared" si="23"/>
        <v>43312</v>
      </c>
      <c r="AI118" s="33">
        <f t="shared" si="23"/>
        <v>43343</v>
      </c>
      <c r="AJ118" s="33">
        <f t="shared" si="23"/>
        <v>43373</v>
      </c>
      <c r="AK118" s="33">
        <f t="shared" si="23"/>
        <v>43404</v>
      </c>
      <c r="AL118" s="33">
        <f t="shared" si="23"/>
        <v>43434</v>
      </c>
      <c r="AM118" s="33">
        <f t="shared" si="23"/>
        <v>43465</v>
      </c>
      <c r="AN118" s="33">
        <f t="shared" si="23"/>
        <v>43496</v>
      </c>
      <c r="AO118" s="33">
        <f t="shared" si="23"/>
        <v>43524</v>
      </c>
      <c r="AP118" s="33">
        <f t="shared" si="23"/>
        <v>43555</v>
      </c>
      <c r="AQ118" s="33">
        <f t="shared" si="23"/>
        <v>43585</v>
      </c>
      <c r="AR118" s="33">
        <f t="shared" si="23"/>
        <v>43616</v>
      </c>
      <c r="AS118" s="33">
        <f t="shared" si="23"/>
        <v>43646</v>
      </c>
      <c r="AT118" s="33">
        <f t="shared" si="23"/>
        <v>43677</v>
      </c>
      <c r="AU118" s="33">
        <f t="shared" si="23"/>
        <v>43708</v>
      </c>
      <c r="AV118" s="33">
        <f t="shared" si="23"/>
        <v>43738</v>
      </c>
      <c r="AW118" s="33">
        <f t="shared" si="23"/>
        <v>43769</v>
      </c>
      <c r="AX118" s="33">
        <f t="shared" si="23"/>
        <v>43799</v>
      </c>
      <c r="AY118" s="33">
        <f t="shared" si="23"/>
        <v>43830</v>
      </c>
    </row>
    <row r="119" spans="1:130" x14ac:dyDescent="0.25">
      <c r="B119" t="str">
        <f t="shared" ref="B119:B138" si="24">+B96</f>
        <v>Prodotto 1</v>
      </c>
      <c r="D119" s="45">
        <f>+D49+D73-D96</f>
        <v>0</v>
      </c>
      <c r="E119" s="45">
        <f>+E49+E73-E96</f>
        <v>0</v>
      </c>
      <c r="F119" s="45">
        <f t="shared" ref="F119:AY119" si="25">+F49+F73-F96</f>
        <v>0</v>
      </c>
      <c r="G119" s="45">
        <f t="shared" si="25"/>
        <v>8540</v>
      </c>
      <c r="H119" s="45">
        <f t="shared" si="25"/>
        <v>8540</v>
      </c>
      <c r="I119" s="45">
        <f t="shared" si="25"/>
        <v>8540</v>
      </c>
      <c r="J119" s="45">
        <f t="shared" si="25"/>
        <v>8540</v>
      </c>
      <c r="K119" s="45">
        <f t="shared" si="25"/>
        <v>8540</v>
      </c>
      <c r="L119" s="45">
        <f t="shared" si="25"/>
        <v>8540</v>
      </c>
      <c r="M119" s="45">
        <f t="shared" si="25"/>
        <v>8540</v>
      </c>
      <c r="N119" s="45">
        <f t="shared" si="25"/>
        <v>8540</v>
      </c>
      <c r="O119" s="45">
        <f t="shared" si="25"/>
        <v>8540</v>
      </c>
      <c r="P119" s="45">
        <f t="shared" si="25"/>
        <v>8540</v>
      </c>
      <c r="Q119" s="45">
        <f t="shared" si="25"/>
        <v>8540</v>
      </c>
      <c r="R119" s="45">
        <f t="shared" si="25"/>
        <v>8540</v>
      </c>
      <c r="S119" s="45">
        <f t="shared" si="25"/>
        <v>8540</v>
      </c>
      <c r="T119" s="45">
        <f t="shared" si="25"/>
        <v>8540</v>
      </c>
      <c r="U119" s="45">
        <f t="shared" si="25"/>
        <v>8540</v>
      </c>
      <c r="V119" s="45">
        <f t="shared" si="25"/>
        <v>8540</v>
      </c>
      <c r="W119" s="45">
        <f t="shared" si="25"/>
        <v>8540</v>
      </c>
      <c r="X119" s="45">
        <f t="shared" si="25"/>
        <v>8540</v>
      </c>
      <c r="Y119" s="45">
        <f t="shared" si="25"/>
        <v>8540</v>
      </c>
      <c r="Z119" s="45">
        <f t="shared" si="25"/>
        <v>8540</v>
      </c>
      <c r="AA119" s="45">
        <f t="shared" si="25"/>
        <v>8540</v>
      </c>
      <c r="AB119" s="45">
        <f t="shared" si="25"/>
        <v>8540</v>
      </c>
      <c r="AC119" s="45">
        <f t="shared" si="25"/>
        <v>8540</v>
      </c>
      <c r="AD119" s="45">
        <f t="shared" si="25"/>
        <v>8540</v>
      </c>
      <c r="AE119" s="45">
        <f t="shared" si="25"/>
        <v>8540</v>
      </c>
      <c r="AF119" s="45">
        <f t="shared" si="25"/>
        <v>8540</v>
      </c>
      <c r="AG119" s="45">
        <f t="shared" si="25"/>
        <v>8540</v>
      </c>
      <c r="AH119" s="45">
        <f t="shared" si="25"/>
        <v>8540</v>
      </c>
      <c r="AI119" s="45">
        <f t="shared" si="25"/>
        <v>8540</v>
      </c>
      <c r="AJ119" s="45">
        <f t="shared" si="25"/>
        <v>8540</v>
      </c>
      <c r="AK119" s="45">
        <f t="shared" si="25"/>
        <v>8540</v>
      </c>
      <c r="AL119" s="45">
        <f t="shared" si="25"/>
        <v>8540</v>
      </c>
      <c r="AM119" s="45">
        <f t="shared" si="25"/>
        <v>8540</v>
      </c>
      <c r="AN119" s="45">
        <f t="shared" si="25"/>
        <v>8540</v>
      </c>
      <c r="AO119" s="45">
        <f t="shared" si="25"/>
        <v>8540</v>
      </c>
      <c r="AP119" s="45">
        <f t="shared" si="25"/>
        <v>8540</v>
      </c>
      <c r="AQ119" s="45">
        <f t="shared" si="25"/>
        <v>8540</v>
      </c>
      <c r="AR119" s="45">
        <f t="shared" si="25"/>
        <v>8540</v>
      </c>
      <c r="AS119" s="45">
        <f t="shared" si="25"/>
        <v>8540</v>
      </c>
      <c r="AT119" s="45">
        <f t="shared" si="25"/>
        <v>8540</v>
      </c>
      <c r="AU119" s="45">
        <f t="shared" si="25"/>
        <v>8540</v>
      </c>
      <c r="AV119" s="45">
        <f t="shared" si="25"/>
        <v>8540</v>
      </c>
      <c r="AW119" s="45">
        <f t="shared" si="25"/>
        <v>8540</v>
      </c>
      <c r="AX119" s="45">
        <f t="shared" si="25"/>
        <v>8540</v>
      </c>
      <c r="AY119" s="45">
        <f t="shared" si="25"/>
        <v>8540</v>
      </c>
    </row>
    <row r="120" spans="1:130" x14ac:dyDescent="0.25">
      <c r="B120" t="str">
        <f t="shared" si="24"/>
        <v>Prodotto 2</v>
      </c>
      <c r="D120" s="45">
        <f t="shared" ref="D120:E138" si="26">+D50+D74-D97</f>
        <v>0</v>
      </c>
      <c r="E120" s="45">
        <f t="shared" si="26"/>
        <v>0</v>
      </c>
      <c r="F120" s="45">
        <f t="shared" ref="F120:AY120" si="27">+F50+F74-F97</f>
        <v>0</v>
      </c>
      <c r="G120" s="45">
        <f t="shared" si="27"/>
        <v>8540</v>
      </c>
      <c r="H120" s="45">
        <f t="shared" si="27"/>
        <v>8540</v>
      </c>
      <c r="I120" s="45">
        <f t="shared" si="27"/>
        <v>8540</v>
      </c>
      <c r="J120" s="45">
        <f t="shared" si="27"/>
        <v>8540</v>
      </c>
      <c r="K120" s="45">
        <f t="shared" si="27"/>
        <v>8540</v>
      </c>
      <c r="L120" s="45">
        <f t="shared" si="27"/>
        <v>8540</v>
      </c>
      <c r="M120" s="45">
        <f t="shared" si="27"/>
        <v>8540</v>
      </c>
      <c r="N120" s="45">
        <f t="shared" si="27"/>
        <v>8540</v>
      </c>
      <c r="O120" s="45">
        <f t="shared" si="27"/>
        <v>8540</v>
      </c>
      <c r="P120" s="45">
        <f t="shared" si="27"/>
        <v>8540</v>
      </c>
      <c r="Q120" s="45">
        <f t="shared" si="27"/>
        <v>8540</v>
      </c>
      <c r="R120" s="45">
        <f t="shared" si="27"/>
        <v>8540</v>
      </c>
      <c r="S120" s="45">
        <f t="shared" si="27"/>
        <v>8540</v>
      </c>
      <c r="T120" s="45">
        <f t="shared" si="27"/>
        <v>8540</v>
      </c>
      <c r="U120" s="45">
        <f t="shared" si="27"/>
        <v>8540</v>
      </c>
      <c r="V120" s="45">
        <f t="shared" si="27"/>
        <v>8540</v>
      </c>
      <c r="W120" s="45">
        <f t="shared" si="27"/>
        <v>8540</v>
      </c>
      <c r="X120" s="45">
        <f t="shared" si="27"/>
        <v>8540</v>
      </c>
      <c r="Y120" s="45">
        <f t="shared" si="27"/>
        <v>8540</v>
      </c>
      <c r="Z120" s="45">
        <f t="shared" si="27"/>
        <v>8540</v>
      </c>
      <c r="AA120" s="45">
        <f t="shared" si="27"/>
        <v>8540</v>
      </c>
      <c r="AB120" s="45">
        <f t="shared" si="27"/>
        <v>8540</v>
      </c>
      <c r="AC120" s="45">
        <f t="shared" si="27"/>
        <v>8540</v>
      </c>
      <c r="AD120" s="45">
        <f t="shared" si="27"/>
        <v>8540</v>
      </c>
      <c r="AE120" s="45">
        <f t="shared" si="27"/>
        <v>8540</v>
      </c>
      <c r="AF120" s="45">
        <f t="shared" si="27"/>
        <v>8540</v>
      </c>
      <c r="AG120" s="45">
        <f t="shared" si="27"/>
        <v>8540</v>
      </c>
      <c r="AH120" s="45">
        <f t="shared" si="27"/>
        <v>8540</v>
      </c>
      <c r="AI120" s="45">
        <f t="shared" si="27"/>
        <v>8540</v>
      </c>
      <c r="AJ120" s="45">
        <f t="shared" si="27"/>
        <v>8540</v>
      </c>
      <c r="AK120" s="45">
        <f t="shared" si="27"/>
        <v>8540</v>
      </c>
      <c r="AL120" s="45">
        <f t="shared" si="27"/>
        <v>8540</v>
      </c>
      <c r="AM120" s="45">
        <f t="shared" si="27"/>
        <v>8540</v>
      </c>
      <c r="AN120" s="45">
        <f t="shared" si="27"/>
        <v>8540</v>
      </c>
      <c r="AO120" s="45">
        <f t="shared" si="27"/>
        <v>8540</v>
      </c>
      <c r="AP120" s="45">
        <f t="shared" si="27"/>
        <v>8540</v>
      </c>
      <c r="AQ120" s="45">
        <f t="shared" si="27"/>
        <v>8540</v>
      </c>
      <c r="AR120" s="45">
        <f t="shared" si="27"/>
        <v>8540</v>
      </c>
      <c r="AS120" s="45">
        <f t="shared" si="27"/>
        <v>8540</v>
      </c>
      <c r="AT120" s="45">
        <f t="shared" si="27"/>
        <v>8540</v>
      </c>
      <c r="AU120" s="45">
        <f t="shared" si="27"/>
        <v>8540</v>
      </c>
      <c r="AV120" s="45">
        <f t="shared" si="27"/>
        <v>8540</v>
      </c>
      <c r="AW120" s="45">
        <f t="shared" si="27"/>
        <v>8540</v>
      </c>
      <c r="AX120" s="45">
        <f t="shared" si="27"/>
        <v>8540</v>
      </c>
      <c r="AY120" s="45">
        <f t="shared" si="27"/>
        <v>8540</v>
      </c>
    </row>
    <row r="121" spans="1:130" x14ac:dyDescent="0.25">
      <c r="B121" t="str">
        <f t="shared" si="24"/>
        <v>Prodotto 3</v>
      </c>
      <c r="D121" s="45">
        <f t="shared" si="26"/>
        <v>0</v>
      </c>
      <c r="E121" s="45">
        <f t="shared" si="26"/>
        <v>0</v>
      </c>
      <c r="F121" s="45">
        <f t="shared" ref="F121:AY121" si="28">+F51+F75-F98</f>
        <v>0</v>
      </c>
      <c r="G121" s="45">
        <f t="shared" si="28"/>
        <v>8540</v>
      </c>
      <c r="H121" s="45">
        <f t="shared" si="28"/>
        <v>8540</v>
      </c>
      <c r="I121" s="45">
        <f t="shared" si="28"/>
        <v>8540</v>
      </c>
      <c r="J121" s="45">
        <f t="shared" si="28"/>
        <v>8540</v>
      </c>
      <c r="K121" s="45">
        <f t="shared" si="28"/>
        <v>8540</v>
      </c>
      <c r="L121" s="45">
        <f t="shared" si="28"/>
        <v>8540</v>
      </c>
      <c r="M121" s="45">
        <f t="shared" si="28"/>
        <v>8540</v>
      </c>
      <c r="N121" s="45">
        <f t="shared" si="28"/>
        <v>8540</v>
      </c>
      <c r="O121" s="45">
        <f t="shared" si="28"/>
        <v>8540</v>
      </c>
      <c r="P121" s="45">
        <f t="shared" si="28"/>
        <v>8540</v>
      </c>
      <c r="Q121" s="45">
        <f t="shared" si="28"/>
        <v>8540</v>
      </c>
      <c r="R121" s="45">
        <f t="shared" si="28"/>
        <v>8540</v>
      </c>
      <c r="S121" s="45">
        <f t="shared" si="28"/>
        <v>8540</v>
      </c>
      <c r="T121" s="45">
        <f t="shared" si="28"/>
        <v>8540</v>
      </c>
      <c r="U121" s="45">
        <f t="shared" si="28"/>
        <v>8540</v>
      </c>
      <c r="V121" s="45">
        <f t="shared" si="28"/>
        <v>8540</v>
      </c>
      <c r="W121" s="45">
        <f t="shared" si="28"/>
        <v>8540</v>
      </c>
      <c r="X121" s="45">
        <f t="shared" si="28"/>
        <v>8540</v>
      </c>
      <c r="Y121" s="45">
        <f t="shared" si="28"/>
        <v>8540</v>
      </c>
      <c r="Z121" s="45">
        <f t="shared" si="28"/>
        <v>8540</v>
      </c>
      <c r="AA121" s="45">
        <f t="shared" si="28"/>
        <v>8540</v>
      </c>
      <c r="AB121" s="45">
        <f t="shared" si="28"/>
        <v>8540</v>
      </c>
      <c r="AC121" s="45">
        <f t="shared" si="28"/>
        <v>8540</v>
      </c>
      <c r="AD121" s="45">
        <f t="shared" si="28"/>
        <v>8540</v>
      </c>
      <c r="AE121" s="45">
        <f t="shared" si="28"/>
        <v>8540</v>
      </c>
      <c r="AF121" s="45">
        <f t="shared" si="28"/>
        <v>8540</v>
      </c>
      <c r="AG121" s="45">
        <f t="shared" si="28"/>
        <v>8540</v>
      </c>
      <c r="AH121" s="45">
        <f t="shared" si="28"/>
        <v>8540</v>
      </c>
      <c r="AI121" s="45">
        <f t="shared" si="28"/>
        <v>8540</v>
      </c>
      <c r="AJ121" s="45">
        <f t="shared" si="28"/>
        <v>8540</v>
      </c>
      <c r="AK121" s="45">
        <f t="shared" si="28"/>
        <v>8540</v>
      </c>
      <c r="AL121" s="45">
        <f t="shared" si="28"/>
        <v>8540</v>
      </c>
      <c r="AM121" s="45">
        <f t="shared" si="28"/>
        <v>8540</v>
      </c>
      <c r="AN121" s="45">
        <f t="shared" si="28"/>
        <v>8540</v>
      </c>
      <c r="AO121" s="45">
        <f t="shared" si="28"/>
        <v>8540</v>
      </c>
      <c r="AP121" s="45">
        <f t="shared" si="28"/>
        <v>8540</v>
      </c>
      <c r="AQ121" s="45">
        <f t="shared" si="28"/>
        <v>8540</v>
      </c>
      <c r="AR121" s="45">
        <f t="shared" si="28"/>
        <v>8540</v>
      </c>
      <c r="AS121" s="45">
        <f t="shared" si="28"/>
        <v>8540</v>
      </c>
      <c r="AT121" s="45">
        <f t="shared" si="28"/>
        <v>8540</v>
      </c>
      <c r="AU121" s="45">
        <f t="shared" si="28"/>
        <v>8540</v>
      </c>
      <c r="AV121" s="45">
        <f t="shared" si="28"/>
        <v>8540</v>
      </c>
      <c r="AW121" s="45">
        <f t="shared" si="28"/>
        <v>8540</v>
      </c>
      <c r="AX121" s="45">
        <f t="shared" si="28"/>
        <v>8540</v>
      </c>
      <c r="AY121" s="45">
        <f t="shared" si="28"/>
        <v>8540</v>
      </c>
    </row>
    <row r="122" spans="1:130" x14ac:dyDescent="0.25">
      <c r="B122" t="str">
        <f t="shared" si="24"/>
        <v>Prodotto 4</v>
      </c>
      <c r="D122" s="45">
        <f t="shared" si="26"/>
        <v>0</v>
      </c>
      <c r="E122" s="45">
        <f t="shared" si="26"/>
        <v>0</v>
      </c>
      <c r="F122" s="45">
        <f t="shared" ref="F122:AY122" si="29">+F52+F76-F99</f>
        <v>0</v>
      </c>
      <c r="G122" s="45">
        <f t="shared" si="29"/>
        <v>8540</v>
      </c>
      <c r="H122" s="45">
        <f t="shared" si="29"/>
        <v>8540</v>
      </c>
      <c r="I122" s="45">
        <f t="shared" si="29"/>
        <v>8540</v>
      </c>
      <c r="J122" s="45">
        <f t="shared" si="29"/>
        <v>8540</v>
      </c>
      <c r="K122" s="45">
        <f t="shared" si="29"/>
        <v>8540</v>
      </c>
      <c r="L122" s="45">
        <f t="shared" si="29"/>
        <v>8540</v>
      </c>
      <c r="M122" s="45">
        <f t="shared" si="29"/>
        <v>8540</v>
      </c>
      <c r="N122" s="45">
        <f t="shared" si="29"/>
        <v>8540</v>
      </c>
      <c r="O122" s="45">
        <f t="shared" si="29"/>
        <v>8540</v>
      </c>
      <c r="P122" s="45">
        <f t="shared" si="29"/>
        <v>8540</v>
      </c>
      <c r="Q122" s="45">
        <f t="shared" si="29"/>
        <v>8540</v>
      </c>
      <c r="R122" s="45">
        <f t="shared" si="29"/>
        <v>8540</v>
      </c>
      <c r="S122" s="45">
        <f t="shared" si="29"/>
        <v>8540</v>
      </c>
      <c r="T122" s="45">
        <f t="shared" si="29"/>
        <v>8540</v>
      </c>
      <c r="U122" s="45">
        <f t="shared" si="29"/>
        <v>8540</v>
      </c>
      <c r="V122" s="45">
        <f t="shared" si="29"/>
        <v>8540</v>
      </c>
      <c r="W122" s="45">
        <f t="shared" si="29"/>
        <v>8540</v>
      </c>
      <c r="X122" s="45">
        <f t="shared" si="29"/>
        <v>8540</v>
      </c>
      <c r="Y122" s="45">
        <f t="shared" si="29"/>
        <v>8540</v>
      </c>
      <c r="Z122" s="45">
        <f t="shared" si="29"/>
        <v>8540</v>
      </c>
      <c r="AA122" s="45">
        <f t="shared" si="29"/>
        <v>8540</v>
      </c>
      <c r="AB122" s="45">
        <f t="shared" si="29"/>
        <v>8540</v>
      </c>
      <c r="AC122" s="45">
        <f t="shared" si="29"/>
        <v>8540</v>
      </c>
      <c r="AD122" s="45">
        <f t="shared" si="29"/>
        <v>8540</v>
      </c>
      <c r="AE122" s="45">
        <f t="shared" si="29"/>
        <v>8540</v>
      </c>
      <c r="AF122" s="45">
        <f t="shared" si="29"/>
        <v>8540</v>
      </c>
      <c r="AG122" s="45">
        <f t="shared" si="29"/>
        <v>8540</v>
      </c>
      <c r="AH122" s="45">
        <f t="shared" si="29"/>
        <v>8540</v>
      </c>
      <c r="AI122" s="45">
        <f t="shared" si="29"/>
        <v>8540</v>
      </c>
      <c r="AJ122" s="45">
        <f t="shared" si="29"/>
        <v>8540</v>
      </c>
      <c r="AK122" s="45">
        <f t="shared" si="29"/>
        <v>8540</v>
      </c>
      <c r="AL122" s="45">
        <f t="shared" si="29"/>
        <v>8540</v>
      </c>
      <c r="AM122" s="45">
        <f t="shared" si="29"/>
        <v>8540</v>
      </c>
      <c r="AN122" s="45">
        <f t="shared" si="29"/>
        <v>8540</v>
      </c>
      <c r="AO122" s="45">
        <f t="shared" si="29"/>
        <v>8540</v>
      </c>
      <c r="AP122" s="45">
        <f t="shared" si="29"/>
        <v>8540</v>
      </c>
      <c r="AQ122" s="45">
        <f t="shared" si="29"/>
        <v>8540</v>
      </c>
      <c r="AR122" s="45">
        <f t="shared" si="29"/>
        <v>8540</v>
      </c>
      <c r="AS122" s="45">
        <f t="shared" si="29"/>
        <v>8540</v>
      </c>
      <c r="AT122" s="45">
        <f t="shared" si="29"/>
        <v>8540</v>
      </c>
      <c r="AU122" s="45">
        <f t="shared" si="29"/>
        <v>8540</v>
      </c>
      <c r="AV122" s="45">
        <f t="shared" si="29"/>
        <v>8540</v>
      </c>
      <c r="AW122" s="45">
        <f t="shared" si="29"/>
        <v>8540</v>
      </c>
      <c r="AX122" s="45">
        <f t="shared" si="29"/>
        <v>8540</v>
      </c>
      <c r="AY122" s="45">
        <f t="shared" si="29"/>
        <v>8540</v>
      </c>
    </row>
    <row r="123" spans="1:130" x14ac:dyDescent="0.25">
      <c r="B123" t="str">
        <f t="shared" si="24"/>
        <v>Prodotto 5</v>
      </c>
      <c r="D123" s="45">
        <f t="shared" si="26"/>
        <v>0</v>
      </c>
      <c r="E123" s="45">
        <f t="shared" si="26"/>
        <v>0</v>
      </c>
      <c r="F123" s="45">
        <f t="shared" ref="F123:AY123" si="30">+F53+F77-F100</f>
        <v>0</v>
      </c>
      <c r="G123" s="45">
        <f t="shared" si="30"/>
        <v>8540</v>
      </c>
      <c r="H123" s="45">
        <f t="shared" si="30"/>
        <v>8540</v>
      </c>
      <c r="I123" s="45">
        <f t="shared" si="30"/>
        <v>8540</v>
      </c>
      <c r="J123" s="45">
        <f t="shared" si="30"/>
        <v>8540</v>
      </c>
      <c r="K123" s="45">
        <f t="shared" si="30"/>
        <v>8540</v>
      </c>
      <c r="L123" s="45">
        <f t="shared" si="30"/>
        <v>8540</v>
      </c>
      <c r="M123" s="45">
        <f t="shared" si="30"/>
        <v>8540</v>
      </c>
      <c r="N123" s="45">
        <f t="shared" si="30"/>
        <v>8540</v>
      </c>
      <c r="O123" s="45">
        <f t="shared" si="30"/>
        <v>8540</v>
      </c>
      <c r="P123" s="45">
        <f t="shared" si="30"/>
        <v>8540</v>
      </c>
      <c r="Q123" s="45">
        <f t="shared" si="30"/>
        <v>8540</v>
      </c>
      <c r="R123" s="45">
        <f t="shared" si="30"/>
        <v>8540</v>
      </c>
      <c r="S123" s="45">
        <f t="shared" si="30"/>
        <v>8540</v>
      </c>
      <c r="T123" s="45">
        <f t="shared" si="30"/>
        <v>8540</v>
      </c>
      <c r="U123" s="45">
        <f t="shared" si="30"/>
        <v>8540</v>
      </c>
      <c r="V123" s="45">
        <f t="shared" si="30"/>
        <v>8540</v>
      </c>
      <c r="W123" s="45">
        <f t="shared" si="30"/>
        <v>8540</v>
      </c>
      <c r="X123" s="45">
        <f t="shared" si="30"/>
        <v>8540</v>
      </c>
      <c r="Y123" s="45">
        <f t="shared" si="30"/>
        <v>8540</v>
      </c>
      <c r="Z123" s="45">
        <f t="shared" si="30"/>
        <v>8540</v>
      </c>
      <c r="AA123" s="45">
        <f t="shared" si="30"/>
        <v>8540</v>
      </c>
      <c r="AB123" s="45">
        <f t="shared" si="30"/>
        <v>8540</v>
      </c>
      <c r="AC123" s="45">
        <f t="shared" si="30"/>
        <v>8540</v>
      </c>
      <c r="AD123" s="45">
        <f t="shared" si="30"/>
        <v>8540</v>
      </c>
      <c r="AE123" s="45">
        <f t="shared" si="30"/>
        <v>8540</v>
      </c>
      <c r="AF123" s="45">
        <f t="shared" si="30"/>
        <v>8540</v>
      </c>
      <c r="AG123" s="45">
        <f t="shared" si="30"/>
        <v>8540</v>
      </c>
      <c r="AH123" s="45">
        <f t="shared" si="30"/>
        <v>8540</v>
      </c>
      <c r="AI123" s="45">
        <f t="shared" si="30"/>
        <v>8540</v>
      </c>
      <c r="AJ123" s="45">
        <f t="shared" si="30"/>
        <v>8540</v>
      </c>
      <c r="AK123" s="45">
        <f t="shared" si="30"/>
        <v>8540</v>
      </c>
      <c r="AL123" s="45">
        <f t="shared" si="30"/>
        <v>8540</v>
      </c>
      <c r="AM123" s="45">
        <f t="shared" si="30"/>
        <v>8540</v>
      </c>
      <c r="AN123" s="45">
        <f t="shared" si="30"/>
        <v>8540</v>
      </c>
      <c r="AO123" s="45">
        <f t="shared" si="30"/>
        <v>8540</v>
      </c>
      <c r="AP123" s="45">
        <f t="shared" si="30"/>
        <v>8540</v>
      </c>
      <c r="AQ123" s="45">
        <f t="shared" si="30"/>
        <v>8540</v>
      </c>
      <c r="AR123" s="45">
        <f t="shared" si="30"/>
        <v>8540</v>
      </c>
      <c r="AS123" s="45">
        <f t="shared" si="30"/>
        <v>8540</v>
      </c>
      <c r="AT123" s="45">
        <f t="shared" si="30"/>
        <v>8540</v>
      </c>
      <c r="AU123" s="45">
        <f t="shared" si="30"/>
        <v>8540</v>
      </c>
      <c r="AV123" s="45">
        <f t="shared" si="30"/>
        <v>8540</v>
      </c>
      <c r="AW123" s="45">
        <f t="shared" si="30"/>
        <v>8540</v>
      </c>
      <c r="AX123" s="45">
        <f t="shared" si="30"/>
        <v>8540</v>
      </c>
      <c r="AY123" s="45">
        <f t="shared" si="30"/>
        <v>8540</v>
      </c>
    </row>
    <row r="124" spans="1:130" x14ac:dyDescent="0.25">
      <c r="B124" t="str">
        <f t="shared" si="24"/>
        <v>Prodotto 6</v>
      </c>
      <c r="D124" s="45">
        <f t="shared" si="26"/>
        <v>0</v>
      </c>
      <c r="E124" s="45">
        <f t="shared" si="26"/>
        <v>0</v>
      </c>
      <c r="F124" s="45">
        <f t="shared" ref="F124:AY124" si="31">+F54+F78-F101</f>
        <v>0</v>
      </c>
      <c r="G124" s="45">
        <f t="shared" si="31"/>
        <v>8540</v>
      </c>
      <c r="H124" s="45">
        <f t="shared" si="31"/>
        <v>8540</v>
      </c>
      <c r="I124" s="45">
        <f t="shared" si="31"/>
        <v>8540</v>
      </c>
      <c r="J124" s="45">
        <f t="shared" si="31"/>
        <v>8540</v>
      </c>
      <c r="K124" s="45">
        <f t="shared" si="31"/>
        <v>8540</v>
      </c>
      <c r="L124" s="45">
        <f t="shared" si="31"/>
        <v>8540</v>
      </c>
      <c r="M124" s="45">
        <f t="shared" si="31"/>
        <v>8540</v>
      </c>
      <c r="N124" s="45">
        <f t="shared" si="31"/>
        <v>8540</v>
      </c>
      <c r="O124" s="45">
        <f t="shared" si="31"/>
        <v>8540</v>
      </c>
      <c r="P124" s="45">
        <f t="shared" si="31"/>
        <v>8540</v>
      </c>
      <c r="Q124" s="45">
        <f t="shared" si="31"/>
        <v>8540</v>
      </c>
      <c r="R124" s="45">
        <f t="shared" si="31"/>
        <v>8540</v>
      </c>
      <c r="S124" s="45">
        <f t="shared" si="31"/>
        <v>8540</v>
      </c>
      <c r="T124" s="45">
        <f t="shared" si="31"/>
        <v>8540</v>
      </c>
      <c r="U124" s="45">
        <f t="shared" si="31"/>
        <v>8540</v>
      </c>
      <c r="V124" s="45">
        <f t="shared" si="31"/>
        <v>8540</v>
      </c>
      <c r="W124" s="45">
        <f t="shared" si="31"/>
        <v>8540</v>
      </c>
      <c r="X124" s="45">
        <f t="shared" si="31"/>
        <v>8540</v>
      </c>
      <c r="Y124" s="45">
        <f t="shared" si="31"/>
        <v>8540</v>
      </c>
      <c r="Z124" s="45">
        <f t="shared" si="31"/>
        <v>8540</v>
      </c>
      <c r="AA124" s="45">
        <f t="shared" si="31"/>
        <v>8540</v>
      </c>
      <c r="AB124" s="45">
        <f t="shared" si="31"/>
        <v>8540</v>
      </c>
      <c r="AC124" s="45">
        <f t="shared" si="31"/>
        <v>8540</v>
      </c>
      <c r="AD124" s="45">
        <f t="shared" si="31"/>
        <v>8540</v>
      </c>
      <c r="AE124" s="45">
        <f t="shared" si="31"/>
        <v>8540</v>
      </c>
      <c r="AF124" s="45">
        <f t="shared" si="31"/>
        <v>8540</v>
      </c>
      <c r="AG124" s="45">
        <f t="shared" si="31"/>
        <v>8540</v>
      </c>
      <c r="AH124" s="45">
        <f t="shared" si="31"/>
        <v>8540</v>
      </c>
      <c r="AI124" s="45">
        <f t="shared" si="31"/>
        <v>8540</v>
      </c>
      <c r="AJ124" s="45">
        <f t="shared" si="31"/>
        <v>8540</v>
      </c>
      <c r="AK124" s="45">
        <f t="shared" si="31"/>
        <v>8540</v>
      </c>
      <c r="AL124" s="45">
        <f t="shared" si="31"/>
        <v>8540</v>
      </c>
      <c r="AM124" s="45">
        <f t="shared" si="31"/>
        <v>8540</v>
      </c>
      <c r="AN124" s="45">
        <f t="shared" si="31"/>
        <v>8540</v>
      </c>
      <c r="AO124" s="45">
        <f t="shared" si="31"/>
        <v>8540</v>
      </c>
      <c r="AP124" s="45">
        <f t="shared" si="31"/>
        <v>8540</v>
      </c>
      <c r="AQ124" s="45">
        <f t="shared" si="31"/>
        <v>8540</v>
      </c>
      <c r="AR124" s="45">
        <f t="shared" si="31"/>
        <v>8540</v>
      </c>
      <c r="AS124" s="45">
        <f t="shared" si="31"/>
        <v>8540</v>
      </c>
      <c r="AT124" s="45">
        <f t="shared" si="31"/>
        <v>8540</v>
      </c>
      <c r="AU124" s="45">
        <f t="shared" si="31"/>
        <v>8540</v>
      </c>
      <c r="AV124" s="45">
        <f t="shared" si="31"/>
        <v>8540</v>
      </c>
      <c r="AW124" s="45">
        <f t="shared" si="31"/>
        <v>8540</v>
      </c>
      <c r="AX124" s="45">
        <f t="shared" si="31"/>
        <v>8540</v>
      </c>
      <c r="AY124" s="45">
        <f t="shared" si="31"/>
        <v>8540</v>
      </c>
    </row>
    <row r="125" spans="1:130" x14ac:dyDescent="0.25">
      <c r="B125" t="str">
        <f t="shared" si="24"/>
        <v>Prodotto 7</v>
      </c>
      <c r="D125" s="45">
        <f t="shared" si="26"/>
        <v>0</v>
      </c>
      <c r="E125" s="45">
        <f t="shared" si="26"/>
        <v>0</v>
      </c>
      <c r="F125" s="45">
        <f t="shared" ref="F125:AY125" si="32">+F55+F79-F102</f>
        <v>0</v>
      </c>
      <c r="G125" s="45">
        <f t="shared" si="32"/>
        <v>8540</v>
      </c>
      <c r="H125" s="45">
        <f t="shared" si="32"/>
        <v>8540</v>
      </c>
      <c r="I125" s="45">
        <f t="shared" si="32"/>
        <v>8540</v>
      </c>
      <c r="J125" s="45">
        <f t="shared" si="32"/>
        <v>8540</v>
      </c>
      <c r="K125" s="45">
        <f t="shared" si="32"/>
        <v>8540</v>
      </c>
      <c r="L125" s="45">
        <f t="shared" si="32"/>
        <v>8540</v>
      </c>
      <c r="M125" s="45">
        <f t="shared" si="32"/>
        <v>8540</v>
      </c>
      <c r="N125" s="45">
        <f t="shared" si="32"/>
        <v>8540</v>
      </c>
      <c r="O125" s="45">
        <f t="shared" si="32"/>
        <v>8540</v>
      </c>
      <c r="P125" s="45">
        <f t="shared" si="32"/>
        <v>8540</v>
      </c>
      <c r="Q125" s="45">
        <f t="shared" si="32"/>
        <v>8540</v>
      </c>
      <c r="R125" s="45">
        <f t="shared" si="32"/>
        <v>8540</v>
      </c>
      <c r="S125" s="45">
        <f t="shared" si="32"/>
        <v>8540</v>
      </c>
      <c r="T125" s="45">
        <f t="shared" si="32"/>
        <v>8540</v>
      </c>
      <c r="U125" s="45">
        <f t="shared" si="32"/>
        <v>8540</v>
      </c>
      <c r="V125" s="45">
        <f t="shared" si="32"/>
        <v>8540</v>
      </c>
      <c r="W125" s="45">
        <f t="shared" si="32"/>
        <v>8540</v>
      </c>
      <c r="X125" s="45">
        <f t="shared" si="32"/>
        <v>8540</v>
      </c>
      <c r="Y125" s="45">
        <f t="shared" si="32"/>
        <v>8540</v>
      </c>
      <c r="Z125" s="45">
        <f t="shared" si="32"/>
        <v>8540</v>
      </c>
      <c r="AA125" s="45">
        <f t="shared" si="32"/>
        <v>8540</v>
      </c>
      <c r="AB125" s="45">
        <f t="shared" si="32"/>
        <v>8540</v>
      </c>
      <c r="AC125" s="45">
        <f t="shared" si="32"/>
        <v>8540</v>
      </c>
      <c r="AD125" s="45">
        <f t="shared" si="32"/>
        <v>8540</v>
      </c>
      <c r="AE125" s="45">
        <f t="shared" si="32"/>
        <v>8540</v>
      </c>
      <c r="AF125" s="45">
        <f t="shared" si="32"/>
        <v>8540</v>
      </c>
      <c r="AG125" s="45">
        <f t="shared" si="32"/>
        <v>8540</v>
      </c>
      <c r="AH125" s="45">
        <f t="shared" si="32"/>
        <v>8540</v>
      </c>
      <c r="AI125" s="45">
        <f t="shared" si="32"/>
        <v>8540</v>
      </c>
      <c r="AJ125" s="45">
        <f t="shared" si="32"/>
        <v>8540</v>
      </c>
      <c r="AK125" s="45">
        <f t="shared" si="32"/>
        <v>8540</v>
      </c>
      <c r="AL125" s="45">
        <f t="shared" si="32"/>
        <v>8540</v>
      </c>
      <c r="AM125" s="45">
        <f t="shared" si="32"/>
        <v>8540</v>
      </c>
      <c r="AN125" s="45">
        <f t="shared" si="32"/>
        <v>8540</v>
      </c>
      <c r="AO125" s="45">
        <f t="shared" si="32"/>
        <v>8540</v>
      </c>
      <c r="AP125" s="45">
        <f t="shared" si="32"/>
        <v>8540</v>
      </c>
      <c r="AQ125" s="45">
        <f t="shared" si="32"/>
        <v>8540</v>
      </c>
      <c r="AR125" s="45">
        <f t="shared" si="32"/>
        <v>8540</v>
      </c>
      <c r="AS125" s="45">
        <f t="shared" si="32"/>
        <v>8540</v>
      </c>
      <c r="AT125" s="45">
        <f t="shared" si="32"/>
        <v>8540</v>
      </c>
      <c r="AU125" s="45">
        <f t="shared" si="32"/>
        <v>8540</v>
      </c>
      <c r="AV125" s="45">
        <f t="shared" si="32"/>
        <v>8540</v>
      </c>
      <c r="AW125" s="45">
        <f t="shared" si="32"/>
        <v>8540</v>
      </c>
      <c r="AX125" s="45">
        <f t="shared" si="32"/>
        <v>8540</v>
      </c>
      <c r="AY125" s="45">
        <f t="shared" si="32"/>
        <v>8540</v>
      </c>
    </row>
    <row r="126" spans="1:130" x14ac:dyDescent="0.25">
      <c r="B126" t="str">
        <f t="shared" si="24"/>
        <v>Prodotto 8</v>
      </c>
      <c r="D126" s="45">
        <f t="shared" si="26"/>
        <v>0</v>
      </c>
      <c r="E126" s="45">
        <f t="shared" si="26"/>
        <v>0</v>
      </c>
      <c r="F126" s="45">
        <f t="shared" ref="F126:AY126" si="33">+F56+F80-F103</f>
        <v>0</v>
      </c>
      <c r="G126" s="45">
        <f t="shared" si="33"/>
        <v>8540</v>
      </c>
      <c r="H126" s="45">
        <f t="shared" si="33"/>
        <v>8540</v>
      </c>
      <c r="I126" s="45">
        <f t="shared" si="33"/>
        <v>8540</v>
      </c>
      <c r="J126" s="45">
        <f t="shared" si="33"/>
        <v>8540</v>
      </c>
      <c r="K126" s="45">
        <f t="shared" si="33"/>
        <v>8540</v>
      </c>
      <c r="L126" s="45">
        <f t="shared" si="33"/>
        <v>8540</v>
      </c>
      <c r="M126" s="45">
        <f t="shared" si="33"/>
        <v>8540</v>
      </c>
      <c r="N126" s="45">
        <f t="shared" si="33"/>
        <v>8540</v>
      </c>
      <c r="O126" s="45">
        <f t="shared" si="33"/>
        <v>8540</v>
      </c>
      <c r="P126" s="45">
        <f t="shared" si="33"/>
        <v>8540</v>
      </c>
      <c r="Q126" s="45">
        <f t="shared" si="33"/>
        <v>8540</v>
      </c>
      <c r="R126" s="45">
        <f t="shared" si="33"/>
        <v>8540</v>
      </c>
      <c r="S126" s="45">
        <f t="shared" si="33"/>
        <v>8540</v>
      </c>
      <c r="T126" s="45">
        <f t="shared" si="33"/>
        <v>8540</v>
      </c>
      <c r="U126" s="45">
        <f t="shared" si="33"/>
        <v>8540</v>
      </c>
      <c r="V126" s="45">
        <f t="shared" si="33"/>
        <v>8540</v>
      </c>
      <c r="W126" s="45">
        <f t="shared" si="33"/>
        <v>8540</v>
      </c>
      <c r="X126" s="45">
        <f t="shared" si="33"/>
        <v>8540</v>
      </c>
      <c r="Y126" s="45">
        <f t="shared" si="33"/>
        <v>8540</v>
      </c>
      <c r="Z126" s="45">
        <f t="shared" si="33"/>
        <v>8540</v>
      </c>
      <c r="AA126" s="45">
        <f t="shared" si="33"/>
        <v>8540</v>
      </c>
      <c r="AB126" s="45">
        <f t="shared" si="33"/>
        <v>8540</v>
      </c>
      <c r="AC126" s="45">
        <f t="shared" si="33"/>
        <v>8540</v>
      </c>
      <c r="AD126" s="45">
        <f t="shared" si="33"/>
        <v>8540</v>
      </c>
      <c r="AE126" s="45">
        <f t="shared" si="33"/>
        <v>8540</v>
      </c>
      <c r="AF126" s="45">
        <f t="shared" si="33"/>
        <v>8540</v>
      </c>
      <c r="AG126" s="45">
        <f t="shared" si="33"/>
        <v>8540</v>
      </c>
      <c r="AH126" s="45">
        <f t="shared" si="33"/>
        <v>8540</v>
      </c>
      <c r="AI126" s="45">
        <f t="shared" si="33"/>
        <v>8540</v>
      </c>
      <c r="AJ126" s="45">
        <f t="shared" si="33"/>
        <v>8540</v>
      </c>
      <c r="AK126" s="45">
        <f t="shared" si="33"/>
        <v>8540</v>
      </c>
      <c r="AL126" s="45">
        <f t="shared" si="33"/>
        <v>8540</v>
      </c>
      <c r="AM126" s="45">
        <f t="shared" si="33"/>
        <v>8540</v>
      </c>
      <c r="AN126" s="45">
        <f t="shared" si="33"/>
        <v>8540</v>
      </c>
      <c r="AO126" s="45">
        <f t="shared" si="33"/>
        <v>8540</v>
      </c>
      <c r="AP126" s="45">
        <f t="shared" si="33"/>
        <v>8540</v>
      </c>
      <c r="AQ126" s="45">
        <f t="shared" si="33"/>
        <v>8540</v>
      </c>
      <c r="AR126" s="45">
        <f t="shared" si="33"/>
        <v>8540</v>
      </c>
      <c r="AS126" s="45">
        <f t="shared" si="33"/>
        <v>8540</v>
      </c>
      <c r="AT126" s="45">
        <f t="shared" si="33"/>
        <v>8540</v>
      </c>
      <c r="AU126" s="45">
        <f t="shared" si="33"/>
        <v>8540</v>
      </c>
      <c r="AV126" s="45">
        <f t="shared" si="33"/>
        <v>8540</v>
      </c>
      <c r="AW126" s="45">
        <f t="shared" si="33"/>
        <v>8540</v>
      </c>
      <c r="AX126" s="45">
        <f t="shared" si="33"/>
        <v>8540</v>
      </c>
      <c r="AY126" s="45">
        <f t="shared" si="33"/>
        <v>8540</v>
      </c>
    </row>
    <row r="127" spans="1:130" x14ac:dyDescent="0.25">
      <c r="B127" t="str">
        <f t="shared" si="24"/>
        <v>Prodotto 9</v>
      </c>
      <c r="D127" s="45">
        <f t="shared" si="26"/>
        <v>0</v>
      </c>
      <c r="E127" s="45">
        <f t="shared" si="26"/>
        <v>0</v>
      </c>
      <c r="F127" s="45">
        <f t="shared" ref="F127:AY127" si="34">+F57+F81-F104</f>
        <v>0</v>
      </c>
      <c r="G127" s="45">
        <f t="shared" si="34"/>
        <v>8540</v>
      </c>
      <c r="H127" s="45">
        <f t="shared" si="34"/>
        <v>8540</v>
      </c>
      <c r="I127" s="45">
        <f t="shared" si="34"/>
        <v>8540</v>
      </c>
      <c r="J127" s="45">
        <f t="shared" si="34"/>
        <v>8540</v>
      </c>
      <c r="K127" s="45">
        <f t="shared" si="34"/>
        <v>8540</v>
      </c>
      <c r="L127" s="45">
        <f t="shared" si="34"/>
        <v>8540</v>
      </c>
      <c r="M127" s="45">
        <f t="shared" si="34"/>
        <v>8540</v>
      </c>
      <c r="N127" s="45">
        <f t="shared" si="34"/>
        <v>8540</v>
      </c>
      <c r="O127" s="45">
        <f t="shared" si="34"/>
        <v>8540</v>
      </c>
      <c r="P127" s="45">
        <f t="shared" si="34"/>
        <v>8540</v>
      </c>
      <c r="Q127" s="45">
        <f t="shared" si="34"/>
        <v>8540</v>
      </c>
      <c r="R127" s="45">
        <f t="shared" si="34"/>
        <v>8540</v>
      </c>
      <c r="S127" s="45">
        <f t="shared" si="34"/>
        <v>8540</v>
      </c>
      <c r="T127" s="45">
        <f t="shared" si="34"/>
        <v>8540</v>
      </c>
      <c r="U127" s="45">
        <f t="shared" si="34"/>
        <v>8540</v>
      </c>
      <c r="V127" s="45">
        <f t="shared" si="34"/>
        <v>8540</v>
      </c>
      <c r="W127" s="45">
        <f t="shared" si="34"/>
        <v>8540</v>
      </c>
      <c r="X127" s="45">
        <f t="shared" si="34"/>
        <v>8540</v>
      </c>
      <c r="Y127" s="45">
        <f t="shared" si="34"/>
        <v>8540</v>
      </c>
      <c r="Z127" s="45">
        <f t="shared" si="34"/>
        <v>8540</v>
      </c>
      <c r="AA127" s="45">
        <f t="shared" si="34"/>
        <v>8540</v>
      </c>
      <c r="AB127" s="45">
        <f t="shared" si="34"/>
        <v>8540</v>
      </c>
      <c r="AC127" s="45">
        <f t="shared" si="34"/>
        <v>8540</v>
      </c>
      <c r="AD127" s="45">
        <f t="shared" si="34"/>
        <v>8540</v>
      </c>
      <c r="AE127" s="45">
        <f t="shared" si="34"/>
        <v>8540</v>
      </c>
      <c r="AF127" s="45">
        <f t="shared" si="34"/>
        <v>8540</v>
      </c>
      <c r="AG127" s="45">
        <f t="shared" si="34"/>
        <v>8540</v>
      </c>
      <c r="AH127" s="45">
        <f t="shared" si="34"/>
        <v>8540</v>
      </c>
      <c r="AI127" s="45">
        <f t="shared" si="34"/>
        <v>8540</v>
      </c>
      <c r="AJ127" s="45">
        <f t="shared" si="34"/>
        <v>8540</v>
      </c>
      <c r="AK127" s="45">
        <f t="shared" si="34"/>
        <v>8540</v>
      </c>
      <c r="AL127" s="45">
        <f t="shared" si="34"/>
        <v>8540</v>
      </c>
      <c r="AM127" s="45">
        <f t="shared" si="34"/>
        <v>8540</v>
      </c>
      <c r="AN127" s="45">
        <f t="shared" si="34"/>
        <v>8540</v>
      </c>
      <c r="AO127" s="45">
        <f t="shared" si="34"/>
        <v>8540</v>
      </c>
      <c r="AP127" s="45">
        <f t="shared" si="34"/>
        <v>8540</v>
      </c>
      <c r="AQ127" s="45">
        <f t="shared" si="34"/>
        <v>8540</v>
      </c>
      <c r="AR127" s="45">
        <f t="shared" si="34"/>
        <v>8540</v>
      </c>
      <c r="AS127" s="45">
        <f t="shared" si="34"/>
        <v>8540</v>
      </c>
      <c r="AT127" s="45">
        <f t="shared" si="34"/>
        <v>8540</v>
      </c>
      <c r="AU127" s="45">
        <f t="shared" si="34"/>
        <v>8540</v>
      </c>
      <c r="AV127" s="45">
        <f t="shared" si="34"/>
        <v>8540</v>
      </c>
      <c r="AW127" s="45">
        <f t="shared" si="34"/>
        <v>8540</v>
      </c>
      <c r="AX127" s="45">
        <f t="shared" si="34"/>
        <v>8540</v>
      </c>
      <c r="AY127" s="45">
        <f t="shared" si="34"/>
        <v>8540</v>
      </c>
    </row>
    <row r="128" spans="1:130" x14ac:dyDescent="0.25">
      <c r="B128" t="str">
        <f t="shared" si="24"/>
        <v>Prodotto 10</v>
      </c>
      <c r="D128" s="45">
        <f t="shared" si="26"/>
        <v>0</v>
      </c>
      <c r="E128" s="45">
        <f t="shared" si="26"/>
        <v>0</v>
      </c>
      <c r="F128" s="45">
        <f t="shared" ref="F128:AY128" si="35">+F58+F82-F105</f>
        <v>0</v>
      </c>
      <c r="G128" s="45">
        <f t="shared" si="35"/>
        <v>8540</v>
      </c>
      <c r="H128" s="45">
        <f t="shared" si="35"/>
        <v>8540</v>
      </c>
      <c r="I128" s="45">
        <f t="shared" si="35"/>
        <v>8540</v>
      </c>
      <c r="J128" s="45">
        <f t="shared" si="35"/>
        <v>8540</v>
      </c>
      <c r="K128" s="45">
        <f t="shared" si="35"/>
        <v>8540</v>
      </c>
      <c r="L128" s="45">
        <f t="shared" si="35"/>
        <v>8540</v>
      </c>
      <c r="M128" s="45">
        <f t="shared" si="35"/>
        <v>8540</v>
      </c>
      <c r="N128" s="45">
        <f t="shared" si="35"/>
        <v>8540</v>
      </c>
      <c r="O128" s="45">
        <f t="shared" si="35"/>
        <v>8540</v>
      </c>
      <c r="P128" s="45">
        <f t="shared" si="35"/>
        <v>8540</v>
      </c>
      <c r="Q128" s="45">
        <f t="shared" si="35"/>
        <v>8540</v>
      </c>
      <c r="R128" s="45">
        <f t="shared" si="35"/>
        <v>8540</v>
      </c>
      <c r="S128" s="45">
        <f t="shared" si="35"/>
        <v>8540</v>
      </c>
      <c r="T128" s="45">
        <f t="shared" si="35"/>
        <v>8540</v>
      </c>
      <c r="U128" s="45">
        <f t="shared" si="35"/>
        <v>8540</v>
      </c>
      <c r="V128" s="45">
        <f t="shared" si="35"/>
        <v>8540</v>
      </c>
      <c r="W128" s="45">
        <f t="shared" si="35"/>
        <v>8540</v>
      </c>
      <c r="X128" s="45">
        <f t="shared" si="35"/>
        <v>8540</v>
      </c>
      <c r="Y128" s="45">
        <f t="shared" si="35"/>
        <v>8540</v>
      </c>
      <c r="Z128" s="45">
        <f t="shared" si="35"/>
        <v>8540</v>
      </c>
      <c r="AA128" s="45">
        <f t="shared" si="35"/>
        <v>8540</v>
      </c>
      <c r="AB128" s="45">
        <f t="shared" si="35"/>
        <v>8540</v>
      </c>
      <c r="AC128" s="45">
        <f t="shared" si="35"/>
        <v>8540</v>
      </c>
      <c r="AD128" s="45">
        <f t="shared" si="35"/>
        <v>8540</v>
      </c>
      <c r="AE128" s="45">
        <f t="shared" si="35"/>
        <v>8540</v>
      </c>
      <c r="AF128" s="45">
        <f t="shared" si="35"/>
        <v>8540</v>
      </c>
      <c r="AG128" s="45">
        <f t="shared" si="35"/>
        <v>8540</v>
      </c>
      <c r="AH128" s="45">
        <f t="shared" si="35"/>
        <v>8540</v>
      </c>
      <c r="AI128" s="45">
        <f t="shared" si="35"/>
        <v>8540</v>
      </c>
      <c r="AJ128" s="45">
        <f t="shared" si="35"/>
        <v>8540</v>
      </c>
      <c r="AK128" s="45">
        <f t="shared" si="35"/>
        <v>8540</v>
      </c>
      <c r="AL128" s="45">
        <f t="shared" si="35"/>
        <v>8540</v>
      </c>
      <c r="AM128" s="45">
        <f t="shared" si="35"/>
        <v>8540</v>
      </c>
      <c r="AN128" s="45">
        <f t="shared" si="35"/>
        <v>8540</v>
      </c>
      <c r="AO128" s="45">
        <f t="shared" si="35"/>
        <v>8540</v>
      </c>
      <c r="AP128" s="45">
        <f t="shared" si="35"/>
        <v>8540</v>
      </c>
      <c r="AQ128" s="45">
        <f t="shared" si="35"/>
        <v>8540</v>
      </c>
      <c r="AR128" s="45">
        <f t="shared" si="35"/>
        <v>8540</v>
      </c>
      <c r="AS128" s="45">
        <f t="shared" si="35"/>
        <v>8540</v>
      </c>
      <c r="AT128" s="45">
        <f t="shared" si="35"/>
        <v>8540</v>
      </c>
      <c r="AU128" s="45">
        <f t="shared" si="35"/>
        <v>8540</v>
      </c>
      <c r="AV128" s="45">
        <f t="shared" si="35"/>
        <v>8540</v>
      </c>
      <c r="AW128" s="45">
        <f t="shared" si="35"/>
        <v>8540</v>
      </c>
      <c r="AX128" s="45">
        <f t="shared" si="35"/>
        <v>8540</v>
      </c>
      <c r="AY128" s="45">
        <f t="shared" si="35"/>
        <v>8540</v>
      </c>
    </row>
    <row r="129" spans="1:130" x14ac:dyDescent="0.25">
      <c r="B129" t="str">
        <f t="shared" si="24"/>
        <v>Prodotto 11</v>
      </c>
      <c r="D129" s="45">
        <f t="shared" si="26"/>
        <v>0</v>
      </c>
      <c r="E129" s="45">
        <f t="shared" si="26"/>
        <v>0</v>
      </c>
      <c r="F129" s="45">
        <f t="shared" ref="F129:AY129" si="36">+F59+F83-F106</f>
        <v>8540</v>
      </c>
      <c r="G129" s="45">
        <f t="shared" si="36"/>
        <v>8540</v>
      </c>
      <c r="H129" s="45">
        <f t="shared" si="36"/>
        <v>8540</v>
      </c>
      <c r="I129" s="45">
        <f t="shared" si="36"/>
        <v>8540</v>
      </c>
      <c r="J129" s="45">
        <f t="shared" si="36"/>
        <v>8540</v>
      </c>
      <c r="K129" s="45">
        <f t="shared" si="36"/>
        <v>8540</v>
      </c>
      <c r="L129" s="45">
        <f t="shared" si="36"/>
        <v>8540</v>
      </c>
      <c r="M129" s="45">
        <f t="shared" si="36"/>
        <v>8540</v>
      </c>
      <c r="N129" s="45">
        <f t="shared" si="36"/>
        <v>8540</v>
      </c>
      <c r="O129" s="45">
        <f t="shared" si="36"/>
        <v>8540</v>
      </c>
      <c r="P129" s="45">
        <f t="shared" si="36"/>
        <v>8540</v>
      </c>
      <c r="Q129" s="45">
        <f t="shared" si="36"/>
        <v>8540</v>
      </c>
      <c r="R129" s="45">
        <f t="shared" si="36"/>
        <v>8540</v>
      </c>
      <c r="S129" s="45">
        <f t="shared" si="36"/>
        <v>8540</v>
      </c>
      <c r="T129" s="45">
        <f t="shared" si="36"/>
        <v>8540</v>
      </c>
      <c r="U129" s="45">
        <f t="shared" si="36"/>
        <v>8540</v>
      </c>
      <c r="V129" s="45">
        <f t="shared" si="36"/>
        <v>8540</v>
      </c>
      <c r="W129" s="45">
        <f t="shared" si="36"/>
        <v>8540</v>
      </c>
      <c r="X129" s="45">
        <f t="shared" si="36"/>
        <v>8540</v>
      </c>
      <c r="Y129" s="45">
        <f t="shared" si="36"/>
        <v>8540</v>
      </c>
      <c r="Z129" s="45">
        <f t="shared" si="36"/>
        <v>8540</v>
      </c>
      <c r="AA129" s="45">
        <f t="shared" si="36"/>
        <v>8540</v>
      </c>
      <c r="AB129" s="45">
        <f t="shared" si="36"/>
        <v>8540</v>
      </c>
      <c r="AC129" s="45">
        <f t="shared" si="36"/>
        <v>8540</v>
      </c>
      <c r="AD129" s="45">
        <f t="shared" si="36"/>
        <v>8540</v>
      </c>
      <c r="AE129" s="45">
        <f t="shared" si="36"/>
        <v>8540</v>
      </c>
      <c r="AF129" s="45">
        <f t="shared" si="36"/>
        <v>8540</v>
      </c>
      <c r="AG129" s="45">
        <f t="shared" si="36"/>
        <v>8540</v>
      </c>
      <c r="AH129" s="45">
        <f t="shared" si="36"/>
        <v>8540</v>
      </c>
      <c r="AI129" s="45">
        <f t="shared" si="36"/>
        <v>8540</v>
      </c>
      <c r="AJ129" s="45">
        <f t="shared" si="36"/>
        <v>8540</v>
      </c>
      <c r="AK129" s="45">
        <f t="shared" si="36"/>
        <v>8540</v>
      </c>
      <c r="AL129" s="45">
        <f t="shared" si="36"/>
        <v>8540</v>
      </c>
      <c r="AM129" s="45">
        <f t="shared" si="36"/>
        <v>8540</v>
      </c>
      <c r="AN129" s="45">
        <f t="shared" si="36"/>
        <v>8540</v>
      </c>
      <c r="AO129" s="45">
        <f t="shared" si="36"/>
        <v>8540</v>
      </c>
      <c r="AP129" s="45">
        <f t="shared" si="36"/>
        <v>8540</v>
      </c>
      <c r="AQ129" s="45">
        <f t="shared" si="36"/>
        <v>8540</v>
      </c>
      <c r="AR129" s="45">
        <f t="shared" si="36"/>
        <v>8540</v>
      </c>
      <c r="AS129" s="45">
        <f t="shared" si="36"/>
        <v>8540</v>
      </c>
      <c r="AT129" s="45">
        <f t="shared" si="36"/>
        <v>8540</v>
      </c>
      <c r="AU129" s="45">
        <f t="shared" si="36"/>
        <v>8540</v>
      </c>
      <c r="AV129" s="45">
        <f t="shared" si="36"/>
        <v>8540</v>
      </c>
      <c r="AW129" s="45">
        <f t="shared" si="36"/>
        <v>8540</v>
      </c>
      <c r="AX129" s="45">
        <f t="shared" si="36"/>
        <v>8540</v>
      </c>
      <c r="AY129" s="45">
        <f t="shared" si="36"/>
        <v>8540</v>
      </c>
    </row>
    <row r="130" spans="1:130" x14ac:dyDescent="0.25">
      <c r="B130" t="str">
        <f t="shared" si="24"/>
        <v>Prodotto 12</v>
      </c>
      <c r="D130" s="45">
        <f t="shared" si="26"/>
        <v>0</v>
      </c>
      <c r="E130" s="45">
        <f t="shared" si="26"/>
        <v>0</v>
      </c>
      <c r="F130" s="45">
        <f t="shared" ref="F130:AY130" si="37">+F60+F84-F107</f>
        <v>8540</v>
      </c>
      <c r="G130" s="45">
        <f t="shared" si="37"/>
        <v>8540</v>
      </c>
      <c r="H130" s="45">
        <f t="shared" si="37"/>
        <v>8540</v>
      </c>
      <c r="I130" s="45">
        <f t="shared" si="37"/>
        <v>8540</v>
      </c>
      <c r="J130" s="45">
        <f t="shared" si="37"/>
        <v>8540</v>
      </c>
      <c r="K130" s="45">
        <f t="shared" si="37"/>
        <v>8540</v>
      </c>
      <c r="L130" s="45">
        <f t="shared" si="37"/>
        <v>8540</v>
      </c>
      <c r="M130" s="45">
        <f t="shared" si="37"/>
        <v>8540</v>
      </c>
      <c r="N130" s="45">
        <f t="shared" si="37"/>
        <v>8540</v>
      </c>
      <c r="O130" s="45">
        <f t="shared" si="37"/>
        <v>8540</v>
      </c>
      <c r="P130" s="45">
        <f t="shared" si="37"/>
        <v>8540</v>
      </c>
      <c r="Q130" s="45">
        <f t="shared" si="37"/>
        <v>8540</v>
      </c>
      <c r="R130" s="45">
        <f t="shared" si="37"/>
        <v>8540</v>
      </c>
      <c r="S130" s="45">
        <f t="shared" si="37"/>
        <v>8540</v>
      </c>
      <c r="T130" s="45">
        <f t="shared" si="37"/>
        <v>8540</v>
      </c>
      <c r="U130" s="45">
        <f t="shared" si="37"/>
        <v>8540</v>
      </c>
      <c r="V130" s="45">
        <f t="shared" si="37"/>
        <v>8540</v>
      </c>
      <c r="W130" s="45">
        <f t="shared" si="37"/>
        <v>8540</v>
      </c>
      <c r="X130" s="45">
        <f t="shared" si="37"/>
        <v>8540</v>
      </c>
      <c r="Y130" s="45">
        <f t="shared" si="37"/>
        <v>8540</v>
      </c>
      <c r="Z130" s="45">
        <f t="shared" si="37"/>
        <v>8540</v>
      </c>
      <c r="AA130" s="45">
        <f t="shared" si="37"/>
        <v>8540</v>
      </c>
      <c r="AB130" s="45">
        <f t="shared" si="37"/>
        <v>8540</v>
      </c>
      <c r="AC130" s="45">
        <f t="shared" si="37"/>
        <v>8540</v>
      </c>
      <c r="AD130" s="45">
        <f t="shared" si="37"/>
        <v>8540</v>
      </c>
      <c r="AE130" s="45">
        <f t="shared" si="37"/>
        <v>8540</v>
      </c>
      <c r="AF130" s="45">
        <f t="shared" si="37"/>
        <v>8540</v>
      </c>
      <c r="AG130" s="45">
        <f t="shared" si="37"/>
        <v>8540</v>
      </c>
      <c r="AH130" s="45">
        <f t="shared" si="37"/>
        <v>8540</v>
      </c>
      <c r="AI130" s="45">
        <f t="shared" si="37"/>
        <v>8540</v>
      </c>
      <c r="AJ130" s="45">
        <f t="shared" si="37"/>
        <v>8540</v>
      </c>
      <c r="AK130" s="45">
        <f t="shared" si="37"/>
        <v>8540</v>
      </c>
      <c r="AL130" s="45">
        <f t="shared" si="37"/>
        <v>8540</v>
      </c>
      <c r="AM130" s="45">
        <f t="shared" si="37"/>
        <v>8540</v>
      </c>
      <c r="AN130" s="45">
        <f t="shared" si="37"/>
        <v>8540</v>
      </c>
      <c r="AO130" s="45">
        <f t="shared" si="37"/>
        <v>8540</v>
      </c>
      <c r="AP130" s="45">
        <f t="shared" si="37"/>
        <v>8540</v>
      </c>
      <c r="AQ130" s="45">
        <f t="shared" si="37"/>
        <v>8540</v>
      </c>
      <c r="AR130" s="45">
        <f t="shared" si="37"/>
        <v>8540</v>
      </c>
      <c r="AS130" s="45">
        <f t="shared" si="37"/>
        <v>8540</v>
      </c>
      <c r="AT130" s="45">
        <f t="shared" si="37"/>
        <v>8540</v>
      </c>
      <c r="AU130" s="45">
        <f t="shared" si="37"/>
        <v>8540</v>
      </c>
      <c r="AV130" s="45">
        <f t="shared" si="37"/>
        <v>8540</v>
      </c>
      <c r="AW130" s="45">
        <f t="shared" si="37"/>
        <v>8540</v>
      </c>
      <c r="AX130" s="45">
        <f t="shared" si="37"/>
        <v>8540</v>
      </c>
      <c r="AY130" s="45">
        <f t="shared" si="37"/>
        <v>8540</v>
      </c>
    </row>
    <row r="131" spans="1:130" x14ac:dyDescent="0.25">
      <c r="B131" t="str">
        <f t="shared" si="24"/>
        <v>Prodotto 13</v>
      </c>
      <c r="D131" s="45">
        <f t="shared" si="26"/>
        <v>0</v>
      </c>
      <c r="E131" s="45">
        <f t="shared" si="26"/>
        <v>0</v>
      </c>
      <c r="F131" s="45">
        <f t="shared" ref="F131:AY131" si="38">+F61+F85-F108</f>
        <v>8540</v>
      </c>
      <c r="G131" s="45">
        <f t="shared" si="38"/>
        <v>8540</v>
      </c>
      <c r="H131" s="45">
        <f t="shared" si="38"/>
        <v>8540</v>
      </c>
      <c r="I131" s="45">
        <f t="shared" si="38"/>
        <v>8540</v>
      </c>
      <c r="J131" s="45">
        <f t="shared" si="38"/>
        <v>8540</v>
      </c>
      <c r="K131" s="45">
        <f t="shared" si="38"/>
        <v>8540</v>
      </c>
      <c r="L131" s="45">
        <f t="shared" si="38"/>
        <v>8540</v>
      </c>
      <c r="M131" s="45">
        <f t="shared" si="38"/>
        <v>8540</v>
      </c>
      <c r="N131" s="45">
        <f t="shared" si="38"/>
        <v>8540</v>
      </c>
      <c r="O131" s="45">
        <f t="shared" si="38"/>
        <v>8540</v>
      </c>
      <c r="P131" s="45">
        <f t="shared" si="38"/>
        <v>8540</v>
      </c>
      <c r="Q131" s="45">
        <f t="shared" si="38"/>
        <v>8540</v>
      </c>
      <c r="R131" s="45">
        <f t="shared" si="38"/>
        <v>8540</v>
      </c>
      <c r="S131" s="45">
        <f t="shared" si="38"/>
        <v>8540</v>
      </c>
      <c r="T131" s="45">
        <f t="shared" si="38"/>
        <v>8540</v>
      </c>
      <c r="U131" s="45">
        <f t="shared" si="38"/>
        <v>8540</v>
      </c>
      <c r="V131" s="45">
        <f t="shared" si="38"/>
        <v>8540</v>
      </c>
      <c r="W131" s="45">
        <f t="shared" si="38"/>
        <v>8540</v>
      </c>
      <c r="X131" s="45">
        <f t="shared" si="38"/>
        <v>8540</v>
      </c>
      <c r="Y131" s="45">
        <f t="shared" si="38"/>
        <v>8540</v>
      </c>
      <c r="Z131" s="45">
        <f t="shared" si="38"/>
        <v>8540</v>
      </c>
      <c r="AA131" s="45">
        <f t="shared" si="38"/>
        <v>8540</v>
      </c>
      <c r="AB131" s="45">
        <f t="shared" si="38"/>
        <v>8540</v>
      </c>
      <c r="AC131" s="45">
        <f t="shared" si="38"/>
        <v>8540</v>
      </c>
      <c r="AD131" s="45">
        <f t="shared" si="38"/>
        <v>8540</v>
      </c>
      <c r="AE131" s="45">
        <f t="shared" si="38"/>
        <v>8540</v>
      </c>
      <c r="AF131" s="45">
        <f t="shared" si="38"/>
        <v>8540</v>
      </c>
      <c r="AG131" s="45">
        <f t="shared" si="38"/>
        <v>8540</v>
      </c>
      <c r="AH131" s="45">
        <f t="shared" si="38"/>
        <v>8540</v>
      </c>
      <c r="AI131" s="45">
        <f t="shared" si="38"/>
        <v>8540</v>
      </c>
      <c r="AJ131" s="45">
        <f t="shared" si="38"/>
        <v>8540</v>
      </c>
      <c r="AK131" s="45">
        <f t="shared" si="38"/>
        <v>8540</v>
      </c>
      <c r="AL131" s="45">
        <f t="shared" si="38"/>
        <v>8540</v>
      </c>
      <c r="AM131" s="45">
        <f t="shared" si="38"/>
        <v>8540</v>
      </c>
      <c r="AN131" s="45">
        <f t="shared" si="38"/>
        <v>8540</v>
      </c>
      <c r="AO131" s="45">
        <f t="shared" si="38"/>
        <v>8540</v>
      </c>
      <c r="AP131" s="45">
        <f t="shared" si="38"/>
        <v>8540</v>
      </c>
      <c r="AQ131" s="45">
        <f t="shared" si="38"/>
        <v>8540</v>
      </c>
      <c r="AR131" s="45">
        <f t="shared" si="38"/>
        <v>8540</v>
      </c>
      <c r="AS131" s="45">
        <f t="shared" si="38"/>
        <v>8540</v>
      </c>
      <c r="AT131" s="45">
        <f t="shared" si="38"/>
        <v>8540</v>
      </c>
      <c r="AU131" s="45">
        <f t="shared" si="38"/>
        <v>8540</v>
      </c>
      <c r="AV131" s="45">
        <f t="shared" si="38"/>
        <v>8540</v>
      </c>
      <c r="AW131" s="45">
        <f t="shared" si="38"/>
        <v>8540</v>
      </c>
      <c r="AX131" s="45">
        <f t="shared" si="38"/>
        <v>8540</v>
      </c>
      <c r="AY131" s="45">
        <f t="shared" si="38"/>
        <v>8540</v>
      </c>
    </row>
    <row r="132" spans="1:130" x14ac:dyDescent="0.25">
      <c r="B132" t="str">
        <f t="shared" si="24"/>
        <v>Prodotto 14</v>
      </c>
      <c r="D132" s="45">
        <f t="shared" si="26"/>
        <v>0</v>
      </c>
      <c r="E132" s="45">
        <f t="shared" si="26"/>
        <v>0</v>
      </c>
      <c r="F132" s="45">
        <f t="shared" ref="F132:AY132" si="39">+F62+F86-F109</f>
        <v>8540</v>
      </c>
      <c r="G132" s="45">
        <f t="shared" si="39"/>
        <v>8540</v>
      </c>
      <c r="H132" s="45">
        <f t="shared" si="39"/>
        <v>8540</v>
      </c>
      <c r="I132" s="45">
        <f t="shared" si="39"/>
        <v>8540</v>
      </c>
      <c r="J132" s="45">
        <f t="shared" si="39"/>
        <v>8540</v>
      </c>
      <c r="K132" s="45">
        <f t="shared" si="39"/>
        <v>8540</v>
      </c>
      <c r="L132" s="45">
        <f t="shared" si="39"/>
        <v>8540</v>
      </c>
      <c r="M132" s="45">
        <f t="shared" si="39"/>
        <v>8540</v>
      </c>
      <c r="N132" s="45">
        <f t="shared" si="39"/>
        <v>8540</v>
      </c>
      <c r="O132" s="45">
        <f t="shared" si="39"/>
        <v>8540</v>
      </c>
      <c r="P132" s="45">
        <f t="shared" si="39"/>
        <v>8540</v>
      </c>
      <c r="Q132" s="45">
        <f t="shared" si="39"/>
        <v>8540</v>
      </c>
      <c r="R132" s="45">
        <f t="shared" si="39"/>
        <v>8540</v>
      </c>
      <c r="S132" s="45">
        <f t="shared" si="39"/>
        <v>8540</v>
      </c>
      <c r="T132" s="45">
        <f t="shared" si="39"/>
        <v>8540</v>
      </c>
      <c r="U132" s="45">
        <f t="shared" si="39"/>
        <v>8540</v>
      </c>
      <c r="V132" s="45">
        <f t="shared" si="39"/>
        <v>8540</v>
      </c>
      <c r="W132" s="45">
        <f t="shared" si="39"/>
        <v>8540</v>
      </c>
      <c r="X132" s="45">
        <f t="shared" si="39"/>
        <v>8540</v>
      </c>
      <c r="Y132" s="45">
        <f t="shared" si="39"/>
        <v>8540</v>
      </c>
      <c r="Z132" s="45">
        <f t="shared" si="39"/>
        <v>8540</v>
      </c>
      <c r="AA132" s="45">
        <f t="shared" si="39"/>
        <v>8540</v>
      </c>
      <c r="AB132" s="45">
        <f t="shared" si="39"/>
        <v>8540</v>
      </c>
      <c r="AC132" s="45">
        <f t="shared" si="39"/>
        <v>8540</v>
      </c>
      <c r="AD132" s="45">
        <f t="shared" si="39"/>
        <v>8540</v>
      </c>
      <c r="AE132" s="45">
        <f t="shared" si="39"/>
        <v>8540</v>
      </c>
      <c r="AF132" s="45">
        <f t="shared" si="39"/>
        <v>8540</v>
      </c>
      <c r="AG132" s="45">
        <f t="shared" si="39"/>
        <v>8540</v>
      </c>
      <c r="AH132" s="45">
        <f t="shared" si="39"/>
        <v>8540</v>
      </c>
      <c r="AI132" s="45">
        <f t="shared" si="39"/>
        <v>8540</v>
      </c>
      <c r="AJ132" s="45">
        <f t="shared" si="39"/>
        <v>8540</v>
      </c>
      <c r="AK132" s="45">
        <f t="shared" si="39"/>
        <v>8540</v>
      </c>
      <c r="AL132" s="45">
        <f t="shared" si="39"/>
        <v>8540</v>
      </c>
      <c r="AM132" s="45">
        <f t="shared" si="39"/>
        <v>8540</v>
      </c>
      <c r="AN132" s="45">
        <f t="shared" si="39"/>
        <v>8540</v>
      </c>
      <c r="AO132" s="45">
        <f t="shared" si="39"/>
        <v>8540</v>
      </c>
      <c r="AP132" s="45">
        <f t="shared" si="39"/>
        <v>8540</v>
      </c>
      <c r="AQ132" s="45">
        <f t="shared" si="39"/>
        <v>8540</v>
      </c>
      <c r="AR132" s="45">
        <f t="shared" si="39"/>
        <v>8540</v>
      </c>
      <c r="AS132" s="45">
        <f t="shared" si="39"/>
        <v>8540</v>
      </c>
      <c r="AT132" s="45">
        <f t="shared" si="39"/>
        <v>8540</v>
      </c>
      <c r="AU132" s="45">
        <f t="shared" si="39"/>
        <v>8540</v>
      </c>
      <c r="AV132" s="45">
        <f t="shared" si="39"/>
        <v>8540</v>
      </c>
      <c r="AW132" s="45">
        <f t="shared" si="39"/>
        <v>8540</v>
      </c>
      <c r="AX132" s="45">
        <f t="shared" si="39"/>
        <v>8540</v>
      </c>
      <c r="AY132" s="45">
        <f t="shared" si="39"/>
        <v>8540</v>
      </c>
    </row>
    <row r="133" spans="1:130" x14ac:dyDescent="0.25">
      <c r="B133" t="str">
        <f t="shared" si="24"/>
        <v>Prodotto 15</v>
      </c>
      <c r="D133" s="45">
        <f t="shared" si="26"/>
        <v>0</v>
      </c>
      <c r="E133" s="45">
        <f t="shared" si="26"/>
        <v>0</v>
      </c>
      <c r="F133" s="45">
        <f t="shared" ref="F133:AY133" si="40">+F63+F87-F110</f>
        <v>8540</v>
      </c>
      <c r="G133" s="45">
        <f t="shared" si="40"/>
        <v>8540</v>
      </c>
      <c r="H133" s="45">
        <f t="shared" si="40"/>
        <v>8540</v>
      </c>
      <c r="I133" s="45">
        <f t="shared" si="40"/>
        <v>8540</v>
      </c>
      <c r="J133" s="45">
        <f t="shared" si="40"/>
        <v>8540</v>
      </c>
      <c r="K133" s="45">
        <f t="shared" si="40"/>
        <v>8540</v>
      </c>
      <c r="L133" s="45">
        <f t="shared" si="40"/>
        <v>8540</v>
      </c>
      <c r="M133" s="45">
        <f t="shared" si="40"/>
        <v>8540</v>
      </c>
      <c r="N133" s="45">
        <f t="shared" si="40"/>
        <v>8540</v>
      </c>
      <c r="O133" s="45">
        <f t="shared" si="40"/>
        <v>8540</v>
      </c>
      <c r="P133" s="45">
        <f t="shared" si="40"/>
        <v>8540</v>
      </c>
      <c r="Q133" s="45">
        <f t="shared" si="40"/>
        <v>8540</v>
      </c>
      <c r="R133" s="45">
        <f t="shared" si="40"/>
        <v>8540</v>
      </c>
      <c r="S133" s="45">
        <f t="shared" si="40"/>
        <v>8540</v>
      </c>
      <c r="T133" s="45">
        <f t="shared" si="40"/>
        <v>8540</v>
      </c>
      <c r="U133" s="45">
        <f t="shared" si="40"/>
        <v>8540</v>
      </c>
      <c r="V133" s="45">
        <f t="shared" si="40"/>
        <v>8540</v>
      </c>
      <c r="W133" s="45">
        <f t="shared" si="40"/>
        <v>8540</v>
      </c>
      <c r="X133" s="45">
        <f t="shared" si="40"/>
        <v>8540</v>
      </c>
      <c r="Y133" s="45">
        <f t="shared" si="40"/>
        <v>8540</v>
      </c>
      <c r="Z133" s="45">
        <f t="shared" si="40"/>
        <v>8540</v>
      </c>
      <c r="AA133" s="45">
        <f t="shared" si="40"/>
        <v>8540</v>
      </c>
      <c r="AB133" s="45">
        <f t="shared" si="40"/>
        <v>8540</v>
      </c>
      <c r="AC133" s="45">
        <f t="shared" si="40"/>
        <v>8540</v>
      </c>
      <c r="AD133" s="45">
        <f t="shared" si="40"/>
        <v>8540</v>
      </c>
      <c r="AE133" s="45">
        <f t="shared" si="40"/>
        <v>8540</v>
      </c>
      <c r="AF133" s="45">
        <f t="shared" si="40"/>
        <v>8540</v>
      </c>
      <c r="AG133" s="45">
        <f t="shared" si="40"/>
        <v>8540</v>
      </c>
      <c r="AH133" s="45">
        <f t="shared" si="40"/>
        <v>8540</v>
      </c>
      <c r="AI133" s="45">
        <f t="shared" si="40"/>
        <v>8540</v>
      </c>
      <c r="AJ133" s="45">
        <f t="shared" si="40"/>
        <v>8540</v>
      </c>
      <c r="AK133" s="45">
        <f t="shared" si="40"/>
        <v>8540</v>
      </c>
      <c r="AL133" s="45">
        <f t="shared" si="40"/>
        <v>8540</v>
      </c>
      <c r="AM133" s="45">
        <f t="shared" si="40"/>
        <v>8540</v>
      </c>
      <c r="AN133" s="45">
        <f t="shared" si="40"/>
        <v>8540</v>
      </c>
      <c r="AO133" s="45">
        <f t="shared" si="40"/>
        <v>8540</v>
      </c>
      <c r="AP133" s="45">
        <f t="shared" si="40"/>
        <v>8540</v>
      </c>
      <c r="AQ133" s="45">
        <f t="shared" si="40"/>
        <v>8540</v>
      </c>
      <c r="AR133" s="45">
        <f t="shared" si="40"/>
        <v>8540</v>
      </c>
      <c r="AS133" s="45">
        <f t="shared" si="40"/>
        <v>8540</v>
      </c>
      <c r="AT133" s="45">
        <f t="shared" si="40"/>
        <v>8540</v>
      </c>
      <c r="AU133" s="45">
        <f t="shared" si="40"/>
        <v>8540</v>
      </c>
      <c r="AV133" s="45">
        <f t="shared" si="40"/>
        <v>8540</v>
      </c>
      <c r="AW133" s="45">
        <f t="shared" si="40"/>
        <v>8540</v>
      </c>
      <c r="AX133" s="45">
        <f t="shared" si="40"/>
        <v>8540</v>
      </c>
      <c r="AY133" s="45">
        <f t="shared" si="40"/>
        <v>8540</v>
      </c>
    </row>
    <row r="134" spans="1:130" x14ac:dyDescent="0.25">
      <c r="B134" t="str">
        <f t="shared" si="24"/>
        <v>Prodotto 16</v>
      </c>
      <c r="D134" s="45">
        <f t="shared" si="26"/>
        <v>0</v>
      </c>
      <c r="E134" s="45">
        <f t="shared" si="26"/>
        <v>0</v>
      </c>
      <c r="F134" s="45">
        <f t="shared" ref="F134:AY134" si="41">+F64+F88-F111</f>
        <v>8540</v>
      </c>
      <c r="G134" s="45">
        <f t="shared" si="41"/>
        <v>8540</v>
      </c>
      <c r="H134" s="45">
        <f t="shared" si="41"/>
        <v>8540</v>
      </c>
      <c r="I134" s="45">
        <f t="shared" si="41"/>
        <v>8540</v>
      </c>
      <c r="J134" s="45">
        <f t="shared" si="41"/>
        <v>8540</v>
      </c>
      <c r="K134" s="45">
        <f t="shared" si="41"/>
        <v>8540</v>
      </c>
      <c r="L134" s="45">
        <f t="shared" si="41"/>
        <v>8540</v>
      </c>
      <c r="M134" s="45">
        <f t="shared" si="41"/>
        <v>8540</v>
      </c>
      <c r="N134" s="45">
        <f t="shared" si="41"/>
        <v>8540</v>
      </c>
      <c r="O134" s="45">
        <f t="shared" si="41"/>
        <v>8540</v>
      </c>
      <c r="P134" s="45">
        <f t="shared" si="41"/>
        <v>8540</v>
      </c>
      <c r="Q134" s="45">
        <f t="shared" si="41"/>
        <v>8540</v>
      </c>
      <c r="R134" s="45">
        <f t="shared" si="41"/>
        <v>8540</v>
      </c>
      <c r="S134" s="45">
        <f t="shared" si="41"/>
        <v>8540</v>
      </c>
      <c r="T134" s="45">
        <f t="shared" si="41"/>
        <v>8540</v>
      </c>
      <c r="U134" s="45">
        <f t="shared" si="41"/>
        <v>8540</v>
      </c>
      <c r="V134" s="45">
        <f t="shared" si="41"/>
        <v>8540</v>
      </c>
      <c r="W134" s="45">
        <f t="shared" si="41"/>
        <v>8540</v>
      </c>
      <c r="X134" s="45">
        <f t="shared" si="41"/>
        <v>8540</v>
      </c>
      <c r="Y134" s="45">
        <f t="shared" si="41"/>
        <v>8540</v>
      </c>
      <c r="Z134" s="45">
        <f t="shared" si="41"/>
        <v>8540</v>
      </c>
      <c r="AA134" s="45">
        <f t="shared" si="41"/>
        <v>8540</v>
      </c>
      <c r="AB134" s="45">
        <f t="shared" si="41"/>
        <v>8540</v>
      </c>
      <c r="AC134" s="45">
        <f t="shared" si="41"/>
        <v>8540</v>
      </c>
      <c r="AD134" s="45">
        <f t="shared" si="41"/>
        <v>8540</v>
      </c>
      <c r="AE134" s="45">
        <f t="shared" si="41"/>
        <v>8540</v>
      </c>
      <c r="AF134" s="45">
        <f t="shared" si="41"/>
        <v>8540</v>
      </c>
      <c r="AG134" s="45">
        <f t="shared" si="41"/>
        <v>8540</v>
      </c>
      <c r="AH134" s="45">
        <f t="shared" si="41"/>
        <v>8540</v>
      </c>
      <c r="AI134" s="45">
        <f t="shared" si="41"/>
        <v>8540</v>
      </c>
      <c r="AJ134" s="45">
        <f t="shared" si="41"/>
        <v>8540</v>
      </c>
      <c r="AK134" s="45">
        <f t="shared" si="41"/>
        <v>8540</v>
      </c>
      <c r="AL134" s="45">
        <f t="shared" si="41"/>
        <v>8540</v>
      </c>
      <c r="AM134" s="45">
        <f t="shared" si="41"/>
        <v>8540</v>
      </c>
      <c r="AN134" s="45">
        <f t="shared" si="41"/>
        <v>8540</v>
      </c>
      <c r="AO134" s="45">
        <f t="shared" si="41"/>
        <v>8540</v>
      </c>
      <c r="AP134" s="45">
        <f t="shared" si="41"/>
        <v>8540</v>
      </c>
      <c r="AQ134" s="45">
        <f t="shared" si="41"/>
        <v>8540</v>
      </c>
      <c r="AR134" s="45">
        <f t="shared" si="41"/>
        <v>8540</v>
      </c>
      <c r="AS134" s="45">
        <f t="shared" si="41"/>
        <v>8540</v>
      </c>
      <c r="AT134" s="45">
        <f t="shared" si="41"/>
        <v>8540</v>
      </c>
      <c r="AU134" s="45">
        <f t="shared" si="41"/>
        <v>8540</v>
      </c>
      <c r="AV134" s="45">
        <f t="shared" si="41"/>
        <v>8540</v>
      </c>
      <c r="AW134" s="45">
        <f t="shared" si="41"/>
        <v>8540</v>
      </c>
      <c r="AX134" s="45">
        <f t="shared" si="41"/>
        <v>8540</v>
      </c>
      <c r="AY134" s="45">
        <f t="shared" si="41"/>
        <v>8540</v>
      </c>
    </row>
    <row r="135" spans="1:130" x14ac:dyDescent="0.25">
      <c r="B135" t="str">
        <f t="shared" si="24"/>
        <v>Prodotto 17</v>
      </c>
      <c r="D135" s="45">
        <f t="shared" si="26"/>
        <v>0</v>
      </c>
      <c r="E135" s="45">
        <f t="shared" si="26"/>
        <v>0</v>
      </c>
      <c r="F135" s="45">
        <f t="shared" ref="F135:AY135" si="42">+F65+F89-F112</f>
        <v>8540</v>
      </c>
      <c r="G135" s="45">
        <f t="shared" si="42"/>
        <v>8540</v>
      </c>
      <c r="H135" s="45">
        <f t="shared" si="42"/>
        <v>8540</v>
      </c>
      <c r="I135" s="45">
        <f t="shared" si="42"/>
        <v>8540</v>
      </c>
      <c r="J135" s="45">
        <f t="shared" si="42"/>
        <v>8540</v>
      </c>
      <c r="K135" s="45">
        <f t="shared" si="42"/>
        <v>8540</v>
      </c>
      <c r="L135" s="45">
        <f t="shared" si="42"/>
        <v>8540</v>
      </c>
      <c r="M135" s="45">
        <f t="shared" si="42"/>
        <v>8540</v>
      </c>
      <c r="N135" s="45">
        <f t="shared" si="42"/>
        <v>8540</v>
      </c>
      <c r="O135" s="45">
        <f t="shared" si="42"/>
        <v>8540</v>
      </c>
      <c r="P135" s="45">
        <f t="shared" si="42"/>
        <v>8540</v>
      </c>
      <c r="Q135" s="45">
        <f t="shared" si="42"/>
        <v>8540</v>
      </c>
      <c r="R135" s="45">
        <f t="shared" si="42"/>
        <v>8540</v>
      </c>
      <c r="S135" s="45">
        <f t="shared" si="42"/>
        <v>8540</v>
      </c>
      <c r="T135" s="45">
        <f t="shared" si="42"/>
        <v>8540</v>
      </c>
      <c r="U135" s="45">
        <f t="shared" si="42"/>
        <v>8540</v>
      </c>
      <c r="V135" s="45">
        <f t="shared" si="42"/>
        <v>8540</v>
      </c>
      <c r="W135" s="45">
        <f t="shared" si="42"/>
        <v>8540</v>
      </c>
      <c r="X135" s="45">
        <f t="shared" si="42"/>
        <v>8540</v>
      </c>
      <c r="Y135" s="45">
        <f t="shared" si="42"/>
        <v>8540</v>
      </c>
      <c r="Z135" s="45">
        <f t="shared" si="42"/>
        <v>8540</v>
      </c>
      <c r="AA135" s="45">
        <f t="shared" si="42"/>
        <v>8540</v>
      </c>
      <c r="AB135" s="45">
        <f t="shared" si="42"/>
        <v>8540</v>
      </c>
      <c r="AC135" s="45">
        <f t="shared" si="42"/>
        <v>8540</v>
      </c>
      <c r="AD135" s="45">
        <f t="shared" si="42"/>
        <v>8540</v>
      </c>
      <c r="AE135" s="45">
        <f t="shared" si="42"/>
        <v>8540</v>
      </c>
      <c r="AF135" s="45">
        <f t="shared" si="42"/>
        <v>8540</v>
      </c>
      <c r="AG135" s="45">
        <f t="shared" si="42"/>
        <v>8540</v>
      </c>
      <c r="AH135" s="45">
        <f t="shared" si="42"/>
        <v>8540</v>
      </c>
      <c r="AI135" s="45">
        <f t="shared" si="42"/>
        <v>8540</v>
      </c>
      <c r="AJ135" s="45">
        <f t="shared" si="42"/>
        <v>8540</v>
      </c>
      <c r="AK135" s="45">
        <f t="shared" si="42"/>
        <v>8540</v>
      </c>
      <c r="AL135" s="45">
        <f t="shared" si="42"/>
        <v>8540</v>
      </c>
      <c r="AM135" s="45">
        <f t="shared" si="42"/>
        <v>8540</v>
      </c>
      <c r="AN135" s="45">
        <f t="shared" si="42"/>
        <v>8540</v>
      </c>
      <c r="AO135" s="45">
        <f t="shared" si="42"/>
        <v>8540</v>
      </c>
      <c r="AP135" s="45">
        <f t="shared" si="42"/>
        <v>8540</v>
      </c>
      <c r="AQ135" s="45">
        <f t="shared" si="42"/>
        <v>8540</v>
      </c>
      <c r="AR135" s="45">
        <f t="shared" si="42"/>
        <v>8540</v>
      </c>
      <c r="AS135" s="45">
        <f t="shared" si="42"/>
        <v>8540</v>
      </c>
      <c r="AT135" s="45">
        <f t="shared" si="42"/>
        <v>8540</v>
      </c>
      <c r="AU135" s="45">
        <f t="shared" si="42"/>
        <v>8540</v>
      </c>
      <c r="AV135" s="45">
        <f t="shared" si="42"/>
        <v>8540</v>
      </c>
      <c r="AW135" s="45">
        <f t="shared" si="42"/>
        <v>8540</v>
      </c>
      <c r="AX135" s="45">
        <f t="shared" si="42"/>
        <v>8540</v>
      </c>
      <c r="AY135" s="45">
        <f t="shared" si="42"/>
        <v>8540</v>
      </c>
    </row>
    <row r="136" spans="1:130" x14ac:dyDescent="0.25">
      <c r="B136" t="str">
        <f t="shared" si="24"/>
        <v>Prodotto 18</v>
      </c>
      <c r="D136" s="45">
        <f t="shared" si="26"/>
        <v>0</v>
      </c>
      <c r="E136" s="45">
        <f t="shared" si="26"/>
        <v>0</v>
      </c>
      <c r="F136" s="45">
        <f t="shared" ref="F136:AY136" si="43">+F66+F90-F113</f>
        <v>8540</v>
      </c>
      <c r="G136" s="45">
        <f t="shared" si="43"/>
        <v>8540</v>
      </c>
      <c r="H136" s="45">
        <f t="shared" si="43"/>
        <v>8540</v>
      </c>
      <c r="I136" s="45">
        <f t="shared" si="43"/>
        <v>8540</v>
      </c>
      <c r="J136" s="45">
        <f t="shared" si="43"/>
        <v>8540</v>
      </c>
      <c r="K136" s="45">
        <f t="shared" si="43"/>
        <v>8540</v>
      </c>
      <c r="L136" s="45">
        <f t="shared" si="43"/>
        <v>8540</v>
      </c>
      <c r="M136" s="45">
        <f t="shared" si="43"/>
        <v>8540</v>
      </c>
      <c r="N136" s="45">
        <f t="shared" si="43"/>
        <v>8540</v>
      </c>
      <c r="O136" s="45">
        <f t="shared" si="43"/>
        <v>8540</v>
      </c>
      <c r="P136" s="45">
        <f t="shared" si="43"/>
        <v>8540</v>
      </c>
      <c r="Q136" s="45">
        <f t="shared" si="43"/>
        <v>8540</v>
      </c>
      <c r="R136" s="45">
        <f t="shared" si="43"/>
        <v>8540</v>
      </c>
      <c r="S136" s="45">
        <f t="shared" si="43"/>
        <v>8540</v>
      </c>
      <c r="T136" s="45">
        <f t="shared" si="43"/>
        <v>8540</v>
      </c>
      <c r="U136" s="45">
        <f t="shared" si="43"/>
        <v>8540</v>
      </c>
      <c r="V136" s="45">
        <f t="shared" si="43"/>
        <v>8540</v>
      </c>
      <c r="W136" s="45">
        <f t="shared" si="43"/>
        <v>8540</v>
      </c>
      <c r="X136" s="45">
        <f t="shared" si="43"/>
        <v>8540</v>
      </c>
      <c r="Y136" s="45">
        <f t="shared" si="43"/>
        <v>8540</v>
      </c>
      <c r="Z136" s="45">
        <f t="shared" si="43"/>
        <v>8540</v>
      </c>
      <c r="AA136" s="45">
        <f t="shared" si="43"/>
        <v>8540</v>
      </c>
      <c r="AB136" s="45">
        <f t="shared" si="43"/>
        <v>8540</v>
      </c>
      <c r="AC136" s="45">
        <f t="shared" si="43"/>
        <v>8540</v>
      </c>
      <c r="AD136" s="45">
        <f t="shared" si="43"/>
        <v>8540</v>
      </c>
      <c r="AE136" s="45">
        <f t="shared" si="43"/>
        <v>8540</v>
      </c>
      <c r="AF136" s="45">
        <f t="shared" si="43"/>
        <v>8540</v>
      </c>
      <c r="AG136" s="45">
        <f t="shared" si="43"/>
        <v>8540</v>
      </c>
      <c r="AH136" s="45">
        <f t="shared" si="43"/>
        <v>8540</v>
      </c>
      <c r="AI136" s="45">
        <f t="shared" si="43"/>
        <v>8540</v>
      </c>
      <c r="AJ136" s="45">
        <f t="shared" si="43"/>
        <v>8540</v>
      </c>
      <c r="AK136" s="45">
        <f t="shared" si="43"/>
        <v>8540</v>
      </c>
      <c r="AL136" s="45">
        <f t="shared" si="43"/>
        <v>8540</v>
      </c>
      <c r="AM136" s="45">
        <f t="shared" si="43"/>
        <v>8540</v>
      </c>
      <c r="AN136" s="45">
        <f t="shared" si="43"/>
        <v>8540</v>
      </c>
      <c r="AO136" s="45">
        <f t="shared" si="43"/>
        <v>8540</v>
      </c>
      <c r="AP136" s="45">
        <f t="shared" si="43"/>
        <v>8540</v>
      </c>
      <c r="AQ136" s="45">
        <f t="shared" si="43"/>
        <v>8540</v>
      </c>
      <c r="AR136" s="45">
        <f t="shared" si="43"/>
        <v>8540</v>
      </c>
      <c r="AS136" s="45">
        <f t="shared" si="43"/>
        <v>8540</v>
      </c>
      <c r="AT136" s="45">
        <f t="shared" si="43"/>
        <v>8540</v>
      </c>
      <c r="AU136" s="45">
        <f t="shared" si="43"/>
        <v>8540</v>
      </c>
      <c r="AV136" s="45">
        <f t="shared" si="43"/>
        <v>8540</v>
      </c>
      <c r="AW136" s="45">
        <f t="shared" si="43"/>
        <v>8540</v>
      </c>
      <c r="AX136" s="45">
        <f t="shared" si="43"/>
        <v>8540</v>
      </c>
      <c r="AY136" s="45">
        <f t="shared" si="43"/>
        <v>8540</v>
      </c>
    </row>
    <row r="137" spans="1:130" x14ac:dyDescent="0.25">
      <c r="B137" t="str">
        <f t="shared" si="24"/>
        <v>Prodotto 19</v>
      </c>
      <c r="D137" s="45">
        <f t="shared" si="26"/>
        <v>0</v>
      </c>
      <c r="E137" s="45">
        <f t="shared" si="26"/>
        <v>0</v>
      </c>
      <c r="F137" s="45">
        <f t="shared" ref="F137:AY137" si="44">+F67+F91-F114</f>
        <v>8540</v>
      </c>
      <c r="G137" s="45">
        <f t="shared" si="44"/>
        <v>8540</v>
      </c>
      <c r="H137" s="45">
        <f t="shared" si="44"/>
        <v>8540</v>
      </c>
      <c r="I137" s="45">
        <f t="shared" si="44"/>
        <v>8540</v>
      </c>
      <c r="J137" s="45">
        <f t="shared" si="44"/>
        <v>8540</v>
      </c>
      <c r="K137" s="45">
        <f t="shared" si="44"/>
        <v>8540</v>
      </c>
      <c r="L137" s="45">
        <f t="shared" si="44"/>
        <v>8540</v>
      </c>
      <c r="M137" s="45">
        <f t="shared" si="44"/>
        <v>8540</v>
      </c>
      <c r="N137" s="45">
        <f t="shared" si="44"/>
        <v>8540</v>
      </c>
      <c r="O137" s="45">
        <f t="shared" si="44"/>
        <v>8540</v>
      </c>
      <c r="P137" s="45">
        <f t="shared" si="44"/>
        <v>8540</v>
      </c>
      <c r="Q137" s="45">
        <f t="shared" si="44"/>
        <v>8540</v>
      </c>
      <c r="R137" s="45">
        <f t="shared" si="44"/>
        <v>8540</v>
      </c>
      <c r="S137" s="45">
        <f t="shared" si="44"/>
        <v>8540</v>
      </c>
      <c r="T137" s="45">
        <f t="shared" si="44"/>
        <v>8540</v>
      </c>
      <c r="U137" s="45">
        <f t="shared" si="44"/>
        <v>8540</v>
      </c>
      <c r="V137" s="45">
        <f t="shared" si="44"/>
        <v>8540</v>
      </c>
      <c r="W137" s="45">
        <f t="shared" si="44"/>
        <v>8540</v>
      </c>
      <c r="X137" s="45">
        <f t="shared" si="44"/>
        <v>8540</v>
      </c>
      <c r="Y137" s="45">
        <f t="shared" si="44"/>
        <v>8540</v>
      </c>
      <c r="Z137" s="45">
        <f t="shared" si="44"/>
        <v>8540</v>
      </c>
      <c r="AA137" s="45">
        <f t="shared" si="44"/>
        <v>8540</v>
      </c>
      <c r="AB137" s="45">
        <f t="shared" si="44"/>
        <v>8540</v>
      </c>
      <c r="AC137" s="45">
        <f t="shared" si="44"/>
        <v>8540</v>
      </c>
      <c r="AD137" s="45">
        <f t="shared" si="44"/>
        <v>8540</v>
      </c>
      <c r="AE137" s="45">
        <f t="shared" si="44"/>
        <v>8540</v>
      </c>
      <c r="AF137" s="45">
        <f t="shared" si="44"/>
        <v>8540</v>
      </c>
      <c r="AG137" s="45">
        <f t="shared" si="44"/>
        <v>8540</v>
      </c>
      <c r="AH137" s="45">
        <f t="shared" si="44"/>
        <v>8540</v>
      </c>
      <c r="AI137" s="45">
        <f t="shared" si="44"/>
        <v>8540</v>
      </c>
      <c r="AJ137" s="45">
        <f t="shared" si="44"/>
        <v>8540</v>
      </c>
      <c r="AK137" s="45">
        <f t="shared" si="44"/>
        <v>8540</v>
      </c>
      <c r="AL137" s="45">
        <f t="shared" si="44"/>
        <v>8540</v>
      </c>
      <c r="AM137" s="45">
        <f t="shared" si="44"/>
        <v>8540</v>
      </c>
      <c r="AN137" s="45">
        <f t="shared" si="44"/>
        <v>8540</v>
      </c>
      <c r="AO137" s="45">
        <f t="shared" si="44"/>
        <v>8540</v>
      </c>
      <c r="AP137" s="45">
        <f t="shared" si="44"/>
        <v>8540</v>
      </c>
      <c r="AQ137" s="45">
        <f t="shared" si="44"/>
        <v>8540</v>
      </c>
      <c r="AR137" s="45">
        <f t="shared" si="44"/>
        <v>8540</v>
      </c>
      <c r="AS137" s="45">
        <f t="shared" si="44"/>
        <v>8540</v>
      </c>
      <c r="AT137" s="45">
        <f t="shared" si="44"/>
        <v>8540</v>
      </c>
      <c r="AU137" s="45">
        <f t="shared" si="44"/>
        <v>8540</v>
      </c>
      <c r="AV137" s="45">
        <f t="shared" si="44"/>
        <v>8540</v>
      </c>
      <c r="AW137" s="45">
        <f t="shared" si="44"/>
        <v>8540</v>
      </c>
      <c r="AX137" s="45">
        <f t="shared" si="44"/>
        <v>8540</v>
      </c>
      <c r="AY137" s="45">
        <f t="shared" si="44"/>
        <v>8540</v>
      </c>
    </row>
    <row r="138" spans="1:130" x14ac:dyDescent="0.25">
      <c r="B138" t="str">
        <f t="shared" si="24"/>
        <v>Prodotto 20</v>
      </c>
      <c r="D138" s="45">
        <f t="shared" si="26"/>
        <v>0</v>
      </c>
      <c r="E138" s="45">
        <f t="shared" si="26"/>
        <v>0</v>
      </c>
      <c r="F138" s="45">
        <f t="shared" ref="F138:AY138" si="45">+F68+F92-F115</f>
        <v>8540</v>
      </c>
      <c r="G138" s="45">
        <f t="shared" si="45"/>
        <v>8540</v>
      </c>
      <c r="H138" s="45">
        <f t="shared" si="45"/>
        <v>8540</v>
      </c>
      <c r="I138" s="45">
        <f t="shared" si="45"/>
        <v>8540</v>
      </c>
      <c r="J138" s="45">
        <f t="shared" si="45"/>
        <v>8540</v>
      </c>
      <c r="K138" s="45">
        <f t="shared" si="45"/>
        <v>8540</v>
      </c>
      <c r="L138" s="45">
        <f t="shared" si="45"/>
        <v>8540</v>
      </c>
      <c r="M138" s="45">
        <f t="shared" si="45"/>
        <v>8540</v>
      </c>
      <c r="N138" s="45">
        <f t="shared" si="45"/>
        <v>8540</v>
      </c>
      <c r="O138" s="45">
        <f t="shared" si="45"/>
        <v>8540</v>
      </c>
      <c r="P138" s="45">
        <f t="shared" si="45"/>
        <v>8540</v>
      </c>
      <c r="Q138" s="45">
        <f t="shared" si="45"/>
        <v>8540</v>
      </c>
      <c r="R138" s="45">
        <f t="shared" si="45"/>
        <v>8540</v>
      </c>
      <c r="S138" s="45">
        <f t="shared" si="45"/>
        <v>8540</v>
      </c>
      <c r="T138" s="45">
        <f t="shared" si="45"/>
        <v>8540</v>
      </c>
      <c r="U138" s="45">
        <f t="shared" si="45"/>
        <v>8540</v>
      </c>
      <c r="V138" s="45">
        <f t="shared" si="45"/>
        <v>8540</v>
      </c>
      <c r="W138" s="45">
        <f t="shared" si="45"/>
        <v>8540</v>
      </c>
      <c r="X138" s="45">
        <f t="shared" si="45"/>
        <v>8540</v>
      </c>
      <c r="Y138" s="45">
        <f t="shared" si="45"/>
        <v>8540</v>
      </c>
      <c r="Z138" s="45">
        <f t="shared" si="45"/>
        <v>8540</v>
      </c>
      <c r="AA138" s="45">
        <f t="shared" si="45"/>
        <v>8540</v>
      </c>
      <c r="AB138" s="45">
        <f t="shared" si="45"/>
        <v>8540</v>
      </c>
      <c r="AC138" s="45">
        <f t="shared" si="45"/>
        <v>8540</v>
      </c>
      <c r="AD138" s="45">
        <f t="shared" si="45"/>
        <v>8540</v>
      </c>
      <c r="AE138" s="45">
        <f t="shared" si="45"/>
        <v>8540</v>
      </c>
      <c r="AF138" s="45">
        <f t="shared" si="45"/>
        <v>8540</v>
      </c>
      <c r="AG138" s="45">
        <f t="shared" si="45"/>
        <v>8540</v>
      </c>
      <c r="AH138" s="45">
        <f t="shared" si="45"/>
        <v>8540</v>
      </c>
      <c r="AI138" s="45">
        <f t="shared" si="45"/>
        <v>8540</v>
      </c>
      <c r="AJ138" s="45">
        <f t="shared" si="45"/>
        <v>8540</v>
      </c>
      <c r="AK138" s="45">
        <f t="shared" si="45"/>
        <v>8540</v>
      </c>
      <c r="AL138" s="45">
        <f t="shared" si="45"/>
        <v>8540</v>
      </c>
      <c r="AM138" s="45">
        <f t="shared" si="45"/>
        <v>8540</v>
      </c>
      <c r="AN138" s="45">
        <f t="shared" si="45"/>
        <v>8540</v>
      </c>
      <c r="AO138" s="45">
        <f t="shared" si="45"/>
        <v>8540</v>
      </c>
      <c r="AP138" s="45">
        <f t="shared" si="45"/>
        <v>8540</v>
      </c>
      <c r="AQ138" s="45">
        <f t="shared" si="45"/>
        <v>8540</v>
      </c>
      <c r="AR138" s="45">
        <f t="shared" si="45"/>
        <v>8540</v>
      </c>
      <c r="AS138" s="45">
        <f t="shared" si="45"/>
        <v>8540</v>
      </c>
      <c r="AT138" s="45">
        <f t="shared" si="45"/>
        <v>8540</v>
      </c>
      <c r="AU138" s="45">
        <f t="shared" si="45"/>
        <v>8540</v>
      </c>
      <c r="AV138" s="45">
        <f t="shared" si="45"/>
        <v>8540</v>
      </c>
      <c r="AW138" s="45">
        <f t="shared" si="45"/>
        <v>8540</v>
      </c>
      <c r="AX138" s="45">
        <f t="shared" si="45"/>
        <v>8540</v>
      </c>
      <c r="AY138" s="45">
        <f t="shared" si="45"/>
        <v>8540</v>
      </c>
    </row>
    <row r="139" spans="1:130" s="53" customFormat="1" x14ac:dyDescent="0.25">
      <c r="A139"/>
      <c r="B139" s="3" t="s">
        <v>205</v>
      </c>
      <c r="C139" s="3"/>
      <c r="D139" s="52">
        <f>SUM(D119:D138)</f>
        <v>0</v>
      </c>
      <c r="E139" s="52">
        <f t="shared" ref="E139:G139" si="46">SUM(E119:E138)</f>
        <v>0</v>
      </c>
      <c r="F139" s="52">
        <f t="shared" si="46"/>
        <v>85400</v>
      </c>
      <c r="G139" s="52">
        <f t="shared" si="46"/>
        <v>170800</v>
      </c>
      <c r="H139" s="52">
        <f>SUM(H119:H138)</f>
        <v>170800</v>
      </c>
      <c r="I139" s="52">
        <f t="shared" ref="I139:AY139" si="47">SUM(I119:I138)</f>
        <v>170800</v>
      </c>
      <c r="J139" s="52">
        <f t="shared" si="47"/>
        <v>170800</v>
      </c>
      <c r="K139" s="52">
        <f t="shared" si="47"/>
        <v>170800</v>
      </c>
      <c r="L139" s="52">
        <f t="shared" si="47"/>
        <v>170800</v>
      </c>
      <c r="M139" s="52">
        <f t="shared" si="47"/>
        <v>170800</v>
      </c>
      <c r="N139" s="52">
        <f t="shared" si="47"/>
        <v>170800</v>
      </c>
      <c r="O139" s="52">
        <f t="shared" si="47"/>
        <v>170800</v>
      </c>
      <c r="P139" s="52">
        <f t="shared" si="47"/>
        <v>170800</v>
      </c>
      <c r="Q139" s="52">
        <f t="shared" si="47"/>
        <v>170800</v>
      </c>
      <c r="R139" s="52">
        <f t="shared" si="47"/>
        <v>170800</v>
      </c>
      <c r="S139" s="52">
        <f t="shared" si="47"/>
        <v>170800</v>
      </c>
      <c r="T139" s="52">
        <f t="shared" si="47"/>
        <v>170800</v>
      </c>
      <c r="U139" s="52">
        <f t="shared" si="47"/>
        <v>170800</v>
      </c>
      <c r="V139" s="52">
        <f t="shared" si="47"/>
        <v>170800</v>
      </c>
      <c r="W139" s="52">
        <f t="shared" si="47"/>
        <v>170800</v>
      </c>
      <c r="X139" s="52">
        <f t="shared" si="47"/>
        <v>170800</v>
      </c>
      <c r="Y139" s="52">
        <f t="shared" si="47"/>
        <v>170800</v>
      </c>
      <c r="Z139" s="52">
        <f t="shared" si="47"/>
        <v>170800</v>
      </c>
      <c r="AA139" s="52">
        <f t="shared" si="47"/>
        <v>170800</v>
      </c>
      <c r="AB139" s="52">
        <f t="shared" si="47"/>
        <v>170800</v>
      </c>
      <c r="AC139" s="52">
        <f t="shared" si="47"/>
        <v>170800</v>
      </c>
      <c r="AD139" s="52">
        <f t="shared" si="47"/>
        <v>170800</v>
      </c>
      <c r="AE139" s="52">
        <f t="shared" si="47"/>
        <v>170800</v>
      </c>
      <c r="AF139" s="52">
        <f t="shared" si="47"/>
        <v>170800</v>
      </c>
      <c r="AG139" s="52">
        <f t="shared" si="47"/>
        <v>170800</v>
      </c>
      <c r="AH139" s="52">
        <f t="shared" si="47"/>
        <v>170800</v>
      </c>
      <c r="AI139" s="52">
        <f t="shared" si="47"/>
        <v>170800</v>
      </c>
      <c r="AJ139" s="52">
        <f t="shared" si="47"/>
        <v>170800</v>
      </c>
      <c r="AK139" s="52">
        <f t="shared" si="47"/>
        <v>170800</v>
      </c>
      <c r="AL139" s="52">
        <f t="shared" si="47"/>
        <v>170800</v>
      </c>
      <c r="AM139" s="52">
        <f t="shared" si="47"/>
        <v>170800</v>
      </c>
      <c r="AN139" s="52">
        <f t="shared" si="47"/>
        <v>170800</v>
      </c>
      <c r="AO139" s="52">
        <f t="shared" si="47"/>
        <v>170800</v>
      </c>
      <c r="AP139" s="52">
        <f t="shared" si="47"/>
        <v>170800</v>
      </c>
      <c r="AQ139" s="52">
        <f t="shared" si="47"/>
        <v>170800</v>
      </c>
      <c r="AR139" s="52">
        <f t="shared" si="47"/>
        <v>170800</v>
      </c>
      <c r="AS139" s="52">
        <f t="shared" si="47"/>
        <v>170800</v>
      </c>
      <c r="AT139" s="52">
        <f t="shared" si="47"/>
        <v>170800</v>
      </c>
      <c r="AU139" s="52">
        <f t="shared" si="47"/>
        <v>170800</v>
      </c>
      <c r="AV139" s="52">
        <f t="shared" si="47"/>
        <v>170800</v>
      </c>
      <c r="AW139" s="52">
        <f t="shared" si="47"/>
        <v>170800</v>
      </c>
      <c r="AX139" s="52">
        <f t="shared" si="47"/>
        <v>170800</v>
      </c>
      <c r="AY139" s="52">
        <f t="shared" si="47"/>
        <v>170800</v>
      </c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</row>
  </sheetData>
  <hyperlinks>
    <hyperlink ref="B117" r:id="rId1"/>
    <hyperlink ref="A1" location="Indice!A1" display="INDIC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appoggio!$D$3:$D$6</xm:f>
          </x14:formula1>
          <xm:sqref>C96:C115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46"/>
  <sheetViews>
    <sheetView showGridLines="0" workbookViewId="0">
      <selection activeCell="C17" sqref="C17"/>
    </sheetView>
  </sheetViews>
  <sheetFormatPr defaultRowHeight="15" x14ac:dyDescent="0.25"/>
  <cols>
    <col min="1" max="1" width="34.42578125" customWidth="1"/>
    <col min="2" max="2" width="9.5703125" bestFit="1" customWidth="1"/>
    <col min="3" max="3" width="21.7109375" bestFit="1" customWidth="1"/>
    <col min="5" max="5" width="10.42578125" bestFit="1" customWidth="1"/>
    <col min="6" max="6" width="11.85546875" bestFit="1" customWidth="1"/>
    <col min="7" max="7" width="12.140625" bestFit="1" customWidth="1"/>
    <col min="8" max="8" width="12.28515625" bestFit="1" customWidth="1"/>
    <col min="9" max="9" width="14.42578125" bestFit="1" customWidth="1"/>
  </cols>
  <sheetData>
    <row r="1" spans="1:50" x14ac:dyDescent="0.25">
      <c r="A1" s="54" t="s">
        <v>434</v>
      </c>
      <c r="E1" s="84"/>
      <c r="F1" s="84"/>
      <c r="G1" s="84"/>
      <c r="H1" s="84"/>
      <c r="I1" s="84"/>
      <c r="J1" s="84"/>
    </row>
    <row r="2" spans="1:50" x14ac:dyDescent="0.25">
      <c r="A2" t="s">
        <v>280</v>
      </c>
      <c r="B2" s="17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</row>
    <row r="3" spans="1:50" x14ac:dyDescent="0.25">
      <c r="A3" t="s">
        <v>281</v>
      </c>
      <c r="B3" s="85">
        <v>2300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</row>
    <row r="4" spans="1:50" x14ac:dyDescent="0.25">
      <c r="A4" t="s">
        <v>282</v>
      </c>
      <c r="B4" s="86">
        <v>0.3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</row>
    <row r="5" spans="1:50" x14ac:dyDescent="0.25">
      <c r="A5" t="s">
        <v>283</v>
      </c>
      <c r="B5" s="86">
        <v>0.01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</row>
    <row r="6" spans="1:50" x14ac:dyDescent="0.25">
      <c r="A6" t="s">
        <v>284</v>
      </c>
      <c r="B6" s="86">
        <v>7.4999999999999997E-2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</row>
    <row r="7" spans="1:50" x14ac:dyDescent="0.25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</row>
    <row r="8" spans="1:50" x14ac:dyDescent="0.2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</row>
    <row r="9" spans="1:50" ht="30.75" thickBot="1" x14ac:dyDescent="0.3">
      <c r="A9" s="87"/>
      <c r="B9" s="88"/>
      <c r="C9" s="89" t="str">
        <f>+IF($B$10&gt;12,"inserire mese","")</f>
        <v>inserire mese</v>
      </c>
      <c r="D9" s="89" t="str">
        <f>+IF($B$10&gt;13,"inserire mese","")</f>
        <v>inserire mese</v>
      </c>
      <c r="E9" s="89" t="str">
        <f>+IF($B$10&gt;14,"inserire mese","")</f>
        <v/>
      </c>
      <c r="F9" s="89" t="str">
        <f>+IF($B$10&gt;15,"inserire mese","")</f>
        <v/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</row>
    <row r="10" spans="1:50" ht="15.75" thickTop="1" x14ac:dyDescent="0.25">
      <c r="A10" t="s">
        <v>285</v>
      </c>
      <c r="B10" s="90">
        <v>14</v>
      </c>
      <c r="C10" s="91" t="s">
        <v>286</v>
      </c>
      <c r="D10" s="91" t="s">
        <v>287</v>
      </c>
      <c r="E10" s="91"/>
      <c r="F10" s="91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50" x14ac:dyDescent="0.25">
      <c r="A11" s="87"/>
      <c r="B11" s="92"/>
      <c r="C11" s="93"/>
      <c r="D11" s="93"/>
      <c r="E11" s="93"/>
      <c r="F11" s="93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50" x14ac:dyDescent="0.25">
      <c r="A12" t="s">
        <v>288</v>
      </c>
      <c r="B12" s="86">
        <v>0</v>
      </c>
      <c r="C12" s="93"/>
      <c r="D12" s="93"/>
      <c r="E12" s="93"/>
      <c r="F12" s="9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50" x14ac:dyDescent="0.25">
      <c r="A13" s="87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50" x14ac:dyDescent="0.25">
      <c r="A14" s="87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50" x14ac:dyDescent="0.25">
      <c r="A15" s="84"/>
      <c r="B15" s="8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</row>
    <row r="16" spans="1:50" x14ac:dyDescent="0.25">
      <c r="A16" t="s">
        <v>289</v>
      </c>
      <c r="B16" s="84"/>
      <c r="C16" s="58">
        <f>+M_Vendite!C3</f>
        <v>42370</v>
      </c>
      <c r="D16" s="58">
        <f>+M_Vendite!D3</f>
        <v>42429</v>
      </c>
      <c r="E16" s="58">
        <f>+M_Vendite!E3</f>
        <v>42460</v>
      </c>
      <c r="F16" s="58">
        <f>+M_Vendite!F3</f>
        <v>42490</v>
      </c>
      <c r="G16" s="58">
        <f>+M_Vendite!G3</f>
        <v>42521</v>
      </c>
      <c r="H16" s="58">
        <f>+M_Vendite!H3</f>
        <v>42551</v>
      </c>
      <c r="I16" s="58">
        <f>+M_Vendite!I3</f>
        <v>42582</v>
      </c>
      <c r="J16" s="58">
        <f>+M_Vendite!J3</f>
        <v>42613</v>
      </c>
      <c r="K16" s="58">
        <f>+M_Vendite!K3</f>
        <v>42643</v>
      </c>
      <c r="L16" s="58">
        <f>+M_Vendite!L3</f>
        <v>42674</v>
      </c>
      <c r="M16" s="58">
        <f>+M_Vendite!M3</f>
        <v>42704</v>
      </c>
      <c r="N16" s="58">
        <f>+M_Vendite!N3</f>
        <v>42735</v>
      </c>
      <c r="O16" s="58">
        <f>+M_Vendite!O3</f>
        <v>42766</v>
      </c>
      <c r="P16" s="58">
        <f>+M_Vendite!P3</f>
        <v>42794</v>
      </c>
      <c r="Q16" s="58">
        <f>+M_Vendite!Q3</f>
        <v>42825</v>
      </c>
      <c r="R16" s="58">
        <f>+M_Vendite!R3</f>
        <v>42855</v>
      </c>
      <c r="S16" s="58">
        <f>+M_Vendite!S3</f>
        <v>42886</v>
      </c>
      <c r="T16" s="58">
        <f>+M_Vendite!T3</f>
        <v>42916</v>
      </c>
      <c r="U16" s="58">
        <f>+M_Vendite!U3</f>
        <v>42947</v>
      </c>
      <c r="V16" s="58">
        <f>+M_Vendite!V3</f>
        <v>42978</v>
      </c>
      <c r="W16" s="58">
        <f>+M_Vendite!W3</f>
        <v>43008</v>
      </c>
      <c r="X16" s="58">
        <f>+M_Vendite!X3</f>
        <v>43039</v>
      </c>
      <c r="Y16" s="58">
        <f>+M_Vendite!Y3</f>
        <v>43069</v>
      </c>
      <c r="Z16" s="58">
        <f>+M_Vendite!Z3</f>
        <v>43100</v>
      </c>
      <c r="AA16" s="58">
        <f>+M_Vendite!AA3</f>
        <v>43131</v>
      </c>
      <c r="AB16" s="58">
        <f>+M_Vendite!AB3</f>
        <v>43159</v>
      </c>
      <c r="AC16" s="58">
        <f>+M_Vendite!AC3</f>
        <v>43190</v>
      </c>
      <c r="AD16" s="58">
        <f>+M_Vendite!AD3</f>
        <v>43220</v>
      </c>
      <c r="AE16" s="58">
        <f>+M_Vendite!AE3</f>
        <v>43251</v>
      </c>
      <c r="AF16" s="58">
        <f>+M_Vendite!AF3</f>
        <v>43281</v>
      </c>
      <c r="AG16" s="58">
        <f>+M_Vendite!AG3</f>
        <v>43312</v>
      </c>
      <c r="AH16" s="58">
        <f>+M_Vendite!AH3</f>
        <v>43343</v>
      </c>
      <c r="AI16" s="58">
        <f>+M_Vendite!AI3</f>
        <v>43373</v>
      </c>
      <c r="AJ16" s="58">
        <f>+M_Vendite!AJ3</f>
        <v>43404</v>
      </c>
      <c r="AK16" s="58">
        <f>+M_Vendite!AK3</f>
        <v>43434</v>
      </c>
      <c r="AL16" s="58">
        <f>+M_Vendite!AL3</f>
        <v>43465</v>
      </c>
      <c r="AM16" s="58">
        <f>+M_Vendite!AM3</f>
        <v>43496</v>
      </c>
      <c r="AN16" s="58">
        <f>+M_Vendite!AN3</f>
        <v>43524</v>
      </c>
      <c r="AO16" s="58">
        <f>+M_Vendite!AO3</f>
        <v>43555</v>
      </c>
      <c r="AP16" s="58">
        <f>+M_Vendite!AP3</f>
        <v>43585</v>
      </c>
      <c r="AQ16" s="58">
        <f>+M_Vendite!AQ3</f>
        <v>43616</v>
      </c>
      <c r="AR16" s="58">
        <f>+M_Vendite!AR3</f>
        <v>43646</v>
      </c>
      <c r="AS16" s="58">
        <f>+M_Vendite!AS3</f>
        <v>43677</v>
      </c>
      <c r="AT16" s="58">
        <f>+M_Vendite!AT3</f>
        <v>43708</v>
      </c>
      <c r="AU16" s="58">
        <f>+M_Vendite!AU3</f>
        <v>43738</v>
      </c>
      <c r="AV16" s="58">
        <f>+M_Vendite!AV3</f>
        <v>43769</v>
      </c>
      <c r="AW16" s="58">
        <f>+M_Vendite!AW3</f>
        <v>43799</v>
      </c>
      <c r="AX16" s="58">
        <f>+M_Vendite!AX3</f>
        <v>43830</v>
      </c>
    </row>
    <row r="17" spans="1:50" x14ac:dyDescent="0.25">
      <c r="A17" t="s">
        <v>290</v>
      </c>
      <c r="B17" s="84"/>
      <c r="C17" s="68">
        <v>2</v>
      </c>
      <c r="D17" s="68">
        <v>2</v>
      </c>
      <c r="E17" s="68">
        <v>2</v>
      </c>
      <c r="F17" s="68">
        <v>2</v>
      </c>
      <c r="G17" s="68">
        <v>2</v>
      </c>
      <c r="H17" s="68">
        <v>2</v>
      </c>
      <c r="I17" s="68">
        <v>2</v>
      </c>
      <c r="J17" s="68">
        <v>2</v>
      </c>
      <c r="K17" s="68">
        <v>2</v>
      </c>
      <c r="L17" s="68">
        <v>2</v>
      </c>
      <c r="M17" s="68">
        <v>2</v>
      </c>
      <c r="N17" s="68">
        <v>2</v>
      </c>
      <c r="O17" s="68">
        <v>2</v>
      </c>
      <c r="P17" s="68">
        <v>2</v>
      </c>
      <c r="Q17" s="68">
        <v>2</v>
      </c>
      <c r="R17" s="68">
        <v>2</v>
      </c>
      <c r="S17" s="68">
        <v>2</v>
      </c>
      <c r="T17" s="68">
        <v>2</v>
      </c>
      <c r="U17" s="68">
        <v>2</v>
      </c>
      <c r="V17" s="68">
        <v>2</v>
      </c>
      <c r="W17" s="68">
        <v>2</v>
      </c>
      <c r="X17" s="68">
        <v>2</v>
      </c>
      <c r="Y17" s="68">
        <v>2</v>
      </c>
      <c r="Z17" s="68">
        <v>2</v>
      </c>
      <c r="AA17" s="68">
        <v>2</v>
      </c>
      <c r="AB17" s="68">
        <v>2</v>
      </c>
      <c r="AC17" s="68">
        <v>2</v>
      </c>
      <c r="AD17" s="68">
        <v>2</v>
      </c>
      <c r="AE17" s="68">
        <v>2</v>
      </c>
      <c r="AF17" s="68">
        <v>2</v>
      </c>
      <c r="AG17" s="68">
        <v>2</v>
      </c>
      <c r="AH17" s="68">
        <v>2</v>
      </c>
      <c r="AI17" s="68">
        <v>2</v>
      </c>
      <c r="AJ17" s="68">
        <v>2</v>
      </c>
      <c r="AK17" s="68">
        <v>2</v>
      </c>
      <c r="AL17" s="68">
        <v>2</v>
      </c>
      <c r="AM17" s="68">
        <v>2</v>
      </c>
      <c r="AN17" s="68">
        <v>2</v>
      </c>
      <c r="AO17" s="68">
        <v>2</v>
      </c>
      <c r="AP17" s="68">
        <v>2</v>
      </c>
      <c r="AQ17" s="68">
        <v>2</v>
      </c>
      <c r="AR17" s="68">
        <v>2</v>
      </c>
      <c r="AS17" s="68">
        <v>2</v>
      </c>
      <c r="AT17" s="68">
        <v>2</v>
      </c>
      <c r="AU17" s="68">
        <v>2</v>
      </c>
      <c r="AV17" s="68">
        <v>2</v>
      </c>
      <c r="AW17" s="68">
        <v>2</v>
      </c>
      <c r="AX17" s="68">
        <v>2</v>
      </c>
    </row>
    <row r="18" spans="1:50" x14ac:dyDescent="0.25">
      <c r="A18" s="87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</row>
    <row r="19" spans="1:50" x14ac:dyDescent="0.25">
      <c r="A19" s="87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</row>
    <row r="20" spans="1:50" x14ac:dyDescent="0.25">
      <c r="A20" s="87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</row>
    <row r="21" spans="1:50" x14ac:dyDescent="0.25">
      <c r="A21" s="87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</row>
    <row r="22" spans="1:50" s="95" customFormat="1" ht="12" x14ac:dyDescent="0.2">
      <c r="A22" s="95" t="s">
        <v>291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1</v>
      </c>
      <c r="P22" s="95">
        <v>1</v>
      </c>
      <c r="Q22" s="95">
        <v>1</v>
      </c>
      <c r="R22" s="95">
        <v>1</v>
      </c>
      <c r="S22" s="95">
        <v>1</v>
      </c>
      <c r="T22" s="95">
        <v>1</v>
      </c>
      <c r="U22" s="95">
        <v>1</v>
      </c>
      <c r="V22" s="95">
        <v>1</v>
      </c>
      <c r="W22" s="95">
        <v>1</v>
      </c>
      <c r="X22" s="95">
        <v>1</v>
      </c>
      <c r="Y22" s="95">
        <v>1</v>
      </c>
      <c r="Z22" s="95">
        <v>1</v>
      </c>
      <c r="AA22" s="95">
        <v>2</v>
      </c>
      <c r="AB22" s="95">
        <v>2</v>
      </c>
      <c r="AC22" s="95">
        <v>2</v>
      </c>
      <c r="AD22" s="95">
        <v>2</v>
      </c>
      <c r="AE22" s="95">
        <v>2</v>
      </c>
      <c r="AF22" s="95">
        <v>2</v>
      </c>
      <c r="AG22" s="95">
        <v>2</v>
      </c>
      <c r="AH22" s="95">
        <v>2</v>
      </c>
      <c r="AI22" s="95">
        <v>2</v>
      </c>
      <c r="AJ22" s="95">
        <v>2</v>
      </c>
      <c r="AK22" s="95">
        <v>2</v>
      </c>
      <c r="AL22" s="95">
        <v>2</v>
      </c>
      <c r="AM22" s="95">
        <v>2</v>
      </c>
      <c r="AN22" s="95">
        <v>2</v>
      </c>
      <c r="AO22" s="95">
        <v>2</v>
      </c>
      <c r="AP22" s="95">
        <v>2</v>
      </c>
      <c r="AQ22" s="95">
        <v>2</v>
      </c>
      <c r="AR22" s="95">
        <v>2</v>
      </c>
      <c r="AS22" s="95">
        <v>2</v>
      </c>
      <c r="AT22" s="95">
        <v>2</v>
      </c>
      <c r="AU22" s="95">
        <v>2</v>
      </c>
      <c r="AV22" s="95">
        <v>2</v>
      </c>
      <c r="AW22" s="95">
        <v>2</v>
      </c>
      <c r="AX22" s="95">
        <v>2</v>
      </c>
    </row>
    <row r="23" spans="1:50" x14ac:dyDescent="0.25">
      <c r="A23" t="s">
        <v>292</v>
      </c>
      <c r="B23" s="84"/>
      <c r="C23" s="58">
        <f>+C16</f>
        <v>42370</v>
      </c>
      <c r="D23" s="58">
        <f t="shared" ref="D23:AX23" si="0">+D16</f>
        <v>42429</v>
      </c>
      <c r="E23" s="58">
        <f t="shared" si="0"/>
        <v>42460</v>
      </c>
      <c r="F23" s="58">
        <f t="shared" si="0"/>
        <v>42490</v>
      </c>
      <c r="G23" s="58">
        <f t="shared" si="0"/>
        <v>42521</v>
      </c>
      <c r="H23" s="58">
        <f t="shared" si="0"/>
        <v>42551</v>
      </c>
      <c r="I23" s="58">
        <f t="shared" si="0"/>
        <v>42582</v>
      </c>
      <c r="J23" s="58">
        <f t="shared" si="0"/>
        <v>42613</v>
      </c>
      <c r="K23" s="58">
        <f t="shared" si="0"/>
        <v>42643</v>
      </c>
      <c r="L23" s="58">
        <f t="shared" si="0"/>
        <v>42674</v>
      </c>
      <c r="M23" s="58">
        <f t="shared" si="0"/>
        <v>42704</v>
      </c>
      <c r="N23" s="58">
        <f t="shared" si="0"/>
        <v>42735</v>
      </c>
      <c r="O23" s="58">
        <f t="shared" si="0"/>
        <v>42766</v>
      </c>
      <c r="P23" s="58">
        <f t="shared" si="0"/>
        <v>42794</v>
      </c>
      <c r="Q23" s="58">
        <f t="shared" si="0"/>
        <v>42825</v>
      </c>
      <c r="R23" s="58">
        <f t="shared" si="0"/>
        <v>42855</v>
      </c>
      <c r="S23" s="58">
        <f t="shared" si="0"/>
        <v>42886</v>
      </c>
      <c r="T23" s="58">
        <f t="shared" si="0"/>
        <v>42916</v>
      </c>
      <c r="U23" s="58">
        <f t="shared" si="0"/>
        <v>42947</v>
      </c>
      <c r="V23" s="58">
        <f t="shared" si="0"/>
        <v>42978</v>
      </c>
      <c r="W23" s="58">
        <f t="shared" si="0"/>
        <v>43008</v>
      </c>
      <c r="X23" s="58">
        <f t="shared" si="0"/>
        <v>43039</v>
      </c>
      <c r="Y23" s="58">
        <f t="shared" si="0"/>
        <v>43069</v>
      </c>
      <c r="Z23" s="58">
        <f t="shared" si="0"/>
        <v>43100</v>
      </c>
      <c r="AA23" s="58">
        <f t="shared" si="0"/>
        <v>43131</v>
      </c>
      <c r="AB23" s="58">
        <f t="shared" si="0"/>
        <v>43159</v>
      </c>
      <c r="AC23" s="58">
        <f t="shared" si="0"/>
        <v>43190</v>
      </c>
      <c r="AD23" s="58">
        <f t="shared" si="0"/>
        <v>43220</v>
      </c>
      <c r="AE23" s="58">
        <f t="shared" si="0"/>
        <v>43251</v>
      </c>
      <c r="AF23" s="58">
        <f t="shared" si="0"/>
        <v>43281</v>
      </c>
      <c r="AG23" s="58">
        <f t="shared" si="0"/>
        <v>43312</v>
      </c>
      <c r="AH23" s="58">
        <f t="shared" si="0"/>
        <v>43343</v>
      </c>
      <c r="AI23" s="58">
        <f t="shared" si="0"/>
        <v>43373</v>
      </c>
      <c r="AJ23" s="58">
        <f t="shared" si="0"/>
        <v>43404</v>
      </c>
      <c r="AK23" s="58">
        <f t="shared" si="0"/>
        <v>43434</v>
      </c>
      <c r="AL23" s="58">
        <f t="shared" si="0"/>
        <v>43465</v>
      </c>
      <c r="AM23" s="58">
        <f t="shared" si="0"/>
        <v>43496</v>
      </c>
      <c r="AN23" s="58">
        <f t="shared" si="0"/>
        <v>43524</v>
      </c>
      <c r="AO23" s="58">
        <f t="shared" si="0"/>
        <v>43555</v>
      </c>
      <c r="AP23" s="58">
        <f t="shared" si="0"/>
        <v>43585</v>
      </c>
      <c r="AQ23" s="58">
        <f t="shared" si="0"/>
        <v>43616</v>
      </c>
      <c r="AR23" s="58">
        <f t="shared" si="0"/>
        <v>43646</v>
      </c>
      <c r="AS23" s="58">
        <f t="shared" si="0"/>
        <v>43677</v>
      </c>
      <c r="AT23" s="58">
        <f t="shared" si="0"/>
        <v>43708</v>
      </c>
      <c r="AU23" s="58">
        <f t="shared" si="0"/>
        <v>43738</v>
      </c>
      <c r="AV23" s="58">
        <f t="shared" si="0"/>
        <v>43769</v>
      </c>
      <c r="AW23" s="58">
        <f t="shared" si="0"/>
        <v>43799</v>
      </c>
      <c r="AX23" s="58">
        <f t="shared" si="0"/>
        <v>43830</v>
      </c>
    </row>
    <row r="24" spans="1:50" x14ac:dyDescent="0.25">
      <c r="A24" t="s">
        <v>293</v>
      </c>
      <c r="B24" s="96"/>
      <c r="C24" s="96">
        <f>+(($B3+((($B10-12)*$B3)/12))*C17)*((1+$B12)^C22)</f>
        <v>5366.666666666667</v>
      </c>
      <c r="D24" s="96">
        <f t="shared" ref="D24:AX24" si="1">+(($B3+((($B10-12)*$B3)/12))*D17)*((1+$B12)^D22)</f>
        <v>5366.666666666667</v>
      </c>
      <c r="E24" s="96">
        <f t="shared" si="1"/>
        <v>5366.666666666667</v>
      </c>
      <c r="F24" s="96">
        <f t="shared" si="1"/>
        <v>5366.666666666667</v>
      </c>
      <c r="G24" s="96">
        <f t="shared" si="1"/>
        <v>5366.666666666667</v>
      </c>
      <c r="H24" s="96">
        <f t="shared" si="1"/>
        <v>5366.666666666667</v>
      </c>
      <c r="I24" s="96">
        <f t="shared" si="1"/>
        <v>5366.666666666667</v>
      </c>
      <c r="J24" s="96">
        <f t="shared" si="1"/>
        <v>5366.666666666667</v>
      </c>
      <c r="K24" s="96">
        <f t="shared" si="1"/>
        <v>5366.666666666667</v>
      </c>
      <c r="L24" s="96">
        <f t="shared" si="1"/>
        <v>5366.666666666667</v>
      </c>
      <c r="M24" s="96">
        <f t="shared" si="1"/>
        <v>5366.666666666667</v>
      </c>
      <c r="N24" s="96">
        <f t="shared" si="1"/>
        <v>5366.666666666667</v>
      </c>
      <c r="O24" s="96">
        <f t="shared" si="1"/>
        <v>5366.666666666667</v>
      </c>
      <c r="P24" s="96">
        <f t="shared" si="1"/>
        <v>5366.666666666667</v>
      </c>
      <c r="Q24" s="96">
        <f t="shared" si="1"/>
        <v>5366.666666666667</v>
      </c>
      <c r="R24" s="96">
        <f t="shared" si="1"/>
        <v>5366.666666666667</v>
      </c>
      <c r="S24" s="96">
        <f t="shared" si="1"/>
        <v>5366.666666666667</v>
      </c>
      <c r="T24" s="96">
        <f t="shared" si="1"/>
        <v>5366.666666666667</v>
      </c>
      <c r="U24" s="96">
        <f t="shared" si="1"/>
        <v>5366.666666666667</v>
      </c>
      <c r="V24" s="96">
        <f t="shared" si="1"/>
        <v>5366.666666666667</v>
      </c>
      <c r="W24" s="96">
        <f t="shared" si="1"/>
        <v>5366.666666666667</v>
      </c>
      <c r="X24" s="96">
        <f t="shared" si="1"/>
        <v>5366.666666666667</v>
      </c>
      <c r="Y24" s="96">
        <f t="shared" si="1"/>
        <v>5366.666666666667</v>
      </c>
      <c r="Z24" s="96">
        <f t="shared" si="1"/>
        <v>5366.666666666667</v>
      </c>
      <c r="AA24" s="96">
        <f t="shared" si="1"/>
        <v>5366.666666666667</v>
      </c>
      <c r="AB24" s="96">
        <f t="shared" si="1"/>
        <v>5366.666666666667</v>
      </c>
      <c r="AC24" s="96">
        <f t="shared" si="1"/>
        <v>5366.666666666667</v>
      </c>
      <c r="AD24" s="96">
        <f t="shared" si="1"/>
        <v>5366.666666666667</v>
      </c>
      <c r="AE24" s="96">
        <f t="shared" si="1"/>
        <v>5366.666666666667</v>
      </c>
      <c r="AF24" s="96">
        <f t="shared" si="1"/>
        <v>5366.666666666667</v>
      </c>
      <c r="AG24" s="96">
        <f t="shared" si="1"/>
        <v>5366.666666666667</v>
      </c>
      <c r="AH24" s="96">
        <f t="shared" si="1"/>
        <v>5366.666666666667</v>
      </c>
      <c r="AI24" s="96">
        <f t="shared" si="1"/>
        <v>5366.666666666667</v>
      </c>
      <c r="AJ24" s="96">
        <f t="shared" si="1"/>
        <v>5366.666666666667</v>
      </c>
      <c r="AK24" s="96">
        <f t="shared" si="1"/>
        <v>5366.666666666667</v>
      </c>
      <c r="AL24" s="96">
        <f t="shared" si="1"/>
        <v>5366.666666666667</v>
      </c>
      <c r="AM24" s="96">
        <f t="shared" si="1"/>
        <v>5366.666666666667</v>
      </c>
      <c r="AN24" s="96">
        <f t="shared" si="1"/>
        <v>5366.666666666667</v>
      </c>
      <c r="AO24" s="96">
        <f t="shared" si="1"/>
        <v>5366.666666666667</v>
      </c>
      <c r="AP24" s="96">
        <f t="shared" si="1"/>
        <v>5366.666666666667</v>
      </c>
      <c r="AQ24" s="96">
        <f t="shared" si="1"/>
        <v>5366.666666666667</v>
      </c>
      <c r="AR24" s="96">
        <f t="shared" si="1"/>
        <v>5366.666666666667</v>
      </c>
      <c r="AS24" s="96">
        <f t="shared" si="1"/>
        <v>5366.666666666667</v>
      </c>
      <c r="AT24" s="96">
        <f t="shared" si="1"/>
        <v>5366.666666666667</v>
      </c>
      <c r="AU24" s="96">
        <f t="shared" si="1"/>
        <v>5366.666666666667</v>
      </c>
      <c r="AV24" s="96">
        <f t="shared" si="1"/>
        <v>5366.666666666667</v>
      </c>
      <c r="AW24" s="96">
        <f t="shared" si="1"/>
        <v>5366.666666666667</v>
      </c>
      <c r="AX24" s="96">
        <f t="shared" si="1"/>
        <v>5366.666666666667</v>
      </c>
    </row>
    <row r="25" spans="1:50" x14ac:dyDescent="0.25">
      <c r="A25" t="s">
        <v>294</v>
      </c>
      <c r="B25" s="96"/>
      <c r="C25" s="96">
        <f>+C24*$B4</f>
        <v>1610</v>
      </c>
      <c r="D25" s="96">
        <f t="shared" ref="D25:AX25" si="2">+D24*$B4</f>
        <v>1610</v>
      </c>
      <c r="E25" s="96">
        <f t="shared" si="2"/>
        <v>1610</v>
      </c>
      <c r="F25" s="96">
        <f t="shared" si="2"/>
        <v>1610</v>
      </c>
      <c r="G25" s="96">
        <f t="shared" si="2"/>
        <v>1610</v>
      </c>
      <c r="H25" s="96">
        <f t="shared" si="2"/>
        <v>1610</v>
      </c>
      <c r="I25" s="96">
        <f t="shared" si="2"/>
        <v>1610</v>
      </c>
      <c r="J25" s="96">
        <f t="shared" si="2"/>
        <v>1610</v>
      </c>
      <c r="K25" s="96">
        <f t="shared" si="2"/>
        <v>1610</v>
      </c>
      <c r="L25" s="96">
        <f t="shared" si="2"/>
        <v>1610</v>
      </c>
      <c r="M25" s="96">
        <f t="shared" si="2"/>
        <v>1610</v>
      </c>
      <c r="N25" s="96">
        <f t="shared" si="2"/>
        <v>1610</v>
      </c>
      <c r="O25" s="96">
        <f t="shared" si="2"/>
        <v>1610</v>
      </c>
      <c r="P25" s="96">
        <f t="shared" si="2"/>
        <v>1610</v>
      </c>
      <c r="Q25" s="96">
        <f t="shared" si="2"/>
        <v>1610</v>
      </c>
      <c r="R25" s="96">
        <f t="shared" si="2"/>
        <v>1610</v>
      </c>
      <c r="S25" s="96">
        <f t="shared" si="2"/>
        <v>1610</v>
      </c>
      <c r="T25" s="96">
        <f t="shared" si="2"/>
        <v>1610</v>
      </c>
      <c r="U25" s="96">
        <f t="shared" si="2"/>
        <v>1610</v>
      </c>
      <c r="V25" s="96">
        <f t="shared" si="2"/>
        <v>1610</v>
      </c>
      <c r="W25" s="96">
        <f t="shared" si="2"/>
        <v>1610</v>
      </c>
      <c r="X25" s="96">
        <f t="shared" si="2"/>
        <v>1610</v>
      </c>
      <c r="Y25" s="96">
        <f t="shared" si="2"/>
        <v>1610</v>
      </c>
      <c r="Z25" s="96">
        <f t="shared" si="2"/>
        <v>1610</v>
      </c>
      <c r="AA25" s="96">
        <f t="shared" si="2"/>
        <v>1610</v>
      </c>
      <c r="AB25" s="96">
        <f t="shared" si="2"/>
        <v>1610</v>
      </c>
      <c r="AC25" s="96">
        <f t="shared" si="2"/>
        <v>1610</v>
      </c>
      <c r="AD25" s="96">
        <f t="shared" si="2"/>
        <v>1610</v>
      </c>
      <c r="AE25" s="96">
        <f t="shared" si="2"/>
        <v>1610</v>
      </c>
      <c r="AF25" s="96">
        <f t="shared" si="2"/>
        <v>1610</v>
      </c>
      <c r="AG25" s="96">
        <f t="shared" si="2"/>
        <v>1610</v>
      </c>
      <c r="AH25" s="96">
        <f t="shared" si="2"/>
        <v>1610</v>
      </c>
      <c r="AI25" s="96">
        <f t="shared" si="2"/>
        <v>1610</v>
      </c>
      <c r="AJ25" s="96">
        <f t="shared" si="2"/>
        <v>1610</v>
      </c>
      <c r="AK25" s="96">
        <f t="shared" si="2"/>
        <v>1610</v>
      </c>
      <c r="AL25" s="96">
        <f t="shared" si="2"/>
        <v>1610</v>
      </c>
      <c r="AM25" s="96">
        <f t="shared" si="2"/>
        <v>1610</v>
      </c>
      <c r="AN25" s="96">
        <f t="shared" si="2"/>
        <v>1610</v>
      </c>
      <c r="AO25" s="96">
        <f t="shared" si="2"/>
        <v>1610</v>
      </c>
      <c r="AP25" s="96">
        <f t="shared" si="2"/>
        <v>1610</v>
      </c>
      <c r="AQ25" s="96">
        <f t="shared" si="2"/>
        <v>1610</v>
      </c>
      <c r="AR25" s="96">
        <f t="shared" si="2"/>
        <v>1610</v>
      </c>
      <c r="AS25" s="96">
        <f t="shared" si="2"/>
        <v>1610</v>
      </c>
      <c r="AT25" s="96">
        <f t="shared" si="2"/>
        <v>1610</v>
      </c>
      <c r="AU25" s="96">
        <f t="shared" si="2"/>
        <v>1610</v>
      </c>
      <c r="AV25" s="96">
        <f t="shared" si="2"/>
        <v>1610</v>
      </c>
      <c r="AW25" s="96">
        <f t="shared" si="2"/>
        <v>1610</v>
      </c>
      <c r="AX25" s="96">
        <f t="shared" si="2"/>
        <v>1610</v>
      </c>
    </row>
    <row r="26" spans="1:50" x14ac:dyDescent="0.25">
      <c r="A26" t="s">
        <v>295</v>
      </c>
      <c r="B26" s="96"/>
      <c r="C26" s="96">
        <f>+C24*$B5</f>
        <v>53.666666666666671</v>
      </c>
      <c r="D26" s="96">
        <f t="shared" ref="D26:AX26" si="3">+D24*$B5</f>
        <v>53.666666666666671</v>
      </c>
      <c r="E26" s="96">
        <f t="shared" si="3"/>
        <v>53.666666666666671</v>
      </c>
      <c r="F26" s="96">
        <f t="shared" si="3"/>
        <v>53.666666666666671</v>
      </c>
      <c r="G26" s="96">
        <f t="shared" si="3"/>
        <v>53.666666666666671</v>
      </c>
      <c r="H26" s="96">
        <f t="shared" si="3"/>
        <v>53.666666666666671</v>
      </c>
      <c r="I26" s="96">
        <f t="shared" si="3"/>
        <v>53.666666666666671</v>
      </c>
      <c r="J26" s="96">
        <f t="shared" si="3"/>
        <v>53.666666666666671</v>
      </c>
      <c r="K26" s="96">
        <f t="shared" si="3"/>
        <v>53.666666666666671</v>
      </c>
      <c r="L26" s="96">
        <f t="shared" si="3"/>
        <v>53.666666666666671</v>
      </c>
      <c r="M26" s="96">
        <f t="shared" si="3"/>
        <v>53.666666666666671</v>
      </c>
      <c r="N26" s="96">
        <f t="shared" si="3"/>
        <v>53.666666666666671</v>
      </c>
      <c r="O26" s="96">
        <f t="shared" si="3"/>
        <v>53.666666666666671</v>
      </c>
      <c r="P26" s="96">
        <f t="shared" si="3"/>
        <v>53.666666666666671</v>
      </c>
      <c r="Q26" s="96">
        <f t="shared" si="3"/>
        <v>53.666666666666671</v>
      </c>
      <c r="R26" s="96">
        <f t="shared" si="3"/>
        <v>53.666666666666671</v>
      </c>
      <c r="S26" s="96">
        <f t="shared" si="3"/>
        <v>53.666666666666671</v>
      </c>
      <c r="T26" s="96">
        <f t="shared" si="3"/>
        <v>53.666666666666671</v>
      </c>
      <c r="U26" s="96">
        <f t="shared" si="3"/>
        <v>53.666666666666671</v>
      </c>
      <c r="V26" s="96">
        <f t="shared" si="3"/>
        <v>53.666666666666671</v>
      </c>
      <c r="W26" s="96">
        <f t="shared" si="3"/>
        <v>53.666666666666671</v>
      </c>
      <c r="X26" s="96">
        <f t="shared" si="3"/>
        <v>53.666666666666671</v>
      </c>
      <c r="Y26" s="96">
        <f t="shared" si="3"/>
        <v>53.666666666666671</v>
      </c>
      <c r="Z26" s="96">
        <f t="shared" si="3"/>
        <v>53.666666666666671</v>
      </c>
      <c r="AA26" s="96">
        <f t="shared" si="3"/>
        <v>53.666666666666671</v>
      </c>
      <c r="AB26" s="96">
        <f t="shared" si="3"/>
        <v>53.666666666666671</v>
      </c>
      <c r="AC26" s="96">
        <f t="shared" si="3"/>
        <v>53.666666666666671</v>
      </c>
      <c r="AD26" s="96">
        <f t="shared" si="3"/>
        <v>53.666666666666671</v>
      </c>
      <c r="AE26" s="96">
        <f t="shared" si="3"/>
        <v>53.666666666666671</v>
      </c>
      <c r="AF26" s="96">
        <f t="shared" si="3"/>
        <v>53.666666666666671</v>
      </c>
      <c r="AG26" s="96">
        <f t="shared" si="3"/>
        <v>53.666666666666671</v>
      </c>
      <c r="AH26" s="96">
        <f t="shared" si="3"/>
        <v>53.666666666666671</v>
      </c>
      <c r="AI26" s="96">
        <f t="shared" si="3"/>
        <v>53.666666666666671</v>
      </c>
      <c r="AJ26" s="96">
        <f t="shared" si="3"/>
        <v>53.666666666666671</v>
      </c>
      <c r="AK26" s="96">
        <f t="shared" si="3"/>
        <v>53.666666666666671</v>
      </c>
      <c r="AL26" s="96">
        <f t="shared" si="3"/>
        <v>53.666666666666671</v>
      </c>
      <c r="AM26" s="96">
        <f t="shared" si="3"/>
        <v>53.666666666666671</v>
      </c>
      <c r="AN26" s="96">
        <f t="shared" si="3"/>
        <v>53.666666666666671</v>
      </c>
      <c r="AO26" s="96">
        <f t="shared" si="3"/>
        <v>53.666666666666671</v>
      </c>
      <c r="AP26" s="96">
        <f t="shared" si="3"/>
        <v>53.666666666666671</v>
      </c>
      <c r="AQ26" s="96">
        <f t="shared" si="3"/>
        <v>53.666666666666671</v>
      </c>
      <c r="AR26" s="96">
        <f t="shared" si="3"/>
        <v>53.666666666666671</v>
      </c>
      <c r="AS26" s="96">
        <f t="shared" si="3"/>
        <v>53.666666666666671</v>
      </c>
      <c r="AT26" s="96">
        <f t="shared" si="3"/>
        <v>53.666666666666671</v>
      </c>
      <c r="AU26" s="96">
        <f t="shared" si="3"/>
        <v>53.666666666666671</v>
      </c>
      <c r="AV26" s="96">
        <f t="shared" si="3"/>
        <v>53.666666666666671</v>
      </c>
      <c r="AW26" s="96">
        <f t="shared" si="3"/>
        <v>53.666666666666671</v>
      </c>
      <c r="AX26" s="96">
        <f t="shared" si="3"/>
        <v>53.666666666666671</v>
      </c>
    </row>
    <row r="27" spans="1:50" x14ac:dyDescent="0.25">
      <c r="A27" t="s">
        <v>296</v>
      </c>
      <c r="B27" s="96"/>
      <c r="C27" s="96">
        <f>+C24*$B6</f>
        <v>402.5</v>
      </c>
      <c r="D27" s="96">
        <f t="shared" ref="D27:AX27" si="4">+D24*$B6</f>
        <v>402.5</v>
      </c>
      <c r="E27" s="96">
        <f t="shared" si="4"/>
        <v>402.5</v>
      </c>
      <c r="F27" s="96">
        <f t="shared" si="4"/>
        <v>402.5</v>
      </c>
      <c r="G27" s="96">
        <f t="shared" si="4"/>
        <v>402.5</v>
      </c>
      <c r="H27" s="96">
        <f t="shared" si="4"/>
        <v>402.5</v>
      </c>
      <c r="I27" s="96">
        <f t="shared" si="4"/>
        <v>402.5</v>
      </c>
      <c r="J27" s="96">
        <f t="shared" si="4"/>
        <v>402.5</v>
      </c>
      <c r="K27" s="96">
        <f t="shared" si="4"/>
        <v>402.5</v>
      </c>
      <c r="L27" s="96">
        <f t="shared" si="4"/>
        <v>402.5</v>
      </c>
      <c r="M27" s="96">
        <f t="shared" si="4"/>
        <v>402.5</v>
      </c>
      <c r="N27" s="96">
        <f t="shared" si="4"/>
        <v>402.5</v>
      </c>
      <c r="O27" s="96">
        <f t="shared" si="4"/>
        <v>402.5</v>
      </c>
      <c r="P27" s="96">
        <f t="shared" si="4"/>
        <v>402.5</v>
      </c>
      <c r="Q27" s="96">
        <f t="shared" si="4"/>
        <v>402.5</v>
      </c>
      <c r="R27" s="96">
        <f t="shared" si="4"/>
        <v>402.5</v>
      </c>
      <c r="S27" s="96">
        <f t="shared" si="4"/>
        <v>402.5</v>
      </c>
      <c r="T27" s="96">
        <f t="shared" si="4"/>
        <v>402.5</v>
      </c>
      <c r="U27" s="96">
        <f t="shared" si="4"/>
        <v>402.5</v>
      </c>
      <c r="V27" s="96">
        <f t="shared" si="4"/>
        <v>402.5</v>
      </c>
      <c r="W27" s="96">
        <f t="shared" si="4"/>
        <v>402.5</v>
      </c>
      <c r="X27" s="96">
        <f t="shared" si="4"/>
        <v>402.5</v>
      </c>
      <c r="Y27" s="96">
        <f t="shared" si="4"/>
        <v>402.5</v>
      </c>
      <c r="Z27" s="96">
        <f t="shared" si="4"/>
        <v>402.5</v>
      </c>
      <c r="AA27" s="96">
        <f t="shared" si="4"/>
        <v>402.5</v>
      </c>
      <c r="AB27" s="96">
        <f t="shared" si="4"/>
        <v>402.5</v>
      </c>
      <c r="AC27" s="96">
        <f t="shared" si="4"/>
        <v>402.5</v>
      </c>
      <c r="AD27" s="96">
        <f t="shared" si="4"/>
        <v>402.5</v>
      </c>
      <c r="AE27" s="96">
        <f t="shared" si="4"/>
        <v>402.5</v>
      </c>
      <c r="AF27" s="96">
        <f t="shared" si="4"/>
        <v>402.5</v>
      </c>
      <c r="AG27" s="96">
        <f t="shared" si="4"/>
        <v>402.5</v>
      </c>
      <c r="AH27" s="96">
        <f t="shared" si="4"/>
        <v>402.5</v>
      </c>
      <c r="AI27" s="96">
        <f t="shared" si="4"/>
        <v>402.5</v>
      </c>
      <c r="AJ27" s="96">
        <f t="shared" si="4"/>
        <v>402.5</v>
      </c>
      <c r="AK27" s="96">
        <f t="shared" si="4"/>
        <v>402.5</v>
      </c>
      <c r="AL27" s="96">
        <f t="shared" si="4"/>
        <v>402.5</v>
      </c>
      <c r="AM27" s="96">
        <f t="shared" si="4"/>
        <v>402.5</v>
      </c>
      <c r="AN27" s="96">
        <f t="shared" si="4"/>
        <v>402.5</v>
      </c>
      <c r="AO27" s="96">
        <f t="shared" si="4"/>
        <v>402.5</v>
      </c>
      <c r="AP27" s="96">
        <f t="shared" si="4"/>
        <v>402.5</v>
      </c>
      <c r="AQ27" s="96">
        <f t="shared" si="4"/>
        <v>402.5</v>
      </c>
      <c r="AR27" s="96">
        <f t="shared" si="4"/>
        <v>402.5</v>
      </c>
      <c r="AS27" s="96">
        <f t="shared" si="4"/>
        <v>402.5</v>
      </c>
      <c r="AT27" s="96">
        <f t="shared" si="4"/>
        <v>402.5</v>
      </c>
      <c r="AU27" s="96">
        <f t="shared" si="4"/>
        <v>402.5</v>
      </c>
      <c r="AV27" s="96">
        <f t="shared" si="4"/>
        <v>402.5</v>
      </c>
      <c r="AW27" s="96">
        <f t="shared" si="4"/>
        <v>402.5</v>
      </c>
      <c r="AX27" s="96">
        <f t="shared" si="4"/>
        <v>402.5</v>
      </c>
    </row>
    <row r="28" spans="1:50" s="60" customFormat="1" x14ac:dyDescent="0.25">
      <c r="A28" s="60" t="s">
        <v>297</v>
      </c>
      <c r="C28" s="61">
        <f t="shared" ref="C28:AX28" si="5">SUM(C24:C27)</f>
        <v>7432.8333333333339</v>
      </c>
      <c r="D28" s="61">
        <f t="shared" si="5"/>
        <v>7432.8333333333339</v>
      </c>
      <c r="E28" s="61">
        <f t="shared" si="5"/>
        <v>7432.8333333333339</v>
      </c>
      <c r="F28" s="61">
        <f t="shared" si="5"/>
        <v>7432.8333333333339</v>
      </c>
      <c r="G28" s="61">
        <f t="shared" si="5"/>
        <v>7432.8333333333339</v>
      </c>
      <c r="H28" s="61">
        <f t="shared" si="5"/>
        <v>7432.8333333333339</v>
      </c>
      <c r="I28" s="61">
        <f t="shared" si="5"/>
        <v>7432.8333333333339</v>
      </c>
      <c r="J28" s="61">
        <f t="shared" si="5"/>
        <v>7432.8333333333339</v>
      </c>
      <c r="K28" s="61">
        <f t="shared" si="5"/>
        <v>7432.8333333333339</v>
      </c>
      <c r="L28" s="61">
        <f t="shared" si="5"/>
        <v>7432.8333333333339</v>
      </c>
      <c r="M28" s="61">
        <f t="shared" si="5"/>
        <v>7432.8333333333339</v>
      </c>
      <c r="N28" s="61">
        <f t="shared" si="5"/>
        <v>7432.8333333333339</v>
      </c>
      <c r="O28" s="61">
        <f t="shared" si="5"/>
        <v>7432.8333333333339</v>
      </c>
      <c r="P28" s="61">
        <f t="shared" si="5"/>
        <v>7432.8333333333339</v>
      </c>
      <c r="Q28" s="61">
        <f t="shared" si="5"/>
        <v>7432.8333333333339</v>
      </c>
      <c r="R28" s="61">
        <f t="shared" si="5"/>
        <v>7432.8333333333339</v>
      </c>
      <c r="S28" s="61">
        <f t="shared" si="5"/>
        <v>7432.8333333333339</v>
      </c>
      <c r="T28" s="61">
        <f t="shared" si="5"/>
        <v>7432.8333333333339</v>
      </c>
      <c r="U28" s="61">
        <f t="shared" si="5"/>
        <v>7432.8333333333339</v>
      </c>
      <c r="V28" s="61">
        <f t="shared" si="5"/>
        <v>7432.8333333333339</v>
      </c>
      <c r="W28" s="61">
        <f t="shared" si="5"/>
        <v>7432.8333333333339</v>
      </c>
      <c r="X28" s="61">
        <f t="shared" si="5"/>
        <v>7432.8333333333339</v>
      </c>
      <c r="Y28" s="61">
        <f t="shared" si="5"/>
        <v>7432.8333333333339</v>
      </c>
      <c r="Z28" s="61">
        <f t="shared" si="5"/>
        <v>7432.8333333333339</v>
      </c>
      <c r="AA28" s="61">
        <f t="shared" si="5"/>
        <v>7432.8333333333339</v>
      </c>
      <c r="AB28" s="61">
        <f t="shared" si="5"/>
        <v>7432.8333333333339</v>
      </c>
      <c r="AC28" s="61">
        <f t="shared" si="5"/>
        <v>7432.8333333333339</v>
      </c>
      <c r="AD28" s="61">
        <f t="shared" si="5"/>
        <v>7432.8333333333339</v>
      </c>
      <c r="AE28" s="61">
        <f t="shared" si="5"/>
        <v>7432.8333333333339</v>
      </c>
      <c r="AF28" s="61">
        <f t="shared" si="5"/>
        <v>7432.8333333333339</v>
      </c>
      <c r="AG28" s="61">
        <f t="shared" si="5"/>
        <v>7432.8333333333339</v>
      </c>
      <c r="AH28" s="61">
        <f t="shared" si="5"/>
        <v>7432.8333333333339</v>
      </c>
      <c r="AI28" s="61">
        <f t="shared" si="5"/>
        <v>7432.8333333333339</v>
      </c>
      <c r="AJ28" s="61">
        <f t="shared" si="5"/>
        <v>7432.8333333333339</v>
      </c>
      <c r="AK28" s="61">
        <f t="shared" si="5"/>
        <v>7432.8333333333339</v>
      </c>
      <c r="AL28" s="61">
        <f t="shared" si="5"/>
        <v>7432.8333333333339</v>
      </c>
      <c r="AM28" s="61">
        <f t="shared" si="5"/>
        <v>7432.8333333333339</v>
      </c>
      <c r="AN28" s="61">
        <f t="shared" si="5"/>
        <v>7432.8333333333339</v>
      </c>
      <c r="AO28" s="61">
        <f t="shared" si="5"/>
        <v>7432.8333333333339</v>
      </c>
      <c r="AP28" s="61">
        <f t="shared" si="5"/>
        <v>7432.8333333333339</v>
      </c>
      <c r="AQ28" s="61">
        <f t="shared" si="5"/>
        <v>7432.8333333333339</v>
      </c>
      <c r="AR28" s="61">
        <f t="shared" si="5"/>
        <v>7432.8333333333339</v>
      </c>
      <c r="AS28" s="61">
        <f t="shared" si="5"/>
        <v>7432.8333333333339</v>
      </c>
      <c r="AT28" s="61">
        <f t="shared" si="5"/>
        <v>7432.8333333333339</v>
      </c>
      <c r="AU28" s="61">
        <f t="shared" si="5"/>
        <v>7432.8333333333339</v>
      </c>
      <c r="AV28" s="61">
        <f t="shared" si="5"/>
        <v>7432.8333333333339</v>
      </c>
      <c r="AW28" s="61">
        <f t="shared" si="5"/>
        <v>7432.8333333333339</v>
      </c>
      <c r="AX28" s="61">
        <f t="shared" si="5"/>
        <v>7432.8333333333339</v>
      </c>
    </row>
    <row r="29" spans="1:50" x14ac:dyDescent="0.25">
      <c r="A29" s="97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</row>
    <row r="30" spans="1:50" x14ac:dyDescent="0.25">
      <c r="A30" s="98"/>
      <c r="B30" s="99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</row>
    <row r="31" spans="1:50" x14ac:dyDescent="0.25">
      <c r="A31" s="97"/>
      <c r="B31" s="96"/>
      <c r="C31" s="101" t="s">
        <v>298</v>
      </c>
      <c r="D31" s="101" t="s">
        <v>299</v>
      </c>
      <c r="E31" s="101" t="s">
        <v>300</v>
      </c>
      <c r="F31" s="101" t="s">
        <v>301</v>
      </c>
      <c r="G31" s="101" t="s">
        <v>302</v>
      </c>
      <c r="H31" s="101" t="s">
        <v>286</v>
      </c>
      <c r="I31" s="101" t="s">
        <v>303</v>
      </c>
      <c r="J31" s="101" t="s">
        <v>304</v>
      </c>
      <c r="K31" s="101" t="s">
        <v>305</v>
      </c>
      <c r="L31" s="101" t="s">
        <v>306</v>
      </c>
      <c r="M31" s="101" t="s">
        <v>307</v>
      </c>
      <c r="N31" s="101" t="s">
        <v>287</v>
      </c>
      <c r="O31" s="101" t="s">
        <v>298</v>
      </c>
      <c r="P31" s="101" t="s">
        <v>299</v>
      </c>
      <c r="Q31" s="101" t="s">
        <v>300</v>
      </c>
      <c r="R31" s="101" t="s">
        <v>301</v>
      </c>
      <c r="S31" s="101" t="s">
        <v>302</v>
      </c>
      <c r="T31" s="101" t="s">
        <v>286</v>
      </c>
      <c r="U31" s="101" t="s">
        <v>303</v>
      </c>
      <c r="V31" s="101" t="s">
        <v>304</v>
      </c>
      <c r="W31" s="101" t="s">
        <v>305</v>
      </c>
      <c r="X31" s="101" t="s">
        <v>306</v>
      </c>
      <c r="Y31" s="101" t="s">
        <v>307</v>
      </c>
      <c r="Z31" s="101" t="s">
        <v>287</v>
      </c>
      <c r="AA31" s="101" t="s">
        <v>298</v>
      </c>
      <c r="AB31" s="101" t="s">
        <v>299</v>
      </c>
      <c r="AC31" s="101" t="s">
        <v>300</v>
      </c>
      <c r="AD31" s="101" t="s">
        <v>301</v>
      </c>
      <c r="AE31" s="101" t="s">
        <v>302</v>
      </c>
      <c r="AF31" s="101" t="s">
        <v>286</v>
      </c>
      <c r="AG31" s="101" t="s">
        <v>303</v>
      </c>
      <c r="AH31" s="101" t="s">
        <v>304</v>
      </c>
      <c r="AI31" s="101" t="s">
        <v>305</v>
      </c>
      <c r="AJ31" s="101" t="s">
        <v>306</v>
      </c>
      <c r="AK31" s="101" t="s">
        <v>307</v>
      </c>
      <c r="AL31" s="101" t="s">
        <v>287</v>
      </c>
      <c r="AM31" s="101" t="s">
        <v>298</v>
      </c>
      <c r="AN31" s="101" t="s">
        <v>299</v>
      </c>
      <c r="AO31" s="101" t="s">
        <v>300</v>
      </c>
      <c r="AP31" s="101" t="s">
        <v>301</v>
      </c>
      <c r="AQ31" s="101" t="s">
        <v>302</v>
      </c>
      <c r="AR31" s="101" t="s">
        <v>286</v>
      </c>
      <c r="AS31" s="101" t="s">
        <v>303</v>
      </c>
      <c r="AT31" s="101" t="s">
        <v>304</v>
      </c>
      <c r="AU31" s="101" t="s">
        <v>305</v>
      </c>
      <c r="AV31" s="101" t="s">
        <v>306</v>
      </c>
      <c r="AW31" s="101" t="s">
        <v>307</v>
      </c>
      <c r="AX31" s="101" t="s">
        <v>287</v>
      </c>
    </row>
    <row r="32" spans="1:50" x14ac:dyDescent="0.25">
      <c r="A32" t="s">
        <v>308</v>
      </c>
      <c r="B32" s="84"/>
      <c r="C32" s="58">
        <f>+C23</f>
        <v>42370</v>
      </c>
      <c r="D32" s="58">
        <f t="shared" ref="D32:AX32" si="6">+D23</f>
        <v>42429</v>
      </c>
      <c r="E32" s="58">
        <f t="shared" si="6"/>
        <v>42460</v>
      </c>
      <c r="F32" s="58">
        <f t="shared" si="6"/>
        <v>42490</v>
      </c>
      <c r="G32" s="58">
        <f t="shared" si="6"/>
        <v>42521</v>
      </c>
      <c r="H32" s="58">
        <f t="shared" si="6"/>
        <v>42551</v>
      </c>
      <c r="I32" s="58">
        <f t="shared" si="6"/>
        <v>42582</v>
      </c>
      <c r="J32" s="58">
        <f t="shared" si="6"/>
        <v>42613</v>
      </c>
      <c r="K32" s="58">
        <f t="shared" si="6"/>
        <v>42643</v>
      </c>
      <c r="L32" s="58">
        <f t="shared" si="6"/>
        <v>42674</v>
      </c>
      <c r="M32" s="58">
        <f t="shared" si="6"/>
        <v>42704</v>
      </c>
      <c r="N32" s="58">
        <f t="shared" si="6"/>
        <v>42735</v>
      </c>
      <c r="O32" s="58">
        <f t="shared" si="6"/>
        <v>42766</v>
      </c>
      <c r="P32" s="58">
        <f t="shared" si="6"/>
        <v>42794</v>
      </c>
      <c r="Q32" s="58">
        <f t="shared" si="6"/>
        <v>42825</v>
      </c>
      <c r="R32" s="58">
        <f t="shared" si="6"/>
        <v>42855</v>
      </c>
      <c r="S32" s="58">
        <f t="shared" si="6"/>
        <v>42886</v>
      </c>
      <c r="T32" s="58">
        <f t="shared" si="6"/>
        <v>42916</v>
      </c>
      <c r="U32" s="58">
        <f t="shared" si="6"/>
        <v>42947</v>
      </c>
      <c r="V32" s="58">
        <f t="shared" si="6"/>
        <v>42978</v>
      </c>
      <c r="W32" s="58">
        <f t="shared" si="6"/>
        <v>43008</v>
      </c>
      <c r="X32" s="58">
        <f t="shared" si="6"/>
        <v>43039</v>
      </c>
      <c r="Y32" s="58">
        <f t="shared" si="6"/>
        <v>43069</v>
      </c>
      <c r="Z32" s="58">
        <f t="shared" si="6"/>
        <v>43100</v>
      </c>
      <c r="AA32" s="58">
        <f t="shared" si="6"/>
        <v>43131</v>
      </c>
      <c r="AB32" s="58">
        <f t="shared" si="6"/>
        <v>43159</v>
      </c>
      <c r="AC32" s="58">
        <f t="shared" si="6"/>
        <v>43190</v>
      </c>
      <c r="AD32" s="58">
        <f t="shared" si="6"/>
        <v>43220</v>
      </c>
      <c r="AE32" s="58">
        <f t="shared" si="6"/>
        <v>43251</v>
      </c>
      <c r="AF32" s="58">
        <f t="shared" si="6"/>
        <v>43281</v>
      </c>
      <c r="AG32" s="58">
        <f t="shared" si="6"/>
        <v>43312</v>
      </c>
      <c r="AH32" s="58">
        <f t="shared" si="6"/>
        <v>43343</v>
      </c>
      <c r="AI32" s="58">
        <f t="shared" si="6"/>
        <v>43373</v>
      </c>
      <c r="AJ32" s="58">
        <f t="shared" si="6"/>
        <v>43404</v>
      </c>
      <c r="AK32" s="58">
        <f t="shared" si="6"/>
        <v>43434</v>
      </c>
      <c r="AL32" s="58">
        <f t="shared" si="6"/>
        <v>43465</v>
      </c>
      <c r="AM32" s="58">
        <f t="shared" si="6"/>
        <v>43496</v>
      </c>
      <c r="AN32" s="58">
        <f t="shared" si="6"/>
        <v>43524</v>
      </c>
      <c r="AO32" s="58">
        <f t="shared" si="6"/>
        <v>43555</v>
      </c>
      <c r="AP32" s="58">
        <f t="shared" si="6"/>
        <v>43585</v>
      </c>
      <c r="AQ32" s="58">
        <f t="shared" si="6"/>
        <v>43616</v>
      </c>
      <c r="AR32" s="58">
        <f t="shared" si="6"/>
        <v>43646</v>
      </c>
      <c r="AS32" s="58">
        <f t="shared" si="6"/>
        <v>43677</v>
      </c>
      <c r="AT32" s="58">
        <f t="shared" si="6"/>
        <v>43708</v>
      </c>
      <c r="AU32" s="58">
        <f t="shared" si="6"/>
        <v>43738</v>
      </c>
      <c r="AV32" s="58">
        <f t="shared" si="6"/>
        <v>43769</v>
      </c>
      <c r="AW32" s="58">
        <f t="shared" si="6"/>
        <v>43799</v>
      </c>
      <c r="AX32" s="58">
        <f t="shared" si="6"/>
        <v>43830</v>
      </c>
    </row>
    <row r="33" spans="1:50" x14ac:dyDescent="0.25">
      <c r="A33" t="str">
        <f t="shared" ref="A33:A35" si="7">+A24</f>
        <v>Retribuzione</v>
      </c>
      <c r="B33" s="96"/>
      <c r="C33" s="102">
        <f>+(($B3)*C17)*((1+$B12)^C22)</f>
        <v>4600</v>
      </c>
      <c r="D33" s="96">
        <f t="shared" ref="D33:AX33" si="8">+IF(OR(D31=$C$10,D31=$D$10,D31=$E$10,D31=$F$10),(($B3)*D17)*((1+$B12)^C22)+C40,(($B3)*D17)*((1+$B12)^C22))</f>
        <v>4600</v>
      </c>
      <c r="E33" s="96">
        <f t="shared" si="8"/>
        <v>4600</v>
      </c>
      <c r="F33" s="96">
        <f t="shared" si="8"/>
        <v>4600</v>
      </c>
      <c r="G33" s="96">
        <f t="shared" si="8"/>
        <v>4600</v>
      </c>
      <c r="H33" s="96">
        <f t="shared" si="8"/>
        <v>8433.3333333333358</v>
      </c>
      <c r="I33" s="96">
        <f t="shared" si="8"/>
        <v>4600</v>
      </c>
      <c r="J33" s="96">
        <f t="shared" si="8"/>
        <v>4600</v>
      </c>
      <c r="K33" s="96">
        <f t="shared" si="8"/>
        <v>4600</v>
      </c>
      <c r="L33" s="96">
        <f t="shared" si="8"/>
        <v>4600</v>
      </c>
      <c r="M33" s="96">
        <f t="shared" si="8"/>
        <v>4600</v>
      </c>
      <c r="N33" s="96">
        <f t="shared" si="8"/>
        <v>9200</v>
      </c>
      <c r="O33" s="96">
        <f t="shared" si="8"/>
        <v>4600</v>
      </c>
      <c r="P33" s="96">
        <f t="shared" si="8"/>
        <v>4600</v>
      </c>
      <c r="Q33" s="96">
        <f t="shared" si="8"/>
        <v>4600</v>
      </c>
      <c r="R33" s="96">
        <f t="shared" si="8"/>
        <v>4600</v>
      </c>
      <c r="S33" s="96">
        <f t="shared" si="8"/>
        <v>4600</v>
      </c>
      <c r="T33" s="96">
        <f t="shared" si="8"/>
        <v>9200.0000000000036</v>
      </c>
      <c r="U33" s="96">
        <f t="shared" si="8"/>
        <v>4600</v>
      </c>
      <c r="V33" s="96">
        <f t="shared" si="8"/>
        <v>4600</v>
      </c>
      <c r="W33" s="96">
        <f t="shared" si="8"/>
        <v>4600</v>
      </c>
      <c r="X33" s="96">
        <f t="shared" si="8"/>
        <v>4600</v>
      </c>
      <c r="Y33" s="96">
        <f t="shared" si="8"/>
        <v>4600</v>
      </c>
      <c r="Z33" s="96">
        <f t="shared" si="8"/>
        <v>9200</v>
      </c>
      <c r="AA33" s="96">
        <f t="shared" si="8"/>
        <v>4600</v>
      </c>
      <c r="AB33" s="96">
        <f t="shared" si="8"/>
        <v>4600</v>
      </c>
      <c r="AC33" s="96">
        <f t="shared" si="8"/>
        <v>4600</v>
      </c>
      <c r="AD33" s="96">
        <f t="shared" si="8"/>
        <v>4600</v>
      </c>
      <c r="AE33" s="96">
        <f t="shared" si="8"/>
        <v>4600</v>
      </c>
      <c r="AF33" s="96">
        <f t="shared" si="8"/>
        <v>9200.0000000000036</v>
      </c>
      <c r="AG33" s="96">
        <f t="shared" si="8"/>
        <v>4600</v>
      </c>
      <c r="AH33" s="96">
        <f t="shared" si="8"/>
        <v>4600</v>
      </c>
      <c r="AI33" s="96">
        <f t="shared" si="8"/>
        <v>4600</v>
      </c>
      <c r="AJ33" s="96">
        <f t="shared" si="8"/>
        <v>4600</v>
      </c>
      <c r="AK33" s="96">
        <f t="shared" si="8"/>
        <v>4600</v>
      </c>
      <c r="AL33" s="96">
        <f t="shared" si="8"/>
        <v>9200</v>
      </c>
      <c r="AM33" s="96">
        <f t="shared" si="8"/>
        <v>4600</v>
      </c>
      <c r="AN33" s="96">
        <f t="shared" si="8"/>
        <v>4600</v>
      </c>
      <c r="AO33" s="96">
        <f t="shared" si="8"/>
        <v>4600</v>
      </c>
      <c r="AP33" s="96">
        <f t="shared" si="8"/>
        <v>4600</v>
      </c>
      <c r="AQ33" s="96">
        <f t="shared" si="8"/>
        <v>4600</v>
      </c>
      <c r="AR33" s="96">
        <f t="shared" si="8"/>
        <v>9200.0000000000036</v>
      </c>
      <c r="AS33" s="96">
        <f t="shared" si="8"/>
        <v>4600</v>
      </c>
      <c r="AT33" s="96">
        <f t="shared" si="8"/>
        <v>4600</v>
      </c>
      <c r="AU33" s="96">
        <f t="shared" si="8"/>
        <v>4600</v>
      </c>
      <c r="AV33" s="96">
        <f t="shared" si="8"/>
        <v>4600</v>
      </c>
      <c r="AW33" s="96">
        <f t="shared" si="8"/>
        <v>4600</v>
      </c>
      <c r="AX33" s="96">
        <f t="shared" si="8"/>
        <v>9200</v>
      </c>
    </row>
    <row r="34" spans="1:50" x14ac:dyDescent="0.25">
      <c r="A34" t="str">
        <f t="shared" si="7"/>
        <v>INPS</v>
      </c>
      <c r="B34" s="96"/>
      <c r="C34" s="96"/>
      <c r="D34" s="96">
        <f>+C25</f>
        <v>1610</v>
      </c>
      <c r="E34" s="96">
        <f t="shared" ref="E34:T35" si="9">+D25</f>
        <v>1610</v>
      </c>
      <c r="F34" s="96">
        <f t="shared" si="9"/>
        <v>1610</v>
      </c>
      <c r="G34" s="96">
        <f t="shared" si="9"/>
        <v>1610</v>
      </c>
      <c r="H34" s="96">
        <f t="shared" si="9"/>
        <v>1610</v>
      </c>
      <c r="I34" s="96">
        <f t="shared" si="9"/>
        <v>1610</v>
      </c>
      <c r="J34" s="96">
        <f t="shared" si="9"/>
        <v>1610</v>
      </c>
      <c r="K34" s="96">
        <f t="shared" si="9"/>
        <v>1610</v>
      </c>
      <c r="L34" s="96">
        <f t="shared" si="9"/>
        <v>1610</v>
      </c>
      <c r="M34" s="96">
        <f t="shared" si="9"/>
        <v>1610</v>
      </c>
      <c r="N34" s="96">
        <f t="shared" si="9"/>
        <v>1610</v>
      </c>
      <c r="O34" s="96">
        <f t="shared" si="9"/>
        <v>1610</v>
      </c>
      <c r="P34" s="96">
        <f t="shared" si="9"/>
        <v>1610</v>
      </c>
      <c r="Q34" s="96">
        <f t="shared" si="9"/>
        <v>1610</v>
      </c>
      <c r="R34" s="96">
        <f t="shared" si="9"/>
        <v>1610</v>
      </c>
      <c r="S34" s="96">
        <f t="shared" si="9"/>
        <v>1610</v>
      </c>
      <c r="T34" s="96">
        <f t="shared" si="9"/>
        <v>1610</v>
      </c>
      <c r="U34" s="96">
        <f t="shared" ref="U34:AJ35" si="10">+T25</f>
        <v>1610</v>
      </c>
      <c r="V34" s="96">
        <f t="shared" si="10"/>
        <v>1610</v>
      </c>
      <c r="W34" s="96">
        <f t="shared" si="10"/>
        <v>1610</v>
      </c>
      <c r="X34" s="96">
        <f t="shared" si="10"/>
        <v>1610</v>
      </c>
      <c r="Y34" s="96">
        <f t="shared" si="10"/>
        <v>1610</v>
      </c>
      <c r="Z34" s="96">
        <f t="shared" si="10"/>
        <v>1610</v>
      </c>
      <c r="AA34" s="96">
        <f t="shared" si="10"/>
        <v>1610</v>
      </c>
      <c r="AB34" s="96">
        <f t="shared" si="10"/>
        <v>1610</v>
      </c>
      <c r="AC34" s="96">
        <f t="shared" si="10"/>
        <v>1610</v>
      </c>
      <c r="AD34" s="96">
        <f t="shared" si="10"/>
        <v>1610</v>
      </c>
      <c r="AE34" s="96">
        <f t="shared" si="10"/>
        <v>1610</v>
      </c>
      <c r="AF34" s="96">
        <f t="shared" si="10"/>
        <v>1610</v>
      </c>
      <c r="AG34" s="96">
        <f t="shared" si="10"/>
        <v>1610</v>
      </c>
      <c r="AH34" s="96">
        <f t="shared" si="10"/>
        <v>1610</v>
      </c>
      <c r="AI34" s="96">
        <f t="shared" si="10"/>
        <v>1610</v>
      </c>
      <c r="AJ34" s="96">
        <f t="shared" si="10"/>
        <v>1610</v>
      </c>
      <c r="AK34" s="96">
        <f t="shared" ref="AK34:AX35" si="11">+AJ25</f>
        <v>1610</v>
      </c>
      <c r="AL34" s="96">
        <f t="shared" si="11"/>
        <v>1610</v>
      </c>
      <c r="AM34" s="96">
        <f t="shared" si="11"/>
        <v>1610</v>
      </c>
      <c r="AN34" s="96">
        <f t="shared" si="11"/>
        <v>1610</v>
      </c>
      <c r="AO34" s="96">
        <f t="shared" si="11"/>
        <v>1610</v>
      </c>
      <c r="AP34" s="96">
        <f t="shared" si="11"/>
        <v>1610</v>
      </c>
      <c r="AQ34" s="96">
        <f t="shared" si="11"/>
        <v>1610</v>
      </c>
      <c r="AR34" s="96">
        <f t="shared" si="11"/>
        <v>1610</v>
      </c>
      <c r="AS34" s="96">
        <f t="shared" si="11"/>
        <v>1610</v>
      </c>
      <c r="AT34" s="96">
        <f t="shared" si="11"/>
        <v>1610</v>
      </c>
      <c r="AU34" s="96">
        <f t="shared" si="11"/>
        <v>1610</v>
      </c>
      <c r="AV34" s="96">
        <f t="shared" si="11"/>
        <v>1610</v>
      </c>
      <c r="AW34" s="96">
        <f t="shared" si="11"/>
        <v>1610</v>
      </c>
      <c r="AX34" s="96">
        <f t="shared" si="11"/>
        <v>1610</v>
      </c>
    </row>
    <row r="35" spans="1:50" x14ac:dyDescent="0.25">
      <c r="A35" t="str">
        <f t="shared" si="7"/>
        <v>INAIL</v>
      </c>
      <c r="B35" s="96"/>
      <c r="C35" s="96"/>
      <c r="D35" s="96">
        <f>+C26</f>
        <v>53.666666666666671</v>
      </c>
      <c r="E35" s="96">
        <f t="shared" si="9"/>
        <v>53.666666666666671</v>
      </c>
      <c r="F35" s="96">
        <f t="shared" si="9"/>
        <v>53.666666666666671</v>
      </c>
      <c r="G35" s="96">
        <f t="shared" si="9"/>
        <v>53.666666666666671</v>
      </c>
      <c r="H35" s="96">
        <f t="shared" si="9"/>
        <v>53.666666666666671</v>
      </c>
      <c r="I35" s="96">
        <f t="shared" si="9"/>
        <v>53.666666666666671</v>
      </c>
      <c r="J35" s="96">
        <f t="shared" si="9"/>
        <v>53.666666666666671</v>
      </c>
      <c r="K35" s="96">
        <f t="shared" si="9"/>
        <v>53.666666666666671</v>
      </c>
      <c r="L35" s="96">
        <f t="shared" si="9"/>
        <v>53.666666666666671</v>
      </c>
      <c r="M35" s="96">
        <f t="shared" si="9"/>
        <v>53.666666666666671</v>
      </c>
      <c r="N35" s="96">
        <f t="shared" si="9"/>
        <v>53.666666666666671</v>
      </c>
      <c r="O35" s="96">
        <f t="shared" si="9"/>
        <v>53.666666666666671</v>
      </c>
      <c r="P35" s="96">
        <f t="shared" si="9"/>
        <v>53.666666666666671</v>
      </c>
      <c r="Q35" s="96">
        <f t="shared" si="9"/>
        <v>53.666666666666671</v>
      </c>
      <c r="R35" s="96">
        <f t="shared" si="9"/>
        <v>53.666666666666671</v>
      </c>
      <c r="S35" s="96">
        <f t="shared" si="9"/>
        <v>53.666666666666671</v>
      </c>
      <c r="T35" s="96">
        <f t="shared" si="9"/>
        <v>53.666666666666671</v>
      </c>
      <c r="U35" s="96">
        <f t="shared" si="10"/>
        <v>53.666666666666671</v>
      </c>
      <c r="V35" s="96">
        <f t="shared" si="10"/>
        <v>53.666666666666671</v>
      </c>
      <c r="W35" s="96">
        <f t="shared" si="10"/>
        <v>53.666666666666671</v>
      </c>
      <c r="X35" s="96">
        <f t="shared" si="10"/>
        <v>53.666666666666671</v>
      </c>
      <c r="Y35" s="96">
        <f t="shared" si="10"/>
        <v>53.666666666666671</v>
      </c>
      <c r="Z35" s="96">
        <f t="shared" si="10"/>
        <v>53.666666666666671</v>
      </c>
      <c r="AA35" s="96">
        <f t="shared" si="10"/>
        <v>53.666666666666671</v>
      </c>
      <c r="AB35" s="96">
        <f t="shared" si="10"/>
        <v>53.666666666666671</v>
      </c>
      <c r="AC35" s="96">
        <f t="shared" si="10"/>
        <v>53.666666666666671</v>
      </c>
      <c r="AD35" s="96">
        <f t="shared" si="10"/>
        <v>53.666666666666671</v>
      </c>
      <c r="AE35" s="96">
        <f t="shared" si="10"/>
        <v>53.666666666666671</v>
      </c>
      <c r="AF35" s="96">
        <f t="shared" si="10"/>
        <v>53.666666666666671</v>
      </c>
      <c r="AG35" s="96">
        <f t="shared" si="10"/>
        <v>53.666666666666671</v>
      </c>
      <c r="AH35" s="96">
        <f t="shared" si="10"/>
        <v>53.666666666666671</v>
      </c>
      <c r="AI35" s="96">
        <f t="shared" si="10"/>
        <v>53.666666666666671</v>
      </c>
      <c r="AJ35" s="96">
        <f t="shared" si="10"/>
        <v>53.666666666666671</v>
      </c>
      <c r="AK35" s="96">
        <f t="shared" si="11"/>
        <v>53.666666666666671</v>
      </c>
      <c r="AL35" s="96">
        <f t="shared" si="11"/>
        <v>53.666666666666671</v>
      </c>
      <c r="AM35" s="96">
        <f t="shared" si="11"/>
        <v>53.666666666666671</v>
      </c>
      <c r="AN35" s="96">
        <f t="shared" si="11"/>
        <v>53.666666666666671</v>
      </c>
      <c r="AO35" s="96">
        <f t="shared" si="11"/>
        <v>53.666666666666671</v>
      </c>
      <c r="AP35" s="96">
        <f t="shared" si="11"/>
        <v>53.666666666666671</v>
      </c>
      <c r="AQ35" s="96">
        <f t="shared" si="11"/>
        <v>53.666666666666671</v>
      </c>
      <c r="AR35" s="96">
        <f t="shared" si="11"/>
        <v>53.666666666666671</v>
      </c>
      <c r="AS35" s="96">
        <f t="shared" si="11"/>
        <v>53.666666666666671</v>
      </c>
      <c r="AT35" s="96">
        <f t="shared" si="11"/>
        <v>53.666666666666671</v>
      </c>
      <c r="AU35" s="96">
        <f t="shared" si="11"/>
        <v>53.666666666666671</v>
      </c>
      <c r="AV35" s="96">
        <f t="shared" si="11"/>
        <v>53.666666666666671</v>
      </c>
      <c r="AW35" s="96">
        <f t="shared" si="11"/>
        <v>53.666666666666671</v>
      </c>
      <c r="AX35" s="96">
        <f t="shared" si="11"/>
        <v>53.666666666666671</v>
      </c>
    </row>
    <row r="36" spans="1:50" s="65" customFormat="1" x14ac:dyDescent="0.25">
      <c r="A36" s="65" t="s">
        <v>297</v>
      </c>
      <c r="C36" s="66">
        <f t="shared" ref="C36:AX36" si="12">SUM(C33:C35)</f>
        <v>4600</v>
      </c>
      <c r="D36" s="66">
        <f t="shared" si="12"/>
        <v>6263.666666666667</v>
      </c>
      <c r="E36" s="66">
        <f t="shared" si="12"/>
        <v>6263.666666666667</v>
      </c>
      <c r="F36" s="66">
        <f t="shared" si="12"/>
        <v>6263.666666666667</v>
      </c>
      <c r="G36" s="66">
        <f t="shared" si="12"/>
        <v>6263.666666666667</v>
      </c>
      <c r="H36" s="66">
        <f t="shared" si="12"/>
        <v>10097.000000000002</v>
      </c>
      <c r="I36" s="66">
        <f t="shared" si="12"/>
        <v>6263.666666666667</v>
      </c>
      <c r="J36" s="66">
        <f t="shared" si="12"/>
        <v>6263.666666666667</v>
      </c>
      <c r="K36" s="66">
        <f t="shared" si="12"/>
        <v>6263.666666666667</v>
      </c>
      <c r="L36" s="66">
        <f t="shared" si="12"/>
        <v>6263.666666666667</v>
      </c>
      <c r="M36" s="66">
        <f t="shared" si="12"/>
        <v>6263.666666666667</v>
      </c>
      <c r="N36" s="66">
        <f t="shared" si="12"/>
        <v>10863.666666666666</v>
      </c>
      <c r="O36" s="66">
        <f t="shared" si="12"/>
        <v>6263.666666666667</v>
      </c>
      <c r="P36" s="66">
        <f t="shared" si="12"/>
        <v>6263.666666666667</v>
      </c>
      <c r="Q36" s="66">
        <f t="shared" si="12"/>
        <v>6263.666666666667</v>
      </c>
      <c r="R36" s="66">
        <f t="shared" si="12"/>
        <v>6263.666666666667</v>
      </c>
      <c r="S36" s="66">
        <f t="shared" si="12"/>
        <v>6263.666666666667</v>
      </c>
      <c r="T36" s="66">
        <f t="shared" si="12"/>
        <v>10863.66666666667</v>
      </c>
      <c r="U36" s="66">
        <f t="shared" si="12"/>
        <v>6263.666666666667</v>
      </c>
      <c r="V36" s="66">
        <f t="shared" si="12"/>
        <v>6263.666666666667</v>
      </c>
      <c r="W36" s="66">
        <f t="shared" si="12"/>
        <v>6263.666666666667</v>
      </c>
      <c r="X36" s="66">
        <f t="shared" si="12"/>
        <v>6263.666666666667</v>
      </c>
      <c r="Y36" s="66">
        <f t="shared" si="12"/>
        <v>6263.666666666667</v>
      </c>
      <c r="Z36" s="66">
        <f t="shared" si="12"/>
        <v>10863.666666666666</v>
      </c>
      <c r="AA36" s="66">
        <f t="shared" si="12"/>
        <v>6263.666666666667</v>
      </c>
      <c r="AB36" s="66">
        <f t="shared" si="12"/>
        <v>6263.666666666667</v>
      </c>
      <c r="AC36" s="66">
        <f t="shared" si="12"/>
        <v>6263.666666666667</v>
      </c>
      <c r="AD36" s="66">
        <f t="shared" si="12"/>
        <v>6263.666666666667</v>
      </c>
      <c r="AE36" s="66">
        <f t="shared" si="12"/>
        <v>6263.666666666667</v>
      </c>
      <c r="AF36" s="66">
        <f t="shared" si="12"/>
        <v>10863.66666666667</v>
      </c>
      <c r="AG36" s="66">
        <f t="shared" si="12"/>
        <v>6263.666666666667</v>
      </c>
      <c r="AH36" s="66">
        <f t="shared" si="12"/>
        <v>6263.666666666667</v>
      </c>
      <c r="AI36" s="66">
        <f t="shared" si="12"/>
        <v>6263.666666666667</v>
      </c>
      <c r="AJ36" s="66">
        <f t="shared" si="12"/>
        <v>6263.666666666667</v>
      </c>
      <c r="AK36" s="66">
        <f t="shared" si="12"/>
        <v>6263.666666666667</v>
      </c>
      <c r="AL36" s="66">
        <f t="shared" si="12"/>
        <v>10863.666666666666</v>
      </c>
      <c r="AM36" s="66">
        <f t="shared" si="12"/>
        <v>6263.666666666667</v>
      </c>
      <c r="AN36" s="66">
        <f t="shared" si="12"/>
        <v>6263.666666666667</v>
      </c>
      <c r="AO36" s="66">
        <f t="shared" si="12"/>
        <v>6263.666666666667</v>
      </c>
      <c r="AP36" s="66">
        <f t="shared" si="12"/>
        <v>6263.666666666667</v>
      </c>
      <c r="AQ36" s="66">
        <f t="shared" si="12"/>
        <v>6263.666666666667</v>
      </c>
      <c r="AR36" s="66">
        <f t="shared" si="12"/>
        <v>10863.66666666667</v>
      </c>
      <c r="AS36" s="66">
        <f t="shared" si="12"/>
        <v>6263.666666666667</v>
      </c>
      <c r="AT36" s="66">
        <f t="shared" si="12"/>
        <v>6263.666666666667</v>
      </c>
      <c r="AU36" s="66">
        <f t="shared" si="12"/>
        <v>6263.666666666667</v>
      </c>
      <c r="AV36" s="66">
        <f t="shared" si="12"/>
        <v>6263.666666666667</v>
      </c>
      <c r="AW36" s="66">
        <f t="shared" si="12"/>
        <v>6263.666666666667</v>
      </c>
      <c r="AX36" s="66">
        <f t="shared" si="12"/>
        <v>10863.666666666666</v>
      </c>
    </row>
    <row r="37" spans="1:50" x14ac:dyDescent="0.25">
      <c r="A37" s="103" t="s">
        <v>309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</row>
    <row r="38" spans="1:50" x14ac:dyDescent="0.25">
      <c r="A38" s="103" t="s">
        <v>309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</row>
    <row r="39" spans="1:50" s="17" customFormat="1" x14ac:dyDescent="0.25">
      <c r="A39" s="17" t="s">
        <v>310</v>
      </c>
      <c r="B39" s="84"/>
      <c r="C39" s="104">
        <f t="shared" ref="C39:AX39" si="13">+C23</f>
        <v>42370</v>
      </c>
      <c r="D39" s="104">
        <f t="shared" si="13"/>
        <v>42429</v>
      </c>
      <c r="E39" s="104">
        <f t="shared" si="13"/>
        <v>42460</v>
      </c>
      <c r="F39" s="104">
        <f t="shared" si="13"/>
        <v>42490</v>
      </c>
      <c r="G39" s="104">
        <f t="shared" si="13"/>
        <v>42521</v>
      </c>
      <c r="H39" s="104">
        <f t="shared" si="13"/>
        <v>42551</v>
      </c>
      <c r="I39" s="104">
        <f t="shared" si="13"/>
        <v>42582</v>
      </c>
      <c r="J39" s="104">
        <f t="shared" si="13"/>
        <v>42613</v>
      </c>
      <c r="K39" s="104">
        <f t="shared" si="13"/>
        <v>42643</v>
      </c>
      <c r="L39" s="104">
        <f t="shared" si="13"/>
        <v>42674</v>
      </c>
      <c r="M39" s="104">
        <f t="shared" si="13"/>
        <v>42704</v>
      </c>
      <c r="N39" s="104">
        <f t="shared" si="13"/>
        <v>42735</v>
      </c>
      <c r="O39" s="104">
        <f t="shared" si="13"/>
        <v>42766</v>
      </c>
      <c r="P39" s="104">
        <f t="shared" si="13"/>
        <v>42794</v>
      </c>
      <c r="Q39" s="104">
        <f t="shared" si="13"/>
        <v>42825</v>
      </c>
      <c r="R39" s="104">
        <f t="shared" si="13"/>
        <v>42855</v>
      </c>
      <c r="S39" s="104">
        <f t="shared" si="13"/>
        <v>42886</v>
      </c>
      <c r="T39" s="104">
        <f t="shared" si="13"/>
        <v>42916</v>
      </c>
      <c r="U39" s="104">
        <f t="shared" si="13"/>
        <v>42947</v>
      </c>
      <c r="V39" s="104">
        <f t="shared" si="13"/>
        <v>42978</v>
      </c>
      <c r="W39" s="104">
        <f t="shared" si="13"/>
        <v>43008</v>
      </c>
      <c r="X39" s="104">
        <f t="shared" si="13"/>
        <v>43039</v>
      </c>
      <c r="Y39" s="104">
        <f t="shared" si="13"/>
        <v>43069</v>
      </c>
      <c r="Z39" s="104">
        <f t="shared" si="13"/>
        <v>43100</v>
      </c>
      <c r="AA39" s="104">
        <f t="shared" si="13"/>
        <v>43131</v>
      </c>
      <c r="AB39" s="104">
        <f t="shared" si="13"/>
        <v>43159</v>
      </c>
      <c r="AC39" s="104">
        <f t="shared" si="13"/>
        <v>43190</v>
      </c>
      <c r="AD39" s="104">
        <f t="shared" si="13"/>
        <v>43220</v>
      </c>
      <c r="AE39" s="104">
        <f t="shared" si="13"/>
        <v>43251</v>
      </c>
      <c r="AF39" s="104">
        <f t="shared" si="13"/>
        <v>43281</v>
      </c>
      <c r="AG39" s="104">
        <f t="shared" si="13"/>
        <v>43312</v>
      </c>
      <c r="AH39" s="104">
        <f t="shared" si="13"/>
        <v>43343</v>
      </c>
      <c r="AI39" s="104">
        <f t="shared" si="13"/>
        <v>43373</v>
      </c>
      <c r="AJ39" s="104">
        <f t="shared" si="13"/>
        <v>43404</v>
      </c>
      <c r="AK39" s="104">
        <f t="shared" si="13"/>
        <v>43434</v>
      </c>
      <c r="AL39" s="104">
        <f t="shared" si="13"/>
        <v>43465</v>
      </c>
      <c r="AM39" s="104">
        <f t="shared" si="13"/>
        <v>43496</v>
      </c>
      <c r="AN39" s="104">
        <f t="shared" si="13"/>
        <v>43524</v>
      </c>
      <c r="AO39" s="104">
        <f t="shared" si="13"/>
        <v>43555</v>
      </c>
      <c r="AP39" s="104">
        <f t="shared" si="13"/>
        <v>43585</v>
      </c>
      <c r="AQ39" s="104">
        <f t="shared" si="13"/>
        <v>43616</v>
      </c>
      <c r="AR39" s="104">
        <f t="shared" si="13"/>
        <v>43646</v>
      </c>
      <c r="AS39" s="104">
        <f t="shared" si="13"/>
        <v>43677</v>
      </c>
      <c r="AT39" s="104">
        <f t="shared" si="13"/>
        <v>43708</v>
      </c>
      <c r="AU39" s="104">
        <f t="shared" si="13"/>
        <v>43738</v>
      </c>
      <c r="AV39" s="104">
        <f t="shared" si="13"/>
        <v>43769</v>
      </c>
      <c r="AW39" s="104">
        <f t="shared" si="13"/>
        <v>43799</v>
      </c>
      <c r="AX39" s="104">
        <f t="shared" si="13"/>
        <v>43830</v>
      </c>
    </row>
    <row r="40" spans="1:50" s="70" customFormat="1" x14ac:dyDescent="0.25">
      <c r="A40" s="105"/>
      <c r="B40" s="106"/>
      <c r="C40" s="106">
        <f>+C24-C33</f>
        <v>766.66666666666697</v>
      </c>
      <c r="D40" s="106">
        <f>+D24-D33+C40</f>
        <v>1533.3333333333339</v>
      </c>
      <c r="E40" s="106">
        <f t="shared" ref="E40:AX40" si="14">+E24-E33+D40</f>
        <v>2300.0000000000009</v>
      </c>
      <c r="F40" s="106">
        <f t="shared" si="14"/>
        <v>3066.6666666666679</v>
      </c>
      <c r="G40" s="106">
        <f t="shared" si="14"/>
        <v>3833.3333333333348</v>
      </c>
      <c r="H40" s="106">
        <f t="shared" si="14"/>
        <v>766.66666666666606</v>
      </c>
      <c r="I40" s="106">
        <f t="shared" si="14"/>
        <v>1533.333333333333</v>
      </c>
      <c r="J40" s="106">
        <f t="shared" si="14"/>
        <v>2300</v>
      </c>
      <c r="K40" s="106">
        <f t="shared" si="14"/>
        <v>3066.666666666667</v>
      </c>
      <c r="L40" s="106">
        <f t="shared" si="14"/>
        <v>3833.3333333333339</v>
      </c>
      <c r="M40" s="106">
        <f t="shared" si="14"/>
        <v>4600.0000000000009</v>
      </c>
      <c r="N40" s="106">
        <f t="shared" si="14"/>
        <v>766.66666666666788</v>
      </c>
      <c r="O40" s="106">
        <f t="shared" si="14"/>
        <v>1533.3333333333348</v>
      </c>
      <c r="P40" s="106">
        <f t="shared" si="14"/>
        <v>2300.0000000000018</v>
      </c>
      <c r="Q40" s="106">
        <f t="shared" si="14"/>
        <v>3066.6666666666688</v>
      </c>
      <c r="R40" s="106">
        <f t="shared" si="14"/>
        <v>3833.3333333333358</v>
      </c>
      <c r="S40" s="106">
        <f t="shared" si="14"/>
        <v>4600.0000000000027</v>
      </c>
      <c r="T40" s="106">
        <f t="shared" si="14"/>
        <v>766.66666666666606</v>
      </c>
      <c r="U40" s="106">
        <f t="shared" si="14"/>
        <v>1533.333333333333</v>
      </c>
      <c r="V40" s="106">
        <f t="shared" si="14"/>
        <v>2300</v>
      </c>
      <c r="W40" s="106">
        <f t="shared" si="14"/>
        <v>3066.666666666667</v>
      </c>
      <c r="X40" s="106">
        <f t="shared" si="14"/>
        <v>3833.3333333333339</v>
      </c>
      <c r="Y40" s="106">
        <f t="shared" si="14"/>
        <v>4600.0000000000009</v>
      </c>
      <c r="Z40" s="106">
        <f t="shared" si="14"/>
        <v>766.66666666666788</v>
      </c>
      <c r="AA40" s="106">
        <f t="shared" si="14"/>
        <v>1533.3333333333348</v>
      </c>
      <c r="AB40" s="106">
        <f t="shared" si="14"/>
        <v>2300.0000000000018</v>
      </c>
      <c r="AC40" s="106">
        <f t="shared" si="14"/>
        <v>3066.6666666666688</v>
      </c>
      <c r="AD40" s="106">
        <f t="shared" si="14"/>
        <v>3833.3333333333358</v>
      </c>
      <c r="AE40" s="106">
        <f t="shared" si="14"/>
        <v>4600.0000000000027</v>
      </c>
      <c r="AF40" s="106">
        <f t="shared" si="14"/>
        <v>766.66666666666606</v>
      </c>
      <c r="AG40" s="106">
        <f t="shared" si="14"/>
        <v>1533.333333333333</v>
      </c>
      <c r="AH40" s="106">
        <f t="shared" si="14"/>
        <v>2300</v>
      </c>
      <c r="AI40" s="106">
        <f t="shared" si="14"/>
        <v>3066.666666666667</v>
      </c>
      <c r="AJ40" s="106">
        <f t="shared" si="14"/>
        <v>3833.3333333333339</v>
      </c>
      <c r="AK40" s="106">
        <f t="shared" si="14"/>
        <v>4600.0000000000009</v>
      </c>
      <c r="AL40" s="106">
        <f t="shared" si="14"/>
        <v>766.66666666666788</v>
      </c>
      <c r="AM40" s="106">
        <f t="shared" si="14"/>
        <v>1533.3333333333348</v>
      </c>
      <c r="AN40" s="106">
        <f t="shared" si="14"/>
        <v>2300.0000000000018</v>
      </c>
      <c r="AO40" s="106">
        <f t="shared" si="14"/>
        <v>3066.6666666666688</v>
      </c>
      <c r="AP40" s="106">
        <f t="shared" si="14"/>
        <v>3833.3333333333358</v>
      </c>
      <c r="AQ40" s="106">
        <f t="shared" si="14"/>
        <v>4600.0000000000027</v>
      </c>
      <c r="AR40" s="106">
        <f t="shared" si="14"/>
        <v>766.66666666666606</v>
      </c>
      <c r="AS40" s="106">
        <f t="shared" si="14"/>
        <v>1533.333333333333</v>
      </c>
      <c r="AT40" s="106">
        <f t="shared" si="14"/>
        <v>2300</v>
      </c>
      <c r="AU40" s="106">
        <f t="shared" si="14"/>
        <v>3066.666666666667</v>
      </c>
      <c r="AV40" s="106">
        <f t="shared" si="14"/>
        <v>3833.3333333333339</v>
      </c>
      <c r="AW40" s="106">
        <f t="shared" si="14"/>
        <v>4600.0000000000009</v>
      </c>
      <c r="AX40" s="106">
        <f t="shared" si="14"/>
        <v>766.66666666666788</v>
      </c>
    </row>
    <row r="41" spans="1:50" x14ac:dyDescent="0.25">
      <c r="A41" s="103" t="s">
        <v>309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</row>
    <row r="42" spans="1:50" s="17" customFormat="1" x14ac:dyDescent="0.25">
      <c r="A42" s="17" t="s">
        <v>311</v>
      </c>
      <c r="B42" s="84"/>
      <c r="C42" s="104">
        <f>+C39</f>
        <v>42370</v>
      </c>
      <c r="D42" s="104">
        <f t="shared" ref="D42:AX42" si="15">+D39</f>
        <v>42429</v>
      </c>
      <c r="E42" s="104">
        <f t="shared" si="15"/>
        <v>42460</v>
      </c>
      <c r="F42" s="104">
        <f t="shared" si="15"/>
        <v>42490</v>
      </c>
      <c r="G42" s="104">
        <f t="shared" si="15"/>
        <v>42521</v>
      </c>
      <c r="H42" s="104">
        <f t="shared" si="15"/>
        <v>42551</v>
      </c>
      <c r="I42" s="104">
        <f t="shared" si="15"/>
        <v>42582</v>
      </c>
      <c r="J42" s="104">
        <f t="shared" si="15"/>
        <v>42613</v>
      </c>
      <c r="K42" s="104">
        <f t="shared" si="15"/>
        <v>42643</v>
      </c>
      <c r="L42" s="104">
        <f t="shared" si="15"/>
        <v>42674</v>
      </c>
      <c r="M42" s="104">
        <f t="shared" si="15"/>
        <v>42704</v>
      </c>
      <c r="N42" s="104">
        <f t="shared" si="15"/>
        <v>42735</v>
      </c>
      <c r="O42" s="104">
        <f t="shared" si="15"/>
        <v>42766</v>
      </c>
      <c r="P42" s="104">
        <f t="shared" si="15"/>
        <v>42794</v>
      </c>
      <c r="Q42" s="104">
        <f t="shared" si="15"/>
        <v>42825</v>
      </c>
      <c r="R42" s="104">
        <f t="shared" si="15"/>
        <v>42855</v>
      </c>
      <c r="S42" s="104">
        <f t="shared" si="15"/>
        <v>42886</v>
      </c>
      <c r="T42" s="104">
        <f t="shared" si="15"/>
        <v>42916</v>
      </c>
      <c r="U42" s="104">
        <f t="shared" si="15"/>
        <v>42947</v>
      </c>
      <c r="V42" s="104">
        <f t="shared" si="15"/>
        <v>42978</v>
      </c>
      <c r="W42" s="104">
        <f t="shared" si="15"/>
        <v>43008</v>
      </c>
      <c r="X42" s="104">
        <f t="shared" si="15"/>
        <v>43039</v>
      </c>
      <c r="Y42" s="104">
        <f t="shared" si="15"/>
        <v>43069</v>
      </c>
      <c r="Z42" s="104">
        <f t="shared" si="15"/>
        <v>43100</v>
      </c>
      <c r="AA42" s="104">
        <f t="shared" si="15"/>
        <v>43131</v>
      </c>
      <c r="AB42" s="104">
        <f t="shared" si="15"/>
        <v>43159</v>
      </c>
      <c r="AC42" s="104">
        <f t="shared" si="15"/>
        <v>43190</v>
      </c>
      <c r="AD42" s="104">
        <f t="shared" si="15"/>
        <v>43220</v>
      </c>
      <c r="AE42" s="104">
        <f t="shared" si="15"/>
        <v>43251</v>
      </c>
      <c r="AF42" s="104">
        <f t="shared" si="15"/>
        <v>43281</v>
      </c>
      <c r="AG42" s="104">
        <f t="shared" si="15"/>
        <v>43312</v>
      </c>
      <c r="AH42" s="104">
        <f t="shared" si="15"/>
        <v>43343</v>
      </c>
      <c r="AI42" s="104">
        <f t="shared" si="15"/>
        <v>43373</v>
      </c>
      <c r="AJ42" s="104">
        <f t="shared" si="15"/>
        <v>43404</v>
      </c>
      <c r="AK42" s="104">
        <f t="shared" si="15"/>
        <v>43434</v>
      </c>
      <c r="AL42" s="104">
        <f t="shared" si="15"/>
        <v>43465</v>
      </c>
      <c r="AM42" s="104">
        <f t="shared" si="15"/>
        <v>43496</v>
      </c>
      <c r="AN42" s="104">
        <f t="shared" si="15"/>
        <v>43524</v>
      </c>
      <c r="AO42" s="104">
        <f t="shared" si="15"/>
        <v>43555</v>
      </c>
      <c r="AP42" s="104">
        <f t="shared" si="15"/>
        <v>43585</v>
      </c>
      <c r="AQ42" s="104">
        <f t="shared" si="15"/>
        <v>43616</v>
      </c>
      <c r="AR42" s="104">
        <f t="shared" si="15"/>
        <v>43646</v>
      </c>
      <c r="AS42" s="104">
        <f t="shared" si="15"/>
        <v>43677</v>
      </c>
      <c r="AT42" s="104">
        <f t="shared" si="15"/>
        <v>43708</v>
      </c>
      <c r="AU42" s="104">
        <f t="shared" si="15"/>
        <v>43738</v>
      </c>
      <c r="AV42" s="104">
        <f t="shared" si="15"/>
        <v>43769</v>
      </c>
      <c r="AW42" s="104">
        <f t="shared" si="15"/>
        <v>43799</v>
      </c>
      <c r="AX42" s="104">
        <f t="shared" si="15"/>
        <v>43830</v>
      </c>
    </row>
    <row r="43" spans="1:50" s="70" customFormat="1" x14ac:dyDescent="0.25">
      <c r="A43" s="105"/>
      <c r="B43" s="106"/>
      <c r="C43" s="106">
        <f>+C40</f>
        <v>766.66666666666697</v>
      </c>
      <c r="D43" s="106">
        <f>+D40-C40</f>
        <v>766.66666666666697</v>
      </c>
      <c r="E43" s="106">
        <f t="shared" ref="E43:AX43" si="16">+E40-D40</f>
        <v>766.66666666666697</v>
      </c>
      <c r="F43" s="106">
        <f t="shared" si="16"/>
        <v>766.66666666666697</v>
      </c>
      <c r="G43" s="106">
        <f t="shared" si="16"/>
        <v>766.66666666666697</v>
      </c>
      <c r="H43" s="106">
        <f t="shared" si="16"/>
        <v>-3066.6666666666688</v>
      </c>
      <c r="I43" s="106">
        <f t="shared" si="16"/>
        <v>766.66666666666697</v>
      </c>
      <c r="J43" s="106">
        <f t="shared" si="16"/>
        <v>766.66666666666697</v>
      </c>
      <c r="K43" s="106">
        <f t="shared" si="16"/>
        <v>766.66666666666697</v>
      </c>
      <c r="L43" s="106">
        <f t="shared" si="16"/>
        <v>766.66666666666697</v>
      </c>
      <c r="M43" s="106">
        <f t="shared" si="16"/>
        <v>766.66666666666697</v>
      </c>
      <c r="N43" s="106">
        <f t="shared" si="16"/>
        <v>-3833.333333333333</v>
      </c>
      <c r="O43" s="106">
        <f t="shared" si="16"/>
        <v>766.66666666666697</v>
      </c>
      <c r="P43" s="106">
        <f t="shared" si="16"/>
        <v>766.66666666666697</v>
      </c>
      <c r="Q43" s="106">
        <f t="shared" si="16"/>
        <v>766.66666666666697</v>
      </c>
      <c r="R43" s="106">
        <f t="shared" si="16"/>
        <v>766.66666666666697</v>
      </c>
      <c r="S43" s="106">
        <f t="shared" si="16"/>
        <v>766.66666666666697</v>
      </c>
      <c r="T43" s="106">
        <f t="shared" si="16"/>
        <v>-3833.3333333333367</v>
      </c>
      <c r="U43" s="106">
        <f t="shared" si="16"/>
        <v>766.66666666666697</v>
      </c>
      <c r="V43" s="106">
        <f t="shared" si="16"/>
        <v>766.66666666666697</v>
      </c>
      <c r="W43" s="106">
        <f t="shared" si="16"/>
        <v>766.66666666666697</v>
      </c>
      <c r="X43" s="106">
        <f t="shared" si="16"/>
        <v>766.66666666666697</v>
      </c>
      <c r="Y43" s="106">
        <f t="shared" si="16"/>
        <v>766.66666666666697</v>
      </c>
      <c r="Z43" s="106">
        <f t="shared" si="16"/>
        <v>-3833.333333333333</v>
      </c>
      <c r="AA43" s="106">
        <f t="shared" si="16"/>
        <v>766.66666666666697</v>
      </c>
      <c r="AB43" s="106">
        <f t="shared" si="16"/>
        <v>766.66666666666697</v>
      </c>
      <c r="AC43" s="106">
        <f t="shared" si="16"/>
        <v>766.66666666666697</v>
      </c>
      <c r="AD43" s="106">
        <f t="shared" si="16"/>
        <v>766.66666666666697</v>
      </c>
      <c r="AE43" s="106">
        <f t="shared" si="16"/>
        <v>766.66666666666697</v>
      </c>
      <c r="AF43" s="106">
        <f t="shared" si="16"/>
        <v>-3833.3333333333367</v>
      </c>
      <c r="AG43" s="106">
        <f t="shared" si="16"/>
        <v>766.66666666666697</v>
      </c>
      <c r="AH43" s="106">
        <f t="shared" si="16"/>
        <v>766.66666666666697</v>
      </c>
      <c r="AI43" s="106">
        <f t="shared" si="16"/>
        <v>766.66666666666697</v>
      </c>
      <c r="AJ43" s="106">
        <f t="shared" si="16"/>
        <v>766.66666666666697</v>
      </c>
      <c r="AK43" s="106">
        <f t="shared" si="16"/>
        <v>766.66666666666697</v>
      </c>
      <c r="AL43" s="106">
        <f t="shared" si="16"/>
        <v>-3833.333333333333</v>
      </c>
      <c r="AM43" s="106">
        <f t="shared" si="16"/>
        <v>766.66666666666697</v>
      </c>
      <c r="AN43" s="106">
        <f t="shared" si="16"/>
        <v>766.66666666666697</v>
      </c>
      <c r="AO43" s="106">
        <f t="shared" si="16"/>
        <v>766.66666666666697</v>
      </c>
      <c r="AP43" s="106">
        <f t="shared" si="16"/>
        <v>766.66666666666697</v>
      </c>
      <c r="AQ43" s="106">
        <f t="shared" si="16"/>
        <v>766.66666666666697</v>
      </c>
      <c r="AR43" s="106">
        <f t="shared" si="16"/>
        <v>-3833.3333333333367</v>
      </c>
      <c r="AS43" s="106">
        <f t="shared" si="16"/>
        <v>766.66666666666697</v>
      </c>
      <c r="AT43" s="106">
        <f t="shared" si="16"/>
        <v>766.66666666666697</v>
      </c>
      <c r="AU43" s="106">
        <f t="shared" si="16"/>
        <v>766.66666666666697</v>
      </c>
      <c r="AV43" s="106">
        <f t="shared" si="16"/>
        <v>766.66666666666697</v>
      </c>
      <c r="AW43" s="106">
        <f t="shared" si="16"/>
        <v>766.66666666666697</v>
      </c>
      <c r="AX43" s="106">
        <f t="shared" si="16"/>
        <v>-3833.333333333333</v>
      </c>
    </row>
    <row r="44" spans="1:50" x14ac:dyDescent="0.25">
      <c r="A44" s="103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</row>
    <row r="45" spans="1:50" s="17" customFormat="1" x14ac:dyDescent="0.25">
      <c r="A45" s="17" t="s">
        <v>312</v>
      </c>
      <c r="B45" s="84"/>
      <c r="C45" s="104">
        <f t="shared" ref="C45:AX45" si="17">+C23</f>
        <v>42370</v>
      </c>
      <c r="D45" s="104">
        <f t="shared" si="17"/>
        <v>42429</v>
      </c>
      <c r="E45" s="104">
        <f t="shared" si="17"/>
        <v>42460</v>
      </c>
      <c r="F45" s="104">
        <f t="shared" si="17"/>
        <v>42490</v>
      </c>
      <c r="G45" s="104">
        <f t="shared" si="17"/>
        <v>42521</v>
      </c>
      <c r="H45" s="104">
        <f t="shared" si="17"/>
        <v>42551</v>
      </c>
      <c r="I45" s="104">
        <f t="shared" si="17"/>
        <v>42582</v>
      </c>
      <c r="J45" s="104">
        <f t="shared" si="17"/>
        <v>42613</v>
      </c>
      <c r="K45" s="104">
        <f t="shared" si="17"/>
        <v>42643</v>
      </c>
      <c r="L45" s="104">
        <f t="shared" si="17"/>
        <v>42674</v>
      </c>
      <c r="M45" s="104">
        <f t="shared" si="17"/>
        <v>42704</v>
      </c>
      <c r="N45" s="104">
        <f t="shared" si="17"/>
        <v>42735</v>
      </c>
      <c r="O45" s="104">
        <f t="shared" si="17"/>
        <v>42766</v>
      </c>
      <c r="P45" s="104">
        <f t="shared" si="17"/>
        <v>42794</v>
      </c>
      <c r="Q45" s="104">
        <f t="shared" si="17"/>
        <v>42825</v>
      </c>
      <c r="R45" s="104">
        <f t="shared" si="17"/>
        <v>42855</v>
      </c>
      <c r="S45" s="104">
        <f t="shared" si="17"/>
        <v>42886</v>
      </c>
      <c r="T45" s="104">
        <f t="shared" si="17"/>
        <v>42916</v>
      </c>
      <c r="U45" s="104">
        <f t="shared" si="17"/>
        <v>42947</v>
      </c>
      <c r="V45" s="104">
        <f t="shared" si="17"/>
        <v>42978</v>
      </c>
      <c r="W45" s="104">
        <f t="shared" si="17"/>
        <v>43008</v>
      </c>
      <c r="X45" s="104">
        <f t="shared" si="17"/>
        <v>43039</v>
      </c>
      <c r="Y45" s="104">
        <f t="shared" si="17"/>
        <v>43069</v>
      </c>
      <c r="Z45" s="104">
        <f t="shared" si="17"/>
        <v>43100</v>
      </c>
      <c r="AA45" s="104">
        <f t="shared" si="17"/>
        <v>43131</v>
      </c>
      <c r="AB45" s="104">
        <f t="shared" si="17"/>
        <v>43159</v>
      </c>
      <c r="AC45" s="104">
        <f t="shared" si="17"/>
        <v>43190</v>
      </c>
      <c r="AD45" s="104">
        <f t="shared" si="17"/>
        <v>43220</v>
      </c>
      <c r="AE45" s="104">
        <f t="shared" si="17"/>
        <v>43251</v>
      </c>
      <c r="AF45" s="104">
        <f t="shared" si="17"/>
        <v>43281</v>
      </c>
      <c r="AG45" s="104">
        <f t="shared" si="17"/>
        <v>43312</v>
      </c>
      <c r="AH45" s="104">
        <f t="shared" si="17"/>
        <v>43343</v>
      </c>
      <c r="AI45" s="104">
        <f t="shared" si="17"/>
        <v>43373</v>
      </c>
      <c r="AJ45" s="104">
        <f t="shared" si="17"/>
        <v>43404</v>
      </c>
      <c r="AK45" s="104">
        <f t="shared" si="17"/>
        <v>43434</v>
      </c>
      <c r="AL45" s="104">
        <f t="shared" si="17"/>
        <v>43465</v>
      </c>
      <c r="AM45" s="104">
        <f t="shared" si="17"/>
        <v>43496</v>
      </c>
      <c r="AN45" s="104">
        <f t="shared" si="17"/>
        <v>43524</v>
      </c>
      <c r="AO45" s="104">
        <f t="shared" si="17"/>
        <v>43555</v>
      </c>
      <c r="AP45" s="104">
        <f t="shared" si="17"/>
        <v>43585</v>
      </c>
      <c r="AQ45" s="104">
        <f t="shared" si="17"/>
        <v>43616</v>
      </c>
      <c r="AR45" s="104">
        <f t="shared" si="17"/>
        <v>43646</v>
      </c>
      <c r="AS45" s="104">
        <f t="shared" si="17"/>
        <v>43677</v>
      </c>
      <c r="AT45" s="104">
        <f t="shared" si="17"/>
        <v>43708</v>
      </c>
      <c r="AU45" s="104">
        <f t="shared" si="17"/>
        <v>43738</v>
      </c>
      <c r="AV45" s="104">
        <f t="shared" si="17"/>
        <v>43769</v>
      </c>
      <c r="AW45" s="104">
        <f t="shared" si="17"/>
        <v>43799</v>
      </c>
      <c r="AX45" s="104">
        <f t="shared" si="17"/>
        <v>43830</v>
      </c>
    </row>
    <row r="46" spans="1:50" s="70" customFormat="1" x14ac:dyDescent="0.25">
      <c r="A46" s="105"/>
      <c r="B46" s="106"/>
      <c r="C46" s="106">
        <f>+C25+C26-C34-C35</f>
        <v>1663.6666666666667</v>
      </c>
      <c r="D46" s="106">
        <f>+D25+D26-D34-D35</f>
        <v>7.1054273576010019E-14</v>
      </c>
      <c r="E46" s="106">
        <f t="shared" ref="E46:AX46" si="18">+E25+E26-E34-E35</f>
        <v>7.1054273576010019E-14</v>
      </c>
      <c r="F46" s="106">
        <f t="shared" si="18"/>
        <v>7.1054273576010019E-14</v>
      </c>
      <c r="G46" s="106">
        <f t="shared" si="18"/>
        <v>7.1054273576010019E-14</v>
      </c>
      <c r="H46" s="106">
        <f t="shared" si="18"/>
        <v>7.1054273576010019E-14</v>
      </c>
      <c r="I46" s="106">
        <f t="shared" si="18"/>
        <v>7.1054273576010019E-14</v>
      </c>
      <c r="J46" s="106">
        <f t="shared" si="18"/>
        <v>7.1054273576010019E-14</v>
      </c>
      <c r="K46" s="106">
        <f t="shared" si="18"/>
        <v>7.1054273576010019E-14</v>
      </c>
      <c r="L46" s="106">
        <f t="shared" si="18"/>
        <v>7.1054273576010019E-14</v>
      </c>
      <c r="M46" s="106">
        <f t="shared" si="18"/>
        <v>7.1054273576010019E-14</v>
      </c>
      <c r="N46" s="106">
        <f t="shared" si="18"/>
        <v>7.1054273576010019E-14</v>
      </c>
      <c r="O46" s="106">
        <f t="shared" si="18"/>
        <v>7.1054273576010019E-14</v>
      </c>
      <c r="P46" s="106">
        <f t="shared" si="18"/>
        <v>7.1054273576010019E-14</v>
      </c>
      <c r="Q46" s="106">
        <f t="shared" si="18"/>
        <v>7.1054273576010019E-14</v>
      </c>
      <c r="R46" s="106">
        <f t="shared" si="18"/>
        <v>7.1054273576010019E-14</v>
      </c>
      <c r="S46" s="106">
        <f t="shared" si="18"/>
        <v>7.1054273576010019E-14</v>
      </c>
      <c r="T46" s="106">
        <f t="shared" si="18"/>
        <v>7.1054273576010019E-14</v>
      </c>
      <c r="U46" s="106">
        <f t="shared" si="18"/>
        <v>7.1054273576010019E-14</v>
      </c>
      <c r="V46" s="106">
        <f t="shared" si="18"/>
        <v>7.1054273576010019E-14</v>
      </c>
      <c r="W46" s="106">
        <f t="shared" si="18"/>
        <v>7.1054273576010019E-14</v>
      </c>
      <c r="X46" s="106">
        <f t="shared" si="18"/>
        <v>7.1054273576010019E-14</v>
      </c>
      <c r="Y46" s="106">
        <f t="shared" si="18"/>
        <v>7.1054273576010019E-14</v>
      </c>
      <c r="Z46" s="106">
        <f t="shared" si="18"/>
        <v>7.1054273576010019E-14</v>
      </c>
      <c r="AA46" s="106">
        <f t="shared" si="18"/>
        <v>7.1054273576010019E-14</v>
      </c>
      <c r="AB46" s="106">
        <f t="shared" si="18"/>
        <v>7.1054273576010019E-14</v>
      </c>
      <c r="AC46" s="106">
        <f t="shared" si="18"/>
        <v>7.1054273576010019E-14</v>
      </c>
      <c r="AD46" s="106">
        <f t="shared" si="18"/>
        <v>7.1054273576010019E-14</v>
      </c>
      <c r="AE46" s="106">
        <f t="shared" si="18"/>
        <v>7.1054273576010019E-14</v>
      </c>
      <c r="AF46" s="106">
        <f t="shared" si="18"/>
        <v>7.1054273576010019E-14</v>
      </c>
      <c r="AG46" s="106">
        <f t="shared" si="18"/>
        <v>7.1054273576010019E-14</v>
      </c>
      <c r="AH46" s="106">
        <f t="shared" si="18"/>
        <v>7.1054273576010019E-14</v>
      </c>
      <c r="AI46" s="106">
        <f t="shared" si="18"/>
        <v>7.1054273576010019E-14</v>
      </c>
      <c r="AJ46" s="106">
        <f t="shared" si="18"/>
        <v>7.1054273576010019E-14</v>
      </c>
      <c r="AK46" s="106">
        <f t="shared" si="18"/>
        <v>7.1054273576010019E-14</v>
      </c>
      <c r="AL46" s="106">
        <f t="shared" si="18"/>
        <v>7.1054273576010019E-14</v>
      </c>
      <c r="AM46" s="106">
        <f t="shared" si="18"/>
        <v>7.1054273576010019E-14</v>
      </c>
      <c r="AN46" s="106">
        <f t="shared" si="18"/>
        <v>7.1054273576010019E-14</v>
      </c>
      <c r="AO46" s="106">
        <f t="shared" si="18"/>
        <v>7.1054273576010019E-14</v>
      </c>
      <c r="AP46" s="106">
        <f t="shared" si="18"/>
        <v>7.1054273576010019E-14</v>
      </c>
      <c r="AQ46" s="106">
        <f t="shared" si="18"/>
        <v>7.1054273576010019E-14</v>
      </c>
      <c r="AR46" s="106">
        <f t="shared" si="18"/>
        <v>7.1054273576010019E-14</v>
      </c>
      <c r="AS46" s="106">
        <f t="shared" si="18"/>
        <v>7.1054273576010019E-14</v>
      </c>
      <c r="AT46" s="106">
        <f t="shared" si="18"/>
        <v>7.1054273576010019E-14</v>
      </c>
      <c r="AU46" s="106">
        <f t="shared" si="18"/>
        <v>7.1054273576010019E-14</v>
      </c>
      <c r="AV46" s="106">
        <f t="shared" si="18"/>
        <v>7.1054273576010019E-14</v>
      </c>
      <c r="AW46" s="106">
        <f t="shared" si="18"/>
        <v>7.1054273576010019E-14</v>
      </c>
      <c r="AX46" s="106">
        <f t="shared" si="18"/>
        <v>7.1054273576010019E-14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Y109"/>
  <sheetViews>
    <sheetView showGridLines="0" workbookViewId="0"/>
  </sheetViews>
  <sheetFormatPr defaultRowHeight="15" x14ac:dyDescent="0.25"/>
  <cols>
    <col min="2" max="2" width="39" bestFit="1" customWidth="1"/>
    <col min="3" max="3" width="11.28515625" customWidth="1"/>
    <col min="4" max="4" width="10.140625" bestFit="1" customWidth="1"/>
    <col min="5" max="5" width="9.5703125" bestFit="1" customWidth="1"/>
  </cols>
  <sheetData>
    <row r="1" spans="1:51" x14ac:dyDescent="0.25">
      <c r="A1" s="54" t="s">
        <v>434</v>
      </c>
      <c r="E1" s="55"/>
      <c r="G1" s="56"/>
      <c r="H1" s="34"/>
      <c r="I1" s="57"/>
    </row>
    <row r="3" spans="1:51" x14ac:dyDescent="0.25">
      <c r="B3" t="s">
        <v>237</v>
      </c>
      <c r="D3" s="58">
        <f>+CE!B1</f>
        <v>42370</v>
      </c>
      <c r="E3" s="58">
        <f>+CE!C1</f>
        <v>42429</v>
      </c>
      <c r="F3" s="58">
        <f>+CE!D1</f>
        <v>42460</v>
      </c>
      <c r="G3" s="58">
        <f>+CE!E1</f>
        <v>42490</v>
      </c>
      <c r="H3" s="58">
        <f>+CE!F1</f>
        <v>42521</v>
      </c>
      <c r="I3" s="58">
        <f>+CE!G1</f>
        <v>42551</v>
      </c>
      <c r="J3" s="58">
        <f>+CE!H1</f>
        <v>42582</v>
      </c>
      <c r="K3" s="58">
        <f>+CE!I1</f>
        <v>42613</v>
      </c>
      <c r="L3" s="58">
        <f>+CE!J1</f>
        <v>42643</v>
      </c>
      <c r="M3" s="58">
        <f>+CE!K1</f>
        <v>42674</v>
      </c>
      <c r="N3" s="58">
        <f>+CE!L1</f>
        <v>42704</v>
      </c>
      <c r="O3" s="58">
        <f>+CE!M1</f>
        <v>42735</v>
      </c>
      <c r="P3" s="58">
        <f>+CE!N1</f>
        <v>42766</v>
      </c>
      <c r="Q3" s="58">
        <f>+CE!O1</f>
        <v>42794</v>
      </c>
      <c r="R3" s="58">
        <f>+CE!P1</f>
        <v>42825</v>
      </c>
      <c r="S3" s="58">
        <f>+CE!Q1</f>
        <v>42855</v>
      </c>
      <c r="T3" s="58">
        <f>+CE!R1</f>
        <v>42886</v>
      </c>
      <c r="U3" s="58">
        <f>+CE!S1</f>
        <v>42916</v>
      </c>
      <c r="V3" s="58">
        <f>+CE!T1</f>
        <v>42947</v>
      </c>
      <c r="W3" s="58">
        <f>+CE!U1</f>
        <v>42978</v>
      </c>
      <c r="X3" s="58">
        <f>+CE!V1</f>
        <v>43008</v>
      </c>
      <c r="Y3" s="58">
        <f>+CE!W1</f>
        <v>43039</v>
      </c>
      <c r="Z3" s="58">
        <f>+CE!X1</f>
        <v>43069</v>
      </c>
      <c r="AA3" s="58">
        <f>+CE!Y1</f>
        <v>43100</v>
      </c>
      <c r="AB3" s="58">
        <f>+CE!Z1</f>
        <v>43131</v>
      </c>
      <c r="AC3" s="58">
        <f>+CE!AA1</f>
        <v>43159</v>
      </c>
      <c r="AD3" s="58">
        <f>+CE!AB1</f>
        <v>43190</v>
      </c>
      <c r="AE3" s="58">
        <f>+CE!AC1</f>
        <v>43220</v>
      </c>
      <c r="AF3" s="58">
        <f>+CE!AD1</f>
        <v>43251</v>
      </c>
      <c r="AG3" s="58">
        <f>+CE!AE1</f>
        <v>43281</v>
      </c>
      <c r="AH3" s="58">
        <f>+CE!AF1</f>
        <v>43312</v>
      </c>
      <c r="AI3" s="58">
        <f>+CE!AG1</f>
        <v>43343</v>
      </c>
      <c r="AJ3" s="58">
        <f>+CE!AH1</f>
        <v>43373</v>
      </c>
      <c r="AK3" s="58">
        <f>+CE!AI1</f>
        <v>43404</v>
      </c>
      <c r="AL3" s="58">
        <f>+CE!AJ1</f>
        <v>43434</v>
      </c>
      <c r="AM3" s="58">
        <f>+CE!AK1</f>
        <v>43465</v>
      </c>
      <c r="AN3" s="58">
        <f>+CE!AL1</f>
        <v>43496</v>
      </c>
      <c r="AO3" s="58">
        <f>+CE!AM1</f>
        <v>43524</v>
      </c>
      <c r="AP3" s="58">
        <f>+CE!AN1</f>
        <v>43555</v>
      </c>
      <c r="AQ3" s="58">
        <f>+CE!AO1</f>
        <v>43585</v>
      </c>
      <c r="AR3" s="58">
        <f>+CE!AP1</f>
        <v>43616</v>
      </c>
      <c r="AS3" s="58">
        <f>+CE!AQ1</f>
        <v>43646</v>
      </c>
      <c r="AT3" s="58">
        <f>+CE!AR1</f>
        <v>43677</v>
      </c>
      <c r="AU3" s="58">
        <f>+CE!AS1</f>
        <v>43708</v>
      </c>
      <c r="AV3" s="58">
        <f>+CE!AT1</f>
        <v>43738</v>
      </c>
      <c r="AW3" s="58">
        <f>+CE!AU1</f>
        <v>43769</v>
      </c>
      <c r="AX3" s="58">
        <f>+CE!AV1</f>
        <v>43799</v>
      </c>
      <c r="AY3" s="58">
        <f>+CE!AW1</f>
        <v>43830</v>
      </c>
    </row>
    <row r="4" spans="1:51" x14ac:dyDescent="0.25">
      <c r="B4" s="67" t="s">
        <v>242</v>
      </c>
      <c r="C4" s="59"/>
      <c r="D4" s="19">
        <v>2500</v>
      </c>
      <c r="E4" s="19">
        <v>2500</v>
      </c>
      <c r="F4" s="19">
        <v>2500</v>
      </c>
      <c r="G4" s="19">
        <v>2500</v>
      </c>
      <c r="H4" s="19">
        <v>2500</v>
      </c>
      <c r="I4" s="19">
        <v>2500</v>
      </c>
      <c r="J4" s="19">
        <v>2500</v>
      </c>
      <c r="K4" s="19">
        <v>2500</v>
      </c>
      <c r="L4" s="19">
        <v>2500</v>
      </c>
      <c r="M4" s="19">
        <v>2500</v>
      </c>
      <c r="N4" s="19">
        <v>2500</v>
      </c>
      <c r="O4" s="19">
        <v>2500</v>
      </c>
      <c r="P4" s="19">
        <v>2500</v>
      </c>
      <c r="Q4" s="19">
        <v>2500</v>
      </c>
      <c r="R4" s="19">
        <v>2500</v>
      </c>
      <c r="S4" s="19">
        <v>2500</v>
      </c>
      <c r="T4" s="19">
        <v>2500</v>
      </c>
      <c r="U4" s="19">
        <v>2500</v>
      </c>
      <c r="V4" s="19">
        <v>2500</v>
      </c>
      <c r="W4" s="19">
        <v>2500</v>
      </c>
      <c r="X4" s="19">
        <v>2500</v>
      </c>
      <c r="Y4" s="19">
        <v>2500</v>
      </c>
      <c r="Z4" s="19">
        <v>2500</v>
      </c>
      <c r="AA4" s="19">
        <v>2500</v>
      </c>
      <c r="AB4" s="19">
        <v>2500</v>
      </c>
      <c r="AC4" s="19">
        <v>2500</v>
      </c>
      <c r="AD4" s="19">
        <v>2500</v>
      </c>
      <c r="AE4" s="19">
        <v>2500</v>
      </c>
      <c r="AF4" s="19">
        <v>2500</v>
      </c>
      <c r="AG4" s="19">
        <v>2500</v>
      </c>
      <c r="AH4" s="19">
        <v>2500</v>
      </c>
      <c r="AI4" s="19">
        <v>2500</v>
      </c>
      <c r="AJ4" s="19">
        <v>2500</v>
      </c>
      <c r="AK4" s="19">
        <v>2500</v>
      </c>
      <c r="AL4" s="19">
        <v>2500</v>
      </c>
      <c r="AM4" s="19">
        <v>2500</v>
      </c>
      <c r="AN4" s="19">
        <v>2500</v>
      </c>
      <c r="AO4" s="19">
        <v>2500</v>
      </c>
      <c r="AP4" s="19">
        <v>2500</v>
      </c>
      <c r="AQ4" s="19">
        <v>2500</v>
      </c>
      <c r="AR4" s="19">
        <v>2500</v>
      </c>
      <c r="AS4" s="19">
        <v>2500</v>
      </c>
      <c r="AT4" s="19">
        <v>2500</v>
      </c>
      <c r="AU4" s="19">
        <v>2500</v>
      </c>
      <c r="AV4" s="19">
        <v>2500</v>
      </c>
      <c r="AW4" s="19">
        <v>2500</v>
      </c>
      <c r="AX4" s="19">
        <v>2500</v>
      </c>
      <c r="AY4" s="19">
        <v>2500</v>
      </c>
    </row>
    <row r="5" spans="1:51" x14ac:dyDescent="0.25">
      <c r="B5" s="67" t="s">
        <v>243</v>
      </c>
      <c r="C5" s="59"/>
      <c r="D5" s="19">
        <v>1500</v>
      </c>
      <c r="E5" s="19">
        <v>1500</v>
      </c>
      <c r="F5" s="19">
        <v>1500</v>
      </c>
      <c r="G5" s="19">
        <v>1500</v>
      </c>
      <c r="H5" s="19">
        <v>1500</v>
      </c>
      <c r="I5" s="19">
        <v>1500</v>
      </c>
      <c r="J5" s="19">
        <v>1500</v>
      </c>
      <c r="K5" s="19">
        <v>1500</v>
      </c>
      <c r="L5" s="19">
        <v>1500</v>
      </c>
      <c r="M5" s="19">
        <v>1500</v>
      </c>
      <c r="N5" s="19">
        <v>1500</v>
      </c>
      <c r="O5" s="19">
        <v>1500</v>
      </c>
      <c r="P5" s="19">
        <v>1500</v>
      </c>
      <c r="Q5" s="19">
        <v>1500</v>
      </c>
      <c r="R5" s="19">
        <v>1500</v>
      </c>
      <c r="S5" s="19">
        <v>1500</v>
      </c>
      <c r="T5" s="19">
        <v>1500</v>
      </c>
      <c r="U5" s="19">
        <v>1500</v>
      </c>
      <c r="V5" s="19">
        <v>1500</v>
      </c>
      <c r="W5" s="19">
        <v>1500</v>
      </c>
      <c r="X5" s="19">
        <v>1500</v>
      </c>
      <c r="Y5" s="19">
        <v>1500</v>
      </c>
      <c r="Z5" s="19">
        <v>1500</v>
      </c>
      <c r="AA5" s="19">
        <v>1500</v>
      </c>
      <c r="AB5" s="19">
        <v>1500</v>
      </c>
      <c r="AC5" s="19">
        <v>1500</v>
      </c>
      <c r="AD5" s="19">
        <v>1500</v>
      </c>
      <c r="AE5" s="19">
        <v>1500</v>
      </c>
      <c r="AF5" s="19">
        <v>1500</v>
      </c>
      <c r="AG5" s="19">
        <v>1500</v>
      </c>
      <c r="AH5" s="19">
        <v>1500</v>
      </c>
      <c r="AI5" s="19">
        <v>1500</v>
      </c>
      <c r="AJ5" s="19">
        <v>1500</v>
      </c>
      <c r="AK5" s="19">
        <v>1500</v>
      </c>
      <c r="AL5" s="19">
        <v>1500</v>
      </c>
      <c r="AM5" s="19">
        <v>1500</v>
      </c>
      <c r="AN5" s="19">
        <v>1500</v>
      </c>
      <c r="AO5" s="19">
        <v>1500</v>
      </c>
      <c r="AP5" s="19">
        <v>1500</v>
      </c>
      <c r="AQ5" s="19">
        <v>1500</v>
      </c>
      <c r="AR5" s="19">
        <v>1500</v>
      </c>
      <c r="AS5" s="19">
        <v>1500</v>
      </c>
      <c r="AT5" s="19">
        <v>1500</v>
      </c>
      <c r="AU5" s="19">
        <v>1500</v>
      </c>
      <c r="AV5" s="19">
        <v>1500</v>
      </c>
      <c r="AW5" s="19">
        <v>1500</v>
      </c>
      <c r="AX5" s="19">
        <v>1500</v>
      </c>
      <c r="AY5" s="19">
        <v>1500</v>
      </c>
    </row>
    <row r="6" spans="1:51" x14ac:dyDescent="0.25">
      <c r="B6" s="67" t="s">
        <v>239</v>
      </c>
      <c r="C6" s="59"/>
      <c r="D6" s="19">
        <v>300</v>
      </c>
      <c r="E6" s="19">
        <v>300</v>
      </c>
      <c r="F6" s="19">
        <v>300</v>
      </c>
      <c r="G6" s="19">
        <v>300</v>
      </c>
      <c r="H6" s="19">
        <v>300</v>
      </c>
      <c r="I6" s="19">
        <v>300</v>
      </c>
      <c r="J6" s="19">
        <v>300</v>
      </c>
      <c r="K6" s="19">
        <v>300</v>
      </c>
      <c r="L6" s="19">
        <v>300</v>
      </c>
      <c r="M6" s="19">
        <v>300</v>
      </c>
      <c r="N6" s="19">
        <v>300</v>
      </c>
      <c r="O6" s="19">
        <v>300</v>
      </c>
      <c r="P6" s="19">
        <v>300</v>
      </c>
      <c r="Q6" s="19">
        <v>300</v>
      </c>
      <c r="R6" s="19">
        <v>300</v>
      </c>
      <c r="S6" s="19">
        <v>300</v>
      </c>
      <c r="T6" s="19">
        <v>300</v>
      </c>
      <c r="U6" s="19">
        <v>300</v>
      </c>
      <c r="V6" s="19">
        <v>300</v>
      </c>
      <c r="W6" s="19">
        <v>300</v>
      </c>
      <c r="X6" s="19">
        <v>300</v>
      </c>
      <c r="Y6" s="19">
        <v>300</v>
      </c>
      <c r="Z6" s="19">
        <v>300</v>
      </c>
      <c r="AA6" s="19">
        <v>300</v>
      </c>
      <c r="AB6" s="19">
        <v>300</v>
      </c>
      <c r="AC6" s="19">
        <v>300</v>
      </c>
      <c r="AD6" s="19">
        <v>300</v>
      </c>
      <c r="AE6" s="19">
        <v>300</v>
      </c>
      <c r="AF6" s="19">
        <v>300</v>
      </c>
      <c r="AG6" s="19">
        <v>300</v>
      </c>
      <c r="AH6" s="19">
        <v>300</v>
      </c>
      <c r="AI6" s="19">
        <v>300</v>
      </c>
      <c r="AJ6" s="19">
        <v>300</v>
      </c>
      <c r="AK6" s="19">
        <v>300</v>
      </c>
      <c r="AL6" s="19">
        <v>300</v>
      </c>
      <c r="AM6" s="19">
        <v>300</v>
      </c>
      <c r="AN6" s="19">
        <v>300</v>
      </c>
      <c r="AO6" s="19">
        <v>300</v>
      </c>
      <c r="AP6" s="19">
        <v>300</v>
      </c>
      <c r="AQ6" s="19">
        <v>300</v>
      </c>
      <c r="AR6" s="19">
        <v>300</v>
      </c>
      <c r="AS6" s="19">
        <v>300</v>
      </c>
      <c r="AT6" s="19">
        <v>300</v>
      </c>
      <c r="AU6" s="19">
        <v>300</v>
      </c>
      <c r="AV6" s="19">
        <v>300</v>
      </c>
      <c r="AW6" s="19">
        <v>300</v>
      </c>
      <c r="AX6" s="19">
        <v>300</v>
      </c>
      <c r="AY6" s="19">
        <v>300</v>
      </c>
    </row>
    <row r="7" spans="1:51" x14ac:dyDescent="0.25">
      <c r="B7" s="67" t="s">
        <v>261</v>
      </c>
      <c r="C7" s="59"/>
      <c r="D7" s="19">
        <v>200</v>
      </c>
      <c r="E7" s="19">
        <v>200</v>
      </c>
      <c r="F7" s="19">
        <v>200</v>
      </c>
      <c r="G7" s="19">
        <v>200</v>
      </c>
      <c r="H7" s="19">
        <v>200</v>
      </c>
      <c r="I7" s="19">
        <v>200</v>
      </c>
      <c r="J7" s="19">
        <v>200</v>
      </c>
      <c r="K7" s="19">
        <v>200</v>
      </c>
      <c r="L7" s="19">
        <v>200</v>
      </c>
      <c r="M7" s="19">
        <v>200</v>
      </c>
      <c r="N7" s="19">
        <v>200</v>
      </c>
      <c r="O7" s="19">
        <v>200</v>
      </c>
      <c r="P7" s="19">
        <v>200</v>
      </c>
      <c r="Q7" s="19">
        <v>200</v>
      </c>
      <c r="R7" s="19">
        <v>200</v>
      </c>
      <c r="S7" s="19">
        <v>200</v>
      </c>
      <c r="T7" s="19">
        <v>200</v>
      </c>
      <c r="U7" s="19">
        <v>200</v>
      </c>
      <c r="V7" s="19">
        <v>200</v>
      </c>
      <c r="W7" s="19">
        <v>200</v>
      </c>
      <c r="X7" s="19">
        <v>200</v>
      </c>
      <c r="Y7" s="19">
        <v>200</v>
      </c>
      <c r="Z7" s="19">
        <v>200</v>
      </c>
      <c r="AA7" s="19">
        <v>200</v>
      </c>
      <c r="AB7" s="19">
        <v>200</v>
      </c>
      <c r="AC7" s="19">
        <v>200</v>
      </c>
      <c r="AD7" s="19">
        <v>200</v>
      </c>
      <c r="AE7" s="19">
        <v>200</v>
      </c>
      <c r="AF7" s="19">
        <v>200</v>
      </c>
      <c r="AG7" s="19">
        <v>200</v>
      </c>
      <c r="AH7" s="19">
        <v>200</v>
      </c>
      <c r="AI7" s="19">
        <v>200</v>
      </c>
      <c r="AJ7" s="19">
        <v>200</v>
      </c>
      <c r="AK7" s="19">
        <v>200</v>
      </c>
      <c r="AL7" s="19">
        <v>200</v>
      </c>
      <c r="AM7" s="19">
        <v>200</v>
      </c>
      <c r="AN7" s="19">
        <v>200</v>
      </c>
      <c r="AO7" s="19">
        <v>200</v>
      </c>
      <c r="AP7" s="19">
        <v>200</v>
      </c>
      <c r="AQ7" s="19">
        <v>200</v>
      </c>
      <c r="AR7" s="19">
        <v>200</v>
      </c>
      <c r="AS7" s="19">
        <v>200</v>
      </c>
      <c r="AT7" s="19">
        <v>200</v>
      </c>
      <c r="AU7" s="19">
        <v>200</v>
      </c>
      <c r="AV7" s="19">
        <v>200</v>
      </c>
      <c r="AW7" s="19">
        <v>200</v>
      </c>
      <c r="AX7" s="19">
        <v>200</v>
      </c>
      <c r="AY7" s="19">
        <v>200</v>
      </c>
    </row>
    <row r="8" spans="1:51" x14ac:dyDescent="0.25">
      <c r="B8" s="38" t="s">
        <v>240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</row>
    <row r="9" spans="1:51" x14ac:dyDescent="0.25">
      <c r="B9" s="38" t="s">
        <v>241</v>
      </c>
      <c r="D9" s="19">
        <v>2500</v>
      </c>
      <c r="E9" s="19">
        <v>2500</v>
      </c>
      <c r="F9" s="19">
        <v>2500</v>
      </c>
      <c r="G9" s="19">
        <v>2500</v>
      </c>
      <c r="H9" s="19">
        <v>2500</v>
      </c>
      <c r="I9" s="19">
        <v>2500</v>
      </c>
      <c r="J9" s="19">
        <v>2500</v>
      </c>
      <c r="K9" s="19">
        <v>2500</v>
      </c>
      <c r="L9" s="19">
        <v>2500</v>
      </c>
      <c r="M9" s="19">
        <v>2500</v>
      </c>
      <c r="N9" s="19">
        <v>2500</v>
      </c>
      <c r="O9" s="19">
        <v>2500</v>
      </c>
      <c r="P9" s="19">
        <v>2500</v>
      </c>
      <c r="Q9" s="19">
        <v>2500</v>
      </c>
      <c r="R9" s="19">
        <v>2500</v>
      </c>
      <c r="S9" s="19">
        <v>2500</v>
      </c>
      <c r="T9" s="19">
        <v>2500</v>
      </c>
      <c r="U9" s="19">
        <v>2500</v>
      </c>
      <c r="V9" s="19">
        <v>2500</v>
      </c>
      <c r="W9" s="19">
        <v>2500</v>
      </c>
      <c r="X9" s="19">
        <v>2500</v>
      </c>
      <c r="Y9" s="19">
        <v>2500</v>
      </c>
      <c r="Z9" s="19">
        <v>2500</v>
      </c>
      <c r="AA9" s="19">
        <v>2500</v>
      </c>
      <c r="AB9" s="19">
        <v>2500</v>
      </c>
      <c r="AC9" s="19">
        <v>2500</v>
      </c>
      <c r="AD9" s="19">
        <v>2500</v>
      </c>
      <c r="AE9" s="19">
        <v>2500</v>
      </c>
      <c r="AF9" s="19">
        <v>2500</v>
      </c>
      <c r="AG9" s="19">
        <v>2500</v>
      </c>
      <c r="AH9" s="19">
        <v>2500</v>
      </c>
      <c r="AI9" s="19">
        <v>2500</v>
      </c>
      <c r="AJ9" s="19">
        <v>2500</v>
      </c>
      <c r="AK9" s="19">
        <v>2500</v>
      </c>
      <c r="AL9" s="19">
        <v>2500</v>
      </c>
      <c r="AM9" s="19">
        <v>2500</v>
      </c>
      <c r="AN9" s="19">
        <v>2500</v>
      </c>
      <c r="AO9" s="19">
        <v>2500</v>
      </c>
      <c r="AP9" s="19">
        <v>2500</v>
      </c>
      <c r="AQ9" s="19">
        <v>2500</v>
      </c>
      <c r="AR9" s="19">
        <v>2500</v>
      </c>
      <c r="AS9" s="19">
        <v>2500</v>
      </c>
      <c r="AT9" s="19">
        <v>2500</v>
      </c>
      <c r="AU9" s="19">
        <v>2500</v>
      </c>
      <c r="AV9" s="19">
        <v>2500</v>
      </c>
      <c r="AW9" s="19">
        <v>2500</v>
      </c>
      <c r="AX9" s="19">
        <v>2500</v>
      </c>
      <c r="AY9" s="19">
        <v>2500</v>
      </c>
    </row>
    <row r="10" spans="1:51" x14ac:dyDescent="0.25">
      <c r="B10" s="38" t="s">
        <v>244</v>
      </c>
      <c r="D10" s="19">
        <v>3000</v>
      </c>
      <c r="E10" s="19">
        <v>3000</v>
      </c>
      <c r="F10" s="19">
        <v>3000</v>
      </c>
      <c r="G10" s="19">
        <v>3000</v>
      </c>
      <c r="H10" s="19">
        <v>3000</v>
      </c>
      <c r="I10" s="19">
        <v>3000</v>
      </c>
      <c r="J10" s="19">
        <v>3000</v>
      </c>
      <c r="K10" s="19">
        <v>3000</v>
      </c>
      <c r="L10" s="19">
        <v>3000</v>
      </c>
      <c r="M10" s="19">
        <v>3000</v>
      </c>
      <c r="N10" s="19">
        <v>3000</v>
      </c>
      <c r="O10" s="19">
        <v>3000</v>
      </c>
      <c r="P10" s="19">
        <v>3000</v>
      </c>
      <c r="Q10" s="19">
        <v>3000</v>
      </c>
      <c r="R10" s="19">
        <v>3000</v>
      </c>
      <c r="S10" s="19">
        <v>3000</v>
      </c>
      <c r="T10" s="19">
        <v>3000</v>
      </c>
      <c r="U10" s="19">
        <v>3000</v>
      </c>
      <c r="V10" s="19">
        <v>3000</v>
      </c>
      <c r="W10" s="19">
        <v>3000</v>
      </c>
      <c r="X10" s="19">
        <v>3000</v>
      </c>
      <c r="Y10" s="19">
        <v>3000</v>
      </c>
      <c r="Z10" s="19">
        <v>3000</v>
      </c>
      <c r="AA10" s="19">
        <v>3000</v>
      </c>
      <c r="AB10" s="19">
        <v>3000</v>
      </c>
      <c r="AC10" s="19">
        <v>3000</v>
      </c>
      <c r="AD10" s="19">
        <v>3000</v>
      </c>
      <c r="AE10" s="19">
        <v>3000</v>
      </c>
      <c r="AF10" s="19">
        <v>3000</v>
      </c>
      <c r="AG10" s="19">
        <v>3000</v>
      </c>
      <c r="AH10" s="19">
        <v>3000</v>
      </c>
      <c r="AI10" s="19">
        <v>3000</v>
      </c>
      <c r="AJ10" s="19">
        <v>3000</v>
      </c>
      <c r="AK10" s="19">
        <v>3000</v>
      </c>
      <c r="AL10" s="19">
        <v>3000</v>
      </c>
      <c r="AM10" s="19">
        <v>3000</v>
      </c>
      <c r="AN10" s="19">
        <v>3000</v>
      </c>
      <c r="AO10" s="19">
        <v>3000</v>
      </c>
      <c r="AP10" s="19">
        <v>3000</v>
      </c>
      <c r="AQ10" s="19">
        <v>3000</v>
      </c>
      <c r="AR10" s="19">
        <v>3000</v>
      </c>
      <c r="AS10" s="19">
        <v>3000</v>
      </c>
      <c r="AT10" s="19">
        <v>3000</v>
      </c>
      <c r="AU10" s="19">
        <v>3000</v>
      </c>
      <c r="AV10" s="19">
        <v>3000</v>
      </c>
      <c r="AW10" s="19">
        <v>3000</v>
      </c>
      <c r="AX10" s="19">
        <v>3000</v>
      </c>
      <c r="AY10" s="19">
        <v>3000</v>
      </c>
    </row>
    <row r="11" spans="1:51" x14ac:dyDescent="0.25">
      <c r="B11" s="38" t="s">
        <v>245</v>
      </c>
      <c r="D11" s="19">
        <v>1000</v>
      </c>
      <c r="E11" s="19">
        <v>1000</v>
      </c>
      <c r="F11" s="19">
        <v>1000</v>
      </c>
      <c r="G11" s="19">
        <v>1000</v>
      </c>
      <c r="H11" s="19">
        <v>1000</v>
      </c>
      <c r="I11" s="19">
        <v>1000</v>
      </c>
      <c r="J11" s="19">
        <v>1000</v>
      </c>
      <c r="K11" s="19">
        <v>1000</v>
      </c>
      <c r="L11" s="19">
        <v>1000</v>
      </c>
      <c r="M11" s="19">
        <v>1000</v>
      </c>
      <c r="N11" s="19">
        <v>1000</v>
      </c>
      <c r="O11" s="19">
        <v>1000</v>
      </c>
      <c r="P11" s="19">
        <v>1000</v>
      </c>
      <c r="Q11" s="19">
        <v>1000</v>
      </c>
      <c r="R11" s="19">
        <v>1000</v>
      </c>
      <c r="S11" s="19">
        <v>1000</v>
      </c>
      <c r="T11" s="19">
        <v>1000</v>
      </c>
      <c r="U11" s="19">
        <v>1000</v>
      </c>
      <c r="V11" s="19">
        <v>1000</v>
      </c>
      <c r="W11" s="19">
        <v>1000</v>
      </c>
      <c r="X11" s="19">
        <v>1000</v>
      </c>
      <c r="Y11" s="19">
        <v>1000</v>
      </c>
      <c r="Z11" s="19">
        <v>1000</v>
      </c>
      <c r="AA11" s="19">
        <v>1000</v>
      </c>
      <c r="AB11" s="19">
        <v>1000</v>
      </c>
      <c r="AC11" s="19">
        <v>1000</v>
      </c>
      <c r="AD11" s="19">
        <v>1000</v>
      </c>
      <c r="AE11" s="19">
        <v>1000</v>
      </c>
      <c r="AF11" s="19">
        <v>1000</v>
      </c>
      <c r="AG11" s="19">
        <v>1000</v>
      </c>
      <c r="AH11" s="19">
        <v>1000</v>
      </c>
      <c r="AI11" s="19">
        <v>1000</v>
      </c>
      <c r="AJ11" s="19">
        <v>1000</v>
      </c>
      <c r="AK11" s="19">
        <v>1000</v>
      </c>
      <c r="AL11" s="19">
        <v>1000</v>
      </c>
      <c r="AM11" s="19">
        <v>1000</v>
      </c>
      <c r="AN11" s="19">
        <v>1000</v>
      </c>
      <c r="AO11" s="19">
        <v>1000</v>
      </c>
      <c r="AP11" s="19">
        <v>1000</v>
      </c>
      <c r="AQ11" s="19">
        <v>1000</v>
      </c>
      <c r="AR11" s="19">
        <v>1000</v>
      </c>
      <c r="AS11" s="19">
        <v>1000</v>
      </c>
      <c r="AT11" s="19">
        <v>1000</v>
      </c>
      <c r="AU11" s="19">
        <v>1000</v>
      </c>
      <c r="AV11" s="19">
        <v>1000</v>
      </c>
      <c r="AW11" s="19">
        <v>1000</v>
      </c>
      <c r="AX11" s="19">
        <v>1000</v>
      </c>
      <c r="AY11" s="19">
        <v>1000</v>
      </c>
    </row>
    <row r="12" spans="1:51" x14ac:dyDescent="0.25">
      <c r="B12" s="38" t="s">
        <v>246</v>
      </c>
      <c r="D12" s="19">
        <v>1000</v>
      </c>
      <c r="E12" s="19">
        <v>1000</v>
      </c>
      <c r="F12" s="19">
        <v>1000</v>
      </c>
      <c r="G12" s="19">
        <v>1000</v>
      </c>
      <c r="H12" s="19">
        <v>1000</v>
      </c>
      <c r="I12" s="19">
        <v>1000</v>
      </c>
      <c r="J12" s="19">
        <v>1000</v>
      </c>
      <c r="K12" s="19">
        <v>1000</v>
      </c>
      <c r="L12" s="19">
        <v>1000</v>
      </c>
      <c r="M12" s="19">
        <v>1000</v>
      </c>
      <c r="N12" s="19">
        <v>1000</v>
      </c>
      <c r="O12" s="19">
        <v>1000</v>
      </c>
      <c r="P12" s="19">
        <v>1000</v>
      </c>
      <c r="Q12" s="19">
        <v>1000</v>
      </c>
      <c r="R12" s="19">
        <v>1000</v>
      </c>
      <c r="S12" s="19">
        <v>1000</v>
      </c>
      <c r="T12" s="19">
        <v>1000</v>
      </c>
      <c r="U12" s="19">
        <v>1000</v>
      </c>
      <c r="V12" s="19">
        <v>1000</v>
      </c>
      <c r="W12" s="19">
        <v>1000</v>
      </c>
      <c r="X12" s="19">
        <v>1000</v>
      </c>
      <c r="Y12" s="19">
        <v>1000</v>
      </c>
      <c r="Z12" s="19">
        <v>1000</v>
      </c>
      <c r="AA12" s="19">
        <v>1000</v>
      </c>
      <c r="AB12" s="19">
        <v>1000</v>
      </c>
      <c r="AC12" s="19">
        <v>1000</v>
      </c>
      <c r="AD12" s="19">
        <v>1000</v>
      </c>
      <c r="AE12" s="19">
        <v>1000</v>
      </c>
      <c r="AF12" s="19">
        <v>1000</v>
      </c>
      <c r="AG12" s="19">
        <v>1000</v>
      </c>
      <c r="AH12" s="19">
        <v>1000</v>
      </c>
      <c r="AI12" s="19">
        <v>1000</v>
      </c>
      <c r="AJ12" s="19">
        <v>1000</v>
      </c>
      <c r="AK12" s="19">
        <v>1000</v>
      </c>
      <c r="AL12" s="19">
        <v>1000</v>
      </c>
      <c r="AM12" s="19">
        <v>1000</v>
      </c>
      <c r="AN12" s="19">
        <v>1000</v>
      </c>
      <c r="AO12" s="19">
        <v>1000</v>
      </c>
      <c r="AP12" s="19">
        <v>1000</v>
      </c>
      <c r="AQ12" s="19">
        <v>1000</v>
      </c>
      <c r="AR12" s="19">
        <v>1000</v>
      </c>
      <c r="AS12" s="19">
        <v>1000</v>
      </c>
      <c r="AT12" s="19">
        <v>1000</v>
      </c>
      <c r="AU12" s="19">
        <v>1000</v>
      </c>
      <c r="AV12" s="19">
        <v>1000</v>
      </c>
      <c r="AW12" s="19">
        <v>1000</v>
      </c>
      <c r="AX12" s="19">
        <v>1000</v>
      </c>
      <c r="AY12" s="19">
        <v>1000</v>
      </c>
    </row>
    <row r="13" spans="1:51" x14ac:dyDescent="0.25">
      <c r="B13" s="38" t="s">
        <v>247</v>
      </c>
      <c r="D13" s="19">
        <v>500</v>
      </c>
      <c r="E13" s="19">
        <v>500</v>
      </c>
      <c r="F13" s="19">
        <v>500</v>
      </c>
      <c r="G13" s="19">
        <v>500</v>
      </c>
      <c r="H13" s="19">
        <v>500</v>
      </c>
      <c r="I13" s="19">
        <v>500</v>
      </c>
      <c r="J13" s="19">
        <v>500</v>
      </c>
      <c r="K13" s="19">
        <v>500</v>
      </c>
      <c r="L13" s="19">
        <v>500</v>
      </c>
      <c r="M13" s="19">
        <v>500</v>
      </c>
      <c r="N13" s="19">
        <v>500</v>
      </c>
      <c r="O13" s="19">
        <v>500</v>
      </c>
      <c r="P13" s="19">
        <v>500</v>
      </c>
      <c r="Q13" s="19">
        <v>500</v>
      </c>
      <c r="R13" s="19">
        <v>500</v>
      </c>
      <c r="S13" s="19">
        <v>500</v>
      </c>
      <c r="T13" s="19">
        <v>500</v>
      </c>
      <c r="U13" s="19">
        <v>500</v>
      </c>
      <c r="V13" s="19">
        <v>500</v>
      </c>
      <c r="W13" s="19">
        <v>500</v>
      </c>
      <c r="X13" s="19">
        <v>500</v>
      </c>
      <c r="Y13" s="19">
        <v>500</v>
      </c>
      <c r="Z13" s="19">
        <v>500</v>
      </c>
      <c r="AA13" s="19">
        <v>500</v>
      </c>
      <c r="AB13" s="19">
        <v>500</v>
      </c>
      <c r="AC13" s="19">
        <v>500</v>
      </c>
      <c r="AD13" s="19">
        <v>500</v>
      </c>
      <c r="AE13" s="19">
        <v>500</v>
      </c>
      <c r="AF13" s="19">
        <v>500</v>
      </c>
      <c r="AG13" s="19">
        <v>500</v>
      </c>
      <c r="AH13" s="19">
        <v>500</v>
      </c>
      <c r="AI13" s="19">
        <v>500</v>
      </c>
      <c r="AJ13" s="19">
        <v>500</v>
      </c>
      <c r="AK13" s="19">
        <v>500</v>
      </c>
      <c r="AL13" s="19">
        <v>500</v>
      </c>
      <c r="AM13" s="19">
        <v>500</v>
      </c>
      <c r="AN13" s="19">
        <v>500</v>
      </c>
      <c r="AO13" s="19">
        <v>500</v>
      </c>
      <c r="AP13" s="19">
        <v>500</v>
      </c>
      <c r="AQ13" s="19">
        <v>500</v>
      </c>
      <c r="AR13" s="19">
        <v>500</v>
      </c>
      <c r="AS13" s="19">
        <v>500</v>
      </c>
      <c r="AT13" s="19">
        <v>500</v>
      </c>
      <c r="AU13" s="19">
        <v>500</v>
      </c>
      <c r="AV13" s="19">
        <v>500</v>
      </c>
      <c r="AW13" s="19">
        <v>500</v>
      </c>
      <c r="AX13" s="19">
        <v>500</v>
      </c>
      <c r="AY13" s="19">
        <v>500</v>
      </c>
    </row>
    <row r="14" spans="1:51" x14ac:dyDescent="0.25">
      <c r="B14" s="38" t="s">
        <v>248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</row>
    <row r="15" spans="1:51" x14ac:dyDescent="0.25">
      <c r="B15" s="38" t="s">
        <v>249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</row>
    <row r="16" spans="1:51" x14ac:dyDescent="0.25">
      <c r="B16" s="38" t="s">
        <v>250</v>
      </c>
      <c r="D16" s="19">
        <v>3500</v>
      </c>
      <c r="E16" s="19">
        <v>3500</v>
      </c>
      <c r="F16" s="19">
        <v>3500</v>
      </c>
      <c r="G16" s="19">
        <v>3500</v>
      </c>
      <c r="H16" s="19">
        <v>3500</v>
      </c>
      <c r="I16" s="19">
        <v>3500</v>
      </c>
      <c r="J16" s="19">
        <v>3500</v>
      </c>
      <c r="K16" s="19">
        <v>3500</v>
      </c>
      <c r="L16" s="19">
        <v>3500</v>
      </c>
      <c r="M16" s="19">
        <v>3500</v>
      </c>
      <c r="N16" s="19">
        <v>3500</v>
      </c>
      <c r="O16" s="19">
        <v>3500</v>
      </c>
      <c r="P16" s="19">
        <v>3500</v>
      </c>
      <c r="Q16" s="19">
        <v>3500</v>
      </c>
      <c r="R16" s="19">
        <v>3500</v>
      </c>
      <c r="S16" s="19">
        <v>3500</v>
      </c>
      <c r="T16" s="19">
        <v>3500</v>
      </c>
      <c r="U16" s="19">
        <v>3500</v>
      </c>
      <c r="V16" s="19">
        <v>3500</v>
      </c>
      <c r="W16" s="19">
        <v>3500</v>
      </c>
      <c r="X16" s="19">
        <v>3500</v>
      </c>
      <c r="Y16" s="19">
        <v>3500</v>
      </c>
      <c r="Z16" s="19">
        <v>3500</v>
      </c>
      <c r="AA16" s="19">
        <v>3500</v>
      </c>
      <c r="AB16" s="19">
        <v>3500</v>
      </c>
      <c r="AC16" s="19">
        <v>3500</v>
      </c>
      <c r="AD16" s="19">
        <v>3500</v>
      </c>
      <c r="AE16" s="19">
        <v>3500</v>
      </c>
      <c r="AF16" s="19">
        <v>3500</v>
      </c>
      <c r="AG16" s="19">
        <v>3500</v>
      </c>
      <c r="AH16" s="19">
        <v>3500</v>
      </c>
      <c r="AI16" s="19">
        <v>3500</v>
      </c>
      <c r="AJ16" s="19">
        <v>3500</v>
      </c>
      <c r="AK16" s="19">
        <v>3500</v>
      </c>
      <c r="AL16" s="19">
        <v>3500</v>
      </c>
      <c r="AM16" s="19">
        <v>3500</v>
      </c>
      <c r="AN16" s="19">
        <v>3500</v>
      </c>
      <c r="AO16" s="19">
        <v>3500</v>
      </c>
      <c r="AP16" s="19">
        <v>3500</v>
      </c>
      <c r="AQ16" s="19">
        <v>3500</v>
      </c>
      <c r="AR16" s="19">
        <v>3500</v>
      </c>
      <c r="AS16" s="19">
        <v>3500</v>
      </c>
      <c r="AT16" s="19">
        <v>3500</v>
      </c>
      <c r="AU16" s="19">
        <v>3500</v>
      </c>
      <c r="AV16" s="19">
        <v>3500</v>
      </c>
      <c r="AW16" s="19">
        <v>3500</v>
      </c>
      <c r="AX16" s="19">
        <v>3500</v>
      </c>
      <c r="AY16" s="19">
        <v>3500</v>
      </c>
    </row>
    <row r="17" spans="2:51" x14ac:dyDescent="0.25">
      <c r="B17" s="38" t="s">
        <v>241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</row>
    <row r="18" spans="2:51" x14ac:dyDescent="0.25">
      <c r="B18" s="38" t="s">
        <v>251</v>
      </c>
      <c r="D18" s="19">
        <v>100</v>
      </c>
      <c r="E18" s="19">
        <v>100</v>
      </c>
      <c r="F18" s="19">
        <v>100</v>
      </c>
      <c r="G18" s="19">
        <v>100</v>
      </c>
      <c r="H18" s="19">
        <v>100</v>
      </c>
      <c r="I18" s="19">
        <v>100</v>
      </c>
      <c r="J18" s="19">
        <v>100</v>
      </c>
      <c r="K18" s="19">
        <v>100</v>
      </c>
      <c r="L18" s="19">
        <v>100</v>
      </c>
      <c r="M18" s="19">
        <v>100</v>
      </c>
      <c r="N18" s="19">
        <v>100</v>
      </c>
      <c r="O18" s="19">
        <v>100</v>
      </c>
      <c r="P18" s="19">
        <v>100</v>
      </c>
      <c r="Q18" s="19">
        <v>100</v>
      </c>
      <c r="R18" s="19">
        <v>100</v>
      </c>
      <c r="S18" s="19">
        <v>100</v>
      </c>
      <c r="T18" s="19">
        <v>100</v>
      </c>
      <c r="U18" s="19">
        <v>100</v>
      </c>
      <c r="V18" s="19">
        <v>100</v>
      </c>
      <c r="W18" s="19">
        <v>100</v>
      </c>
      <c r="X18" s="19">
        <v>100</v>
      </c>
      <c r="Y18" s="19">
        <v>100</v>
      </c>
      <c r="Z18" s="19">
        <v>100</v>
      </c>
      <c r="AA18" s="19">
        <v>100</v>
      </c>
      <c r="AB18" s="19">
        <v>100</v>
      </c>
      <c r="AC18" s="19">
        <v>100</v>
      </c>
      <c r="AD18" s="19">
        <v>100</v>
      </c>
      <c r="AE18" s="19">
        <v>100</v>
      </c>
      <c r="AF18" s="19">
        <v>100</v>
      </c>
      <c r="AG18" s="19">
        <v>100</v>
      </c>
      <c r="AH18" s="19">
        <v>100</v>
      </c>
      <c r="AI18" s="19">
        <v>100</v>
      </c>
      <c r="AJ18" s="19">
        <v>100</v>
      </c>
      <c r="AK18" s="19">
        <v>100</v>
      </c>
      <c r="AL18" s="19">
        <v>100</v>
      </c>
      <c r="AM18" s="19">
        <v>100</v>
      </c>
      <c r="AN18" s="19">
        <v>100</v>
      </c>
      <c r="AO18" s="19">
        <v>100</v>
      </c>
      <c r="AP18" s="19">
        <v>100</v>
      </c>
      <c r="AQ18" s="19">
        <v>100</v>
      </c>
      <c r="AR18" s="19">
        <v>100</v>
      </c>
      <c r="AS18" s="19">
        <v>100</v>
      </c>
      <c r="AT18" s="19">
        <v>100</v>
      </c>
      <c r="AU18" s="19">
        <v>100</v>
      </c>
      <c r="AV18" s="19">
        <v>100</v>
      </c>
      <c r="AW18" s="19">
        <v>100</v>
      </c>
      <c r="AX18" s="19">
        <v>100</v>
      </c>
      <c r="AY18" s="19">
        <v>100</v>
      </c>
    </row>
    <row r="19" spans="2:51" x14ac:dyDescent="0.25">
      <c r="B19" s="38" t="s">
        <v>252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</row>
    <row r="20" spans="2:51" x14ac:dyDescent="0.25">
      <c r="B20" s="38" t="s">
        <v>253</v>
      </c>
      <c r="D20" s="19">
        <v>5000</v>
      </c>
      <c r="E20" s="19">
        <v>5000</v>
      </c>
      <c r="F20" s="19">
        <v>5000</v>
      </c>
      <c r="G20" s="19">
        <v>5000</v>
      </c>
      <c r="H20" s="19">
        <v>5000</v>
      </c>
      <c r="I20" s="19">
        <v>5000</v>
      </c>
      <c r="J20" s="19">
        <v>5000</v>
      </c>
      <c r="K20" s="19">
        <v>5000</v>
      </c>
      <c r="L20" s="19">
        <v>5000</v>
      </c>
      <c r="M20" s="19">
        <v>5000</v>
      </c>
      <c r="N20" s="19">
        <v>5000</v>
      </c>
      <c r="O20" s="19">
        <v>5000</v>
      </c>
      <c r="P20" s="19">
        <v>5000</v>
      </c>
      <c r="Q20" s="19">
        <v>5000</v>
      </c>
      <c r="R20" s="19">
        <v>5000</v>
      </c>
      <c r="S20" s="19">
        <v>5000</v>
      </c>
      <c r="T20" s="19">
        <v>5000</v>
      </c>
      <c r="U20" s="19">
        <v>5000</v>
      </c>
      <c r="V20" s="19">
        <v>5000</v>
      </c>
      <c r="W20" s="19">
        <v>5000</v>
      </c>
      <c r="X20" s="19">
        <v>5000</v>
      </c>
      <c r="Y20" s="19">
        <v>5000</v>
      </c>
      <c r="Z20" s="19">
        <v>5000</v>
      </c>
      <c r="AA20" s="19">
        <v>5000</v>
      </c>
      <c r="AB20" s="19">
        <v>5000</v>
      </c>
      <c r="AC20" s="19">
        <v>5000</v>
      </c>
      <c r="AD20" s="19">
        <v>5000</v>
      </c>
      <c r="AE20" s="19">
        <v>5000</v>
      </c>
      <c r="AF20" s="19">
        <v>5000</v>
      </c>
      <c r="AG20" s="19">
        <v>5000</v>
      </c>
      <c r="AH20" s="19">
        <v>5000</v>
      </c>
      <c r="AI20" s="19">
        <v>5000</v>
      </c>
      <c r="AJ20" s="19">
        <v>5000</v>
      </c>
      <c r="AK20" s="19">
        <v>5000</v>
      </c>
      <c r="AL20" s="19">
        <v>5000</v>
      </c>
      <c r="AM20" s="19">
        <v>5000</v>
      </c>
      <c r="AN20" s="19">
        <v>5000</v>
      </c>
      <c r="AO20" s="19">
        <v>5000</v>
      </c>
      <c r="AP20" s="19">
        <v>5000</v>
      </c>
      <c r="AQ20" s="19">
        <v>5000</v>
      </c>
      <c r="AR20" s="19">
        <v>5000</v>
      </c>
      <c r="AS20" s="19">
        <v>5000</v>
      </c>
      <c r="AT20" s="19">
        <v>5000</v>
      </c>
      <c r="AU20" s="19">
        <v>5000</v>
      </c>
      <c r="AV20" s="19">
        <v>5000</v>
      </c>
      <c r="AW20" s="19">
        <v>5000</v>
      </c>
      <c r="AX20" s="19">
        <v>5000</v>
      </c>
      <c r="AY20" s="19">
        <v>5000</v>
      </c>
    </row>
    <row r="21" spans="2:51" x14ac:dyDescent="0.25">
      <c r="B21" s="38" t="s">
        <v>254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</row>
    <row r="22" spans="2:51" x14ac:dyDescent="0.25">
      <c r="B22" s="38" t="s">
        <v>255</v>
      </c>
      <c r="D22" s="19">
        <v>500</v>
      </c>
      <c r="E22" s="19">
        <v>500</v>
      </c>
      <c r="F22" s="19">
        <v>500</v>
      </c>
      <c r="G22" s="19">
        <v>500</v>
      </c>
      <c r="H22" s="19">
        <v>500</v>
      </c>
      <c r="I22" s="19">
        <v>500</v>
      </c>
      <c r="J22" s="19">
        <v>500</v>
      </c>
      <c r="K22" s="19">
        <v>500</v>
      </c>
      <c r="L22" s="19">
        <v>500</v>
      </c>
      <c r="M22" s="19">
        <v>500</v>
      </c>
      <c r="N22" s="19">
        <v>500</v>
      </c>
      <c r="O22" s="19">
        <v>500</v>
      </c>
      <c r="P22" s="19">
        <v>500</v>
      </c>
      <c r="Q22" s="19">
        <v>500</v>
      </c>
      <c r="R22" s="19">
        <v>500</v>
      </c>
      <c r="S22" s="19">
        <v>500</v>
      </c>
      <c r="T22" s="19">
        <v>500</v>
      </c>
      <c r="U22" s="19">
        <v>500</v>
      </c>
      <c r="V22" s="19">
        <v>500</v>
      </c>
      <c r="W22" s="19">
        <v>500</v>
      </c>
      <c r="X22" s="19">
        <v>500</v>
      </c>
      <c r="Y22" s="19">
        <v>500</v>
      </c>
      <c r="Z22" s="19">
        <v>500</v>
      </c>
      <c r="AA22" s="19">
        <v>500</v>
      </c>
      <c r="AB22" s="19">
        <v>500</v>
      </c>
      <c r="AC22" s="19">
        <v>500</v>
      </c>
      <c r="AD22" s="19">
        <v>500</v>
      </c>
      <c r="AE22" s="19">
        <v>500</v>
      </c>
      <c r="AF22" s="19">
        <v>500</v>
      </c>
      <c r="AG22" s="19">
        <v>500</v>
      </c>
      <c r="AH22" s="19">
        <v>500</v>
      </c>
      <c r="AI22" s="19">
        <v>500</v>
      </c>
      <c r="AJ22" s="19">
        <v>500</v>
      </c>
      <c r="AK22" s="19">
        <v>500</v>
      </c>
      <c r="AL22" s="19">
        <v>500</v>
      </c>
      <c r="AM22" s="19">
        <v>500</v>
      </c>
      <c r="AN22" s="19">
        <v>500</v>
      </c>
      <c r="AO22" s="19">
        <v>500</v>
      </c>
      <c r="AP22" s="19">
        <v>500</v>
      </c>
      <c r="AQ22" s="19">
        <v>500</v>
      </c>
      <c r="AR22" s="19">
        <v>500</v>
      </c>
      <c r="AS22" s="19">
        <v>500</v>
      </c>
      <c r="AT22" s="19">
        <v>500</v>
      </c>
      <c r="AU22" s="19">
        <v>500</v>
      </c>
      <c r="AV22" s="19">
        <v>500</v>
      </c>
      <c r="AW22" s="19">
        <v>500</v>
      </c>
      <c r="AX22" s="19">
        <v>500</v>
      </c>
      <c r="AY22" s="19">
        <v>500</v>
      </c>
    </row>
    <row r="23" spans="2:51" x14ac:dyDescent="0.25">
      <c r="B23" s="38" t="s">
        <v>256</v>
      </c>
      <c r="D23" s="19">
        <v>2500</v>
      </c>
      <c r="E23" s="19">
        <v>2500</v>
      </c>
      <c r="F23" s="19">
        <v>2500</v>
      </c>
      <c r="G23" s="19">
        <v>2500</v>
      </c>
      <c r="H23" s="19">
        <v>2500</v>
      </c>
      <c r="I23" s="19">
        <v>2500</v>
      </c>
      <c r="J23" s="19">
        <v>2500</v>
      </c>
      <c r="K23" s="19">
        <v>2500</v>
      </c>
      <c r="L23" s="19">
        <v>2500</v>
      </c>
      <c r="M23" s="19">
        <v>2500</v>
      </c>
      <c r="N23" s="19">
        <v>2500</v>
      </c>
      <c r="O23" s="19">
        <v>2500</v>
      </c>
      <c r="P23" s="19">
        <v>2500</v>
      </c>
      <c r="Q23" s="19">
        <v>2500</v>
      </c>
      <c r="R23" s="19">
        <v>2500</v>
      </c>
      <c r="S23" s="19">
        <v>2500</v>
      </c>
      <c r="T23" s="19">
        <v>2500</v>
      </c>
      <c r="U23" s="19">
        <v>2500</v>
      </c>
      <c r="V23" s="19">
        <v>2500</v>
      </c>
      <c r="W23" s="19">
        <v>2500</v>
      </c>
      <c r="X23" s="19">
        <v>2500</v>
      </c>
      <c r="Y23" s="19">
        <v>2500</v>
      </c>
      <c r="Z23" s="19">
        <v>2500</v>
      </c>
      <c r="AA23" s="19">
        <v>2500</v>
      </c>
      <c r="AB23" s="19">
        <v>2500</v>
      </c>
      <c r="AC23" s="19">
        <v>2500</v>
      </c>
      <c r="AD23" s="19">
        <v>2500</v>
      </c>
      <c r="AE23" s="19">
        <v>2500</v>
      </c>
      <c r="AF23" s="19">
        <v>2500</v>
      </c>
      <c r="AG23" s="19">
        <v>2500</v>
      </c>
      <c r="AH23" s="19">
        <v>2500</v>
      </c>
      <c r="AI23" s="19">
        <v>2500</v>
      </c>
      <c r="AJ23" s="19">
        <v>2500</v>
      </c>
      <c r="AK23" s="19">
        <v>2500</v>
      </c>
      <c r="AL23" s="19">
        <v>2500</v>
      </c>
      <c r="AM23" s="19">
        <v>2500</v>
      </c>
      <c r="AN23" s="19">
        <v>2500</v>
      </c>
      <c r="AO23" s="19">
        <v>2500</v>
      </c>
      <c r="AP23" s="19">
        <v>2500</v>
      </c>
      <c r="AQ23" s="19">
        <v>2500</v>
      </c>
      <c r="AR23" s="19">
        <v>2500</v>
      </c>
      <c r="AS23" s="19">
        <v>2500</v>
      </c>
      <c r="AT23" s="19">
        <v>2500</v>
      </c>
      <c r="AU23" s="19">
        <v>2500</v>
      </c>
      <c r="AV23" s="19">
        <v>2500</v>
      </c>
      <c r="AW23" s="19">
        <v>2500</v>
      </c>
      <c r="AX23" s="19">
        <v>2500</v>
      </c>
      <c r="AY23" s="19">
        <v>2500</v>
      </c>
    </row>
    <row r="24" spans="2:51" x14ac:dyDescent="0.25">
      <c r="B24" s="38" t="s">
        <v>257</v>
      </c>
      <c r="D24" s="19">
        <v>8000</v>
      </c>
      <c r="E24" s="19">
        <v>8000</v>
      </c>
      <c r="F24" s="19">
        <v>8000</v>
      </c>
      <c r="G24" s="19">
        <v>8000</v>
      </c>
      <c r="H24" s="19">
        <v>8000</v>
      </c>
      <c r="I24" s="19">
        <v>8000</v>
      </c>
      <c r="J24" s="19">
        <v>8000</v>
      </c>
      <c r="K24" s="19">
        <v>8000</v>
      </c>
      <c r="L24" s="19">
        <v>8000</v>
      </c>
      <c r="M24" s="19">
        <v>8000</v>
      </c>
      <c r="N24" s="19">
        <v>8000</v>
      </c>
      <c r="O24" s="19">
        <v>8000</v>
      </c>
      <c r="P24" s="19">
        <v>8000</v>
      </c>
      <c r="Q24" s="19">
        <v>8000</v>
      </c>
      <c r="R24" s="19">
        <v>8000</v>
      </c>
      <c r="S24" s="19">
        <v>8000</v>
      </c>
      <c r="T24" s="19">
        <v>8000</v>
      </c>
      <c r="U24" s="19">
        <v>8000</v>
      </c>
      <c r="V24" s="19">
        <v>8000</v>
      </c>
      <c r="W24" s="19">
        <v>8000</v>
      </c>
      <c r="X24" s="19">
        <v>8000</v>
      </c>
      <c r="Y24" s="19">
        <v>8000</v>
      </c>
      <c r="Z24" s="19">
        <v>8000</v>
      </c>
      <c r="AA24" s="19">
        <v>8000</v>
      </c>
      <c r="AB24" s="19">
        <v>8000</v>
      </c>
      <c r="AC24" s="19">
        <v>8000</v>
      </c>
      <c r="AD24" s="19">
        <v>8000</v>
      </c>
      <c r="AE24" s="19">
        <v>8000</v>
      </c>
      <c r="AF24" s="19">
        <v>8000</v>
      </c>
      <c r="AG24" s="19">
        <v>8000</v>
      </c>
      <c r="AH24" s="19">
        <v>8000</v>
      </c>
      <c r="AI24" s="19">
        <v>8000</v>
      </c>
      <c r="AJ24" s="19">
        <v>8000</v>
      </c>
      <c r="AK24" s="19">
        <v>8000</v>
      </c>
      <c r="AL24" s="19">
        <v>8000</v>
      </c>
      <c r="AM24" s="19">
        <v>8000</v>
      </c>
      <c r="AN24" s="19">
        <v>8000</v>
      </c>
      <c r="AO24" s="19">
        <v>8000</v>
      </c>
      <c r="AP24" s="19">
        <v>8000</v>
      </c>
      <c r="AQ24" s="19">
        <v>8000</v>
      </c>
      <c r="AR24" s="19">
        <v>8000</v>
      </c>
      <c r="AS24" s="19">
        <v>8000</v>
      </c>
      <c r="AT24" s="19">
        <v>8000</v>
      </c>
      <c r="AU24" s="19">
        <v>8000</v>
      </c>
      <c r="AV24" s="19">
        <v>8000</v>
      </c>
      <c r="AW24" s="19">
        <v>8000</v>
      </c>
      <c r="AX24" s="19">
        <v>8000</v>
      </c>
      <c r="AY24" s="19">
        <v>8000</v>
      </c>
    </row>
    <row r="25" spans="2:51" x14ac:dyDescent="0.25">
      <c r="B25" s="38" t="s">
        <v>258</v>
      </c>
      <c r="D25" s="19">
        <v>1500</v>
      </c>
      <c r="E25" s="19">
        <v>1500</v>
      </c>
      <c r="F25" s="19">
        <v>1500</v>
      </c>
      <c r="G25" s="19">
        <v>1500</v>
      </c>
      <c r="H25" s="19">
        <v>1500</v>
      </c>
      <c r="I25" s="19">
        <v>1500</v>
      </c>
      <c r="J25" s="19">
        <v>1500</v>
      </c>
      <c r="K25" s="19">
        <v>1500</v>
      </c>
      <c r="L25" s="19">
        <v>1500</v>
      </c>
      <c r="M25" s="19">
        <v>1500</v>
      </c>
      <c r="N25" s="19">
        <v>1500</v>
      </c>
      <c r="O25" s="19">
        <v>1500</v>
      </c>
      <c r="P25" s="19">
        <v>1500</v>
      </c>
      <c r="Q25" s="19">
        <v>1500</v>
      </c>
      <c r="R25" s="19">
        <v>1500</v>
      </c>
      <c r="S25" s="19">
        <v>1500</v>
      </c>
      <c r="T25" s="19">
        <v>1500</v>
      </c>
      <c r="U25" s="19">
        <v>1500</v>
      </c>
      <c r="V25" s="19">
        <v>1500</v>
      </c>
      <c r="W25" s="19">
        <v>1500</v>
      </c>
      <c r="X25" s="19">
        <v>1500</v>
      </c>
      <c r="Y25" s="19">
        <v>1500</v>
      </c>
      <c r="Z25" s="19">
        <v>1500</v>
      </c>
      <c r="AA25" s="19">
        <v>1500</v>
      </c>
      <c r="AB25" s="19">
        <v>1500</v>
      </c>
      <c r="AC25" s="19">
        <v>1500</v>
      </c>
      <c r="AD25" s="19">
        <v>1500</v>
      </c>
      <c r="AE25" s="19">
        <v>1500</v>
      </c>
      <c r="AF25" s="19">
        <v>1500</v>
      </c>
      <c r="AG25" s="19">
        <v>1500</v>
      </c>
      <c r="AH25" s="19">
        <v>1500</v>
      </c>
      <c r="AI25" s="19">
        <v>1500</v>
      </c>
      <c r="AJ25" s="19">
        <v>1500</v>
      </c>
      <c r="AK25" s="19">
        <v>1500</v>
      </c>
      <c r="AL25" s="19">
        <v>1500</v>
      </c>
      <c r="AM25" s="19">
        <v>1500</v>
      </c>
      <c r="AN25" s="19">
        <v>1500</v>
      </c>
      <c r="AO25" s="19">
        <v>1500</v>
      </c>
      <c r="AP25" s="19">
        <v>1500</v>
      </c>
      <c r="AQ25" s="19">
        <v>1500</v>
      </c>
      <c r="AR25" s="19">
        <v>1500</v>
      </c>
      <c r="AS25" s="19">
        <v>1500</v>
      </c>
      <c r="AT25" s="19">
        <v>1500</v>
      </c>
      <c r="AU25" s="19">
        <v>1500</v>
      </c>
      <c r="AV25" s="19">
        <v>1500</v>
      </c>
      <c r="AW25" s="19">
        <v>1500</v>
      </c>
      <c r="AX25" s="19">
        <v>1500</v>
      </c>
      <c r="AY25" s="19">
        <v>1500</v>
      </c>
    </row>
    <row r="26" spans="2:51" x14ac:dyDescent="0.25">
      <c r="B26" s="38" t="s">
        <v>259</v>
      </c>
      <c r="D26" s="19">
        <v>1000</v>
      </c>
      <c r="E26" s="19">
        <v>1000</v>
      </c>
      <c r="F26" s="19">
        <v>1000</v>
      </c>
      <c r="G26" s="19">
        <v>1000</v>
      </c>
      <c r="H26" s="19">
        <v>1000</v>
      </c>
      <c r="I26" s="19">
        <v>1000</v>
      </c>
      <c r="J26" s="19">
        <v>1000</v>
      </c>
      <c r="K26" s="19">
        <v>1000</v>
      </c>
      <c r="L26" s="19">
        <v>1000</v>
      </c>
      <c r="M26" s="19">
        <v>1000</v>
      </c>
      <c r="N26" s="19">
        <v>1000</v>
      </c>
      <c r="O26" s="19">
        <v>1000</v>
      </c>
      <c r="P26" s="19">
        <v>1000</v>
      </c>
      <c r="Q26" s="19">
        <v>1000</v>
      </c>
      <c r="R26" s="19">
        <v>1000</v>
      </c>
      <c r="S26" s="19">
        <v>1000</v>
      </c>
      <c r="T26" s="19">
        <v>1000</v>
      </c>
      <c r="U26" s="19">
        <v>1000</v>
      </c>
      <c r="V26" s="19">
        <v>1000</v>
      </c>
      <c r="W26" s="19">
        <v>1000</v>
      </c>
      <c r="X26" s="19">
        <v>1000</v>
      </c>
      <c r="Y26" s="19">
        <v>1000</v>
      </c>
      <c r="Z26" s="19">
        <v>1000</v>
      </c>
      <c r="AA26" s="19">
        <v>1000</v>
      </c>
      <c r="AB26" s="19">
        <v>1000</v>
      </c>
      <c r="AC26" s="19">
        <v>1000</v>
      </c>
      <c r="AD26" s="19">
        <v>1000</v>
      </c>
      <c r="AE26" s="19">
        <v>1000</v>
      </c>
      <c r="AF26" s="19">
        <v>1000</v>
      </c>
      <c r="AG26" s="19">
        <v>1000</v>
      </c>
      <c r="AH26" s="19">
        <v>1000</v>
      </c>
      <c r="AI26" s="19">
        <v>1000</v>
      </c>
      <c r="AJ26" s="19">
        <v>1000</v>
      </c>
      <c r="AK26" s="19">
        <v>1000</v>
      </c>
      <c r="AL26" s="19">
        <v>1000</v>
      </c>
      <c r="AM26" s="19">
        <v>1000</v>
      </c>
      <c r="AN26" s="19">
        <v>1000</v>
      </c>
      <c r="AO26" s="19">
        <v>1000</v>
      </c>
      <c r="AP26" s="19">
        <v>1000</v>
      </c>
      <c r="AQ26" s="19">
        <v>1000</v>
      </c>
      <c r="AR26" s="19">
        <v>1000</v>
      </c>
      <c r="AS26" s="19">
        <v>1000</v>
      </c>
      <c r="AT26" s="19">
        <v>1000</v>
      </c>
      <c r="AU26" s="19">
        <v>1000</v>
      </c>
      <c r="AV26" s="19">
        <v>1000</v>
      </c>
      <c r="AW26" s="19">
        <v>1000</v>
      </c>
      <c r="AX26" s="19">
        <v>1000</v>
      </c>
      <c r="AY26" s="19">
        <v>1000</v>
      </c>
    </row>
    <row r="27" spans="2:51" x14ac:dyDescent="0.25">
      <c r="B27" s="38" t="s">
        <v>260</v>
      </c>
      <c r="D27" s="19">
        <v>1000</v>
      </c>
      <c r="E27" s="19">
        <v>1000</v>
      </c>
      <c r="F27" s="19">
        <v>1000</v>
      </c>
      <c r="G27" s="19">
        <v>1000</v>
      </c>
      <c r="H27" s="19">
        <v>1000</v>
      </c>
      <c r="I27" s="19">
        <v>1000</v>
      </c>
      <c r="J27" s="19">
        <v>1000</v>
      </c>
      <c r="K27" s="19">
        <v>1000</v>
      </c>
      <c r="L27" s="19">
        <v>1000</v>
      </c>
      <c r="M27" s="19">
        <v>1000</v>
      </c>
      <c r="N27" s="19">
        <v>1000</v>
      </c>
      <c r="O27" s="19">
        <v>1000</v>
      </c>
      <c r="P27" s="19">
        <v>1000</v>
      </c>
      <c r="Q27" s="19">
        <v>1000</v>
      </c>
      <c r="R27" s="19">
        <v>1000</v>
      </c>
      <c r="S27" s="19">
        <v>1000</v>
      </c>
      <c r="T27" s="19">
        <v>1000</v>
      </c>
      <c r="U27" s="19">
        <v>1000</v>
      </c>
      <c r="V27" s="19">
        <v>1000</v>
      </c>
      <c r="W27" s="19">
        <v>1000</v>
      </c>
      <c r="X27" s="19">
        <v>1000</v>
      </c>
      <c r="Y27" s="19">
        <v>1000</v>
      </c>
      <c r="Z27" s="19">
        <v>1000</v>
      </c>
      <c r="AA27" s="19">
        <v>1000</v>
      </c>
      <c r="AB27" s="19">
        <v>1000</v>
      </c>
      <c r="AC27" s="19">
        <v>1000</v>
      </c>
      <c r="AD27" s="19">
        <v>1000</v>
      </c>
      <c r="AE27" s="19">
        <v>1000</v>
      </c>
      <c r="AF27" s="19">
        <v>1000</v>
      </c>
      <c r="AG27" s="19">
        <v>1000</v>
      </c>
      <c r="AH27" s="19">
        <v>1000</v>
      </c>
      <c r="AI27" s="19">
        <v>1000</v>
      </c>
      <c r="AJ27" s="19">
        <v>1000</v>
      </c>
      <c r="AK27" s="19">
        <v>1000</v>
      </c>
      <c r="AL27" s="19">
        <v>1000</v>
      </c>
      <c r="AM27" s="19">
        <v>1000</v>
      </c>
      <c r="AN27" s="19">
        <v>1000</v>
      </c>
      <c r="AO27" s="19">
        <v>1000</v>
      </c>
      <c r="AP27" s="19">
        <v>1000</v>
      </c>
      <c r="AQ27" s="19">
        <v>1000</v>
      </c>
      <c r="AR27" s="19">
        <v>1000</v>
      </c>
      <c r="AS27" s="19">
        <v>1000</v>
      </c>
      <c r="AT27" s="19">
        <v>1000</v>
      </c>
      <c r="AU27" s="19">
        <v>1000</v>
      </c>
      <c r="AV27" s="19">
        <v>1000</v>
      </c>
      <c r="AW27" s="19">
        <v>1000</v>
      </c>
      <c r="AX27" s="19">
        <v>1000</v>
      </c>
      <c r="AY27" s="19">
        <v>1000</v>
      </c>
    </row>
    <row r="28" spans="2:51" s="60" customFormat="1" x14ac:dyDescent="0.25">
      <c r="B28" s="60" t="s">
        <v>205</v>
      </c>
      <c r="D28" s="61">
        <f t="shared" ref="D28:AY28" si="0">SUM(D4:D27)</f>
        <v>35600</v>
      </c>
      <c r="E28" s="61">
        <f t="shared" si="0"/>
        <v>35600</v>
      </c>
      <c r="F28" s="61">
        <f t="shared" si="0"/>
        <v>35600</v>
      </c>
      <c r="G28" s="61">
        <f t="shared" si="0"/>
        <v>35600</v>
      </c>
      <c r="H28" s="61">
        <f t="shared" si="0"/>
        <v>35600</v>
      </c>
      <c r="I28" s="61">
        <f t="shared" si="0"/>
        <v>35600</v>
      </c>
      <c r="J28" s="61">
        <f t="shared" si="0"/>
        <v>35600</v>
      </c>
      <c r="K28" s="61">
        <f t="shared" si="0"/>
        <v>35600</v>
      </c>
      <c r="L28" s="61">
        <f t="shared" si="0"/>
        <v>35600</v>
      </c>
      <c r="M28" s="61">
        <f t="shared" si="0"/>
        <v>35600</v>
      </c>
      <c r="N28" s="61">
        <f t="shared" si="0"/>
        <v>35600</v>
      </c>
      <c r="O28" s="61">
        <f t="shared" si="0"/>
        <v>35600</v>
      </c>
      <c r="P28" s="61">
        <f t="shared" si="0"/>
        <v>35600</v>
      </c>
      <c r="Q28" s="61">
        <f t="shared" si="0"/>
        <v>35600</v>
      </c>
      <c r="R28" s="61">
        <f t="shared" si="0"/>
        <v>35600</v>
      </c>
      <c r="S28" s="61">
        <f t="shared" si="0"/>
        <v>35600</v>
      </c>
      <c r="T28" s="61">
        <f t="shared" si="0"/>
        <v>35600</v>
      </c>
      <c r="U28" s="61">
        <f t="shared" si="0"/>
        <v>35600</v>
      </c>
      <c r="V28" s="61">
        <f t="shared" si="0"/>
        <v>35600</v>
      </c>
      <c r="W28" s="61">
        <f t="shared" si="0"/>
        <v>35600</v>
      </c>
      <c r="X28" s="61">
        <f t="shared" si="0"/>
        <v>35600</v>
      </c>
      <c r="Y28" s="61">
        <f t="shared" si="0"/>
        <v>35600</v>
      </c>
      <c r="Z28" s="61">
        <f t="shared" si="0"/>
        <v>35600</v>
      </c>
      <c r="AA28" s="61">
        <f t="shared" si="0"/>
        <v>35600</v>
      </c>
      <c r="AB28" s="61">
        <f t="shared" si="0"/>
        <v>35600</v>
      </c>
      <c r="AC28" s="61">
        <f t="shared" si="0"/>
        <v>35600</v>
      </c>
      <c r="AD28" s="61">
        <f t="shared" si="0"/>
        <v>35600</v>
      </c>
      <c r="AE28" s="61">
        <f t="shared" si="0"/>
        <v>35600</v>
      </c>
      <c r="AF28" s="61">
        <f t="shared" si="0"/>
        <v>35600</v>
      </c>
      <c r="AG28" s="61">
        <f t="shared" si="0"/>
        <v>35600</v>
      </c>
      <c r="AH28" s="61">
        <f t="shared" si="0"/>
        <v>35600</v>
      </c>
      <c r="AI28" s="61">
        <f t="shared" si="0"/>
        <v>35600</v>
      </c>
      <c r="AJ28" s="61">
        <f t="shared" si="0"/>
        <v>35600</v>
      </c>
      <c r="AK28" s="61">
        <f t="shared" si="0"/>
        <v>35600</v>
      </c>
      <c r="AL28" s="61">
        <f t="shared" si="0"/>
        <v>35600</v>
      </c>
      <c r="AM28" s="61">
        <f t="shared" si="0"/>
        <v>35600</v>
      </c>
      <c r="AN28" s="61">
        <f t="shared" si="0"/>
        <v>35600</v>
      </c>
      <c r="AO28" s="61">
        <f t="shared" si="0"/>
        <v>35600</v>
      </c>
      <c r="AP28" s="61">
        <f t="shared" si="0"/>
        <v>35600</v>
      </c>
      <c r="AQ28" s="61">
        <f t="shared" si="0"/>
        <v>35600</v>
      </c>
      <c r="AR28" s="61">
        <f t="shared" si="0"/>
        <v>35600</v>
      </c>
      <c r="AS28" s="61">
        <f t="shared" si="0"/>
        <v>35600</v>
      </c>
      <c r="AT28" s="61">
        <f t="shared" si="0"/>
        <v>35600</v>
      </c>
      <c r="AU28" s="61">
        <f t="shared" si="0"/>
        <v>35600</v>
      </c>
      <c r="AV28" s="61">
        <f t="shared" si="0"/>
        <v>35600</v>
      </c>
      <c r="AW28" s="61">
        <f t="shared" si="0"/>
        <v>35600</v>
      </c>
      <c r="AX28" s="61">
        <f t="shared" si="0"/>
        <v>35600</v>
      </c>
      <c r="AY28" s="61">
        <f t="shared" si="0"/>
        <v>35600</v>
      </c>
    </row>
    <row r="30" spans="2:51" x14ac:dyDescent="0.25">
      <c r="B30" s="3" t="s">
        <v>238</v>
      </c>
      <c r="C30" s="62" t="s">
        <v>206</v>
      </c>
      <c r="D30" s="58">
        <f t="shared" ref="D30:AY30" si="1">+D3</f>
        <v>42370</v>
      </c>
      <c r="E30" s="58">
        <f t="shared" si="1"/>
        <v>42429</v>
      </c>
      <c r="F30" s="58">
        <f t="shared" si="1"/>
        <v>42460</v>
      </c>
      <c r="G30" s="58">
        <f t="shared" si="1"/>
        <v>42490</v>
      </c>
      <c r="H30" s="58">
        <f t="shared" si="1"/>
        <v>42521</v>
      </c>
      <c r="I30" s="58">
        <f t="shared" si="1"/>
        <v>42551</v>
      </c>
      <c r="J30" s="58">
        <f t="shared" si="1"/>
        <v>42582</v>
      </c>
      <c r="K30" s="58">
        <f t="shared" si="1"/>
        <v>42613</v>
      </c>
      <c r="L30" s="58">
        <f t="shared" si="1"/>
        <v>42643</v>
      </c>
      <c r="M30" s="58">
        <f t="shared" si="1"/>
        <v>42674</v>
      </c>
      <c r="N30" s="58">
        <f t="shared" si="1"/>
        <v>42704</v>
      </c>
      <c r="O30" s="58">
        <f t="shared" si="1"/>
        <v>42735</v>
      </c>
      <c r="P30" s="58">
        <f t="shared" si="1"/>
        <v>42766</v>
      </c>
      <c r="Q30" s="58">
        <f t="shared" si="1"/>
        <v>42794</v>
      </c>
      <c r="R30" s="58">
        <f t="shared" si="1"/>
        <v>42825</v>
      </c>
      <c r="S30" s="58">
        <f t="shared" si="1"/>
        <v>42855</v>
      </c>
      <c r="T30" s="58">
        <f t="shared" si="1"/>
        <v>42886</v>
      </c>
      <c r="U30" s="58">
        <f t="shared" si="1"/>
        <v>42916</v>
      </c>
      <c r="V30" s="58">
        <f t="shared" si="1"/>
        <v>42947</v>
      </c>
      <c r="W30" s="58">
        <f t="shared" si="1"/>
        <v>42978</v>
      </c>
      <c r="X30" s="58">
        <f t="shared" si="1"/>
        <v>43008</v>
      </c>
      <c r="Y30" s="58">
        <f t="shared" si="1"/>
        <v>43039</v>
      </c>
      <c r="Z30" s="58">
        <f t="shared" si="1"/>
        <v>43069</v>
      </c>
      <c r="AA30" s="58">
        <f t="shared" si="1"/>
        <v>43100</v>
      </c>
      <c r="AB30" s="58">
        <f t="shared" si="1"/>
        <v>43131</v>
      </c>
      <c r="AC30" s="58">
        <f t="shared" si="1"/>
        <v>43159</v>
      </c>
      <c r="AD30" s="58">
        <f t="shared" si="1"/>
        <v>43190</v>
      </c>
      <c r="AE30" s="58">
        <f t="shared" si="1"/>
        <v>43220</v>
      </c>
      <c r="AF30" s="58">
        <f t="shared" si="1"/>
        <v>43251</v>
      </c>
      <c r="AG30" s="58">
        <f t="shared" si="1"/>
        <v>43281</v>
      </c>
      <c r="AH30" s="58">
        <f t="shared" si="1"/>
        <v>43312</v>
      </c>
      <c r="AI30" s="58">
        <f t="shared" si="1"/>
        <v>43343</v>
      </c>
      <c r="AJ30" s="58">
        <f t="shared" si="1"/>
        <v>43373</v>
      </c>
      <c r="AK30" s="58">
        <f t="shared" si="1"/>
        <v>43404</v>
      </c>
      <c r="AL30" s="58">
        <f t="shared" si="1"/>
        <v>43434</v>
      </c>
      <c r="AM30" s="58">
        <f t="shared" si="1"/>
        <v>43465</v>
      </c>
      <c r="AN30" s="58">
        <f t="shared" si="1"/>
        <v>43496</v>
      </c>
      <c r="AO30" s="58">
        <f t="shared" si="1"/>
        <v>43524</v>
      </c>
      <c r="AP30" s="58">
        <f t="shared" si="1"/>
        <v>43555</v>
      </c>
      <c r="AQ30" s="58">
        <f t="shared" si="1"/>
        <v>43585</v>
      </c>
      <c r="AR30" s="58">
        <f t="shared" si="1"/>
        <v>43616</v>
      </c>
      <c r="AS30" s="58">
        <f t="shared" si="1"/>
        <v>43646</v>
      </c>
      <c r="AT30" s="58">
        <f t="shared" si="1"/>
        <v>43677</v>
      </c>
      <c r="AU30" s="58">
        <f t="shared" si="1"/>
        <v>43708</v>
      </c>
      <c r="AV30" s="58">
        <f t="shared" si="1"/>
        <v>43738</v>
      </c>
      <c r="AW30" s="58">
        <f t="shared" si="1"/>
        <v>43769</v>
      </c>
      <c r="AX30" s="58">
        <f t="shared" si="1"/>
        <v>43799</v>
      </c>
      <c r="AY30" s="58">
        <f t="shared" si="1"/>
        <v>43830</v>
      </c>
    </row>
    <row r="31" spans="2:51" x14ac:dyDescent="0.25">
      <c r="B31" t="str">
        <f t="shared" ref="B31:B54" si="2">+B4</f>
        <v>spese energia elettrica, gas, acqua</v>
      </c>
      <c r="C31" s="43">
        <v>0.22</v>
      </c>
      <c r="D31" s="27">
        <f t="shared" ref="D31:AY31" si="3">+D4*$C31</f>
        <v>550</v>
      </c>
      <c r="E31" s="27">
        <f t="shared" si="3"/>
        <v>550</v>
      </c>
      <c r="F31" s="27">
        <f t="shared" si="3"/>
        <v>550</v>
      </c>
      <c r="G31" s="27">
        <f t="shared" si="3"/>
        <v>550</v>
      </c>
      <c r="H31" s="27">
        <f t="shared" si="3"/>
        <v>550</v>
      </c>
      <c r="I31" s="27">
        <f t="shared" si="3"/>
        <v>550</v>
      </c>
      <c r="J31" s="27">
        <f t="shared" si="3"/>
        <v>550</v>
      </c>
      <c r="K31" s="27">
        <f t="shared" si="3"/>
        <v>550</v>
      </c>
      <c r="L31" s="27">
        <f t="shared" si="3"/>
        <v>550</v>
      </c>
      <c r="M31" s="27">
        <f t="shared" si="3"/>
        <v>550</v>
      </c>
      <c r="N31" s="27">
        <f t="shared" si="3"/>
        <v>550</v>
      </c>
      <c r="O31" s="27">
        <f t="shared" si="3"/>
        <v>550</v>
      </c>
      <c r="P31" s="27">
        <f t="shared" si="3"/>
        <v>550</v>
      </c>
      <c r="Q31" s="27">
        <f t="shared" si="3"/>
        <v>550</v>
      </c>
      <c r="R31" s="27">
        <f t="shared" si="3"/>
        <v>550</v>
      </c>
      <c r="S31" s="27">
        <f t="shared" si="3"/>
        <v>550</v>
      </c>
      <c r="T31" s="27">
        <f t="shared" si="3"/>
        <v>550</v>
      </c>
      <c r="U31" s="27">
        <f t="shared" si="3"/>
        <v>550</v>
      </c>
      <c r="V31" s="27">
        <f t="shared" si="3"/>
        <v>550</v>
      </c>
      <c r="W31" s="27">
        <f t="shared" si="3"/>
        <v>550</v>
      </c>
      <c r="X31" s="27">
        <f t="shared" si="3"/>
        <v>550</v>
      </c>
      <c r="Y31" s="27">
        <f t="shared" si="3"/>
        <v>550</v>
      </c>
      <c r="Z31" s="27">
        <f t="shared" si="3"/>
        <v>550</v>
      </c>
      <c r="AA31" s="27">
        <f t="shared" si="3"/>
        <v>550</v>
      </c>
      <c r="AB31" s="27">
        <f t="shared" si="3"/>
        <v>550</v>
      </c>
      <c r="AC31" s="27">
        <f t="shared" si="3"/>
        <v>550</v>
      </c>
      <c r="AD31" s="27">
        <f t="shared" si="3"/>
        <v>550</v>
      </c>
      <c r="AE31" s="27">
        <f t="shared" si="3"/>
        <v>550</v>
      </c>
      <c r="AF31" s="27">
        <f t="shared" si="3"/>
        <v>550</v>
      </c>
      <c r="AG31" s="27">
        <f t="shared" si="3"/>
        <v>550</v>
      </c>
      <c r="AH31" s="27">
        <f t="shared" si="3"/>
        <v>550</v>
      </c>
      <c r="AI31" s="27">
        <f t="shared" si="3"/>
        <v>550</v>
      </c>
      <c r="AJ31" s="27">
        <f t="shared" si="3"/>
        <v>550</v>
      </c>
      <c r="AK31" s="27">
        <f t="shared" si="3"/>
        <v>550</v>
      </c>
      <c r="AL31" s="27">
        <f t="shared" si="3"/>
        <v>550</v>
      </c>
      <c r="AM31" s="27">
        <f t="shared" si="3"/>
        <v>550</v>
      </c>
      <c r="AN31" s="27">
        <f t="shared" si="3"/>
        <v>550</v>
      </c>
      <c r="AO31" s="27">
        <f t="shared" si="3"/>
        <v>550</v>
      </c>
      <c r="AP31" s="27">
        <f t="shared" si="3"/>
        <v>550</v>
      </c>
      <c r="AQ31" s="27">
        <f t="shared" si="3"/>
        <v>550</v>
      </c>
      <c r="AR31" s="27">
        <f t="shared" si="3"/>
        <v>550</v>
      </c>
      <c r="AS31" s="27">
        <f t="shared" si="3"/>
        <v>550</v>
      </c>
      <c r="AT31" s="27">
        <f t="shared" si="3"/>
        <v>550</v>
      </c>
      <c r="AU31" s="27">
        <f t="shared" si="3"/>
        <v>550</v>
      </c>
      <c r="AV31" s="27">
        <f t="shared" si="3"/>
        <v>550</v>
      </c>
      <c r="AW31" s="27">
        <f t="shared" si="3"/>
        <v>550</v>
      </c>
      <c r="AX31" s="27">
        <f t="shared" si="3"/>
        <v>550</v>
      </c>
      <c r="AY31" s="27">
        <f t="shared" si="3"/>
        <v>550</v>
      </c>
    </row>
    <row r="32" spans="2:51" x14ac:dyDescent="0.25">
      <c r="B32" t="str">
        <f t="shared" si="2"/>
        <v>spese di rappresentanza</v>
      </c>
      <c r="C32" s="43">
        <v>0.22</v>
      </c>
      <c r="D32" s="27">
        <f t="shared" ref="D32:AY32" si="4">+D5*$C32</f>
        <v>330</v>
      </c>
      <c r="E32" s="27">
        <f t="shared" si="4"/>
        <v>330</v>
      </c>
      <c r="F32" s="27">
        <f t="shared" si="4"/>
        <v>330</v>
      </c>
      <c r="G32" s="27">
        <f t="shared" si="4"/>
        <v>330</v>
      </c>
      <c r="H32" s="27">
        <f t="shared" si="4"/>
        <v>330</v>
      </c>
      <c r="I32" s="27">
        <f t="shared" si="4"/>
        <v>330</v>
      </c>
      <c r="J32" s="27">
        <f t="shared" si="4"/>
        <v>330</v>
      </c>
      <c r="K32" s="27">
        <f t="shared" si="4"/>
        <v>330</v>
      </c>
      <c r="L32" s="27">
        <f t="shared" si="4"/>
        <v>330</v>
      </c>
      <c r="M32" s="27">
        <f t="shared" si="4"/>
        <v>330</v>
      </c>
      <c r="N32" s="27">
        <f t="shared" si="4"/>
        <v>330</v>
      </c>
      <c r="O32" s="27">
        <f t="shared" si="4"/>
        <v>330</v>
      </c>
      <c r="P32" s="27">
        <f t="shared" si="4"/>
        <v>330</v>
      </c>
      <c r="Q32" s="27">
        <f t="shared" si="4"/>
        <v>330</v>
      </c>
      <c r="R32" s="27">
        <f t="shared" si="4"/>
        <v>330</v>
      </c>
      <c r="S32" s="27">
        <f t="shared" si="4"/>
        <v>330</v>
      </c>
      <c r="T32" s="27">
        <f t="shared" si="4"/>
        <v>330</v>
      </c>
      <c r="U32" s="27">
        <f t="shared" si="4"/>
        <v>330</v>
      </c>
      <c r="V32" s="27">
        <f t="shared" si="4"/>
        <v>330</v>
      </c>
      <c r="W32" s="27">
        <f t="shared" si="4"/>
        <v>330</v>
      </c>
      <c r="X32" s="27">
        <f t="shared" si="4"/>
        <v>330</v>
      </c>
      <c r="Y32" s="27">
        <f t="shared" si="4"/>
        <v>330</v>
      </c>
      <c r="Z32" s="27">
        <f t="shared" si="4"/>
        <v>330</v>
      </c>
      <c r="AA32" s="27">
        <f t="shared" si="4"/>
        <v>330</v>
      </c>
      <c r="AB32" s="27">
        <f t="shared" si="4"/>
        <v>330</v>
      </c>
      <c r="AC32" s="27">
        <f t="shared" si="4"/>
        <v>330</v>
      </c>
      <c r="AD32" s="27">
        <f t="shared" si="4"/>
        <v>330</v>
      </c>
      <c r="AE32" s="27">
        <f t="shared" si="4"/>
        <v>330</v>
      </c>
      <c r="AF32" s="27">
        <f t="shared" si="4"/>
        <v>330</v>
      </c>
      <c r="AG32" s="27">
        <f t="shared" si="4"/>
        <v>330</v>
      </c>
      <c r="AH32" s="27">
        <f t="shared" si="4"/>
        <v>330</v>
      </c>
      <c r="AI32" s="27">
        <f t="shared" si="4"/>
        <v>330</v>
      </c>
      <c r="AJ32" s="27">
        <f t="shared" si="4"/>
        <v>330</v>
      </c>
      <c r="AK32" s="27">
        <f t="shared" si="4"/>
        <v>330</v>
      </c>
      <c r="AL32" s="27">
        <f t="shared" si="4"/>
        <v>330</v>
      </c>
      <c r="AM32" s="27">
        <f t="shared" si="4"/>
        <v>330</v>
      </c>
      <c r="AN32" s="27">
        <f t="shared" si="4"/>
        <v>330</v>
      </c>
      <c r="AO32" s="27">
        <f t="shared" si="4"/>
        <v>330</v>
      </c>
      <c r="AP32" s="27">
        <f t="shared" si="4"/>
        <v>330</v>
      </c>
      <c r="AQ32" s="27">
        <f t="shared" si="4"/>
        <v>330</v>
      </c>
      <c r="AR32" s="27">
        <f t="shared" si="4"/>
        <v>330</v>
      </c>
      <c r="AS32" s="27">
        <f t="shared" si="4"/>
        <v>330</v>
      </c>
      <c r="AT32" s="27">
        <f t="shared" si="4"/>
        <v>330</v>
      </c>
      <c r="AU32" s="27">
        <f t="shared" si="4"/>
        <v>330</v>
      </c>
      <c r="AV32" s="27">
        <f t="shared" si="4"/>
        <v>330</v>
      </c>
      <c r="AW32" s="27">
        <f t="shared" si="4"/>
        <v>330</v>
      </c>
      <c r="AX32" s="27">
        <f t="shared" si="4"/>
        <v>330</v>
      </c>
      <c r="AY32" s="27">
        <f t="shared" si="4"/>
        <v>330</v>
      </c>
    </row>
    <row r="33" spans="2:51" x14ac:dyDescent="0.25">
      <c r="B33" t="str">
        <f t="shared" si="2"/>
        <v>spese di pubblicità e promozioni</v>
      </c>
      <c r="C33" s="43">
        <v>0.22</v>
      </c>
      <c r="D33" s="27">
        <f t="shared" ref="D33:AY33" si="5">+D6*$C33</f>
        <v>66</v>
      </c>
      <c r="E33" s="27">
        <f t="shared" si="5"/>
        <v>66</v>
      </c>
      <c r="F33" s="27">
        <f t="shared" si="5"/>
        <v>66</v>
      </c>
      <c r="G33" s="27">
        <f t="shared" si="5"/>
        <v>66</v>
      </c>
      <c r="H33" s="27">
        <f t="shared" si="5"/>
        <v>66</v>
      </c>
      <c r="I33" s="27">
        <f t="shared" si="5"/>
        <v>66</v>
      </c>
      <c r="J33" s="27">
        <f t="shared" si="5"/>
        <v>66</v>
      </c>
      <c r="K33" s="27">
        <f t="shared" si="5"/>
        <v>66</v>
      </c>
      <c r="L33" s="27">
        <f t="shared" si="5"/>
        <v>66</v>
      </c>
      <c r="M33" s="27">
        <f t="shared" si="5"/>
        <v>66</v>
      </c>
      <c r="N33" s="27">
        <f t="shared" si="5"/>
        <v>66</v>
      </c>
      <c r="O33" s="27">
        <f t="shared" si="5"/>
        <v>66</v>
      </c>
      <c r="P33" s="27">
        <f t="shared" si="5"/>
        <v>66</v>
      </c>
      <c r="Q33" s="27">
        <f t="shared" si="5"/>
        <v>66</v>
      </c>
      <c r="R33" s="27">
        <f t="shared" si="5"/>
        <v>66</v>
      </c>
      <c r="S33" s="27">
        <f t="shared" si="5"/>
        <v>66</v>
      </c>
      <c r="T33" s="27">
        <f t="shared" si="5"/>
        <v>66</v>
      </c>
      <c r="U33" s="27">
        <f t="shared" si="5"/>
        <v>66</v>
      </c>
      <c r="V33" s="27">
        <f t="shared" si="5"/>
        <v>66</v>
      </c>
      <c r="W33" s="27">
        <f t="shared" si="5"/>
        <v>66</v>
      </c>
      <c r="X33" s="27">
        <f t="shared" si="5"/>
        <v>66</v>
      </c>
      <c r="Y33" s="27">
        <f t="shared" si="5"/>
        <v>66</v>
      </c>
      <c r="Z33" s="27">
        <f t="shared" si="5"/>
        <v>66</v>
      </c>
      <c r="AA33" s="27">
        <f t="shared" si="5"/>
        <v>66</v>
      </c>
      <c r="AB33" s="27">
        <f t="shared" si="5"/>
        <v>66</v>
      </c>
      <c r="AC33" s="27">
        <f t="shared" si="5"/>
        <v>66</v>
      </c>
      <c r="AD33" s="27">
        <f t="shared" si="5"/>
        <v>66</v>
      </c>
      <c r="AE33" s="27">
        <f t="shared" si="5"/>
        <v>66</v>
      </c>
      <c r="AF33" s="27">
        <f t="shared" si="5"/>
        <v>66</v>
      </c>
      <c r="AG33" s="27">
        <f t="shared" si="5"/>
        <v>66</v>
      </c>
      <c r="AH33" s="27">
        <f t="shared" si="5"/>
        <v>66</v>
      </c>
      <c r="AI33" s="27">
        <f t="shared" si="5"/>
        <v>66</v>
      </c>
      <c r="AJ33" s="27">
        <f t="shared" si="5"/>
        <v>66</v>
      </c>
      <c r="AK33" s="27">
        <f t="shared" si="5"/>
        <v>66</v>
      </c>
      <c r="AL33" s="27">
        <f t="shared" si="5"/>
        <v>66</v>
      </c>
      <c r="AM33" s="27">
        <f t="shared" si="5"/>
        <v>66</v>
      </c>
      <c r="AN33" s="27">
        <f t="shared" si="5"/>
        <v>66</v>
      </c>
      <c r="AO33" s="27">
        <f t="shared" si="5"/>
        <v>66</v>
      </c>
      <c r="AP33" s="27">
        <f t="shared" si="5"/>
        <v>66</v>
      </c>
      <c r="AQ33" s="27">
        <f t="shared" si="5"/>
        <v>66</v>
      </c>
      <c r="AR33" s="27">
        <f t="shared" si="5"/>
        <v>66</v>
      </c>
      <c r="AS33" s="27">
        <f t="shared" si="5"/>
        <v>66</v>
      </c>
      <c r="AT33" s="27">
        <f t="shared" si="5"/>
        <v>66</v>
      </c>
      <c r="AU33" s="27">
        <f t="shared" si="5"/>
        <v>66</v>
      </c>
      <c r="AV33" s="27">
        <f t="shared" si="5"/>
        <v>66</v>
      </c>
      <c r="AW33" s="27">
        <f t="shared" si="5"/>
        <v>66</v>
      </c>
      <c r="AX33" s="27">
        <f t="shared" si="5"/>
        <v>66</v>
      </c>
      <c r="AY33" s="27">
        <f t="shared" si="5"/>
        <v>66</v>
      </c>
    </row>
    <row r="34" spans="2:51" x14ac:dyDescent="0.25">
      <c r="B34" t="str">
        <f t="shared" si="2"/>
        <v>Altri costi variabili</v>
      </c>
      <c r="C34" s="43">
        <v>0.22</v>
      </c>
      <c r="D34" s="27">
        <f t="shared" ref="D34:AY34" si="6">+D7*$C34</f>
        <v>44</v>
      </c>
      <c r="E34" s="27">
        <f t="shared" si="6"/>
        <v>44</v>
      </c>
      <c r="F34" s="27">
        <f t="shared" si="6"/>
        <v>44</v>
      </c>
      <c r="G34" s="27">
        <f t="shared" si="6"/>
        <v>44</v>
      </c>
      <c r="H34" s="27">
        <f t="shared" si="6"/>
        <v>44</v>
      </c>
      <c r="I34" s="27">
        <f t="shared" si="6"/>
        <v>44</v>
      </c>
      <c r="J34" s="27">
        <f t="shared" si="6"/>
        <v>44</v>
      </c>
      <c r="K34" s="27">
        <f t="shared" si="6"/>
        <v>44</v>
      </c>
      <c r="L34" s="27">
        <f t="shared" si="6"/>
        <v>44</v>
      </c>
      <c r="M34" s="27">
        <f t="shared" si="6"/>
        <v>44</v>
      </c>
      <c r="N34" s="27">
        <f t="shared" si="6"/>
        <v>44</v>
      </c>
      <c r="O34" s="27">
        <f t="shared" si="6"/>
        <v>44</v>
      </c>
      <c r="P34" s="27">
        <f t="shared" si="6"/>
        <v>44</v>
      </c>
      <c r="Q34" s="27">
        <f t="shared" si="6"/>
        <v>44</v>
      </c>
      <c r="R34" s="27">
        <f t="shared" si="6"/>
        <v>44</v>
      </c>
      <c r="S34" s="27">
        <f t="shared" si="6"/>
        <v>44</v>
      </c>
      <c r="T34" s="27">
        <f t="shared" si="6"/>
        <v>44</v>
      </c>
      <c r="U34" s="27">
        <f t="shared" si="6"/>
        <v>44</v>
      </c>
      <c r="V34" s="27">
        <f t="shared" si="6"/>
        <v>44</v>
      </c>
      <c r="W34" s="27">
        <f t="shared" si="6"/>
        <v>44</v>
      </c>
      <c r="X34" s="27">
        <f t="shared" si="6"/>
        <v>44</v>
      </c>
      <c r="Y34" s="27">
        <f t="shared" si="6"/>
        <v>44</v>
      </c>
      <c r="Z34" s="27">
        <f t="shared" si="6"/>
        <v>44</v>
      </c>
      <c r="AA34" s="27">
        <f t="shared" si="6"/>
        <v>44</v>
      </c>
      <c r="AB34" s="27">
        <f t="shared" si="6"/>
        <v>44</v>
      </c>
      <c r="AC34" s="27">
        <f t="shared" si="6"/>
        <v>44</v>
      </c>
      <c r="AD34" s="27">
        <f t="shared" si="6"/>
        <v>44</v>
      </c>
      <c r="AE34" s="27">
        <f t="shared" si="6"/>
        <v>44</v>
      </c>
      <c r="AF34" s="27">
        <f t="shared" si="6"/>
        <v>44</v>
      </c>
      <c r="AG34" s="27">
        <f t="shared" si="6"/>
        <v>44</v>
      </c>
      <c r="AH34" s="27">
        <f t="shared" si="6"/>
        <v>44</v>
      </c>
      <c r="AI34" s="27">
        <f t="shared" si="6"/>
        <v>44</v>
      </c>
      <c r="AJ34" s="27">
        <f t="shared" si="6"/>
        <v>44</v>
      </c>
      <c r="AK34" s="27">
        <f t="shared" si="6"/>
        <v>44</v>
      </c>
      <c r="AL34" s="27">
        <f t="shared" si="6"/>
        <v>44</v>
      </c>
      <c r="AM34" s="27">
        <f t="shared" si="6"/>
        <v>44</v>
      </c>
      <c r="AN34" s="27">
        <f t="shared" si="6"/>
        <v>44</v>
      </c>
      <c r="AO34" s="27">
        <f t="shared" si="6"/>
        <v>44</v>
      </c>
      <c r="AP34" s="27">
        <f t="shared" si="6"/>
        <v>44</v>
      </c>
      <c r="AQ34" s="27">
        <f t="shared" si="6"/>
        <v>44</v>
      </c>
      <c r="AR34" s="27">
        <f t="shared" si="6"/>
        <v>44</v>
      </c>
      <c r="AS34" s="27">
        <f t="shared" si="6"/>
        <v>44</v>
      </c>
      <c r="AT34" s="27">
        <f t="shared" si="6"/>
        <v>44</v>
      </c>
      <c r="AU34" s="27">
        <f t="shared" si="6"/>
        <v>44</v>
      </c>
      <c r="AV34" s="27">
        <f t="shared" si="6"/>
        <v>44</v>
      </c>
      <c r="AW34" s="27">
        <f t="shared" si="6"/>
        <v>44</v>
      </c>
      <c r="AX34" s="27">
        <f t="shared" si="6"/>
        <v>44</v>
      </c>
      <c r="AY34" s="27">
        <f t="shared" si="6"/>
        <v>44</v>
      </c>
    </row>
    <row r="35" spans="2:51" x14ac:dyDescent="0.25">
      <c r="B35" t="str">
        <f t="shared" si="2"/>
        <v>beni strumentali inf. al milione</v>
      </c>
      <c r="C35" s="43">
        <v>0.22</v>
      </c>
      <c r="D35" s="27">
        <f t="shared" ref="D35:AY35" si="7">+D8*$C35</f>
        <v>0</v>
      </c>
      <c r="E35" s="27">
        <f t="shared" si="7"/>
        <v>0</v>
      </c>
      <c r="F35" s="27">
        <f t="shared" si="7"/>
        <v>0</v>
      </c>
      <c r="G35" s="27">
        <f t="shared" si="7"/>
        <v>0</v>
      </c>
      <c r="H35" s="27">
        <f t="shared" si="7"/>
        <v>0</v>
      </c>
      <c r="I35" s="27">
        <f t="shared" si="7"/>
        <v>0</v>
      </c>
      <c r="J35" s="27">
        <f t="shared" si="7"/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  <c r="O35" s="27">
        <f t="shared" si="7"/>
        <v>0</v>
      </c>
      <c r="P35" s="27">
        <f t="shared" si="7"/>
        <v>0</v>
      </c>
      <c r="Q35" s="27">
        <f t="shared" si="7"/>
        <v>0</v>
      </c>
      <c r="R35" s="27">
        <f t="shared" si="7"/>
        <v>0</v>
      </c>
      <c r="S35" s="27">
        <f t="shared" si="7"/>
        <v>0</v>
      </c>
      <c r="T35" s="27">
        <f t="shared" si="7"/>
        <v>0</v>
      </c>
      <c r="U35" s="27">
        <f t="shared" si="7"/>
        <v>0</v>
      </c>
      <c r="V35" s="27">
        <f t="shared" si="7"/>
        <v>0</v>
      </c>
      <c r="W35" s="27">
        <f t="shared" si="7"/>
        <v>0</v>
      </c>
      <c r="X35" s="27">
        <f t="shared" si="7"/>
        <v>0</v>
      </c>
      <c r="Y35" s="27">
        <f t="shared" si="7"/>
        <v>0</v>
      </c>
      <c r="Z35" s="27">
        <f t="shared" si="7"/>
        <v>0</v>
      </c>
      <c r="AA35" s="27">
        <f t="shared" si="7"/>
        <v>0</v>
      </c>
      <c r="AB35" s="27">
        <f t="shared" si="7"/>
        <v>0</v>
      </c>
      <c r="AC35" s="27">
        <f t="shared" si="7"/>
        <v>0</v>
      </c>
      <c r="AD35" s="27">
        <f t="shared" si="7"/>
        <v>0</v>
      </c>
      <c r="AE35" s="27">
        <f t="shared" si="7"/>
        <v>0</v>
      </c>
      <c r="AF35" s="27">
        <f t="shared" si="7"/>
        <v>0</v>
      </c>
      <c r="AG35" s="27">
        <f t="shared" si="7"/>
        <v>0</v>
      </c>
      <c r="AH35" s="27">
        <f t="shared" si="7"/>
        <v>0</v>
      </c>
      <c r="AI35" s="27">
        <f t="shared" si="7"/>
        <v>0</v>
      </c>
      <c r="AJ35" s="27">
        <f t="shared" si="7"/>
        <v>0</v>
      </c>
      <c r="AK35" s="27">
        <f t="shared" si="7"/>
        <v>0</v>
      </c>
      <c r="AL35" s="27">
        <f t="shared" si="7"/>
        <v>0</v>
      </c>
      <c r="AM35" s="27">
        <f t="shared" si="7"/>
        <v>0</v>
      </c>
      <c r="AN35" s="27">
        <f t="shared" si="7"/>
        <v>0</v>
      </c>
      <c r="AO35" s="27">
        <f t="shared" si="7"/>
        <v>0</v>
      </c>
      <c r="AP35" s="27">
        <f t="shared" si="7"/>
        <v>0</v>
      </c>
      <c r="AQ35" s="27">
        <f t="shared" si="7"/>
        <v>0</v>
      </c>
      <c r="AR35" s="27">
        <f t="shared" si="7"/>
        <v>0</v>
      </c>
      <c r="AS35" s="27">
        <f t="shared" si="7"/>
        <v>0</v>
      </c>
      <c r="AT35" s="27">
        <f t="shared" si="7"/>
        <v>0</v>
      </c>
      <c r="AU35" s="27">
        <f t="shared" si="7"/>
        <v>0</v>
      </c>
      <c r="AV35" s="27">
        <f t="shared" si="7"/>
        <v>0</v>
      </c>
      <c r="AW35" s="27">
        <f t="shared" si="7"/>
        <v>0</v>
      </c>
      <c r="AX35" s="27">
        <f t="shared" si="7"/>
        <v>0</v>
      </c>
      <c r="AY35" s="27">
        <f t="shared" si="7"/>
        <v>0</v>
      </c>
    </row>
    <row r="36" spans="2:51" x14ac:dyDescent="0.25">
      <c r="B36" t="str">
        <f t="shared" si="2"/>
        <v>spese di trasporto</v>
      </c>
      <c r="C36" s="43">
        <v>0.22</v>
      </c>
      <c r="D36" s="27">
        <f t="shared" ref="D36:AY36" si="8">+D9*$C36</f>
        <v>550</v>
      </c>
      <c r="E36" s="27">
        <f t="shared" si="8"/>
        <v>550</v>
      </c>
      <c r="F36" s="27">
        <f t="shared" si="8"/>
        <v>550</v>
      </c>
      <c r="G36" s="27">
        <f t="shared" si="8"/>
        <v>550</v>
      </c>
      <c r="H36" s="27">
        <f t="shared" si="8"/>
        <v>550</v>
      </c>
      <c r="I36" s="27">
        <f t="shared" si="8"/>
        <v>550</v>
      </c>
      <c r="J36" s="27">
        <f t="shared" si="8"/>
        <v>550</v>
      </c>
      <c r="K36" s="27">
        <f t="shared" si="8"/>
        <v>550</v>
      </c>
      <c r="L36" s="27">
        <f t="shared" si="8"/>
        <v>550</v>
      </c>
      <c r="M36" s="27">
        <f t="shared" si="8"/>
        <v>550</v>
      </c>
      <c r="N36" s="27">
        <f t="shared" si="8"/>
        <v>550</v>
      </c>
      <c r="O36" s="27">
        <f t="shared" si="8"/>
        <v>550</v>
      </c>
      <c r="P36" s="27">
        <f t="shared" si="8"/>
        <v>550</v>
      </c>
      <c r="Q36" s="27">
        <f t="shared" si="8"/>
        <v>550</v>
      </c>
      <c r="R36" s="27">
        <f t="shared" si="8"/>
        <v>550</v>
      </c>
      <c r="S36" s="27">
        <f t="shared" si="8"/>
        <v>550</v>
      </c>
      <c r="T36" s="27">
        <f t="shared" si="8"/>
        <v>550</v>
      </c>
      <c r="U36" s="27">
        <f t="shared" si="8"/>
        <v>550</v>
      </c>
      <c r="V36" s="27">
        <f t="shared" si="8"/>
        <v>550</v>
      </c>
      <c r="W36" s="27">
        <f t="shared" si="8"/>
        <v>550</v>
      </c>
      <c r="X36" s="27">
        <f t="shared" si="8"/>
        <v>550</v>
      </c>
      <c r="Y36" s="27">
        <f t="shared" si="8"/>
        <v>550</v>
      </c>
      <c r="Z36" s="27">
        <f t="shared" si="8"/>
        <v>550</v>
      </c>
      <c r="AA36" s="27">
        <f t="shared" si="8"/>
        <v>550</v>
      </c>
      <c r="AB36" s="27">
        <f t="shared" si="8"/>
        <v>550</v>
      </c>
      <c r="AC36" s="27">
        <f t="shared" si="8"/>
        <v>550</v>
      </c>
      <c r="AD36" s="27">
        <f t="shared" si="8"/>
        <v>550</v>
      </c>
      <c r="AE36" s="27">
        <f t="shared" si="8"/>
        <v>550</v>
      </c>
      <c r="AF36" s="27">
        <f t="shared" si="8"/>
        <v>550</v>
      </c>
      <c r="AG36" s="27">
        <f t="shared" si="8"/>
        <v>550</v>
      </c>
      <c r="AH36" s="27">
        <f t="shared" si="8"/>
        <v>550</v>
      </c>
      <c r="AI36" s="27">
        <f t="shared" si="8"/>
        <v>550</v>
      </c>
      <c r="AJ36" s="27">
        <f t="shared" si="8"/>
        <v>550</v>
      </c>
      <c r="AK36" s="27">
        <f t="shared" si="8"/>
        <v>550</v>
      </c>
      <c r="AL36" s="27">
        <f t="shared" si="8"/>
        <v>550</v>
      </c>
      <c r="AM36" s="27">
        <f t="shared" si="8"/>
        <v>550</v>
      </c>
      <c r="AN36" s="27">
        <f t="shared" si="8"/>
        <v>550</v>
      </c>
      <c r="AO36" s="27">
        <f t="shared" si="8"/>
        <v>550</v>
      </c>
      <c r="AP36" s="27">
        <f t="shared" si="8"/>
        <v>550</v>
      </c>
      <c r="AQ36" s="27">
        <f t="shared" si="8"/>
        <v>550</v>
      </c>
      <c r="AR36" s="27">
        <f t="shared" si="8"/>
        <v>550</v>
      </c>
      <c r="AS36" s="27">
        <f t="shared" si="8"/>
        <v>550</v>
      </c>
      <c r="AT36" s="27">
        <f t="shared" si="8"/>
        <v>550</v>
      </c>
      <c r="AU36" s="27">
        <f t="shared" si="8"/>
        <v>550</v>
      </c>
      <c r="AV36" s="27">
        <f t="shared" si="8"/>
        <v>550</v>
      </c>
      <c r="AW36" s="27">
        <f t="shared" si="8"/>
        <v>550</v>
      </c>
      <c r="AX36" s="27">
        <f t="shared" si="8"/>
        <v>550</v>
      </c>
      <c r="AY36" s="27">
        <f t="shared" si="8"/>
        <v>550</v>
      </c>
    </row>
    <row r="37" spans="2:51" x14ac:dyDescent="0.25">
      <c r="B37" t="str">
        <f t="shared" si="2"/>
        <v>lavorazioni presso terzi</v>
      </c>
      <c r="C37" s="43">
        <v>0.22</v>
      </c>
      <c r="D37" s="27">
        <f t="shared" ref="D37:AY37" si="9">+D10*$C37</f>
        <v>660</v>
      </c>
      <c r="E37" s="27">
        <f t="shared" si="9"/>
        <v>660</v>
      </c>
      <c r="F37" s="27">
        <f t="shared" si="9"/>
        <v>660</v>
      </c>
      <c r="G37" s="27">
        <f t="shared" si="9"/>
        <v>660</v>
      </c>
      <c r="H37" s="27">
        <f t="shared" si="9"/>
        <v>660</v>
      </c>
      <c r="I37" s="27">
        <f t="shared" si="9"/>
        <v>660</v>
      </c>
      <c r="J37" s="27">
        <f t="shared" si="9"/>
        <v>660</v>
      </c>
      <c r="K37" s="27">
        <f t="shared" si="9"/>
        <v>660</v>
      </c>
      <c r="L37" s="27">
        <f t="shared" si="9"/>
        <v>660</v>
      </c>
      <c r="M37" s="27">
        <f t="shared" si="9"/>
        <v>660</v>
      </c>
      <c r="N37" s="27">
        <f t="shared" si="9"/>
        <v>660</v>
      </c>
      <c r="O37" s="27">
        <f t="shared" si="9"/>
        <v>660</v>
      </c>
      <c r="P37" s="27">
        <f t="shared" si="9"/>
        <v>660</v>
      </c>
      <c r="Q37" s="27">
        <f t="shared" si="9"/>
        <v>660</v>
      </c>
      <c r="R37" s="27">
        <f t="shared" si="9"/>
        <v>660</v>
      </c>
      <c r="S37" s="27">
        <f t="shared" si="9"/>
        <v>660</v>
      </c>
      <c r="T37" s="27">
        <f t="shared" si="9"/>
        <v>660</v>
      </c>
      <c r="U37" s="27">
        <f t="shared" si="9"/>
        <v>660</v>
      </c>
      <c r="V37" s="27">
        <f t="shared" si="9"/>
        <v>660</v>
      </c>
      <c r="W37" s="27">
        <f t="shared" si="9"/>
        <v>660</v>
      </c>
      <c r="X37" s="27">
        <f t="shared" si="9"/>
        <v>660</v>
      </c>
      <c r="Y37" s="27">
        <f t="shared" si="9"/>
        <v>660</v>
      </c>
      <c r="Z37" s="27">
        <f t="shared" si="9"/>
        <v>660</v>
      </c>
      <c r="AA37" s="27">
        <f t="shared" si="9"/>
        <v>660</v>
      </c>
      <c r="AB37" s="27">
        <f t="shared" si="9"/>
        <v>660</v>
      </c>
      <c r="AC37" s="27">
        <f t="shared" si="9"/>
        <v>660</v>
      </c>
      <c r="AD37" s="27">
        <f t="shared" si="9"/>
        <v>660</v>
      </c>
      <c r="AE37" s="27">
        <f t="shared" si="9"/>
        <v>660</v>
      </c>
      <c r="AF37" s="27">
        <f t="shared" si="9"/>
        <v>660</v>
      </c>
      <c r="AG37" s="27">
        <f t="shared" si="9"/>
        <v>660</v>
      </c>
      <c r="AH37" s="27">
        <f t="shared" si="9"/>
        <v>660</v>
      </c>
      <c r="AI37" s="27">
        <f t="shared" si="9"/>
        <v>660</v>
      </c>
      <c r="AJ37" s="27">
        <f t="shared" si="9"/>
        <v>660</v>
      </c>
      <c r="AK37" s="27">
        <f t="shared" si="9"/>
        <v>660</v>
      </c>
      <c r="AL37" s="27">
        <f t="shared" si="9"/>
        <v>660</v>
      </c>
      <c r="AM37" s="27">
        <f t="shared" si="9"/>
        <v>660</v>
      </c>
      <c r="AN37" s="27">
        <f t="shared" si="9"/>
        <v>660</v>
      </c>
      <c r="AO37" s="27">
        <f t="shared" si="9"/>
        <v>660</v>
      </c>
      <c r="AP37" s="27">
        <f t="shared" si="9"/>
        <v>660</v>
      </c>
      <c r="AQ37" s="27">
        <f t="shared" si="9"/>
        <v>660</v>
      </c>
      <c r="AR37" s="27">
        <f t="shared" si="9"/>
        <v>660</v>
      </c>
      <c r="AS37" s="27">
        <f t="shared" si="9"/>
        <v>660</v>
      </c>
      <c r="AT37" s="27">
        <f t="shared" si="9"/>
        <v>660</v>
      </c>
      <c r="AU37" s="27">
        <f t="shared" si="9"/>
        <v>660</v>
      </c>
      <c r="AV37" s="27">
        <f t="shared" si="9"/>
        <v>660</v>
      </c>
      <c r="AW37" s="27">
        <f t="shared" si="9"/>
        <v>660</v>
      </c>
      <c r="AX37" s="27">
        <f t="shared" si="9"/>
        <v>660</v>
      </c>
      <c r="AY37" s="27">
        <f t="shared" si="9"/>
        <v>660</v>
      </c>
    </row>
    <row r="38" spans="2:51" x14ac:dyDescent="0.25">
      <c r="B38" t="str">
        <f t="shared" si="2"/>
        <v>consulenze tecnico-produttive</v>
      </c>
      <c r="C38" s="43">
        <v>0.22</v>
      </c>
      <c r="D38" s="27">
        <f t="shared" ref="D38:AY38" si="10">+D11*$C38</f>
        <v>220</v>
      </c>
      <c r="E38" s="27">
        <f t="shared" si="10"/>
        <v>220</v>
      </c>
      <c r="F38" s="27">
        <f t="shared" si="10"/>
        <v>220</v>
      </c>
      <c r="G38" s="27">
        <f t="shared" si="10"/>
        <v>220</v>
      </c>
      <c r="H38" s="27">
        <f t="shared" si="10"/>
        <v>220</v>
      </c>
      <c r="I38" s="27">
        <f t="shared" si="10"/>
        <v>220</v>
      </c>
      <c r="J38" s="27">
        <f t="shared" si="10"/>
        <v>220</v>
      </c>
      <c r="K38" s="27">
        <f t="shared" si="10"/>
        <v>220</v>
      </c>
      <c r="L38" s="27">
        <f t="shared" si="10"/>
        <v>220</v>
      </c>
      <c r="M38" s="27">
        <f t="shared" si="10"/>
        <v>220</v>
      </c>
      <c r="N38" s="27">
        <f t="shared" si="10"/>
        <v>220</v>
      </c>
      <c r="O38" s="27">
        <f t="shared" si="10"/>
        <v>220</v>
      </c>
      <c r="P38" s="27">
        <f t="shared" si="10"/>
        <v>220</v>
      </c>
      <c r="Q38" s="27">
        <f t="shared" si="10"/>
        <v>220</v>
      </c>
      <c r="R38" s="27">
        <f t="shared" si="10"/>
        <v>220</v>
      </c>
      <c r="S38" s="27">
        <f t="shared" si="10"/>
        <v>220</v>
      </c>
      <c r="T38" s="27">
        <f t="shared" si="10"/>
        <v>220</v>
      </c>
      <c r="U38" s="27">
        <f t="shared" si="10"/>
        <v>220</v>
      </c>
      <c r="V38" s="27">
        <f t="shared" si="10"/>
        <v>220</v>
      </c>
      <c r="W38" s="27">
        <f t="shared" si="10"/>
        <v>220</v>
      </c>
      <c r="X38" s="27">
        <f t="shared" si="10"/>
        <v>220</v>
      </c>
      <c r="Y38" s="27">
        <f t="shared" si="10"/>
        <v>220</v>
      </c>
      <c r="Z38" s="27">
        <f t="shared" si="10"/>
        <v>220</v>
      </c>
      <c r="AA38" s="27">
        <f t="shared" si="10"/>
        <v>220</v>
      </c>
      <c r="AB38" s="27">
        <f t="shared" si="10"/>
        <v>220</v>
      </c>
      <c r="AC38" s="27">
        <f t="shared" si="10"/>
        <v>220</v>
      </c>
      <c r="AD38" s="27">
        <f t="shared" si="10"/>
        <v>220</v>
      </c>
      <c r="AE38" s="27">
        <f t="shared" si="10"/>
        <v>220</v>
      </c>
      <c r="AF38" s="27">
        <f t="shared" si="10"/>
        <v>220</v>
      </c>
      <c r="AG38" s="27">
        <f t="shared" si="10"/>
        <v>220</v>
      </c>
      <c r="AH38" s="27">
        <f t="shared" si="10"/>
        <v>220</v>
      </c>
      <c r="AI38" s="27">
        <f t="shared" si="10"/>
        <v>220</v>
      </c>
      <c r="AJ38" s="27">
        <f t="shared" si="10"/>
        <v>220</v>
      </c>
      <c r="AK38" s="27">
        <f t="shared" si="10"/>
        <v>220</v>
      </c>
      <c r="AL38" s="27">
        <f t="shared" si="10"/>
        <v>220</v>
      </c>
      <c r="AM38" s="27">
        <f t="shared" si="10"/>
        <v>220</v>
      </c>
      <c r="AN38" s="27">
        <f t="shared" si="10"/>
        <v>220</v>
      </c>
      <c r="AO38" s="27">
        <f t="shared" si="10"/>
        <v>220</v>
      </c>
      <c r="AP38" s="27">
        <f t="shared" si="10"/>
        <v>220</v>
      </c>
      <c r="AQ38" s="27">
        <f t="shared" si="10"/>
        <v>220</v>
      </c>
      <c r="AR38" s="27">
        <f t="shared" si="10"/>
        <v>220</v>
      </c>
      <c r="AS38" s="27">
        <f t="shared" si="10"/>
        <v>220</v>
      </c>
      <c r="AT38" s="27">
        <f t="shared" si="10"/>
        <v>220</v>
      </c>
      <c r="AU38" s="27">
        <f t="shared" si="10"/>
        <v>220</v>
      </c>
      <c r="AV38" s="27">
        <f t="shared" si="10"/>
        <v>220</v>
      </c>
      <c r="AW38" s="27">
        <f t="shared" si="10"/>
        <v>220</v>
      </c>
      <c r="AX38" s="27">
        <f t="shared" si="10"/>
        <v>220</v>
      </c>
      <c r="AY38" s="27">
        <f t="shared" si="10"/>
        <v>220</v>
      </c>
    </row>
    <row r="39" spans="2:51" x14ac:dyDescent="0.25">
      <c r="B39" t="str">
        <f t="shared" si="2"/>
        <v>manutenzioni industriali</v>
      </c>
      <c r="C39" s="43">
        <v>0.22</v>
      </c>
      <c r="D39" s="27">
        <f t="shared" ref="D39:AY39" si="11">+D12*$C39</f>
        <v>220</v>
      </c>
      <c r="E39" s="27">
        <f t="shared" si="11"/>
        <v>220</v>
      </c>
      <c r="F39" s="27">
        <f t="shared" si="11"/>
        <v>220</v>
      </c>
      <c r="G39" s="27">
        <f t="shared" si="11"/>
        <v>220</v>
      </c>
      <c r="H39" s="27">
        <f t="shared" si="11"/>
        <v>220</v>
      </c>
      <c r="I39" s="27">
        <f t="shared" si="11"/>
        <v>220</v>
      </c>
      <c r="J39" s="27">
        <f t="shared" si="11"/>
        <v>220</v>
      </c>
      <c r="K39" s="27">
        <f t="shared" si="11"/>
        <v>220</v>
      </c>
      <c r="L39" s="27">
        <f t="shared" si="11"/>
        <v>220</v>
      </c>
      <c r="M39" s="27">
        <f t="shared" si="11"/>
        <v>220</v>
      </c>
      <c r="N39" s="27">
        <f t="shared" si="11"/>
        <v>220</v>
      </c>
      <c r="O39" s="27">
        <f t="shared" si="11"/>
        <v>220</v>
      </c>
      <c r="P39" s="27">
        <f t="shared" si="11"/>
        <v>220</v>
      </c>
      <c r="Q39" s="27">
        <f t="shared" si="11"/>
        <v>220</v>
      </c>
      <c r="R39" s="27">
        <f t="shared" si="11"/>
        <v>220</v>
      </c>
      <c r="S39" s="27">
        <f t="shared" si="11"/>
        <v>220</v>
      </c>
      <c r="T39" s="27">
        <f t="shared" si="11"/>
        <v>220</v>
      </c>
      <c r="U39" s="27">
        <f t="shared" si="11"/>
        <v>220</v>
      </c>
      <c r="V39" s="27">
        <f t="shared" si="11"/>
        <v>220</v>
      </c>
      <c r="W39" s="27">
        <f t="shared" si="11"/>
        <v>220</v>
      </c>
      <c r="X39" s="27">
        <f t="shared" si="11"/>
        <v>220</v>
      </c>
      <c r="Y39" s="27">
        <f t="shared" si="11"/>
        <v>220</v>
      </c>
      <c r="Z39" s="27">
        <f t="shared" si="11"/>
        <v>220</v>
      </c>
      <c r="AA39" s="27">
        <f t="shared" si="11"/>
        <v>220</v>
      </c>
      <c r="AB39" s="27">
        <f t="shared" si="11"/>
        <v>220</v>
      </c>
      <c r="AC39" s="27">
        <f t="shared" si="11"/>
        <v>220</v>
      </c>
      <c r="AD39" s="27">
        <f t="shared" si="11"/>
        <v>220</v>
      </c>
      <c r="AE39" s="27">
        <f t="shared" si="11"/>
        <v>220</v>
      </c>
      <c r="AF39" s="27">
        <f t="shared" si="11"/>
        <v>220</v>
      </c>
      <c r="AG39" s="27">
        <f t="shared" si="11"/>
        <v>220</v>
      </c>
      <c r="AH39" s="27">
        <f t="shared" si="11"/>
        <v>220</v>
      </c>
      <c r="AI39" s="27">
        <f t="shared" si="11"/>
        <v>220</v>
      </c>
      <c r="AJ39" s="27">
        <f t="shared" si="11"/>
        <v>220</v>
      </c>
      <c r="AK39" s="27">
        <f t="shared" si="11"/>
        <v>220</v>
      </c>
      <c r="AL39" s="27">
        <f t="shared" si="11"/>
        <v>220</v>
      </c>
      <c r="AM39" s="27">
        <f t="shared" si="11"/>
        <v>220</v>
      </c>
      <c r="AN39" s="27">
        <f t="shared" si="11"/>
        <v>220</v>
      </c>
      <c r="AO39" s="27">
        <f t="shared" si="11"/>
        <v>220</v>
      </c>
      <c r="AP39" s="27">
        <f t="shared" si="11"/>
        <v>220</v>
      </c>
      <c r="AQ39" s="27">
        <f t="shared" si="11"/>
        <v>220</v>
      </c>
      <c r="AR39" s="27">
        <f t="shared" si="11"/>
        <v>220</v>
      </c>
      <c r="AS39" s="27">
        <f t="shared" si="11"/>
        <v>220</v>
      </c>
      <c r="AT39" s="27">
        <f t="shared" si="11"/>
        <v>220</v>
      </c>
      <c r="AU39" s="27">
        <f t="shared" si="11"/>
        <v>220</v>
      </c>
      <c r="AV39" s="27">
        <f t="shared" si="11"/>
        <v>220</v>
      </c>
      <c r="AW39" s="27">
        <f t="shared" si="11"/>
        <v>220</v>
      </c>
      <c r="AX39" s="27">
        <f t="shared" si="11"/>
        <v>220</v>
      </c>
      <c r="AY39" s="27">
        <f t="shared" si="11"/>
        <v>220</v>
      </c>
    </row>
    <row r="40" spans="2:51" x14ac:dyDescent="0.25">
      <c r="B40" t="str">
        <f t="shared" si="2"/>
        <v>servizi vari</v>
      </c>
      <c r="C40" s="43">
        <v>0.22</v>
      </c>
      <c r="D40" s="27">
        <f t="shared" ref="D40:AY40" si="12">+D13*$C40</f>
        <v>110</v>
      </c>
      <c r="E40" s="27">
        <f t="shared" si="12"/>
        <v>110</v>
      </c>
      <c r="F40" s="27">
        <f t="shared" si="12"/>
        <v>110</v>
      </c>
      <c r="G40" s="27">
        <f t="shared" si="12"/>
        <v>110</v>
      </c>
      <c r="H40" s="27">
        <f t="shared" si="12"/>
        <v>110</v>
      </c>
      <c r="I40" s="27">
        <f t="shared" si="12"/>
        <v>110</v>
      </c>
      <c r="J40" s="27">
        <f t="shared" si="12"/>
        <v>110</v>
      </c>
      <c r="K40" s="27">
        <f t="shared" si="12"/>
        <v>110</v>
      </c>
      <c r="L40" s="27">
        <f t="shared" si="12"/>
        <v>110</v>
      </c>
      <c r="M40" s="27">
        <f t="shared" si="12"/>
        <v>110</v>
      </c>
      <c r="N40" s="27">
        <f t="shared" si="12"/>
        <v>110</v>
      </c>
      <c r="O40" s="27">
        <f t="shared" si="12"/>
        <v>110</v>
      </c>
      <c r="P40" s="27">
        <f t="shared" si="12"/>
        <v>110</v>
      </c>
      <c r="Q40" s="27">
        <f t="shared" si="12"/>
        <v>110</v>
      </c>
      <c r="R40" s="27">
        <f t="shared" si="12"/>
        <v>110</v>
      </c>
      <c r="S40" s="27">
        <f t="shared" si="12"/>
        <v>110</v>
      </c>
      <c r="T40" s="27">
        <f t="shared" si="12"/>
        <v>110</v>
      </c>
      <c r="U40" s="27">
        <f t="shared" si="12"/>
        <v>110</v>
      </c>
      <c r="V40" s="27">
        <f t="shared" si="12"/>
        <v>110</v>
      </c>
      <c r="W40" s="27">
        <f t="shared" si="12"/>
        <v>110</v>
      </c>
      <c r="X40" s="27">
        <f t="shared" si="12"/>
        <v>110</v>
      </c>
      <c r="Y40" s="27">
        <f t="shared" si="12"/>
        <v>110</v>
      </c>
      <c r="Z40" s="27">
        <f t="shared" si="12"/>
        <v>110</v>
      </c>
      <c r="AA40" s="27">
        <f t="shared" si="12"/>
        <v>110</v>
      </c>
      <c r="AB40" s="27">
        <f t="shared" si="12"/>
        <v>110</v>
      </c>
      <c r="AC40" s="27">
        <f t="shared" si="12"/>
        <v>110</v>
      </c>
      <c r="AD40" s="27">
        <f t="shared" si="12"/>
        <v>110</v>
      </c>
      <c r="AE40" s="27">
        <f t="shared" si="12"/>
        <v>110</v>
      </c>
      <c r="AF40" s="27">
        <f t="shared" si="12"/>
        <v>110</v>
      </c>
      <c r="AG40" s="27">
        <f t="shared" si="12"/>
        <v>110</v>
      </c>
      <c r="AH40" s="27">
        <f t="shared" si="12"/>
        <v>110</v>
      </c>
      <c r="AI40" s="27">
        <f t="shared" si="12"/>
        <v>110</v>
      </c>
      <c r="AJ40" s="27">
        <f t="shared" si="12"/>
        <v>110</v>
      </c>
      <c r="AK40" s="27">
        <f t="shared" si="12"/>
        <v>110</v>
      </c>
      <c r="AL40" s="27">
        <f t="shared" si="12"/>
        <v>110</v>
      </c>
      <c r="AM40" s="27">
        <f t="shared" si="12"/>
        <v>110</v>
      </c>
      <c r="AN40" s="27">
        <f t="shared" si="12"/>
        <v>110</v>
      </c>
      <c r="AO40" s="27">
        <f t="shared" si="12"/>
        <v>110</v>
      </c>
      <c r="AP40" s="27">
        <f t="shared" si="12"/>
        <v>110</v>
      </c>
      <c r="AQ40" s="27">
        <f t="shared" si="12"/>
        <v>110</v>
      </c>
      <c r="AR40" s="27">
        <f t="shared" si="12"/>
        <v>110</v>
      </c>
      <c r="AS40" s="27">
        <f t="shared" si="12"/>
        <v>110</v>
      </c>
      <c r="AT40" s="27">
        <f t="shared" si="12"/>
        <v>110</v>
      </c>
      <c r="AU40" s="27">
        <f t="shared" si="12"/>
        <v>110</v>
      </c>
      <c r="AV40" s="27">
        <f t="shared" si="12"/>
        <v>110</v>
      </c>
      <c r="AW40" s="27">
        <f t="shared" si="12"/>
        <v>110</v>
      </c>
      <c r="AX40" s="27">
        <f t="shared" si="12"/>
        <v>110</v>
      </c>
      <c r="AY40" s="27">
        <f t="shared" si="12"/>
        <v>110</v>
      </c>
    </row>
    <row r="41" spans="2:51" x14ac:dyDescent="0.25">
      <c r="B41" t="str">
        <f t="shared" si="2"/>
        <v>provvigioni</v>
      </c>
      <c r="C41" s="43">
        <v>0.22</v>
      </c>
      <c r="D41" s="27">
        <f t="shared" ref="D41:AY41" si="13">+D14*$C41</f>
        <v>0</v>
      </c>
      <c r="E41" s="27">
        <f t="shared" si="13"/>
        <v>0</v>
      </c>
      <c r="F41" s="27">
        <f t="shared" si="13"/>
        <v>0</v>
      </c>
      <c r="G41" s="27">
        <f t="shared" si="13"/>
        <v>0</v>
      </c>
      <c r="H41" s="27">
        <f t="shared" si="13"/>
        <v>0</v>
      </c>
      <c r="I41" s="27">
        <f t="shared" si="13"/>
        <v>0</v>
      </c>
      <c r="J41" s="27">
        <f t="shared" si="13"/>
        <v>0</v>
      </c>
      <c r="K41" s="27">
        <f t="shared" si="13"/>
        <v>0</v>
      </c>
      <c r="L41" s="27">
        <f t="shared" si="13"/>
        <v>0</v>
      </c>
      <c r="M41" s="27">
        <f t="shared" si="13"/>
        <v>0</v>
      </c>
      <c r="N41" s="27">
        <f t="shared" si="13"/>
        <v>0</v>
      </c>
      <c r="O41" s="27">
        <f t="shared" si="13"/>
        <v>0</v>
      </c>
      <c r="P41" s="27">
        <f t="shared" si="13"/>
        <v>0</v>
      </c>
      <c r="Q41" s="27">
        <f t="shared" si="13"/>
        <v>0</v>
      </c>
      <c r="R41" s="27">
        <f t="shared" si="13"/>
        <v>0</v>
      </c>
      <c r="S41" s="27">
        <f t="shared" si="13"/>
        <v>0</v>
      </c>
      <c r="T41" s="27">
        <f t="shared" si="13"/>
        <v>0</v>
      </c>
      <c r="U41" s="27">
        <f t="shared" si="13"/>
        <v>0</v>
      </c>
      <c r="V41" s="27">
        <f t="shared" si="13"/>
        <v>0</v>
      </c>
      <c r="W41" s="27">
        <f t="shared" si="13"/>
        <v>0</v>
      </c>
      <c r="X41" s="27">
        <f t="shared" si="13"/>
        <v>0</v>
      </c>
      <c r="Y41" s="27">
        <f t="shared" si="13"/>
        <v>0</v>
      </c>
      <c r="Z41" s="27">
        <f t="shared" si="13"/>
        <v>0</v>
      </c>
      <c r="AA41" s="27">
        <f t="shared" si="13"/>
        <v>0</v>
      </c>
      <c r="AB41" s="27">
        <f t="shared" si="13"/>
        <v>0</v>
      </c>
      <c r="AC41" s="27">
        <f t="shared" si="13"/>
        <v>0</v>
      </c>
      <c r="AD41" s="27">
        <f t="shared" si="13"/>
        <v>0</v>
      </c>
      <c r="AE41" s="27">
        <f t="shared" si="13"/>
        <v>0</v>
      </c>
      <c r="AF41" s="27">
        <f t="shared" si="13"/>
        <v>0</v>
      </c>
      <c r="AG41" s="27">
        <f t="shared" si="13"/>
        <v>0</v>
      </c>
      <c r="AH41" s="27">
        <f t="shared" si="13"/>
        <v>0</v>
      </c>
      <c r="AI41" s="27">
        <f t="shared" si="13"/>
        <v>0</v>
      </c>
      <c r="AJ41" s="27">
        <f t="shared" si="13"/>
        <v>0</v>
      </c>
      <c r="AK41" s="27">
        <f t="shared" si="13"/>
        <v>0</v>
      </c>
      <c r="AL41" s="27">
        <f t="shared" si="13"/>
        <v>0</v>
      </c>
      <c r="AM41" s="27">
        <f t="shared" si="13"/>
        <v>0</v>
      </c>
      <c r="AN41" s="27">
        <f t="shared" si="13"/>
        <v>0</v>
      </c>
      <c r="AO41" s="27">
        <f t="shared" si="13"/>
        <v>0</v>
      </c>
      <c r="AP41" s="27">
        <f t="shared" si="13"/>
        <v>0</v>
      </c>
      <c r="AQ41" s="27">
        <f t="shared" si="13"/>
        <v>0</v>
      </c>
      <c r="AR41" s="27">
        <f t="shared" si="13"/>
        <v>0</v>
      </c>
      <c r="AS41" s="27">
        <f t="shared" si="13"/>
        <v>0</v>
      </c>
      <c r="AT41" s="27">
        <f t="shared" si="13"/>
        <v>0</v>
      </c>
      <c r="AU41" s="27">
        <f t="shared" si="13"/>
        <v>0</v>
      </c>
      <c r="AV41" s="27">
        <f t="shared" si="13"/>
        <v>0</v>
      </c>
      <c r="AW41" s="27">
        <f t="shared" si="13"/>
        <v>0</v>
      </c>
      <c r="AX41" s="27">
        <f t="shared" si="13"/>
        <v>0</v>
      </c>
      <c r="AY41" s="27">
        <f t="shared" si="13"/>
        <v>0</v>
      </c>
    </row>
    <row r="42" spans="2:51" x14ac:dyDescent="0.25">
      <c r="B42" t="str">
        <f t="shared" si="2"/>
        <v>canoni per affitto d'azienda</v>
      </c>
      <c r="C42" s="43">
        <v>0.22</v>
      </c>
      <c r="D42" s="27">
        <f t="shared" ref="D42:AY42" si="14">+D15*$C42</f>
        <v>0</v>
      </c>
      <c r="E42" s="27">
        <f t="shared" si="14"/>
        <v>0</v>
      </c>
      <c r="F42" s="27">
        <f t="shared" si="14"/>
        <v>0</v>
      </c>
      <c r="G42" s="27">
        <f t="shared" si="14"/>
        <v>0</v>
      </c>
      <c r="H42" s="27">
        <f t="shared" si="14"/>
        <v>0</v>
      </c>
      <c r="I42" s="27">
        <f t="shared" si="14"/>
        <v>0</v>
      </c>
      <c r="J42" s="27">
        <f t="shared" si="14"/>
        <v>0</v>
      </c>
      <c r="K42" s="27">
        <f t="shared" si="14"/>
        <v>0</v>
      </c>
      <c r="L42" s="27">
        <f t="shared" si="14"/>
        <v>0</v>
      </c>
      <c r="M42" s="27">
        <f t="shared" si="14"/>
        <v>0</v>
      </c>
      <c r="N42" s="27">
        <f t="shared" si="14"/>
        <v>0</v>
      </c>
      <c r="O42" s="27">
        <f t="shared" si="14"/>
        <v>0</v>
      </c>
      <c r="P42" s="27">
        <f t="shared" si="14"/>
        <v>0</v>
      </c>
      <c r="Q42" s="27">
        <f t="shared" si="14"/>
        <v>0</v>
      </c>
      <c r="R42" s="27">
        <f t="shared" si="14"/>
        <v>0</v>
      </c>
      <c r="S42" s="27">
        <f t="shared" si="14"/>
        <v>0</v>
      </c>
      <c r="T42" s="27">
        <f t="shared" si="14"/>
        <v>0</v>
      </c>
      <c r="U42" s="27">
        <f t="shared" si="14"/>
        <v>0</v>
      </c>
      <c r="V42" s="27">
        <f t="shared" si="14"/>
        <v>0</v>
      </c>
      <c r="W42" s="27">
        <f t="shared" si="14"/>
        <v>0</v>
      </c>
      <c r="X42" s="27">
        <f t="shared" si="14"/>
        <v>0</v>
      </c>
      <c r="Y42" s="27">
        <f t="shared" si="14"/>
        <v>0</v>
      </c>
      <c r="Z42" s="27">
        <f t="shared" si="14"/>
        <v>0</v>
      </c>
      <c r="AA42" s="27">
        <f t="shared" si="14"/>
        <v>0</v>
      </c>
      <c r="AB42" s="27">
        <f t="shared" si="14"/>
        <v>0</v>
      </c>
      <c r="AC42" s="27">
        <f t="shared" si="14"/>
        <v>0</v>
      </c>
      <c r="AD42" s="27">
        <f t="shared" si="14"/>
        <v>0</v>
      </c>
      <c r="AE42" s="27">
        <f t="shared" si="14"/>
        <v>0</v>
      </c>
      <c r="AF42" s="27">
        <f t="shared" si="14"/>
        <v>0</v>
      </c>
      <c r="AG42" s="27">
        <f t="shared" si="14"/>
        <v>0</v>
      </c>
      <c r="AH42" s="27">
        <f t="shared" si="14"/>
        <v>0</v>
      </c>
      <c r="AI42" s="27">
        <f t="shared" si="14"/>
        <v>0</v>
      </c>
      <c r="AJ42" s="27">
        <f t="shared" si="14"/>
        <v>0</v>
      </c>
      <c r="AK42" s="27">
        <f t="shared" si="14"/>
        <v>0</v>
      </c>
      <c r="AL42" s="27">
        <f t="shared" si="14"/>
        <v>0</v>
      </c>
      <c r="AM42" s="27">
        <f t="shared" si="14"/>
        <v>0</v>
      </c>
      <c r="AN42" s="27">
        <f t="shared" si="14"/>
        <v>0</v>
      </c>
      <c r="AO42" s="27">
        <f t="shared" si="14"/>
        <v>0</v>
      </c>
      <c r="AP42" s="27">
        <f t="shared" si="14"/>
        <v>0</v>
      </c>
      <c r="AQ42" s="27">
        <f t="shared" si="14"/>
        <v>0</v>
      </c>
      <c r="AR42" s="27">
        <f t="shared" si="14"/>
        <v>0</v>
      </c>
      <c r="AS42" s="27">
        <f t="shared" si="14"/>
        <v>0</v>
      </c>
      <c r="AT42" s="27">
        <f t="shared" si="14"/>
        <v>0</v>
      </c>
      <c r="AU42" s="27">
        <f t="shared" si="14"/>
        <v>0</v>
      </c>
      <c r="AV42" s="27">
        <f t="shared" si="14"/>
        <v>0</v>
      </c>
      <c r="AW42" s="27">
        <f t="shared" si="14"/>
        <v>0</v>
      </c>
      <c r="AX42" s="27">
        <f t="shared" si="14"/>
        <v>0</v>
      </c>
      <c r="AY42" s="27">
        <f t="shared" si="14"/>
        <v>0</v>
      </c>
    </row>
    <row r="43" spans="2:51" x14ac:dyDescent="0.25">
      <c r="B43" t="str">
        <f t="shared" si="2"/>
        <v>canoni beni mobili</v>
      </c>
      <c r="C43" s="43">
        <v>0.22</v>
      </c>
      <c r="D43" s="27">
        <f t="shared" ref="D43:AY43" si="15">+D16*$C43</f>
        <v>770</v>
      </c>
      <c r="E43" s="27">
        <f t="shared" si="15"/>
        <v>770</v>
      </c>
      <c r="F43" s="27">
        <f t="shared" si="15"/>
        <v>770</v>
      </c>
      <c r="G43" s="27">
        <f t="shared" si="15"/>
        <v>770</v>
      </c>
      <c r="H43" s="27">
        <f t="shared" si="15"/>
        <v>770</v>
      </c>
      <c r="I43" s="27">
        <f t="shared" si="15"/>
        <v>770</v>
      </c>
      <c r="J43" s="27">
        <f t="shared" si="15"/>
        <v>770</v>
      </c>
      <c r="K43" s="27">
        <f t="shared" si="15"/>
        <v>770</v>
      </c>
      <c r="L43" s="27">
        <f t="shared" si="15"/>
        <v>770</v>
      </c>
      <c r="M43" s="27">
        <f t="shared" si="15"/>
        <v>770</v>
      </c>
      <c r="N43" s="27">
        <f t="shared" si="15"/>
        <v>770</v>
      </c>
      <c r="O43" s="27">
        <f t="shared" si="15"/>
        <v>770</v>
      </c>
      <c r="P43" s="27">
        <f t="shared" si="15"/>
        <v>770</v>
      </c>
      <c r="Q43" s="27">
        <f t="shared" si="15"/>
        <v>770</v>
      </c>
      <c r="R43" s="27">
        <f t="shared" si="15"/>
        <v>770</v>
      </c>
      <c r="S43" s="27">
        <f t="shared" si="15"/>
        <v>770</v>
      </c>
      <c r="T43" s="27">
        <f t="shared" si="15"/>
        <v>770</v>
      </c>
      <c r="U43" s="27">
        <f t="shared" si="15"/>
        <v>770</v>
      </c>
      <c r="V43" s="27">
        <f t="shared" si="15"/>
        <v>770</v>
      </c>
      <c r="W43" s="27">
        <f t="shared" si="15"/>
        <v>770</v>
      </c>
      <c r="X43" s="27">
        <f t="shared" si="15"/>
        <v>770</v>
      </c>
      <c r="Y43" s="27">
        <f t="shared" si="15"/>
        <v>770</v>
      </c>
      <c r="Z43" s="27">
        <f t="shared" si="15"/>
        <v>770</v>
      </c>
      <c r="AA43" s="27">
        <f t="shared" si="15"/>
        <v>770</v>
      </c>
      <c r="AB43" s="27">
        <f t="shared" si="15"/>
        <v>770</v>
      </c>
      <c r="AC43" s="27">
        <f t="shared" si="15"/>
        <v>770</v>
      </c>
      <c r="AD43" s="27">
        <f t="shared" si="15"/>
        <v>770</v>
      </c>
      <c r="AE43" s="27">
        <f t="shared" si="15"/>
        <v>770</v>
      </c>
      <c r="AF43" s="27">
        <f t="shared" si="15"/>
        <v>770</v>
      </c>
      <c r="AG43" s="27">
        <f t="shared" si="15"/>
        <v>770</v>
      </c>
      <c r="AH43" s="27">
        <f t="shared" si="15"/>
        <v>770</v>
      </c>
      <c r="AI43" s="27">
        <f t="shared" si="15"/>
        <v>770</v>
      </c>
      <c r="AJ43" s="27">
        <f t="shared" si="15"/>
        <v>770</v>
      </c>
      <c r="AK43" s="27">
        <f t="shared" si="15"/>
        <v>770</v>
      </c>
      <c r="AL43" s="27">
        <f t="shared" si="15"/>
        <v>770</v>
      </c>
      <c r="AM43" s="27">
        <f t="shared" si="15"/>
        <v>770</v>
      </c>
      <c r="AN43" s="27">
        <f t="shared" si="15"/>
        <v>770</v>
      </c>
      <c r="AO43" s="27">
        <f t="shared" si="15"/>
        <v>770</v>
      </c>
      <c r="AP43" s="27">
        <f t="shared" si="15"/>
        <v>770</v>
      </c>
      <c r="AQ43" s="27">
        <f t="shared" si="15"/>
        <v>770</v>
      </c>
      <c r="AR43" s="27">
        <f t="shared" si="15"/>
        <v>770</v>
      </c>
      <c r="AS43" s="27">
        <f t="shared" si="15"/>
        <v>770</v>
      </c>
      <c r="AT43" s="27">
        <f t="shared" si="15"/>
        <v>770</v>
      </c>
      <c r="AU43" s="27">
        <f t="shared" si="15"/>
        <v>770</v>
      </c>
      <c r="AV43" s="27">
        <f t="shared" si="15"/>
        <v>770</v>
      </c>
      <c r="AW43" s="27">
        <f t="shared" si="15"/>
        <v>770</v>
      </c>
      <c r="AX43" s="27">
        <f t="shared" si="15"/>
        <v>770</v>
      </c>
      <c r="AY43" s="27">
        <f t="shared" si="15"/>
        <v>770</v>
      </c>
    </row>
    <row r="44" spans="2:51" x14ac:dyDescent="0.25">
      <c r="B44" t="str">
        <f t="shared" si="2"/>
        <v>spese di trasporto</v>
      </c>
      <c r="C44" s="43"/>
      <c r="D44" s="27">
        <f t="shared" ref="D44:AY44" si="16">+D17*$C44</f>
        <v>0</v>
      </c>
      <c r="E44" s="27">
        <f t="shared" si="16"/>
        <v>0</v>
      </c>
      <c r="F44" s="27">
        <f t="shared" si="16"/>
        <v>0</v>
      </c>
      <c r="G44" s="27">
        <f t="shared" si="16"/>
        <v>0</v>
      </c>
      <c r="H44" s="27">
        <f t="shared" si="16"/>
        <v>0</v>
      </c>
      <c r="I44" s="27">
        <f t="shared" si="16"/>
        <v>0</v>
      </c>
      <c r="J44" s="27">
        <f t="shared" si="16"/>
        <v>0</v>
      </c>
      <c r="K44" s="27">
        <f t="shared" si="16"/>
        <v>0</v>
      </c>
      <c r="L44" s="27">
        <f t="shared" si="16"/>
        <v>0</v>
      </c>
      <c r="M44" s="27">
        <f t="shared" si="16"/>
        <v>0</v>
      </c>
      <c r="N44" s="27">
        <f t="shared" si="16"/>
        <v>0</v>
      </c>
      <c r="O44" s="27">
        <f t="shared" si="16"/>
        <v>0</v>
      </c>
      <c r="P44" s="27">
        <f t="shared" si="16"/>
        <v>0</v>
      </c>
      <c r="Q44" s="27">
        <f t="shared" si="16"/>
        <v>0</v>
      </c>
      <c r="R44" s="27">
        <f t="shared" si="16"/>
        <v>0</v>
      </c>
      <c r="S44" s="27">
        <f t="shared" si="16"/>
        <v>0</v>
      </c>
      <c r="T44" s="27">
        <f t="shared" si="16"/>
        <v>0</v>
      </c>
      <c r="U44" s="27">
        <f t="shared" si="16"/>
        <v>0</v>
      </c>
      <c r="V44" s="27">
        <f t="shared" si="16"/>
        <v>0</v>
      </c>
      <c r="W44" s="27">
        <f t="shared" si="16"/>
        <v>0</v>
      </c>
      <c r="X44" s="27">
        <f t="shared" si="16"/>
        <v>0</v>
      </c>
      <c r="Y44" s="27">
        <f t="shared" si="16"/>
        <v>0</v>
      </c>
      <c r="Z44" s="27">
        <f t="shared" si="16"/>
        <v>0</v>
      </c>
      <c r="AA44" s="27">
        <f t="shared" si="16"/>
        <v>0</v>
      </c>
      <c r="AB44" s="27">
        <f t="shared" si="16"/>
        <v>0</v>
      </c>
      <c r="AC44" s="27">
        <f t="shared" si="16"/>
        <v>0</v>
      </c>
      <c r="AD44" s="27">
        <f t="shared" si="16"/>
        <v>0</v>
      </c>
      <c r="AE44" s="27">
        <f t="shared" si="16"/>
        <v>0</v>
      </c>
      <c r="AF44" s="27">
        <f t="shared" si="16"/>
        <v>0</v>
      </c>
      <c r="AG44" s="27">
        <f t="shared" si="16"/>
        <v>0</v>
      </c>
      <c r="AH44" s="27">
        <f t="shared" si="16"/>
        <v>0</v>
      </c>
      <c r="AI44" s="27">
        <f t="shared" si="16"/>
        <v>0</v>
      </c>
      <c r="AJ44" s="27">
        <f t="shared" si="16"/>
        <v>0</v>
      </c>
      <c r="AK44" s="27">
        <f t="shared" si="16"/>
        <v>0</v>
      </c>
      <c r="AL44" s="27">
        <f t="shared" si="16"/>
        <v>0</v>
      </c>
      <c r="AM44" s="27">
        <f t="shared" si="16"/>
        <v>0</v>
      </c>
      <c r="AN44" s="27">
        <f t="shared" si="16"/>
        <v>0</v>
      </c>
      <c r="AO44" s="27">
        <f t="shared" si="16"/>
        <v>0</v>
      </c>
      <c r="AP44" s="27">
        <f t="shared" si="16"/>
        <v>0</v>
      </c>
      <c r="AQ44" s="27">
        <f t="shared" si="16"/>
        <v>0</v>
      </c>
      <c r="AR44" s="27">
        <f t="shared" si="16"/>
        <v>0</v>
      </c>
      <c r="AS44" s="27">
        <f t="shared" si="16"/>
        <v>0</v>
      </c>
      <c r="AT44" s="27">
        <f t="shared" si="16"/>
        <v>0</v>
      </c>
      <c r="AU44" s="27">
        <f t="shared" si="16"/>
        <v>0</v>
      </c>
      <c r="AV44" s="27">
        <f t="shared" si="16"/>
        <v>0</v>
      </c>
      <c r="AW44" s="27">
        <f t="shared" si="16"/>
        <v>0</v>
      </c>
      <c r="AX44" s="27">
        <f t="shared" si="16"/>
        <v>0</v>
      </c>
      <c r="AY44" s="27">
        <f t="shared" si="16"/>
        <v>0</v>
      </c>
    </row>
    <row r="45" spans="2:51" x14ac:dyDescent="0.25">
      <c r="B45" t="str">
        <f t="shared" si="2"/>
        <v>spese varie</v>
      </c>
      <c r="C45" s="43"/>
      <c r="D45" s="27">
        <f t="shared" ref="D45:AY45" si="17">+D18*$C45</f>
        <v>0</v>
      </c>
      <c r="E45" s="27">
        <f t="shared" si="17"/>
        <v>0</v>
      </c>
      <c r="F45" s="27">
        <f t="shared" si="17"/>
        <v>0</v>
      </c>
      <c r="G45" s="27">
        <f t="shared" si="17"/>
        <v>0</v>
      </c>
      <c r="H45" s="27">
        <f t="shared" si="17"/>
        <v>0</v>
      </c>
      <c r="I45" s="27">
        <f t="shared" si="17"/>
        <v>0</v>
      </c>
      <c r="J45" s="27">
        <f t="shared" si="17"/>
        <v>0</v>
      </c>
      <c r="K45" s="27">
        <f t="shared" si="17"/>
        <v>0</v>
      </c>
      <c r="L45" s="27">
        <f t="shared" si="17"/>
        <v>0</v>
      </c>
      <c r="M45" s="27">
        <f t="shared" si="17"/>
        <v>0</v>
      </c>
      <c r="N45" s="27">
        <f t="shared" si="17"/>
        <v>0</v>
      </c>
      <c r="O45" s="27">
        <f t="shared" si="17"/>
        <v>0</v>
      </c>
      <c r="P45" s="27">
        <f t="shared" si="17"/>
        <v>0</v>
      </c>
      <c r="Q45" s="27">
        <f t="shared" si="17"/>
        <v>0</v>
      </c>
      <c r="R45" s="27">
        <f t="shared" si="17"/>
        <v>0</v>
      </c>
      <c r="S45" s="27">
        <f t="shared" si="17"/>
        <v>0</v>
      </c>
      <c r="T45" s="27">
        <f t="shared" si="17"/>
        <v>0</v>
      </c>
      <c r="U45" s="27">
        <f t="shared" si="17"/>
        <v>0</v>
      </c>
      <c r="V45" s="27">
        <f t="shared" si="17"/>
        <v>0</v>
      </c>
      <c r="W45" s="27">
        <f t="shared" si="17"/>
        <v>0</v>
      </c>
      <c r="X45" s="27">
        <f t="shared" si="17"/>
        <v>0</v>
      </c>
      <c r="Y45" s="27">
        <f t="shared" si="17"/>
        <v>0</v>
      </c>
      <c r="Z45" s="27">
        <f t="shared" si="17"/>
        <v>0</v>
      </c>
      <c r="AA45" s="27">
        <f t="shared" si="17"/>
        <v>0</v>
      </c>
      <c r="AB45" s="27">
        <f t="shared" si="17"/>
        <v>0</v>
      </c>
      <c r="AC45" s="27">
        <f t="shared" si="17"/>
        <v>0</v>
      </c>
      <c r="AD45" s="27">
        <f t="shared" si="17"/>
        <v>0</v>
      </c>
      <c r="AE45" s="27">
        <f t="shared" si="17"/>
        <v>0</v>
      </c>
      <c r="AF45" s="27">
        <f t="shared" si="17"/>
        <v>0</v>
      </c>
      <c r="AG45" s="27">
        <f t="shared" si="17"/>
        <v>0</v>
      </c>
      <c r="AH45" s="27">
        <f t="shared" si="17"/>
        <v>0</v>
      </c>
      <c r="AI45" s="27">
        <f t="shared" si="17"/>
        <v>0</v>
      </c>
      <c r="AJ45" s="27">
        <f t="shared" si="17"/>
        <v>0</v>
      </c>
      <c r="AK45" s="27">
        <f t="shared" si="17"/>
        <v>0</v>
      </c>
      <c r="AL45" s="27">
        <f t="shared" si="17"/>
        <v>0</v>
      </c>
      <c r="AM45" s="27">
        <f t="shared" si="17"/>
        <v>0</v>
      </c>
      <c r="AN45" s="27">
        <f t="shared" si="17"/>
        <v>0</v>
      </c>
      <c r="AO45" s="27">
        <f t="shared" si="17"/>
        <v>0</v>
      </c>
      <c r="AP45" s="27">
        <f t="shared" si="17"/>
        <v>0</v>
      </c>
      <c r="AQ45" s="27">
        <f t="shared" si="17"/>
        <v>0</v>
      </c>
      <c r="AR45" s="27">
        <f t="shared" si="17"/>
        <v>0</v>
      </c>
      <c r="AS45" s="27">
        <f t="shared" si="17"/>
        <v>0</v>
      </c>
      <c r="AT45" s="27">
        <f t="shared" si="17"/>
        <v>0</v>
      </c>
      <c r="AU45" s="27">
        <f t="shared" si="17"/>
        <v>0</v>
      </c>
      <c r="AV45" s="27">
        <f t="shared" si="17"/>
        <v>0</v>
      </c>
      <c r="AW45" s="27">
        <f t="shared" si="17"/>
        <v>0</v>
      </c>
      <c r="AX45" s="27">
        <f t="shared" si="17"/>
        <v>0</v>
      </c>
      <c r="AY45" s="27">
        <f t="shared" si="17"/>
        <v>0</v>
      </c>
    </row>
    <row r="46" spans="2:51" x14ac:dyDescent="0.25">
      <c r="B46" t="str">
        <f t="shared" si="2"/>
        <v>royalties</v>
      </c>
      <c r="C46" s="43"/>
      <c r="D46" s="27">
        <f t="shared" ref="D46:AY46" si="18">+D19*$C46</f>
        <v>0</v>
      </c>
      <c r="E46" s="27">
        <f t="shared" si="18"/>
        <v>0</v>
      </c>
      <c r="F46" s="27">
        <f t="shared" si="18"/>
        <v>0</v>
      </c>
      <c r="G46" s="27">
        <f t="shared" si="18"/>
        <v>0</v>
      </c>
      <c r="H46" s="27">
        <f t="shared" si="18"/>
        <v>0</v>
      </c>
      <c r="I46" s="27">
        <f t="shared" si="18"/>
        <v>0</v>
      </c>
      <c r="J46" s="27">
        <f t="shared" si="18"/>
        <v>0</v>
      </c>
      <c r="K46" s="27">
        <f t="shared" si="18"/>
        <v>0</v>
      </c>
      <c r="L46" s="27">
        <f t="shared" si="18"/>
        <v>0</v>
      </c>
      <c r="M46" s="27">
        <f t="shared" si="18"/>
        <v>0</v>
      </c>
      <c r="N46" s="27">
        <f t="shared" si="18"/>
        <v>0</v>
      </c>
      <c r="O46" s="27">
        <f t="shared" si="18"/>
        <v>0</v>
      </c>
      <c r="P46" s="27">
        <f t="shared" si="18"/>
        <v>0</v>
      </c>
      <c r="Q46" s="27">
        <f t="shared" si="18"/>
        <v>0</v>
      </c>
      <c r="R46" s="27">
        <f t="shared" si="18"/>
        <v>0</v>
      </c>
      <c r="S46" s="27">
        <f t="shared" si="18"/>
        <v>0</v>
      </c>
      <c r="T46" s="27">
        <f t="shared" si="18"/>
        <v>0</v>
      </c>
      <c r="U46" s="27">
        <f t="shared" si="18"/>
        <v>0</v>
      </c>
      <c r="V46" s="27">
        <f t="shared" si="18"/>
        <v>0</v>
      </c>
      <c r="W46" s="27">
        <f t="shared" si="18"/>
        <v>0</v>
      </c>
      <c r="X46" s="27">
        <f t="shared" si="18"/>
        <v>0</v>
      </c>
      <c r="Y46" s="27">
        <f t="shared" si="18"/>
        <v>0</v>
      </c>
      <c r="Z46" s="27">
        <f t="shared" si="18"/>
        <v>0</v>
      </c>
      <c r="AA46" s="27">
        <f t="shared" si="18"/>
        <v>0</v>
      </c>
      <c r="AB46" s="27">
        <f t="shared" si="18"/>
        <v>0</v>
      </c>
      <c r="AC46" s="27">
        <f t="shared" si="18"/>
        <v>0</v>
      </c>
      <c r="AD46" s="27">
        <f t="shared" si="18"/>
        <v>0</v>
      </c>
      <c r="AE46" s="27">
        <f t="shared" si="18"/>
        <v>0</v>
      </c>
      <c r="AF46" s="27">
        <f t="shared" si="18"/>
        <v>0</v>
      </c>
      <c r="AG46" s="27">
        <f t="shared" si="18"/>
        <v>0</v>
      </c>
      <c r="AH46" s="27">
        <f t="shared" si="18"/>
        <v>0</v>
      </c>
      <c r="AI46" s="27">
        <f t="shared" si="18"/>
        <v>0</v>
      </c>
      <c r="AJ46" s="27">
        <f t="shared" si="18"/>
        <v>0</v>
      </c>
      <c r="AK46" s="27">
        <f t="shared" si="18"/>
        <v>0</v>
      </c>
      <c r="AL46" s="27">
        <f t="shared" si="18"/>
        <v>0</v>
      </c>
      <c r="AM46" s="27">
        <f t="shared" si="18"/>
        <v>0</v>
      </c>
      <c r="AN46" s="27">
        <f t="shared" si="18"/>
        <v>0</v>
      </c>
      <c r="AO46" s="27">
        <f t="shared" si="18"/>
        <v>0</v>
      </c>
      <c r="AP46" s="27">
        <f t="shared" si="18"/>
        <v>0</v>
      </c>
      <c r="AQ46" s="27">
        <f t="shared" si="18"/>
        <v>0</v>
      </c>
      <c r="AR46" s="27">
        <f t="shared" si="18"/>
        <v>0</v>
      </c>
      <c r="AS46" s="27">
        <f t="shared" si="18"/>
        <v>0</v>
      </c>
      <c r="AT46" s="27">
        <f t="shared" si="18"/>
        <v>0</v>
      </c>
      <c r="AU46" s="27">
        <f t="shared" si="18"/>
        <v>0</v>
      </c>
      <c r="AV46" s="27">
        <f t="shared" si="18"/>
        <v>0</v>
      </c>
      <c r="AW46" s="27">
        <f t="shared" si="18"/>
        <v>0</v>
      </c>
      <c r="AX46" s="27">
        <f t="shared" si="18"/>
        <v>0</v>
      </c>
      <c r="AY46" s="27">
        <f t="shared" si="18"/>
        <v>0</v>
      </c>
    </row>
    <row r="47" spans="2:51" x14ac:dyDescent="0.25">
      <c r="B47" t="str">
        <f t="shared" si="2"/>
        <v>consulenze legali, fiscali, notarili, ecc…</v>
      </c>
      <c r="C47" s="43"/>
      <c r="D47" s="27">
        <f t="shared" ref="D47:AY47" si="19">+D20*$C47</f>
        <v>0</v>
      </c>
      <c r="E47" s="27">
        <f t="shared" si="19"/>
        <v>0</v>
      </c>
      <c r="F47" s="27">
        <f t="shared" si="19"/>
        <v>0</v>
      </c>
      <c r="G47" s="27">
        <f t="shared" si="19"/>
        <v>0</v>
      </c>
      <c r="H47" s="27">
        <f t="shared" si="19"/>
        <v>0</v>
      </c>
      <c r="I47" s="27">
        <f t="shared" si="19"/>
        <v>0</v>
      </c>
      <c r="J47" s="27">
        <f t="shared" si="19"/>
        <v>0</v>
      </c>
      <c r="K47" s="27">
        <f t="shared" si="19"/>
        <v>0</v>
      </c>
      <c r="L47" s="27">
        <f t="shared" si="19"/>
        <v>0</v>
      </c>
      <c r="M47" s="27">
        <f t="shared" si="19"/>
        <v>0</v>
      </c>
      <c r="N47" s="27">
        <f t="shared" si="19"/>
        <v>0</v>
      </c>
      <c r="O47" s="27">
        <f t="shared" si="19"/>
        <v>0</v>
      </c>
      <c r="P47" s="27">
        <f t="shared" si="19"/>
        <v>0</v>
      </c>
      <c r="Q47" s="27">
        <f t="shared" si="19"/>
        <v>0</v>
      </c>
      <c r="R47" s="27">
        <f t="shared" si="19"/>
        <v>0</v>
      </c>
      <c r="S47" s="27">
        <f t="shared" si="19"/>
        <v>0</v>
      </c>
      <c r="T47" s="27">
        <f t="shared" si="19"/>
        <v>0</v>
      </c>
      <c r="U47" s="27">
        <f t="shared" si="19"/>
        <v>0</v>
      </c>
      <c r="V47" s="27">
        <f t="shared" si="19"/>
        <v>0</v>
      </c>
      <c r="W47" s="27">
        <f t="shared" si="19"/>
        <v>0</v>
      </c>
      <c r="X47" s="27">
        <f t="shared" si="19"/>
        <v>0</v>
      </c>
      <c r="Y47" s="27">
        <f t="shared" si="19"/>
        <v>0</v>
      </c>
      <c r="Z47" s="27">
        <f t="shared" si="19"/>
        <v>0</v>
      </c>
      <c r="AA47" s="27">
        <f t="shared" si="19"/>
        <v>0</v>
      </c>
      <c r="AB47" s="27">
        <f t="shared" si="19"/>
        <v>0</v>
      </c>
      <c r="AC47" s="27">
        <f t="shared" si="19"/>
        <v>0</v>
      </c>
      <c r="AD47" s="27">
        <f t="shared" si="19"/>
        <v>0</v>
      </c>
      <c r="AE47" s="27">
        <f t="shared" si="19"/>
        <v>0</v>
      </c>
      <c r="AF47" s="27">
        <f t="shared" si="19"/>
        <v>0</v>
      </c>
      <c r="AG47" s="27">
        <f t="shared" si="19"/>
        <v>0</v>
      </c>
      <c r="AH47" s="27">
        <f t="shared" si="19"/>
        <v>0</v>
      </c>
      <c r="AI47" s="27">
        <f t="shared" si="19"/>
        <v>0</v>
      </c>
      <c r="AJ47" s="27">
        <f t="shared" si="19"/>
        <v>0</v>
      </c>
      <c r="AK47" s="27">
        <f t="shared" si="19"/>
        <v>0</v>
      </c>
      <c r="AL47" s="27">
        <f t="shared" si="19"/>
        <v>0</v>
      </c>
      <c r="AM47" s="27">
        <f t="shared" si="19"/>
        <v>0</v>
      </c>
      <c r="AN47" s="27">
        <f t="shared" si="19"/>
        <v>0</v>
      </c>
      <c r="AO47" s="27">
        <f t="shared" si="19"/>
        <v>0</v>
      </c>
      <c r="AP47" s="27">
        <f t="shared" si="19"/>
        <v>0</v>
      </c>
      <c r="AQ47" s="27">
        <f t="shared" si="19"/>
        <v>0</v>
      </c>
      <c r="AR47" s="27">
        <f t="shared" si="19"/>
        <v>0</v>
      </c>
      <c r="AS47" s="27">
        <f t="shared" si="19"/>
        <v>0</v>
      </c>
      <c r="AT47" s="27">
        <f t="shared" si="19"/>
        <v>0</v>
      </c>
      <c r="AU47" s="27">
        <f t="shared" si="19"/>
        <v>0</v>
      </c>
      <c r="AV47" s="27">
        <f t="shared" si="19"/>
        <v>0</v>
      </c>
      <c r="AW47" s="27">
        <f t="shared" si="19"/>
        <v>0</v>
      </c>
      <c r="AX47" s="27">
        <f t="shared" si="19"/>
        <v>0</v>
      </c>
      <c r="AY47" s="27">
        <f t="shared" si="19"/>
        <v>0</v>
      </c>
    </row>
    <row r="48" spans="2:51" x14ac:dyDescent="0.25">
      <c r="B48" t="str">
        <f t="shared" si="2"/>
        <v>compensi amministratori</v>
      </c>
      <c r="C48" s="43"/>
      <c r="D48" s="27">
        <f t="shared" ref="D48:AY48" si="20">+D21*$C48</f>
        <v>0</v>
      </c>
      <c r="E48" s="27">
        <f t="shared" si="20"/>
        <v>0</v>
      </c>
      <c r="F48" s="27">
        <f t="shared" si="20"/>
        <v>0</v>
      </c>
      <c r="G48" s="27">
        <f t="shared" si="20"/>
        <v>0</v>
      </c>
      <c r="H48" s="27">
        <f t="shared" si="20"/>
        <v>0</v>
      </c>
      <c r="I48" s="27">
        <f t="shared" si="20"/>
        <v>0</v>
      </c>
      <c r="J48" s="27">
        <f t="shared" si="20"/>
        <v>0</v>
      </c>
      <c r="K48" s="27">
        <f t="shared" si="20"/>
        <v>0</v>
      </c>
      <c r="L48" s="27">
        <f t="shared" si="20"/>
        <v>0</v>
      </c>
      <c r="M48" s="27">
        <f t="shared" si="20"/>
        <v>0</v>
      </c>
      <c r="N48" s="27">
        <f t="shared" si="20"/>
        <v>0</v>
      </c>
      <c r="O48" s="27">
        <f t="shared" si="20"/>
        <v>0</v>
      </c>
      <c r="P48" s="27">
        <f t="shared" si="20"/>
        <v>0</v>
      </c>
      <c r="Q48" s="27">
        <f t="shared" si="20"/>
        <v>0</v>
      </c>
      <c r="R48" s="27">
        <f t="shared" si="20"/>
        <v>0</v>
      </c>
      <c r="S48" s="27">
        <f t="shared" si="20"/>
        <v>0</v>
      </c>
      <c r="T48" s="27">
        <f t="shared" si="20"/>
        <v>0</v>
      </c>
      <c r="U48" s="27">
        <f t="shared" si="20"/>
        <v>0</v>
      </c>
      <c r="V48" s="27">
        <f t="shared" si="20"/>
        <v>0</v>
      </c>
      <c r="W48" s="27">
        <f t="shared" si="20"/>
        <v>0</v>
      </c>
      <c r="X48" s="27">
        <f t="shared" si="20"/>
        <v>0</v>
      </c>
      <c r="Y48" s="27">
        <f t="shared" si="20"/>
        <v>0</v>
      </c>
      <c r="Z48" s="27">
        <f t="shared" si="20"/>
        <v>0</v>
      </c>
      <c r="AA48" s="27">
        <f t="shared" si="20"/>
        <v>0</v>
      </c>
      <c r="AB48" s="27">
        <f t="shared" si="20"/>
        <v>0</v>
      </c>
      <c r="AC48" s="27">
        <f t="shared" si="20"/>
        <v>0</v>
      </c>
      <c r="AD48" s="27">
        <f t="shared" si="20"/>
        <v>0</v>
      </c>
      <c r="AE48" s="27">
        <f t="shared" si="20"/>
        <v>0</v>
      </c>
      <c r="AF48" s="27">
        <f t="shared" si="20"/>
        <v>0</v>
      </c>
      <c r="AG48" s="27">
        <f t="shared" si="20"/>
        <v>0</v>
      </c>
      <c r="AH48" s="27">
        <f t="shared" si="20"/>
        <v>0</v>
      </c>
      <c r="AI48" s="27">
        <f t="shared" si="20"/>
        <v>0</v>
      </c>
      <c r="AJ48" s="27">
        <f t="shared" si="20"/>
        <v>0</v>
      </c>
      <c r="AK48" s="27">
        <f t="shared" si="20"/>
        <v>0</v>
      </c>
      <c r="AL48" s="27">
        <f t="shared" si="20"/>
        <v>0</v>
      </c>
      <c r="AM48" s="27">
        <f t="shared" si="20"/>
        <v>0</v>
      </c>
      <c r="AN48" s="27">
        <f t="shared" si="20"/>
        <v>0</v>
      </c>
      <c r="AO48" s="27">
        <f t="shared" si="20"/>
        <v>0</v>
      </c>
      <c r="AP48" s="27">
        <f t="shared" si="20"/>
        <v>0</v>
      </c>
      <c r="AQ48" s="27">
        <f t="shared" si="20"/>
        <v>0</v>
      </c>
      <c r="AR48" s="27">
        <f t="shared" si="20"/>
        <v>0</v>
      </c>
      <c r="AS48" s="27">
        <f t="shared" si="20"/>
        <v>0</v>
      </c>
      <c r="AT48" s="27">
        <f t="shared" si="20"/>
        <v>0</v>
      </c>
      <c r="AU48" s="27">
        <f t="shared" si="20"/>
        <v>0</v>
      </c>
      <c r="AV48" s="27">
        <f t="shared" si="20"/>
        <v>0</v>
      </c>
      <c r="AW48" s="27">
        <f t="shared" si="20"/>
        <v>0</v>
      </c>
      <c r="AX48" s="27">
        <f t="shared" si="20"/>
        <v>0</v>
      </c>
      <c r="AY48" s="27">
        <f t="shared" si="20"/>
        <v>0</v>
      </c>
    </row>
    <row r="49" spans="2:51" x14ac:dyDescent="0.25">
      <c r="B49" t="str">
        <f t="shared" si="2"/>
        <v>spese postali</v>
      </c>
      <c r="C49" s="43"/>
      <c r="D49" s="27">
        <f t="shared" ref="D49:AY49" si="21">+D22*$C49</f>
        <v>0</v>
      </c>
      <c r="E49" s="27">
        <f t="shared" si="21"/>
        <v>0</v>
      </c>
      <c r="F49" s="27">
        <f t="shared" si="21"/>
        <v>0</v>
      </c>
      <c r="G49" s="27">
        <f t="shared" si="21"/>
        <v>0</v>
      </c>
      <c r="H49" s="27">
        <f t="shared" si="21"/>
        <v>0</v>
      </c>
      <c r="I49" s="27">
        <f t="shared" si="21"/>
        <v>0</v>
      </c>
      <c r="J49" s="27">
        <f t="shared" si="21"/>
        <v>0</v>
      </c>
      <c r="K49" s="27">
        <f t="shared" si="21"/>
        <v>0</v>
      </c>
      <c r="L49" s="27">
        <f t="shared" si="21"/>
        <v>0</v>
      </c>
      <c r="M49" s="27">
        <f t="shared" si="21"/>
        <v>0</v>
      </c>
      <c r="N49" s="27">
        <f t="shared" si="21"/>
        <v>0</v>
      </c>
      <c r="O49" s="27">
        <f t="shared" si="21"/>
        <v>0</v>
      </c>
      <c r="P49" s="27">
        <f t="shared" si="21"/>
        <v>0</v>
      </c>
      <c r="Q49" s="27">
        <f t="shared" si="21"/>
        <v>0</v>
      </c>
      <c r="R49" s="27">
        <f t="shared" si="21"/>
        <v>0</v>
      </c>
      <c r="S49" s="27">
        <f t="shared" si="21"/>
        <v>0</v>
      </c>
      <c r="T49" s="27">
        <f t="shared" si="21"/>
        <v>0</v>
      </c>
      <c r="U49" s="27">
        <f t="shared" si="21"/>
        <v>0</v>
      </c>
      <c r="V49" s="27">
        <f t="shared" si="21"/>
        <v>0</v>
      </c>
      <c r="W49" s="27">
        <f t="shared" si="21"/>
        <v>0</v>
      </c>
      <c r="X49" s="27">
        <f t="shared" si="21"/>
        <v>0</v>
      </c>
      <c r="Y49" s="27">
        <f t="shared" si="21"/>
        <v>0</v>
      </c>
      <c r="Z49" s="27">
        <f t="shared" si="21"/>
        <v>0</v>
      </c>
      <c r="AA49" s="27">
        <f t="shared" si="21"/>
        <v>0</v>
      </c>
      <c r="AB49" s="27">
        <f t="shared" si="21"/>
        <v>0</v>
      </c>
      <c r="AC49" s="27">
        <f t="shared" si="21"/>
        <v>0</v>
      </c>
      <c r="AD49" s="27">
        <f t="shared" si="21"/>
        <v>0</v>
      </c>
      <c r="AE49" s="27">
        <f t="shared" si="21"/>
        <v>0</v>
      </c>
      <c r="AF49" s="27">
        <f t="shared" si="21"/>
        <v>0</v>
      </c>
      <c r="AG49" s="27">
        <f t="shared" si="21"/>
        <v>0</v>
      </c>
      <c r="AH49" s="27">
        <f t="shared" si="21"/>
        <v>0</v>
      </c>
      <c r="AI49" s="27">
        <f t="shared" si="21"/>
        <v>0</v>
      </c>
      <c r="AJ49" s="27">
        <f t="shared" si="21"/>
        <v>0</v>
      </c>
      <c r="AK49" s="27">
        <f t="shared" si="21"/>
        <v>0</v>
      </c>
      <c r="AL49" s="27">
        <f t="shared" si="21"/>
        <v>0</v>
      </c>
      <c r="AM49" s="27">
        <f t="shared" si="21"/>
        <v>0</v>
      </c>
      <c r="AN49" s="27">
        <f t="shared" si="21"/>
        <v>0</v>
      </c>
      <c r="AO49" s="27">
        <f t="shared" si="21"/>
        <v>0</v>
      </c>
      <c r="AP49" s="27">
        <f t="shared" si="21"/>
        <v>0</v>
      </c>
      <c r="AQ49" s="27">
        <f t="shared" si="21"/>
        <v>0</v>
      </c>
      <c r="AR49" s="27">
        <f t="shared" si="21"/>
        <v>0</v>
      </c>
      <c r="AS49" s="27">
        <f t="shared" si="21"/>
        <v>0</v>
      </c>
      <c r="AT49" s="27">
        <f t="shared" si="21"/>
        <v>0</v>
      </c>
      <c r="AU49" s="27">
        <f t="shared" si="21"/>
        <v>0</v>
      </c>
      <c r="AV49" s="27">
        <f t="shared" si="21"/>
        <v>0</v>
      </c>
      <c r="AW49" s="27">
        <f t="shared" si="21"/>
        <v>0</v>
      </c>
      <c r="AX49" s="27">
        <f t="shared" si="21"/>
        <v>0</v>
      </c>
      <c r="AY49" s="27">
        <f t="shared" si="21"/>
        <v>0</v>
      </c>
    </row>
    <row r="50" spans="2:51" x14ac:dyDescent="0.25">
      <c r="B50" t="str">
        <f t="shared" si="2"/>
        <v>utenze</v>
      </c>
      <c r="C50" s="43"/>
      <c r="D50" s="27">
        <f t="shared" ref="D50:AY50" si="22">+D23*$C50</f>
        <v>0</v>
      </c>
      <c r="E50" s="27">
        <f t="shared" si="22"/>
        <v>0</v>
      </c>
      <c r="F50" s="27">
        <f t="shared" si="22"/>
        <v>0</v>
      </c>
      <c r="G50" s="27">
        <f t="shared" si="22"/>
        <v>0</v>
      </c>
      <c r="H50" s="27">
        <f t="shared" si="22"/>
        <v>0</v>
      </c>
      <c r="I50" s="27">
        <f t="shared" si="22"/>
        <v>0</v>
      </c>
      <c r="J50" s="27">
        <f t="shared" si="22"/>
        <v>0</v>
      </c>
      <c r="K50" s="27">
        <f t="shared" si="22"/>
        <v>0</v>
      </c>
      <c r="L50" s="27">
        <f t="shared" si="22"/>
        <v>0</v>
      </c>
      <c r="M50" s="27">
        <f t="shared" si="22"/>
        <v>0</v>
      </c>
      <c r="N50" s="27">
        <f t="shared" si="22"/>
        <v>0</v>
      </c>
      <c r="O50" s="27">
        <f t="shared" si="22"/>
        <v>0</v>
      </c>
      <c r="P50" s="27">
        <f t="shared" si="22"/>
        <v>0</v>
      </c>
      <c r="Q50" s="27">
        <f t="shared" si="22"/>
        <v>0</v>
      </c>
      <c r="R50" s="27">
        <f t="shared" si="22"/>
        <v>0</v>
      </c>
      <c r="S50" s="27">
        <f t="shared" si="22"/>
        <v>0</v>
      </c>
      <c r="T50" s="27">
        <f t="shared" si="22"/>
        <v>0</v>
      </c>
      <c r="U50" s="27">
        <f t="shared" si="22"/>
        <v>0</v>
      </c>
      <c r="V50" s="27">
        <f t="shared" si="22"/>
        <v>0</v>
      </c>
      <c r="W50" s="27">
        <f t="shared" si="22"/>
        <v>0</v>
      </c>
      <c r="X50" s="27">
        <f t="shared" si="22"/>
        <v>0</v>
      </c>
      <c r="Y50" s="27">
        <f t="shared" si="22"/>
        <v>0</v>
      </c>
      <c r="Z50" s="27">
        <f t="shared" si="22"/>
        <v>0</v>
      </c>
      <c r="AA50" s="27">
        <f t="shared" si="22"/>
        <v>0</v>
      </c>
      <c r="AB50" s="27">
        <f t="shared" si="22"/>
        <v>0</v>
      </c>
      <c r="AC50" s="27">
        <f t="shared" si="22"/>
        <v>0</v>
      </c>
      <c r="AD50" s="27">
        <f t="shared" si="22"/>
        <v>0</v>
      </c>
      <c r="AE50" s="27">
        <f t="shared" si="22"/>
        <v>0</v>
      </c>
      <c r="AF50" s="27">
        <f t="shared" si="22"/>
        <v>0</v>
      </c>
      <c r="AG50" s="27">
        <f t="shared" si="22"/>
        <v>0</v>
      </c>
      <c r="AH50" s="27">
        <f t="shared" si="22"/>
        <v>0</v>
      </c>
      <c r="AI50" s="27">
        <f t="shared" si="22"/>
        <v>0</v>
      </c>
      <c r="AJ50" s="27">
        <f t="shared" si="22"/>
        <v>0</v>
      </c>
      <c r="AK50" s="27">
        <f t="shared" si="22"/>
        <v>0</v>
      </c>
      <c r="AL50" s="27">
        <f t="shared" si="22"/>
        <v>0</v>
      </c>
      <c r="AM50" s="27">
        <f t="shared" si="22"/>
        <v>0</v>
      </c>
      <c r="AN50" s="27">
        <f t="shared" si="22"/>
        <v>0</v>
      </c>
      <c r="AO50" s="27">
        <f t="shared" si="22"/>
        <v>0</v>
      </c>
      <c r="AP50" s="27">
        <f t="shared" si="22"/>
        <v>0</v>
      </c>
      <c r="AQ50" s="27">
        <f t="shared" si="22"/>
        <v>0</v>
      </c>
      <c r="AR50" s="27">
        <f t="shared" si="22"/>
        <v>0</v>
      </c>
      <c r="AS50" s="27">
        <f t="shared" si="22"/>
        <v>0</v>
      </c>
      <c r="AT50" s="27">
        <f t="shared" si="22"/>
        <v>0</v>
      </c>
      <c r="AU50" s="27">
        <f t="shared" si="22"/>
        <v>0</v>
      </c>
      <c r="AV50" s="27">
        <f t="shared" si="22"/>
        <v>0</v>
      </c>
      <c r="AW50" s="27">
        <f t="shared" si="22"/>
        <v>0</v>
      </c>
      <c r="AX50" s="27">
        <f t="shared" si="22"/>
        <v>0</v>
      </c>
      <c r="AY50" s="27">
        <f t="shared" si="22"/>
        <v>0</v>
      </c>
    </row>
    <row r="51" spans="2:51" x14ac:dyDescent="0.25">
      <c r="B51" t="str">
        <f t="shared" si="2"/>
        <v>affitti e locazioni passive</v>
      </c>
      <c r="C51" s="43"/>
      <c r="D51" s="27">
        <f t="shared" ref="D51:AY51" si="23">+D24*$C51</f>
        <v>0</v>
      </c>
      <c r="E51" s="27">
        <f t="shared" si="23"/>
        <v>0</v>
      </c>
      <c r="F51" s="27">
        <f t="shared" si="23"/>
        <v>0</v>
      </c>
      <c r="G51" s="27">
        <f t="shared" si="23"/>
        <v>0</v>
      </c>
      <c r="H51" s="27">
        <f t="shared" si="23"/>
        <v>0</v>
      </c>
      <c r="I51" s="27">
        <f t="shared" si="23"/>
        <v>0</v>
      </c>
      <c r="J51" s="27">
        <f t="shared" si="23"/>
        <v>0</v>
      </c>
      <c r="K51" s="27">
        <f t="shared" si="23"/>
        <v>0</v>
      </c>
      <c r="L51" s="27">
        <f t="shared" si="23"/>
        <v>0</v>
      </c>
      <c r="M51" s="27">
        <f t="shared" si="23"/>
        <v>0</v>
      </c>
      <c r="N51" s="27">
        <f t="shared" si="23"/>
        <v>0</v>
      </c>
      <c r="O51" s="27">
        <f t="shared" si="23"/>
        <v>0</v>
      </c>
      <c r="P51" s="27">
        <f t="shared" si="23"/>
        <v>0</v>
      </c>
      <c r="Q51" s="27">
        <f t="shared" si="23"/>
        <v>0</v>
      </c>
      <c r="R51" s="27">
        <f t="shared" si="23"/>
        <v>0</v>
      </c>
      <c r="S51" s="27">
        <f t="shared" si="23"/>
        <v>0</v>
      </c>
      <c r="T51" s="27">
        <f t="shared" si="23"/>
        <v>0</v>
      </c>
      <c r="U51" s="27">
        <f t="shared" si="23"/>
        <v>0</v>
      </c>
      <c r="V51" s="27">
        <f t="shared" si="23"/>
        <v>0</v>
      </c>
      <c r="W51" s="27">
        <f t="shared" si="23"/>
        <v>0</v>
      </c>
      <c r="X51" s="27">
        <f t="shared" si="23"/>
        <v>0</v>
      </c>
      <c r="Y51" s="27">
        <f t="shared" si="23"/>
        <v>0</v>
      </c>
      <c r="Z51" s="27">
        <f t="shared" si="23"/>
        <v>0</v>
      </c>
      <c r="AA51" s="27">
        <f t="shared" si="23"/>
        <v>0</v>
      </c>
      <c r="AB51" s="27">
        <f t="shared" si="23"/>
        <v>0</v>
      </c>
      <c r="AC51" s="27">
        <f t="shared" si="23"/>
        <v>0</v>
      </c>
      <c r="AD51" s="27">
        <f t="shared" si="23"/>
        <v>0</v>
      </c>
      <c r="AE51" s="27">
        <f t="shared" si="23"/>
        <v>0</v>
      </c>
      <c r="AF51" s="27">
        <f t="shared" si="23"/>
        <v>0</v>
      </c>
      <c r="AG51" s="27">
        <f t="shared" si="23"/>
        <v>0</v>
      </c>
      <c r="AH51" s="27">
        <f t="shared" si="23"/>
        <v>0</v>
      </c>
      <c r="AI51" s="27">
        <f t="shared" si="23"/>
        <v>0</v>
      </c>
      <c r="AJ51" s="27">
        <f t="shared" si="23"/>
        <v>0</v>
      </c>
      <c r="AK51" s="27">
        <f t="shared" si="23"/>
        <v>0</v>
      </c>
      <c r="AL51" s="27">
        <f t="shared" si="23"/>
        <v>0</v>
      </c>
      <c r="AM51" s="27">
        <f t="shared" si="23"/>
        <v>0</v>
      </c>
      <c r="AN51" s="27">
        <f t="shared" si="23"/>
        <v>0</v>
      </c>
      <c r="AO51" s="27">
        <f t="shared" si="23"/>
        <v>0</v>
      </c>
      <c r="AP51" s="27">
        <f t="shared" si="23"/>
        <v>0</v>
      </c>
      <c r="AQ51" s="27">
        <f t="shared" si="23"/>
        <v>0</v>
      </c>
      <c r="AR51" s="27">
        <f t="shared" si="23"/>
        <v>0</v>
      </c>
      <c r="AS51" s="27">
        <f t="shared" si="23"/>
        <v>0</v>
      </c>
      <c r="AT51" s="27">
        <f t="shared" si="23"/>
        <v>0</v>
      </c>
      <c r="AU51" s="27">
        <f t="shared" si="23"/>
        <v>0</v>
      </c>
      <c r="AV51" s="27">
        <f t="shared" si="23"/>
        <v>0</v>
      </c>
      <c r="AW51" s="27">
        <f t="shared" si="23"/>
        <v>0</v>
      </c>
      <c r="AX51" s="27">
        <f t="shared" si="23"/>
        <v>0</v>
      </c>
      <c r="AY51" s="27">
        <f t="shared" si="23"/>
        <v>0</v>
      </c>
    </row>
    <row r="52" spans="2:51" x14ac:dyDescent="0.25">
      <c r="B52" t="str">
        <f t="shared" si="2"/>
        <v>altri costi amministrativi</v>
      </c>
      <c r="C52" s="43"/>
      <c r="D52" s="27">
        <f t="shared" ref="D52:AY52" si="24">+D25*$C52</f>
        <v>0</v>
      </c>
      <c r="E52" s="27">
        <f t="shared" si="24"/>
        <v>0</v>
      </c>
      <c r="F52" s="27">
        <f t="shared" si="24"/>
        <v>0</v>
      </c>
      <c r="G52" s="27">
        <f t="shared" si="24"/>
        <v>0</v>
      </c>
      <c r="H52" s="27">
        <f t="shared" si="24"/>
        <v>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7">
        <f t="shared" si="24"/>
        <v>0</v>
      </c>
      <c r="P52" s="27">
        <f t="shared" si="24"/>
        <v>0</v>
      </c>
      <c r="Q52" s="27">
        <f t="shared" si="24"/>
        <v>0</v>
      </c>
      <c r="R52" s="27">
        <f t="shared" si="24"/>
        <v>0</v>
      </c>
      <c r="S52" s="27">
        <f t="shared" si="24"/>
        <v>0</v>
      </c>
      <c r="T52" s="27">
        <f t="shared" si="24"/>
        <v>0</v>
      </c>
      <c r="U52" s="27">
        <f t="shared" si="24"/>
        <v>0</v>
      </c>
      <c r="V52" s="27">
        <f t="shared" si="24"/>
        <v>0</v>
      </c>
      <c r="W52" s="27">
        <f t="shared" si="24"/>
        <v>0</v>
      </c>
      <c r="X52" s="27">
        <f t="shared" si="24"/>
        <v>0</v>
      </c>
      <c r="Y52" s="27">
        <f t="shared" si="24"/>
        <v>0</v>
      </c>
      <c r="Z52" s="27">
        <f t="shared" si="24"/>
        <v>0</v>
      </c>
      <c r="AA52" s="27">
        <f t="shared" si="24"/>
        <v>0</v>
      </c>
      <c r="AB52" s="27">
        <f t="shared" si="24"/>
        <v>0</v>
      </c>
      <c r="AC52" s="27">
        <f t="shared" si="24"/>
        <v>0</v>
      </c>
      <c r="AD52" s="27">
        <f t="shared" si="24"/>
        <v>0</v>
      </c>
      <c r="AE52" s="27">
        <f t="shared" si="24"/>
        <v>0</v>
      </c>
      <c r="AF52" s="27">
        <f t="shared" si="24"/>
        <v>0</v>
      </c>
      <c r="AG52" s="27">
        <f t="shared" si="24"/>
        <v>0</v>
      </c>
      <c r="AH52" s="27">
        <f t="shared" si="24"/>
        <v>0</v>
      </c>
      <c r="AI52" s="27">
        <f t="shared" si="24"/>
        <v>0</v>
      </c>
      <c r="AJ52" s="27">
        <f t="shared" si="24"/>
        <v>0</v>
      </c>
      <c r="AK52" s="27">
        <f t="shared" si="24"/>
        <v>0</v>
      </c>
      <c r="AL52" s="27">
        <f t="shared" si="24"/>
        <v>0</v>
      </c>
      <c r="AM52" s="27">
        <f t="shared" si="24"/>
        <v>0</v>
      </c>
      <c r="AN52" s="27">
        <f t="shared" si="24"/>
        <v>0</v>
      </c>
      <c r="AO52" s="27">
        <f t="shared" si="24"/>
        <v>0</v>
      </c>
      <c r="AP52" s="27">
        <f t="shared" si="24"/>
        <v>0</v>
      </c>
      <c r="AQ52" s="27">
        <f t="shared" si="24"/>
        <v>0</v>
      </c>
      <c r="AR52" s="27">
        <f t="shared" si="24"/>
        <v>0</v>
      </c>
      <c r="AS52" s="27">
        <f t="shared" si="24"/>
        <v>0</v>
      </c>
      <c r="AT52" s="27">
        <f t="shared" si="24"/>
        <v>0</v>
      </c>
      <c r="AU52" s="27">
        <f t="shared" si="24"/>
        <v>0</v>
      </c>
      <c r="AV52" s="27">
        <f t="shared" si="24"/>
        <v>0</v>
      </c>
      <c r="AW52" s="27">
        <f t="shared" si="24"/>
        <v>0</v>
      </c>
      <c r="AX52" s="27">
        <f t="shared" si="24"/>
        <v>0</v>
      </c>
      <c r="AY52" s="27">
        <f t="shared" si="24"/>
        <v>0</v>
      </c>
    </row>
    <row r="53" spans="2:51" x14ac:dyDescent="0.25">
      <c r="B53" t="str">
        <f t="shared" si="2"/>
        <v>costi diversi</v>
      </c>
      <c r="C53" s="43"/>
      <c r="D53" s="27">
        <f t="shared" ref="D53:AY53" si="25">+D26*$C53</f>
        <v>0</v>
      </c>
      <c r="E53" s="27">
        <f t="shared" si="25"/>
        <v>0</v>
      </c>
      <c r="F53" s="27">
        <f t="shared" si="25"/>
        <v>0</v>
      </c>
      <c r="G53" s="27">
        <f t="shared" si="25"/>
        <v>0</v>
      </c>
      <c r="H53" s="27">
        <f t="shared" si="25"/>
        <v>0</v>
      </c>
      <c r="I53" s="27">
        <f t="shared" si="25"/>
        <v>0</v>
      </c>
      <c r="J53" s="27">
        <f t="shared" si="25"/>
        <v>0</v>
      </c>
      <c r="K53" s="27">
        <f t="shared" si="25"/>
        <v>0</v>
      </c>
      <c r="L53" s="27">
        <f t="shared" si="25"/>
        <v>0</v>
      </c>
      <c r="M53" s="27">
        <f t="shared" si="25"/>
        <v>0</v>
      </c>
      <c r="N53" s="27">
        <f t="shared" si="25"/>
        <v>0</v>
      </c>
      <c r="O53" s="27">
        <f t="shared" si="25"/>
        <v>0</v>
      </c>
      <c r="P53" s="27">
        <f t="shared" si="25"/>
        <v>0</v>
      </c>
      <c r="Q53" s="27">
        <f t="shared" si="25"/>
        <v>0</v>
      </c>
      <c r="R53" s="27">
        <f t="shared" si="25"/>
        <v>0</v>
      </c>
      <c r="S53" s="27">
        <f t="shared" si="25"/>
        <v>0</v>
      </c>
      <c r="T53" s="27">
        <f t="shared" si="25"/>
        <v>0</v>
      </c>
      <c r="U53" s="27">
        <f t="shared" si="25"/>
        <v>0</v>
      </c>
      <c r="V53" s="27">
        <f t="shared" si="25"/>
        <v>0</v>
      </c>
      <c r="W53" s="27">
        <f t="shared" si="25"/>
        <v>0</v>
      </c>
      <c r="X53" s="27">
        <f t="shared" si="25"/>
        <v>0</v>
      </c>
      <c r="Y53" s="27">
        <f t="shared" si="25"/>
        <v>0</v>
      </c>
      <c r="Z53" s="27">
        <f t="shared" si="25"/>
        <v>0</v>
      </c>
      <c r="AA53" s="27">
        <f t="shared" si="25"/>
        <v>0</v>
      </c>
      <c r="AB53" s="27">
        <f t="shared" si="25"/>
        <v>0</v>
      </c>
      <c r="AC53" s="27">
        <f t="shared" si="25"/>
        <v>0</v>
      </c>
      <c r="AD53" s="27">
        <f t="shared" si="25"/>
        <v>0</v>
      </c>
      <c r="AE53" s="27">
        <f t="shared" si="25"/>
        <v>0</v>
      </c>
      <c r="AF53" s="27">
        <f t="shared" si="25"/>
        <v>0</v>
      </c>
      <c r="AG53" s="27">
        <f t="shared" si="25"/>
        <v>0</v>
      </c>
      <c r="AH53" s="27">
        <f t="shared" si="25"/>
        <v>0</v>
      </c>
      <c r="AI53" s="27">
        <f t="shared" si="25"/>
        <v>0</v>
      </c>
      <c r="AJ53" s="27">
        <f t="shared" si="25"/>
        <v>0</v>
      </c>
      <c r="AK53" s="27">
        <f t="shared" si="25"/>
        <v>0</v>
      </c>
      <c r="AL53" s="27">
        <f t="shared" si="25"/>
        <v>0</v>
      </c>
      <c r="AM53" s="27">
        <f t="shared" si="25"/>
        <v>0</v>
      </c>
      <c r="AN53" s="27">
        <f t="shared" si="25"/>
        <v>0</v>
      </c>
      <c r="AO53" s="27">
        <f t="shared" si="25"/>
        <v>0</v>
      </c>
      <c r="AP53" s="27">
        <f t="shared" si="25"/>
        <v>0</v>
      </c>
      <c r="AQ53" s="27">
        <f t="shared" si="25"/>
        <v>0</v>
      </c>
      <c r="AR53" s="27">
        <f t="shared" si="25"/>
        <v>0</v>
      </c>
      <c r="AS53" s="27">
        <f t="shared" si="25"/>
        <v>0</v>
      </c>
      <c r="AT53" s="27">
        <f t="shared" si="25"/>
        <v>0</v>
      </c>
      <c r="AU53" s="27">
        <f t="shared" si="25"/>
        <v>0</v>
      </c>
      <c r="AV53" s="27">
        <f t="shared" si="25"/>
        <v>0</v>
      </c>
      <c r="AW53" s="27">
        <f t="shared" si="25"/>
        <v>0</v>
      </c>
      <c r="AX53" s="27">
        <f t="shared" si="25"/>
        <v>0</v>
      </c>
      <c r="AY53" s="27">
        <f t="shared" si="25"/>
        <v>0</v>
      </c>
    </row>
    <row r="54" spans="2:51" x14ac:dyDescent="0.25">
      <c r="B54" t="str">
        <f t="shared" si="2"/>
        <v>premi assicurativi</v>
      </c>
      <c r="C54" s="43"/>
      <c r="D54" s="27">
        <f t="shared" ref="D54:AY54" si="26">+D27*$C54</f>
        <v>0</v>
      </c>
      <c r="E54" s="27">
        <f t="shared" si="26"/>
        <v>0</v>
      </c>
      <c r="F54" s="27">
        <f t="shared" si="26"/>
        <v>0</v>
      </c>
      <c r="G54" s="27">
        <f t="shared" si="26"/>
        <v>0</v>
      </c>
      <c r="H54" s="27">
        <f t="shared" si="26"/>
        <v>0</v>
      </c>
      <c r="I54" s="27">
        <f t="shared" si="26"/>
        <v>0</v>
      </c>
      <c r="J54" s="27">
        <f t="shared" si="26"/>
        <v>0</v>
      </c>
      <c r="K54" s="27">
        <f t="shared" si="26"/>
        <v>0</v>
      </c>
      <c r="L54" s="27">
        <f t="shared" si="26"/>
        <v>0</v>
      </c>
      <c r="M54" s="27">
        <f t="shared" si="26"/>
        <v>0</v>
      </c>
      <c r="N54" s="27">
        <f t="shared" si="26"/>
        <v>0</v>
      </c>
      <c r="O54" s="27">
        <f t="shared" si="26"/>
        <v>0</v>
      </c>
      <c r="P54" s="27">
        <f t="shared" si="26"/>
        <v>0</v>
      </c>
      <c r="Q54" s="27">
        <f t="shared" si="26"/>
        <v>0</v>
      </c>
      <c r="R54" s="27">
        <f t="shared" si="26"/>
        <v>0</v>
      </c>
      <c r="S54" s="27">
        <f t="shared" si="26"/>
        <v>0</v>
      </c>
      <c r="T54" s="27">
        <f t="shared" si="26"/>
        <v>0</v>
      </c>
      <c r="U54" s="27">
        <f t="shared" si="26"/>
        <v>0</v>
      </c>
      <c r="V54" s="27">
        <f t="shared" si="26"/>
        <v>0</v>
      </c>
      <c r="W54" s="27">
        <f t="shared" si="26"/>
        <v>0</v>
      </c>
      <c r="X54" s="27">
        <f t="shared" si="26"/>
        <v>0</v>
      </c>
      <c r="Y54" s="27">
        <f t="shared" si="26"/>
        <v>0</v>
      </c>
      <c r="Z54" s="27">
        <f t="shared" si="26"/>
        <v>0</v>
      </c>
      <c r="AA54" s="27">
        <f t="shared" si="26"/>
        <v>0</v>
      </c>
      <c r="AB54" s="27">
        <f t="shared" si="26"/>
        <v>0</v>
      </c>
      <c r="AC54" s="27">
        <f t="shared" si="26"/>
        <v>0</v>
      </c>
      <c r="AD54" s="27">
        <f t="shared" si="26"/>
        <v>0</v>
      </c>
      <c r="AE54" s="27">
        <f t="shared" si="26"/>
        <v>0</v>
      </c>
      <c r="AF54" s="27">
        <f t="shared" si="26"/>
        <v>0</v>
      </c>
      <c r="AG54" s="27">
        <f t="shared" si="26"/>
        <v>0</v>
      </c>
      <c r="AH54" s="27">
        <f t="shared" si="26"/>
        <v>0</v>
      </c>
      <c r="AI54" s="27">
        <f t="shared" si="26"/>
        <v>0</v>
      </c>
      <c r="AJ54" s="27">
        <f t="shared" si="26"/>
        <v>0</v>
      </c>
      <c r="AK54" s="27">
        <f t="shared" si="26"/>
        <v>0</v>
      </c>
      <c r="AL54" s="27">
        <f t="shared" si="26"/>
        <v>0</v>
      </c>
      <c r="AM54" s="27">
        <f t="shared" si="26"/>
        <v>0</v>
      </c>
      <c r="AN54" s="27">
        <f t="shared" si="26"/>
        <v>0</v>
      </c>
      <c r="AO54" s="27">
        <f t="shared" si="26"/>
        <v>0</v>
      </c>
      <c r="AP54" s="27">
        <f t="shared" si="26"/>
        <v>0</v>
      </c>
      <c r="AQ54" s="27">
        <f t="shared" si="26"/>
        <v>0</v>
      </c>
      <c r="AR54" s="27">
        <f t="shared" si="26"/>
        <v>0</v>
      </c>
      <c r="AS54" s="27">
        <f t="shared" si="26"/>
        <v>0</v>
      </c>
      <c r="AT54" s="27">
        <f t="shared" si="26"/>
        <v>0</v>
      </c>
      <c r="AU54" s="27">
        <f t="shared" si="26"/>
        <v>0</v>
      </c>
      <c r="AV54" s="27">
        <f t="shared" si="26"/>
        <v>0</v>
      </c>
      <c r="AW54" s="27">
        <f t="shared" si="26"/>
        <v>0</v>
      </c>
      <c r="AX54" s="27">
        <f t="shared" si="26"/>
        <v>0</v>
      </c>
      <c r="AY54" s="27">
        <f t="shared" si="26"/>
        <v>0</v>
      </c>
    </row>
    <row r="55" spans="2:51" s="63" customFormat="1" x14ac:dyDescent="0.25">
      <c r="C55" s="63" t="s">
        <v>205</v>
      </c>
      <c r="D55" s="64">
        <f t="shared" ref="D55:AY55" si="27">SUM(D31:D54)</f>
        <v>3520</v>
      </c>
      <c r="E55" s="64">
        <f t="shared" si="27"/>
        <v>3520</v>
      </c>
      <c r="F55" s="64">
        <f t="shared" si="27"/>
        <v>3520</v>
      </c>
      <c r="G55" s="64">
        <f t="shared" si="27"/>
        <v>3520</v>
      </c>
      <c r="H55" s="64">
        <f t="shared" si="27"/>
        <v>3520</v>
      </c>
      <c r="I55" s="64">
        <f t="shared" si="27"/>
        <v>3520</v>
      </c>
      <c r="J55" s="64">
        <f t="shared" si="27"/>
        <v>3520</v>
      </c>
      <c r="K55" s="64">
        <f t="shared" si="27"/>
        <v>3520</v>
      </c>
      <c r="L55" s="64">
        <f t="shared" si="27"/>
        <v>3520</v>
      </c>
      <c r="M55" s="64">
        <f t="shared" si="27"/>
        <v>3520</v>
      </c>
      <c r="N55" s="64">
        <f t="shared" si="27"/>
        <v>3520</v>
      </c>
      <c r="O55" s="64">
        <f t="shared" si="27"/>
        <v>3520</v>
      </c>
      <c r="P55" s="64">
        <f t="shared" si="27"/>
        <v>3520</v>
      </c>
      <c r="Q55" s="64">
        <f t="shared" si="27"/>
        <v>3520</v>
      </c>
      <c r="R55" s="64">
        <f t="shared" si="27"/>
        <v>3520</v>
      </c>
      <c r="S55" s="64">
        <f t="shared" si="27"/>
        <v>3520</v>
      </c>
      <c r="T55" s="64">
        <f t="shared" si="27"/>
        <v>3520</v>
      </c>
      <c r="U55" s="64">
        <f t="shared" si="27"/>
        <v>3520</v>
      </c>
      <c r="V55" s="64">
        <f t="shared" si="27"/>
        <v>3520</v>
      </c>
      <c r="W55" s="64">
        <f t="shared" si="27"/>
        <v>3520</v>
      </c>
      <c r="X55" s="64">
        <f t="shared" si="27"/>
        <v>3520</v>
      </c>
      <c r="Y55" s="64">
        <f t="shared" si="27"/>
        <v>3520</v>
      </c>
      <c r="Z55" s="64">
        <f t="shared" si="27"/>
        <v>3520</v>
      </c>
      <c r="AA55" s="64">
        <f t="shared" si="27"/>
        <v>3520</v>
      </c>
      <c r="AB55" s="64">
        <f t="shared" si="27"/>
        <v>3520</v>
      </c>
      <c r="AC55" s="64">
        <f t="shared" si="27"/>
        <v>3520</v>
      </c>
      <c r="AD55" s="64">
        <f t="shared" si="27"/>
        <v>3520</v>
      </c>
      <c r="AE55" s="64">
        <f t="shared" si="27"/>
        <v>3520</v>
      </c>
      <c r="AF55" s="64">
        <f t="shared" si="27"/>
        <v>3520</v>
      </c>
      <c r="AG55" s="64">
        <f t="shared" si="27"/>
        <v>3520</v>
      </c>
      <c r="AH55" s="64">
        <f t="shared" si="27"/>
        <v>3520</v>
      </c>
      <c r="AI55" s="64">
        <f t="shared" si="27"/>
        <v>3520</v>
      </c>
      <c r="AJ55" s="64">
        <f t="shared" si="27"/>
        <v>3520</v>
      </c>
      <c r="AK55" s="64">
        <f t="shared" si="27"/>
        <v>3520</v>
      </c>
      <c r="AL55" s="64">
        <f t="shared" si="27"/>
        <v>3520</v>
      </c>
      <c r="AM55" s="64">
        <f t="shared" si="27"/>
        <v>3520</v>
      </c>
      <c r="AN55" s="64">
        <f t="shared" si="27"/>
        <v>3520</v>
      </c>
      <c r="AO55" s="64">
        <f t="shared" si="27"/>
        <v>3520</v>
      </c>
      <c r="AP55" s="64">
        <f t="shared" si="27"/>
        <v>3520</v>
      </c>
      <c r="AQ55" s="64">
        <f t="shared" si="27"/>
        <v>3520</v>
      </c>
      <c r="AR55" s="64">
        <f t="shared" si="27"/>
        <v>3520</v>
      </c>
      <c r="AS55" s="64">
        <f t="shared" si="27"/>
        <v>3520</v>
      </c>
      <c r="AT55" s="64">
        <f t="shared" si="27"/>
        <v>3520</v>
      </c>
      <c r="AU55" s="64">
        <f t="shared" si="27"/>
        <v>3520</v>
      </c>
      <c r="AV55" s="64">
        <f t="shared" si="27"/>
        <v>3520</v>
      </c>
      <c r="AW55" s="64">
        <f t="shared" si="27"/>
        <v>3520</v>
      </c>
      <c r="AX55" s="64">
        <f t="shared" si="27"/>
        <v>3520</v>
      </c>
      <c r="AY55" s="64">
        <f t="shared" si="27"/>
        <v>3520</v>
      </c>
    </row>
    <row r="57" spans="2:51" x14ac:dyDescent="0.25">
      <c r="B57" s="3" t="s">
        <v>235</v>
      </c>
      <c r="C57" s="26" t="s">
        <v>207</v>
      </c>
      <c r="D57" s="58">
        <f t="shared" ref="D57:AY57" si="28">+D3</f>
        <v>42370</v>
      </c>
      <c r="E57" s="58">
        <f t="shared" si="28"/>
        <v>42429</v>
      </c>
      <c r="F57" s="58">
        <f t="shared" si="28"/>
        <v>42460</v>
      </c>
      <c r="G57" s="58">
        <f t="shared" si="28"/>
        <v>42490</v>
      </c>
      <c r="H57" s="58">
        <f t="shared" si="28"/>
        <v>42521</v>
      </c>
      <c r="I57" s="58">
        <f t="shared" si="28"/>
        <v>42551</v>
      </c>
      <c r="J57" s="58">
        <f t="shared" si="28"/>
        <v>42582</v>
      </c>
      <c r="K57" s="58">
        <f t="shared" si="28"/>
        <v>42613</v>
      </c>
      <c r="L57" s="58">
        <f t="shared" si="28"/>
        <v>42643</v>
      </c>
      <c r="M57" s="58">
        <f t="shared" si="28"/>
        <v>42674</v>
      </c>
      <c r="N57" s="58">
        <f t="shared" si="28"/>
        <v>42704</v>
      </c>
      <c r="O57" s="58">
        <f t="shared" si="28"/>
        <v>42735</v>
      </c>
      <c r="P57" s="58">
        <f t="shared" si="28"/>
        <v>42766</v>
      </c>
      <c r="Q57" s="58">
        <f t="shared" si="28"/>
        <v>42794</v>
      </c>
      <c r="R57" s="58">
        <f t="shared" si="28"/>
        <v>42825</v>
      </c>
      <c r="S57" s="58">
        <f t="shared" si="28"/>
        <v>42855</v>
      </c>
      <c r="T57" s="58">
        <f t="shared" si="28"/>
        <v>42886</v>
      </c>
      <c r="U57" s="58">
        <f t="shared" si="28"/>
        <v>42916</v>
      </c>
      <c r="V57" s="58">
        <f t="shared" si="28"/>
        <v>42947</v>
      </c>
      <c r="W57" s="58">
        <f t="shared" si="28"/>
        <v>42978</v>
      </c>
      <c r="X57" s="58">
        <f t="shared" si="28"/>
        <v>43008</v>
      </c>
      <c r="Y57" s="58">
        <f t="shared" si="28"/>
        <v>43039</v>
      </c>
      <c r="Z57" s="58">
        <f t="shared" si="28"/>
        <v>43069</v>
      </c>
      <c r="AA57" s="58">
        <f t="shared" si="28"/>
        <v>43100</v>
      </c>
      <c r="AB57" s="58">
        <f t="shared" si="28"/>
        <v>43131</v>
      </c>
      <c r="AC57" s="58">
        <f t="shared" si="28"/>
        <v>43159</v>
      </c>
      <c r="AD57" s="58">
        <f t="shared" si="28"/>
        <v>43190</v>
      </c>
      <c r="AE57" s="58">
        <f t="shared" si="28"/>
        <v>43220</v>
      </c>
      <c r="AF57" s="58">
        <f t="shared" si="28"/>
        <v>43251</v>
      </c>
      <c r="AG57" s="58">
        <f t="shared" si="28"/>
        <v>43281</v>
      </c>
      <c r="AH57" s="58">
        <f t="shared" si="28"/>
        <v>43312</v>
      </c>
      <c r="AI57" s="58">
        <f t="shared" si="28"/>
        <v>43343</v>
      </c>
      <c r="AJ57" s="58">
        <f t="shared" si="28"/>
        <v>43373</v>
      </c>
      <c r="AK57" s="58">
        <f t="shared" si="28"/>
        <v>43404</v>
      </c>
      <c r="AL57" s="58">
        <f t="shared" si="28"/>
        <v>43434</v>
      </c>
      <c r="AM57" s="58">
        <f t="shared" si="28"/>
        <v>43465</v>
      </c>
      <c r="AN57" s="58">
        <f t="shared" si="28"/>
        <v>43496</v>
      </c>
      <c r="AO57" s="58">
        <f t="shared" si="28"/>
        <v>43524</v>
      </c>
      <c r="AP57" s="58">
        <f t="shared" si="28"/>
        <v>43555</v>
      </c>
      <c r="AQ57" s="58">
        <f t="shared" si="28"/>
        <v>43585</v>
      </c>
      <c r="AR57" s="58">
        <f t="shared" si="28"/>
        <v>43616</v>
      </c>
      <c r="AS57" s="58">
        <f t="shared" si="28"/>
        <v>43646</v>
      </c>
      <c r="AT57" s="58">
        <f t="shared" si="28"/>
        <v>43677</v>
      </c>
      <c r="AU57" s="58">
        <f t="shared" si="28"/>
        <v>43708</v>
      </c>
      <c r="AV57" s="58">
        <f t="shared" si="28"/>
        <v>43738</v>
      </c>
      <c r="AW57" s="58">
        <f t="shared" si="28"/>
        <v>43769</v>
      </c>
      <c r="AX57" s="58">
        <f t="shared" si="28"/>
        <v>43799</v>
      </c>
      <c r="AY57" s="58">
        <f t="shared" si="28"/>
        <v>43830</v>
      </c>
    </row>
    <row r="58" spans="2:51" x14ac:dyDescent="0.25">
      <c r="B58" t="str">
        <f t="shared" ref="B58:B81" si="29">+B31</f>
        <v>spese energia elettrica, gas, acqua</v>
      </c>
      <c r="C58" s="68">
        <v>0</v>
      </c>
      <c r="D58" s="27">
        <f t="shared" ref="D58:D81" si="30">+IF($C58=0,0,(+D4+D31))</f>
        <v>0</v>
      </c>
      <c r="E58" s="27">
        <f t="shared" ref="E58:E81" si="31">+IF($C58=0,0,IF($C58=30,(E4+E31),(SUM(D4:E4)+SUM(D31:E31))))-D58</f>
        <v>0</v>
      </c>
      <c r="F58" s="27">
        <f>+IF($C58=0,0,IF($C58=30,(F4+F31),IF($C58=60,(SUM(E4:F4)+SUM(E31:F31)),(SUM(D4:F4)+SUM(D31:F31)))))-SUM($D58:E58)</f>
        <v>0</v>
      </c>
      <c r="G58" s="27">
        <f>+IF($C58=0,0,IF($C58=30,(G4+G31),IF($C58=60,(SUM(F4:G4)+SUM(F31:G31)),(SUM(E4:G4)+SUM(E31:G31)))))-SUM($D58:F58)</f>
        <v>0</v>
      </c>
      <c r="H58" s="27">
        <f>+IF($C58=0,0,IF($C58=30,(H4+H31),IF($C58=60,(SUM(G4:H4)+SUM(G31:H31)),(SUM(F4:H4)+SUM(F31:H31)))))-SUM($D58:G58)</f>
        <v>0</v>
      </c>
      <c r="I58" s="27">
        <f>+IF($C58=0,0,IF($C58=30,(I4+I31),IF($C58=60,(SUM(H4:I4)+SUM(H31:I31)),(SUM(G4:I4)+SUM(G31:I31)))))-SUM($D58:H58)</f>
        <v>0</v>
      </c>
      <c r="J58" s="27">
        <f>+IF($C58=0,0,IF($C58=30,(J4+J31),IF($C58=60,(SUM(I4:J4)+SUM(I31:J31)),(SUM(H4:J4)+SUM(H31:J31)))))-SUM($D58:I58)</f>
        <v>0</v>
      </c>
      <c r="K58" s="27">
        <f>+IF($C58=0,0,IF($C58=30,(K4+K31),IF($C58=60,(SUM(J4:K4)+SUM(J31:K31)),(SUM(I4:K4)+SUM(I31:K31)))))-SUM($D58:J58)</f>
        <v>0</v>
      </c>
      <c r="L58" s="27">
        <f>+IF($C58=0,0,IF($C58=30,(L4+L31),IF($C58=60,(SUM(K4:L4)+SUM(K31:L31)),(SUM(J4:L4)+SUM(J31:L31)))))-SUM($D58:K58)</f>
        <v>0</v>
      </c>
      <c r="M58" s="27">
        <f>+IF($C58=0,0,IF($C58=30,(M4+M31),IF($C58=60,(SUM(L4:M4)+SUM(L31:M31)),(SUM(K4:M4)+SUM(K31:M31)))))-SUM($D58:L58)</f>
        <v>0</v>
      </c>
      <c r="N58" s="27">
        <f>+IF($C58=0,0,IF($C58=30,(N4+N31),IF($C58=60,(SUM(M4:N4)+SUM(M31:N31)),(SUM(L4:N4)+SUM(L31:N31)))))-SUM($D58:M58)</f>
        <v>0</v>
      </c>
      <c r="O58" s="27">
        <f>+IF($C58=0,0,IF($C58=30,(O4+O31),IF($C58=60,(SUM(N4:O4)+SUM(N31:O31)),(SUM(M4:O4)+SUM(M31:O31)))))-SUM($D58:N58)</f>
        <v>0</v>
      </c>
      <c r="P58" s="27">
        <f>+IF($C58=0,0,IF($C58=30,(P4+P31),IF($C58=60,(SUM(O4:P4)+SUM(O31:P31)),(SUM(N4:P4)+SUM(N31:P31)))))-SUM($D58:O58)</f>
        <v>0</v>
      </c>
      <c r="Q58" s="27">
        <f>+IF($C58=0,0,IF($C58=30,(Q4+Q31),IF($C58=60,(SUM(P4:Q4)+SUM(P31:Q31)),(SUM(O4:Q4)+SUM(O31:Q31)))))-SUM($D58:P58)</f>
        <v>0</v>
      </c>
      <c r="R58" s="27">
        <f>+IF($C58=0,0,IF($C58=30,(R4+R31),IF($C58=60,(SUM(Q4:R4)+SUM(Q31:R31)),(SUM(P4:R4)+SUM(P31:R31)))))-SUM($D58:Q58)</f>
        <v>0</v>
      </c>
      <c r="S58" s="27">
        <f>+IF($C58=0,0,IF($C58=30,(S4+S31),IF($C58=60,(SUM(R4:S4)+SUM(R31:S31)),(SUM(Q4:S4)+SUM(Q31:S31)))))-SUM($D58:R58)</f>
        <v>0</v>
      </c>
      <c r="T58" s="27">
        <f>+IF($C58=0,0,IF($C58=30,(T4+T31),IF($C58=60,(SUM(S4:T4)+SUM(S31:T31)),(SUM(R4:T4)+SUM(R31:T31)))))-SUM($D58:S58)</f>
        <v>0</v>
      </c>
      <c r="U58" s="27">
        <f>+IF($C58=0,0,IF($C58=30,(U4+U31),IF($C58=60,(SUM(T4:U4)+SUM(T31:U31)),(SUM(S4:U4)+SUM(S31:U31)))))-SUM($D58:T58)</f>
        <v>0</v>
      </c>
      <c r="V58" s="27">
        <f>+IF($C58=0,0,IF($C58=30,(V4+V31),IF($C58=60,(SUM(U4:V4)+SUM(U31:V31)),(SUM(T4:V4)+SUM(T31:V31)))))-SUM($D58:U58)</f>
        <v>0</v>
      </c>
      <c r="W58" s="27">
        <f>+IF($C58=0,0,IF($C58=30,(W4+W31),IF($C58=60,(SUM(V4:W4)+SUM(V31:W31)),(SUM(U4:W4)+SUM(U31:W31)))))-SUM($D58:V58)</f>
        <v>0</v>
      </c>
      <c r="X58" s="27">
        <f>+IF($C58=0,0,IF($C58=30,(X4+X31),IF($C58=60,(SUM(W4:X4)+SUM(W31:X31)),(SUM(V4:X4)+SUM(V31:X31)))))-SUM($D58:W58)</f>
        <v>0</v>
      </c>
      <c r="Y58" s="27">
        <f>+IF($C58=0,0,IF($C58=30,(Y4+Y31),IF($C58=60,(SUM(X4:Y4)+SUM(X31:Y31)),(SUM(W4:Y4)+SUM(W31:Y31)))))-SUM($D58:X58)</f>
        <v>0</v>
      </c>
      <c r="Z58" s="27">
        <f>+IF($C58=0,0,IF($C58=30,(Z4+Z31),IF($C58=60,(SUM(Y4:Z4)+SUM(Y31:Z31)),(SUM(X4:Z4)+SUM(X31:Z31)))))-SUM($D58:Y58)</f>
        <v>0</v>
      </c>
      <c r="AA58" s="27">
        <f>+IF($C58=0,0,IF($C58=30,(AA4+AA31),IF($C58=60,(SUM(Z4:AA4)+SUM(Z31:AA31)),(SUM(Y4:AA4)+SUM(Y31:AA31)))))-SUM($D58:Z58)</f>
        <v>0</v>
      </c>
      <c r="AB58" s="27">
        <f>+IF($C58=0,0,IF($C58=30,(AB4+AB31),IF($C58=60,(SUM(AA4:AB4)+SUM(AA31:AB31)),(SUM(Z4:AB4)+SUM(Z31:AB31)))))-SUM($D58:AA58)</f>
        <v>0</v>
      </c>
      <c r="AC58" s="27">
        <f>+IF($C58=0,0,IF($C58=30,(AC4+AC31),IF($C58=60,(SUM(AB4:AC4)+SUM(AB31:AC31)),(SUM(AA4:AC4)+SUM(AA31:AC31)))))-SUM($D58:AB58)</f>
        <v>0</v>
      </c>
      <c r="AD58" s="27">
        <f>+IF($C58=0,0,IF($C58=30,(AD4+AD31),IF($C58=60,(SUM(AC4:AD4)+SUM(AC31:AD31)),(SUM(AB4:AD4)+SUM(AB31:AD31)))))-SUM($D58:AC58)</f>
        <v>0</v>
      </c>
      <c r="AE58" s="27">
        <f>+IF($C58=0,0,IF($C58=30,(AE4+AE31),IF($C58=60,(SUM(AD4:AE4)+SUM(AD31:AE31)),(SUM(AC4:AE4)+SUM(AC31:AE31)))))-SUM($D58:AD58)</f>
        <v>0</v>
      </c>
      <c r="AF58" s="27">
        <f>+IF($C58=0,0,IF($C58=30,(AF4+AF31),IF($C58=60,(SUM(AE4:AF4)+SUM(AE31:AF31)),(SUM(AD4:AF4)+SUM(AD31:AF31)))))-SUM($D58:AE58)</f>
        <v>0</v>
      </c>
      <c r="AG58" s="27">
        <f>+IF($C58=0,0,IF($C58=30,(AG4+AG31),IF($C58=60,(SUM(AF4:AG4)+SUM(AF31:AG31)),(SUM(AE4:AG4)+SUM(AE31:AG31)))))-SUM($D58:AF58)</f>
        <v>0</v>
      </c>
      <c r="AH58" s="27">
        <f>+IF($C58=0,0,IF($C58=30,(AH4+AH31),IF($C58=60,(SUM(AG4:AH4)+SUM(AG31:AH31)),(SUM(AF4:AH4)+SUM(AF31:AH31)))))-SUM($D58:AG58)</f>
        <v>0</v>
      </c>
      <c r="AI58" s="27">
        <f>+IF($C58=0,0,IF($C58=30,(AI4+AI31),IF($C58=60,(SUM(AH4:AI4)+SUM(AH31:AI31)),(SUM(AG4:AI4)+SUM(AG31:AI31)))))-SUM($D58:AH58)</f>
        <v>0</v>
      </c>
      <c r="AJ58" s="27">
        <f>+IF($C58=0,0,IF($C58=30,(AJ4+AJ31),IF($C58=60,(SUM(AI4:AJ4)+SUM(AI31:AJ31)),(SUM(AH4:AJ4)+SUM(AH31:AJ31)))))-SUM($D58:AI58)</f>
        <v>0</v>
      </c>
      <c r="AK58" s="27">
        <f>+IF($C58=0,0,IF($C58=30,(AK4+AK31),IF($C58=60,(SUM(AJ4:AK4)+SUM(AJ31:AK31)),(SUM(AI4:AK4)+SUM(AI31:AK31)))))-SUM($D58:AJ58)</f>
        <v>0</v>
      </c>
      <c r="AL58" s="27">
        <f>+IF($C58=0,0,IF($C58=30,(AL4+AL31),IF($C58=60,(SUM(AK4:AL4)+SUM(AK31:AL31)),(SUM(AJ4:AL4)+SUM(AJ31:AL31)))))-SUM($D58:AK58)</f>
        <v>0</v>
      </c>
      <c r="AM58" s="27">
        <f>+IF($C58=0,0,IF($C58=30,(AM4+AM31),IF($C58=60,(SUM(AL4:AM4)+SUM(AL31:AM31)),(SUM(AK4:AM4)+SUM(AK31:AM31)))))-SUM($D58:AL58)</f>
        <v>0</v>
      </c>
      <c r="AN58" s="27">
        <f>+IF($C58=0,0,IF($C58=30,(AN4+AN31),IF($C58=60,(SUM(AM4:AN4)+SUM(AM31:AN31)),(SUM(AL4:AN4)+SUM(AL31:AN31)))))-SUM($D58:AM58)</f>
        <v>0</v>
      </c>
      <c r="AO58" s="27">
        <f>+IF($C58=0,0,IF($C58=30,(AO4+AO31),IF($C58=60,(SUM(AN4:AO4)+SUM(AN31:AO31)),(SUM(AM4:AO4)+SUM(AM31:AO31)))))-SUM($D58:AN58)</f>
        <v>0</v>
      </c>
      <c r="AP58" s="27">
        <f>+IF($C58=0,0,IF($C58=30,(AP4+AP31),IF($C58=60,(SUM(AO4:AP4)+SUM(AO31:AP31)),(SUM(AN4:AP4)+SUM(AN31:AP31)))))-SUM($D58:AO58)</f>
        <v>0</v>
      </c>
      <c r="AQ58" s="27">
        <f>+IF($C58=0,0,IF($C58=30,(AQ4+AQ31),IF($C58=60,(SUM(AP4:AQ4)+SUM(AP31:AQ31)),(SUM(AO4:AQ4)+SUM(AO31:AQ31)))))-SUM($D58:AP58)</f>
        <v>0</v>
      </c>
      <c r="AR58" s="27">
        <f>+IF($C58=0,0,IF($C58=30,(AR4+AR31),IF($C58=60,(SUM(AQ4:AR4)+SUM(AQ31:AR31)),(SUM(AP4:AR4)+SUM(AP31:AR31)))))-SUM($D58:AQ58)</f>
        <v>0</v>
      </c>
      <c r="AS58" s="27">
        <f>+IF($C58=0,0,IF($C58=30,(AS4+AS31),IF($C58=60,(SUM(AR4:AS4)+SUM(AR31:AS31)),(SUM(AQ4:AS4)+SUM(AQ31:AS31)))))-SUM($D58:AR58)</f>
        <v>0</v>
      </c>
      <c r="AT58" s="27">
        <f>+IF($C58=0,0,IF($C58=30,(AT4+AT31),IF($C58=60,(SUM(AS4:AT4)+SUM(AS31:AT31)),(SUM(AR4:AT4)+SUM(AR31:AT31)))))-SUM($D58:AS58)</f>
        <v>0</v>
      </c>
      <c r="AU58" s="27">
        <f>+IF($C58=0,0,IF($C58=30,(AU4+AU31),IF($C58=60,(SUM(AT4:AU4)+SUM(AT31:AU31)),(SUM(AS4:AU4)+SUM(AS31:AU31)))))-SUM($D58:AT58)</f>
        <v>0</v>
      </c>
      <c r="AV58" s="27">
        <f>+IF($C58=0,0,IF($C58=30,(AV4+AV31),IF($C58=60,(SUM(AU4:AV4)+SUM(AU31:AV31)),(SUM(AT4:AV4)+SUM(AT31:AV31)))))-SUM($D58:AU58)</f>
        <v>0</v>
      </c>
      <c r="AW58" s="27">
        <f>+IF($C58=0,0,IF($C58=30,(AW4+AW31),IF($C58=60,(SUM(AV4:AW4)+SUM(AV31:AW31)),(SUM(AU4:AW4)+SUM(AU31:AW31)))))-SUM($D58:AV58)</f>
        <v>0</v>
      </c>
      <c r="AX58" s="27">
        <f>+IF($C58=0,0,IF($C58=30,(AX4+AX31),IF($C58=60,(SUM(AW4:AX4)+SUM(AW31:AX31)),(SUM(AV4:AX4)+SUM(AV31:AX31)))))-SUM($D58:AW58)</f>
        <v>0</v>
      </c>
      <c r="AY58" s="27">
        <f>+IF($C58=0,0,IF($C58=30,(AY4+AY31),IF($C58=60,(SUM(AX4:AY4)+SUM(AX31:AY31)),(SUM(AW4:AY4)+SUM(AW31:AY31)))))-SUM($D58:AX58)</f>
        <v>0</v>
      </c>
    </row>
    <row r="59" spans="2:51" x14ac:dyDescent="0.25">
      <c r="B59" t="str">
        <f t="shared" si="29"/>
        <v>spese di rappresentanza</v>
      </c>
      <c r="C59" s="68">
        <v>0</v>
      </c>
      <c r="D59" s="27">
        <f t="shared" si="30"/>
        <v>0</v>
      </c>
      <c r="E59" s="27">
        <f t="shared" si="31"/>
        <v>0</v>
      </c>
      <c r="F59" s="27">
        <f>+IF($C59=0,0,IF($C59=30,(F5+F32),IF($C59=60,(SUM(E5:F5)+SUM(E32:F32)),(SUM(D5:F5)+SUM(D32:F32)))))-SUM($D59:E59)</f>
        <v>0</v>
      </c>
      <c r="G59" s="27">
        <f>+IF($C59=0,0,IF($C59=30,(G5+G32),IF($C59=60,(SUM(F5:G5)+SUM(F32:G32)),(SUM(E5:G5)+SUM(E32:G32)))))-SUM($D59:F59)</f>
        <v>0</v>
      </c>
      <c r="H59" s="27">
        <f>+IF($C59=0,0,IF($C59=30,(H5+H32),IF($C59=60,(SUM(G5:H5)+SUM(G32:H32)),(SUM(F5:H5)+SUM(F32:H32)))))-SUM($D59:G59)</f>
        <v>0</v>
      </c>
      <c r="I59" s="27">
        <f>+IF($C59=0,0,IF($C59=30,(I5+I32),IF($C59=60,(SUM(H5:I5)+SUM(H32:I32)),(SUM(G5:I5)+SUM(G32:I32)))))-SUM($D59:H59)</f>
        <v>0</v>
      </c>
      <c r="J59" s="27">
        <f>+IF($C59=0,0,IF($C59=30,(J5+J32),IF($C59=60,(SUM(I5:J5)+SUM(I32:J32)),(SUM(H5:J5)+SUM(H32:J32)))))-SUM($D59:I59)</f>
        <v>0</v>
      </c>
      <c r="K59" s="27">
        <f>+IF($C59=0,0,IF($C59=30,(K5+K32),IF($C59=60,(SUM(J5:K5)+SUM(J32:K32)),(SUM(I5:K5)+SUM(I32:K32)))))-SUM($D59:J59)</f>
        <v>0</v>
      </c>
      <c r="L59" s="27">
        <f>+IF($C59=0,0,IF($C59=30,(L5+L32),IF($C59=60,(SUM(K5:L5)+SUM(K32:L32)),(SUM(J5:L5)+SUM(J32:L32)))))-SUM($D59:K59)</f>
        <v>0</v>
      </c>
      <c r="M59" s="27">
        <f>+IF($C59=0,0,IF($C59=30,(M5+M32),IF($C59=60,(SUM(L5:M5)+SUM(L32:M32)),(SUM(K5:M5)+SUM(K32:M32)))))-SUM($D59:L59)</f>
        <v>0</v>
      </c>
      <c r="N59" s="27">
        <f>+IF($C59=0,0,IF($C59=30,(N5+N32),IF($C59=60,(SUM(M5:N5)+SUM(M32:N32)),(SUM(L5:N5)+SUM(L32:N32)))))-SUM($D59:M59)</f>
        <v>0</v>
      </c>
      <c r="O59" s="27">
        <f>+IF($C59=0,0,IF($C59=30,(O5+O32),IF($C59=60,(SUM(N5:O5)+SUM(N32:O32)),(SUM(M5:O5)+SUM(M32:O32)))))-SUM($D59:N59)</f>
        <v>0</v>
      </c>
      <c r="P59" s="27">
        <f>+IF($C59=0,0,IF($C59=30,(P5+P32),IF($C59=60,(SUM(O5:P5)+SUM(O32:P32)),(SUM(N5:P5)+SUM(N32:P32)))))-SUM($D59:O59)</f>
        <v>0</v>
      </c>
      <c r="Q59" s="27">
        <f>+IF($C59=0,0,IF($C59=30,(Q5+Q32),IF($C59=60,(SUM(P5:Q5)+SUM(P32:Q32)),(SUM(O5:Q5)+SUM(O32:Q32)))))-SUM($D59:P59)</f>
        <v>0</v>
      </c>
      <c r="R59" s="27">
        <f>+IF($C59=0,0,IF($C59=30,(R5+R32),IF($C59=60,(SUM(Q5:R5)+SUM(Q32:R32)),(SUM(P5:R5)+SUM(P32:R32)))))-SUM($D59:Q59)</f>
        <v>0</v>
      </c>
      <c r="S59" s="27">
        <f>+IF($C59=0,0,IF($C59=30,(S5+S32),IF($C59=60,(SUM(R5:S5)+SUM(R32:S32)),(SUM(Q5:S5)+SUM(Q32:S32)))))-SUM($D59:R59)</f>
        <v>0</v>
      </c>
      <c r="T59" s="27">
        <f>+IF($C59=0,0,IF($C59=30,(T5+T32),IF($C59=60,(SUM(S5:T5)+SUM(S32:T32)),(SUM(R5:T5)+SUM(R32:T32)))))-SUM($D59:S59)</f>
        <v>0</v>
      </c>
      <c r="U59" s="27">
        <f>+IF($C59=0,0,IF($C59=30,(U5+U32),IF($C59=60,(SUM(T5:U5)+SUM(T32:U32)),(SUM(S5:U5)+SUM(S32:U32)))))-SUM($D59:T59)</f>
        <v>0</v>
      </c>
      <c r="V59" s="27">
        <f>+IF($C59=0,0,IF($C59=30,(V5+V32),IF($C59=60,(SUM(U5:V5)+SUM(U32:V32)),(SUM(T5:V5)+SUM(T32:V32)))))-SUM($D59:U59)</f>
        <v>0</v>
      </c>
      <c r="W59" s="27">
        <f>+IF($C59=0,0,IF($C59=30,(W5+W32),IF($C59=60,(SUM(V5:W5)+SUM(V32:W32)),(SUM(U5:W5)+SUM(U32:W32)))))-SUM($D59:V59)</f>
        <v>0</v>
      </c>
      <c r="X59" s="27">
        <f>+IF($C59=0,0,IF($C59=30,(X5+X32),IF($C59=60,(SUM(W5:X5)+SUM(W32:X32)),(SUM(V5:X5)+SUM(V32:X32)))))-SUM($D59:W59)</f>
        <v>0</v>
      </c>
      <c r="Y59" s="27">
        <f>+IF($C59=0,0,IF($C59=30,(Y5+Y32),IF($C59=60,(SUM(X5:Y5)+SUM(X32:Y32)),(SUM(W5:Y5)+SUM(W32:Y32)))))-SUM($D59:X59)</f>
        <v>0</v>
      </c>
      <c r="Z59" s="27">
        <f>+IF($C59=0,0,IF($C59=30,(Z5+Z32),IF($C59=60,(SUM(Y5:Z5)+SUM(Y32:Z32)),(SUM(X5:Z5)+SUM(X32:Z32)))))-SUM($D59:Y59)</f>
        <v>0</v>
      </c>
      <c r="AA59" s="27">
        <f>+IF($C59=0,0,IF($C59=30,(AA5+AA32),IF($C59=60,(SUM(Z5:AA5)+SUM(Z32:AA32)),(SUM(Y5:AA5)+SUM(Y32:AA32)))))-SUM($D59:Z59)</f>
        <v>0</v>
      </c>
      <c r="AB59" s="27">
        <f>+IF($C59=0,0,IF($C59=30,(AB5+AB32),IF($C59=60,(SUM(AA5:AB5)+SUM(AA32:AB32)),(SUM(Z5:AB5)+SUM(Z32:AB32)))))-SUM($D59:AA59)</f>
        <v>0</v>
      </c>
      <c r="AC59" s="27">
        <f>+IF($C59=0,0,IF($C59=30,(AC5+AC32),IF($C59=60,(SUM(AB5:AC5)+SUM(AB32:AC32)),(SUM(AA5:AC5)+SUM(AA32:AC32)))))-SUM($D59:AB59)</f>
        <v>0</v>
      </c>
      <c r="AD59" s="27">
        <f>+IF($C59=0,0,IF($C59=30,(AD5+AD32),IF($C59=60,(SUM(AC5:AD5)+SUM(AC32:AD32)),(SUM(AB5:AD5)+SUM(AB32:AD32)))))-SUM($D59:AC59)</f>
        <v>0</v>
      </c>
      <c r="AE59" s="27">
        <f>+IF($C59=0,0,IF($C59=30,(AE5+AE32),IF($C59=60,(SUM(AD5:AE5)+SUM(AD32:AE32)),(SUM(AC5:AE5)+SUM(AC32:AE32)))))-SUM($D59:AD59)</f>
        <v>0</v>
      </c>
      <c r="AF59" s="27">
        <f>+IF($C59=0,0,IF($C59=30,(AF5+AF32),IF($C59=60,(SUM(AE5:AF5)+SUM(AE32:AF32)),(SUM(AD5:AF5)+SUM(AD32:AF32)))))-SUM($D59:AE59)</f>
        <v>0</v>
      </c>
      <c r="AG59" s="27">
        <f>+IF($C59=0,0,IF($C59=30,(AG5+AG32),IF($C59=60,(SUM(AF5:AG5)+SUM(AF32:AG32)),(SUM(AE5:AG5)+SUM(AE32:AG32)))))-SUM($D59:AF59)</f>
        <v>0</v>
      </c>
      <c r="AH59" s="27">
        <f>+IF($C59=0,0,IF($C59=30,(AH5+AH32),IF($C59=60,(SUM(AG5:AH5)+SUM(AG32:AH32)),(SUM(AF5:AH5)+SUM(AF32:AH32)))))-SUM($D59:AG59)</f>
        <v>0</v>
      </c>
      <c r="AI59" s="27">
        <f>+IF($C59=0,0,IF($C59=30,(AI5+AI32),IF($C59=60,(SUM(AH5:AI5)+SUM(AH32:AI32)),(SUM(AG5:AI5)+SUM(AG32:AI32)))))-SUM($D59:AH59)</f>
        <v>0</v>
      </c>
      <c r="AJ59" s="27">
        <f>+IF($C59=0,0,IF($C59=30,(AJ5+AJ32),IF($C59=60,(SUM(AI5:AJ5)+SUM(AI32:AJ32)),(SUM(AH5:AJ5)+SUM(AH32:AJ32)))))-SUM($D59:AI59)</f>
        <v>0</v>
      </c>
      <c r="AK59" s="27">
        <f>+IF($C59=0,0,IF($C59=30,(AK5+AK32),IF($C59=60,(SUM(AJ5:AK5)+SUM(AJ32:AK32)),(SUM(AI5:AK5)+SUM(AI32:AK32)))))-SUM($D59:AJ59)</f>
        <v>0</v>
      </c>
      <c r="AL59" s="27">
        <f>+IF($C59=0,0,IF($C59=30,(AL5+AL32),IF($C59=60,(SUM(AK5:AL5)+SUM(AK32:AL32)),(SUM(AJ5:AL5)+SUM(AJ32:AL32)))))-SUM($D59:AK59)</f>
        <v>0</v>
      </c>
      <c r="AM59" s="27">
        <f>+IF($C59=0,0,IF($C59=30,(AM5+AM32),IF($C59=60,(SUM(AL5:AM5)+SUM(AL32:AM32)),(SUM(AK5:AM5)+SUM(AK32:AM32)))))-SUM($D59:AL59)</f>
        <v>0</v>
      </c>
      <c r="AN59" s="27">
        <f>+IF($C59=0,0,IF($C59=30,(AN5+AN32),IF($C59=60,(SUM(AM5:AN5)+SUM(AM32:AN32)),(SUM(AL5:AN5)+SUM(AL32:AN32)))))-SUM($D59:AM59)</f>
        <v>0</v>
      </c>
      <c r="AO59" s="27">
        <f>+IF($C59=0,0,IF($C59=30,(AO5+AO32),IF($C59=60,(SUM(AN5:AO5)+SUM(AN32:AO32)),(SUM(AM5:AO5)+SUM(AM32:AO32)))))-SUM($D59:AN59)</f>
        <v>0</v>
      </c>
      <c r="AP59" s="27">
        <f>+IF($C59=0,0,IF($C59=30,(AP5+AP32),IF($C59=60,(SUM(AO5:AP5)+SUM(AO32:AP32)),(SUM(AN5:AP5)+SUM(AN32:AP32)))))-SUM($D59:AO59)</f>
        <v>0</v>
      </c>
      <c r="AQ59" s="27">
        <f>+IF($C59=0,0,IF($C59=30,(AQ5+AQ32),IF($C59=60,(SUM(AP5:AQ5)+SUM(AP32:AQ32)),(SUM(AO5:AQ5)+SUM(AO32:AQ32)))))-SUM($D59:AP59)</f>
        <v>0</v>
      </c>
      <c r="AR59" s="27">
        <f>+IF($C59=0,0,IF($C59=30,(AR5+AR32),IF($C59=60,(SUM(AQ5:AR5)+SUM(AQ32:AR32)),(SUM(AP5:AR5)+SUM(AP32:AR32)))))-SUM($D59:AQ59)</f>
        <v>0</v>
      </c>
      <c r="AS59" s="27">
        <f>+IF($C59=0,0,IF($C59=30,(AS5+AS32),IF($C59=60,(SUM(AR5:AS5)+SUM(AR32:AS32)),(SUM(AQ5:AS5)+SUM(AQ32:AS32)))))-SUM($D59:AR59)</f>
        <v>0</v>
      </c>
      <c r="AT59" s="27">
        <f>+IF($C59=0,0,IF($C59=30,(AT5+AT32),IF($C59=60,(SUM(AS5:AT5)+SUM(AS32:AT32)),(SUM(AR5:AT5)+SUM(AR32:AT32)))))-SUM($D59:AS59)</f>
        <v>0</v>
      </c>
      <c r="AU59" s="27">
        <f>+IF($C59=0,0,IF($C59=30,(AU5+AU32),IF($C59=60,(SUM(AT5:AU5)+SUM(AT32:AU32)),(SUM(AS5:AU5)+SUM(AS32:AU32)))))-SUM($D59:AT59)</f>
        <v>0</v>
      </c>
      <c r="AV59" s="27">
        <f>+IF($C59=0,0,IF($C59=30,(AV5+AV32),IF($C59=60,(SUM(AU5:AV5)+SUM(AU32:AV32)),(SUM(AT5:AV5)+SUM(AT32:AV32)))))-SUM($D59:AU59)</f>
        <v>0</v>
      </c>
      <c r="AW59" s="27">
        <f>+IF($C59=0,0,IF($C59=30,(AW5+AW32),IF($C59=60,(SUM(AV5:AW5)+SUM(AV32:AW32)),(SUM(AU5:AW5)+SUM(AU32:AW32)))))-SUM($D59:AV59)</f>
        <v>0</v>
      </c>
      <c r="AX59" s="27">
        <f>+IF($C59=0,0,IF($C59=30,(AX5+AX32),IF($C59=60,(SUM(AW5:AX5)+SUM(AW32:AX32)),(SUM(AV5:AX5)+SUM(AV32:AX32)))))-SUM($D59:AW59)</f>
        <v>0</v>
      </c>
      <c r="AY59" s="27">
        <f>+IF($C59=0,0,IF($C59=30,(AY5+AY32),IF($C59=60,(SUM(AX5:AY5)+SUM(AX32:AY32)),(SUM(AW5:AY5)+SUM(AW32:AY32)))))-SUM($D59:AX59)</f>
        <v>0</v>
      </c>
    </row>
    <row r="60" spans="2:51" x14ac:dyDescent="0.25">
      <c r="B60" t="str">
        <f t="shared" si="29"/>
        <v>spese di pubblicità e promozioni</v>
      </c>
      <c r="C60" s="68">
        <v>0</v>
      </c>
      <c r="D60" s="27">
        <f t="shared" si="30"/>
        <v>0</v>
      </c>
      <c r="E60" s="27">
        <f t="shared" si="31"/>
        <v>0</v>
      </c>
      <c r="F60" s="27">
        <f>+IF($C60=0,0,IF($C60=30,(F6+F33),IF($C60=60,(SUM(E6:F6)+SUM(E33:F33)),(SUM(D6:F6)+SUM(D33:F33)))))-SUM($D60:E60)</f>
        <v>0</v>
      </c>
      <c r="G60" s="27">
        <f>+IF($C60=0,0,IF($C60=30,(G6+G33),IF($C60=60,(SUM(F6:G6)+SUM(F33:G33)),(SUM(E6:G6)+SUM(E33:G33)))))-SUM($D60:F60)</f>
        <v>0</v>
      </c>
      <c r="H60" s="27">
        <f>+IF($C60=0,0,IF($C60=30,(H6+H33),IF($C60=60,(SUM(G6:H6)+SUM(G33:H33)),(SUM(F6:H6)+SUM(F33:H33)))))-SUM($D60:G60)</f>
        <v>0</v>
      </c>
      <c r="I60" s="27">
        <f>+IF($C60=0,0,IF($C60=30,(I6+I33),IF($C60=60,(SUM(H6:I6)+SUM(H33:I33)),(SUM(G6:I6)+SUM(G33:I33)))))-SUM($D60:H60)</f>
        <v>0</v>
      </c>
      <c r="J60" s="27">
        <f>+IF($C60=0,0,IF($C60=30,(J6+J33),IF($C60=60,(SUM(I6:J6)+SUM(I33:J33)),(SUM(H6:J6)+SUM(H33:J33)))))-SUM($D60:I60)</f>
        <v>0</v>
      </c>
      <c r="K60" s="27">
        <f>+IF($C60=0,0,IF($C60=30,(K6+K33),IF($C60=60,(SUM(J6:K6)+SUM(J33:K33)),(SUM(I6:K6)+SUM(I33:K33)))))-SUM($D60:J60)</f>
        <v>0</v>
      </c>
      <c r="L60" s="27">
        <f>+IF($C60=0,0,IF($C60=30,(L6+L33),IF($C60=60,(SUM(K6:L6)+SUM(K33:L33)),(SUM(J6:L6)+SUM(J33:L33)))))-SUM($D60:K60)</f>
        <v>0</v>
      </c>
      <c r="M60" s="27">
        <f>+IF($C60=0,0,IF($C60=30,(M6+M33),IF($C60=60,(SUM(L6:M6)+SUM(L33:M33)),(SUM(K6:M6)+SUM(K33:M33)))))-SUM($D60:L60)</f>
        <v>0</v>
      </c>
      <c r="N60" s="27">
        <f>+IF($C60=0,0,IF($C60=30,(N6+N33),IF($C60=60,(SUM(M6:N6)+SUM(M33:N33)),(SUM(L6:N6)+SUM(L33:N33)))))-SUM($D60:M60)</f>
        <v>0</v>
      </c>
      <c r="O60" s="27">
        <f>+IF($C60=0,0,IF($C60=30,(O6+O33),IF($C60=60,(SUM(N6:O6)+SUM(N33:O33)),(SUM(M6:O6)+SUM(M33:O33)))))-SUM($D60:N60)</f>
        <v>0</v>
      </c>
      <c r="P60" s="27">
        <f>+IF($C60=0,0,IF($C60=30,(P6+P33),IF($C60=60,(SUM(O6:P6)+SUM(O33:P33)),(SUM(N6:P6)+SUM(N33:P33)))))-SUM($D60:O60)</f>
        <v>0</v>
      </c>
      <c r="Q60" s="27">
        <f>+IF($C60=0,0,IF($C60=30,(Q6+Q33),IF($C60=60,(SUM(P6:Q6)+SUM(P33:Q33)),(SUM(O6:Q6)+SUM(O33:Q33)))))-SUM($D60:P60)</f>
        <v>0</v>
      </c>
      <c r="R60" s="27">
        <f>+IF($C60=0,0,IF($C60=30,(R6+R33),IF($C60=60,(SUM(Q6:R6)+SUM(Q33:R33)),(SUM(P6:R6)+SUM(P33:R33)))))-SUM($D60:Q60)</f>
        <v>0</v>
      </c>
      <c r="S60" s="27">
        <f>+IF($C60=0,0,IF($C60=30,(S6+S33),IF($C60=60,(SUM(R6:S6)+SUM(R33:S33)),(SUM(Q6:S6)+SUM(Q33:S33)))))-SUM($D60:R60)</f>
        <v>0</v>
      </c>
      <c r="T60" s="27">
        <f>+IF($C60=0,0,IF($C60=30,(T6+T33),IF($C60=60,(SUM(S6:T6)+SUM(S33:T33)),(SUM(R6:T6)+SUM(R33:T33)))))-SUM($D60:S60)</f>
        <v>0</v>
      </c>
      <c r="U60" s="27">
        <f>+IF($C60=0,0,IF($C60=30,(U6+U33),IF($C60=60,(SUM(T6:U6)+SUM(T33:U33)),(SUM(S6:U6)+SUM(S33:U33)))))-SUM($D60:T60)</f>
        <v>0</v>
      </c>
      <c r="V60" s="27">
        <f>+IF($C60=0,0,IF($C60=30,(V6+V33),IF($C60=60,(SUM(U6:V6)+SUM(U33:V33)),(SUM(T6:V6)+SUM(T33:V33)))))-SUM($D60:U60)</f>
        <v>0</v>
      </c>
      <c r="W60" s="27">
        <f>+IF($C60=0,0,IF($C60=30,(W6+W33),IF($C60=60,(SUM(V6:W6)+SUM(V33:W33)),(SUM(U6:W6)+SUM(U33:W33)))))-SUM($D60:V60)</f>
        <v>0</v>
      </c>
      <c r="X60" s="27">
        <f>+IF($C60=0,0,IF($C60=30,(X6+X33),IF($C60=60,(SUM(W6:X6)+SUM(W33:X33)),(SUM(V6:X6)+SUM(V33:X33)))))-SUM($D60:W60)</f>
        <v>0</v>
      </c>
      <c r="Y60" s="27">
        <f>+IF($C60=0,0,IF($C60=30,(Y6+Y33),IF($C60=60,(SUM(X6:Y6)+SUM(X33:Y33)),(SUM(W6:Y6)+SUM(W33:Y33)))))-SUM($D60:X60)</f>
        <v>0</v>
      </c>
      <c r="Z60" s="27">
        <f>+IF($C60=0,0,IF($C60=30,(Z6+Z33),IF($C60=60,(SUM(Y6:Z6)+SUM(Y33:Z33)),(SUM(X6:Z6)+SUM(X33:Z33)))))-SUM($D60:Y60)</f>
        <v>0</v>
      </c>
      <c r="AA60" s="27">
        <f>+IF($C60=0,0,IF($C60=30,(AA6+AA33),IF($C60=60,(SUM(Z6:AA6)+SUM(Z33:AA33)),(SUM(Y6:AA6)+SUM(Y33:AA33)))))-SUM($D60:Z60)</f>
        <v>0</v>
      </c>
      <c r="AB60" s="27">
        <f>+IF($C60=0,0,IF($C60=30,(AB6+AB33),IF($C60=60,(SUM(AA6:AB6)+SUM(AA33:AB33)),(SUM(Z6:AB6)+SUM(Z33:AB33)))))-SUM($D60:AA60)</f>
        <v>0</v>
      </c>
      <c r="AC60" s="27">
        <f>+IF($C60=0,0,IF($C60=30,(AC6+AC33),IF($C60=60,(SUM(AB6:AC6)+SUM(AB33:AC33)),(SUM(AA6:AC6)+SUM(AA33:AC33)))))-SUM($D60:AB60)</f>
        <v>0</v>
      </c>
      <c r="AD60" s="27">
        <f>+IF($C60=0,0,IF($C60=30,(AD6+AD33),IF($C60=60,(SUM(AC6:AD6)+SUM(AC33:AD33)),(SUM(AB6:AD6)+SUM(AB33:AD33)))))-SUM($D60:AC60)</f>
        <v>0</v>
      </c>
      <c r="AE60" s="27">
        <f>+IF($C60=0,0,IF($C60=30,(AE6+AE33),IF($C60=60,(SUM(AD6:AE6)+SUM(AD33:AE33)),(SUM(AC6:AE6)+SUM(AC33:AE33)))))-SUM($D60:AD60)</f>
        <v>0</v>
      </c>
      <c r="AF60" s="27">
        <f>+IF($C60=0,0,IF($C60=30,(AF6+AF33),IF($C60=60,(SUM(AE6:AF6)+SUM(AE33:AF33)),(SUM(AD6:AF6)+SUM(AD33:AF33)))))-SUM($D60:AE60)</f>
        <v>0</v>
      </c>
      <c r="AG60" s="27">
        <f>+IF($C60=0,0,IF($C60=30,(AG6+AG33),IF($C60=60,(SUM(AF6:AG6)+SUM(AF33:AG33)),(SUM(AE6:AG6)+SUM(AE33:AG33)))))-SUM($D60:AF60)</f>
        <v>0</v>
      </c>
      <c r="AH60" s="27">
        <f>+IF($C60=0,0,IF($C60=30,(AH6+AH33),IF($C60=60,(SUM(AG6:AH6)+SUM(AG33:AH33)),(SUM(AF6:AH6)+SUM(AF33:AH33)))))-SUM($D60:AG60)</f>
        <v>0</v>
      </c>
      <c r="AI60" s="27">
        <f>+IF($C60=0,0,IF($C60=30,(AI6+AI33),IF($C60=60,(SUM(AH6:AI6)+SUM(AH33:AI33)),(SUM(AG6:AI6)+SUM(AG33:AI33)))))-SUM($D60:AH60)</f>
        <v>0</v>
      </c>
      <c r="AJ60" s="27">
        <f>+IF($C60=0,0,IF($C60=30,(AJ6+AJ33),IF($C60=60,(SUM(AI6:AJ6)+SUM(AI33:AJ33)),(SUM(AH6:AJ6)+SUM(AH33:AJ33)))))-SUM($D60:AI60)</f>
        <v>0</v>
      </c>
      <c r="AK60" s="27">
        <f>+IF($C60=0,0,IF($C60=30,(AK6+AK33),IF($C60=60,(SUM(AJ6:AK6)+SUM(AJ33:AK33)),(SUM(AI6:AK6)+SUM(AI33:AK33)))))-SUM($D60:AJ60)</f>
        <v>0</v>
      </c>
      <c r="AL60" s="27">
        <f>+IF($C60=0,0,IF($C60=30,(AL6+AL33),IF($C60=60,(SUM(AK6:AL6)+SUM(AK33:AL33)),(SUM(AJ6:AL6)+SUM(AJ33:AL33)))))-SUM($D60:AK60)</f>
        <v>0</v>
      </c>
      <c r="AM60" s="27">
        <f>+IF($C60=0,0,IF($C60=30,(AM6+AM33),IF($C60=60,(SUM(AL6:AM6)+SUM(AL33:AM33)),(SUM(AK6:AM6)+SUM(AK33:AM33)))))-SUM($D60:AL60)</f>
        <v>0</v>
      </c>
      <c r="AN60" s="27">
        <f>+IF($C60=0,0,IF($C60=30,(AN6+AN33),IF($C60=60,(SUM(AM6:AN6)+SUM(AM33:AN33)),(SUM(AL6:AN6)+SUM(AL33:AN33)))))-SUM($D60:AM60)</f>
        <v>0</v>
      </c>
      <c r="AO60" s="27">
        <f>+IF($C60=0,0,IF($C60=30,(AO6+AO33),IF($C60=60,(SUM(AN6:AO6)+SUM(AN33:AO33)),(SUM(AM6:AO6)+SUM(AM33:AO33)))))-SUM($D60:AN60)</f>
        <v>0</v>
      </c>
      <c r="AP60" s="27">
        <f>+IF($C60=0,0,IF($C60=30,(AP6+AP33),IF($C60=60,(SUM(AO6:AP6)+SUM(AO33:AP33)),(SUM(AN6:AP6)+SUM(AN33:AP33)))))-SUM($D60:AO60)</f>
        <v>0</v>
      </c>
      <c r="AQ60" s="27">
        <f>+IF($C60=0,0,IF($C60=30,(AQ6+AQ33),IF($C60=60,(SUM(AP6:AQ6)+SUM(AP33:AQ33)),(SUM(AO6:AQ6)+SUM(AO33:AQ33)))))-SUM($D60:AP60)</f>
        <v>0</v>
      </c>
      <c r="AR60" s="27">
        <f>+IF($C60=0,0,IF($C60=30,(AR6+AR33),IF($C60=60,(SUM(AQ6:AR6)+SUM(AQ33:AR33)),(SUM(AP6:AR6)+SUM(AP33:AR33)))))-SUM($D60:AQ60)</f>
        <v>0</v>
      </c>
      <c r="AS60" s="27">
        <f>+IF($C60=0,0,IF($C60=30,(AS6+AS33),IF($C60=60,(SUM(AR6:AS6)+SUM(AR33:AS33)),(SUM(AQ6:AS6)+SUM(AQ33:AS33)))))-SUM($D60:AR60)</f>
        <v>0</v>
      </c>
      <c r="AT60" s="27">
        <f>+IF($C60=0,0,IF($C60=30,(AT6+AT33),IF($C60=60,(SUM(AS6:AT6)+SUM(AS33:AT33)),(SUM(AR6:AT6)+SUM(AR33:AT33)))))-SUM($D60:AS60)</f>
        <v>0</v>
      </c>
      <c r="AU60" s="27">
        <f>+IF($C60=0,0,IF($C60=30,(AU6+AU33),IF($C60=60,(SUM(AT6:AU6)+SUM(AT33:AU33)),(SUM(AS6:AU6)+SUM(AS33:AU33)))))-SUM($D60:AT60)</f>
        <v>0</v>
      </c>
      <c r="AV60" s="27">
        <f>+IF($C60=0,0,IF($C60=30,(AV6+AV33),IF($C60=60,(SUM(AU6:AV6)+SUM(AU33:AV33)),(SUM(AT6:AV6)+SUM(AT33:AV33)))))-SUM($D60:AU60)</f>
        <v>0</v>
      </c>
      <c r="AW60" s="27">
        <f>+IF($C60=0,0,IF($C60=30,(AW6+AW33),IF($C60=60,(SUM(AV6:AW6)+SUM(AV33:AW33)),(SUM(AU6:AW6)+SUM(AU33:AW33)))))-SUM($D60:AV60)</f>
        <v>0</v>
      </c>
      <c r="AX60" s="27">
        <f>+IF($C60=0,0,IF($C60=30,(AX6+AX33),IF($C60=60,(SUM(AW6:AX6)+SUM(AW33:AX33)),(SUM(AV6:AX6)+SUM(AV33:AX33)))))-SUM($D60:AW60)</f>
        <v>0</v>
      </c>
      <c r="AY60" s="27">
        <f>+IF($C60=0,0,IF($C60=30,(AY6+AY33),IF($C60=60,(SUM(AX6:AY6)+SUM(AX33:AY33)),(SUM(AW6:AY6)+SUM(AW33:AY33)))))-SUM($D60:AX60)</f>
        <v>0</v>
      </c>
    </row>
    <row r="61" spans="2:51" x14ac:dyDescent="0.25">
      <c r="B61" t="str">
        <f t="shared" si="29"/>
        <v>Altri costi variabili</v>
      </c>
      <c r="C61" s="68">
        <v>0</v>
      </c>
      <c r="D61" s="27">
        <f t="shared" si="30"/>
        <v>0</v>
      </c>
      <c r="E61" s="27">
        <f t="shared" si="31"/>
        <v>0</v>
      </c>
      <c r="F61" s="27">
        <f>+IF($C61=0,0,IF($C61=30,(F7+F34),IF($C61=60,(SUM(E7:F7)+SUM(E34:F34)),(SUM(D7:F7)+SUM(D34:F34)))))-SUM($D61:E61)</f>
        <v>0</v>
      </c>
      <c r="G61" s="27">
        <f>+IF($C61=0,0,IF($C61=30,(G7+G34),IF($C61=60,(SUM(F7:G7)+SUM(F34:G34)),(SUM(E7:G7)+SUM(E34:G34)))))-SUM($D61:F61)</f>
        <v>0</v>
      </c>
      <c r="H61" s="27">
        <f>+IF($C61=0,0,IF($C61=30,(H7+H34),IF($C61=60,(SUM(G7:H7)+SUM(G34:H34)),(SUM(F7:H7)+SUM(F34:H34)))))-SUM($D61:G61)</f>
        <v>0</v>
      </c>
      <c r="I61" s="27">
        <f>+IF($C61=0,0,IF($C61=30,(I7+I34),IF($C61=60,(SUM(H7:I7)+SUM(H34:I34)),(SUM(G7:I7)+SUM(G34:I34)))))-SUM($D61:H61)</f>
        <v>0</v>
      </c>
      <c r="J61" s="27">
        <f>+IF($C61=0,0,IF($C61=30,(J7+J34),IF($C61=60,(SUM(I7:J7)+SUM(I34:J34)),(SUM(H7:J7)+SUM(H34:J34)))))-SUM($D61:I61)</f>
        <v>0</v>
      </c>
      <c r="K61" s="27">
        <f>+IF($C61=0,0,IF($C61=30,(K7+K34),IF($C61=60,(SUM(J7:K7)+SUM(J34:K34)),(SUM(I7:K7)+SUM(I34:K34)))))-SUM($D61:J61)</f>
        <v>0</v>
      </c>
      <c r="L61" s="27">
        <f>+IF($C61=0,0,IF($C61=30,(L7+L34),IF($C61=60,(SUM(K7:L7)+SUM(K34:L34)),(SUM(J7:L7)+SUM(J34:L34)))))-SUM($D61:K61)</f>
        <v>0</v>
      </c>
      <c r="M61" s="27">
        <f>+IF($C61=0,0,IF($C61=30,(M7+M34),IF($C61=60,(SUM(L7:M7)+SUM(L34:M34)),(SUM(K7:M7)+SUM(K34:M34)))))-SUM($D61:L61)</f>
        <v>0</v>
      </c>
      <c r="N61" s="27">
        <f>+IF($C61=0,0,IF($C61=30,(N7+N34),IF($C61=60,(SUM(M7:N7)+SUM(M34:N34)),(SUM(L7:N7)+SUM(L34:N34)))))-SUM($D61:M61)</f>
        <v>0</v>
      </c>
      <c r="O61" s="27">
        <f>+IF($C61=0,0,IF($C61=30,(O7+O34),IF($C61=60,(SUM(N7:O7)+SUM(N34:O34)),(SUM(M7:O7)+SUM(M34:O34)))))-SUM($D61:N61)</f>
        <v>0</v>
      </c>
      <c r="P61" s="27">
        <f>+IF($C61=0,0,IF($C61=30,(P7+P34),IF($C61=60,(SUM(O7:P7)+SUM(O34:P34)),(SUM(N7:P7)+SUM(N34:P34)))))-SUM($D61:O61)</f>
        <v>0</v>
      </c>
      <c r="Q61" s="27">
        <f>+IF($C61=0,0,IF($C61=30,(Q7+Q34),IF($C61=60,(SUM(P7:Q7)+SUM(P34:Q34)),(SUM(O7:Q7)+SUM(O34:Q34)))))-SUM($D61:P61)</f>
        <v>0</v>
      </c>
      <c r="R61" s="27">
        <f>+IF($C61=0,0,IF($C61=30,(R7+R34),IF($C61=60,(SUM(Q7:R7)+SUM(Q34:R34)),(SUM(P7:R7)+SUM(P34:R34)))))-SUM($D61:Q61)</f>
        <v>0</v>
      </c>
      <c r="S61" s="27">
        <f>+IF($C61=0,0,IF($C61=30,(S7+S34),IF($C61=60,(SUM(R7:S7)+SUM(R34:S34)),(SUM(Q7:S7)+SUM(Q34:S34)))))-SUM($D61:R61)</f>
        <v>0</v>
      </c>
      <c r="T61" s="27">
        <f>+IF($C61=0,0,IF($C61=30,(T7+T34),IF($C61=60,(SUM(S7:T7)+SUM(S34:T34)),(SUM(R7:T7)+SUM(R34:T34)))))-SUM($D61:S61)</f>
        <v>0</v>
      </c>
      <c r="U61" s="27">
        <f>+IF($C61=0,0,IF($C61=30,(U7+U34),IF($C61=60,(SUM(T7:U7)+SUM(T34:U34)),(SUM(S7:U7)+SUM(S34:U34)))))-SUM($D61:T61)</f>
        <v>0</v>
      </c>
      <c r="V61" s="27">
        <f>+IF($C61=0,0,IF($C61=30,(V7+V34),IF($C61=60,(SUM(U7:V7)+SUM(U34:V34)),(SUM(T7:V7)+SUM(T34:V34)))))-SUM($D61:U61)</f>
        <v>0</v>
      </c>
      <c r="W61" s="27">
        <f>+IF($C61=0,0,IF($C61=30,(W7+W34),IF($C61=60,(SUM(V7:W7)+SUM(V34:W34)),(SUM(U7:W7)+SUM(U34:W34)))))-SUM($D61:V61)</f>
        <v>0</v>
      </c>
      <c r="X61" s="27">
        <f>+IF($C61=0,0,IF($C61=30,(X7+X34),IF($C61=60,(SUM(W7:X7)+SUM(W34:X34)),(SUM(V7:X7)+SUM(V34:X34)))))-SUM($D61:W61)</f>
        <v>0</v>
      </c>
      <c r="Y61" s="27">
        <f>+IF($C61=0,0,IF($C61=30,(Y7+Y34),IF($C61=60,(SUM(X7:Y7)+SUM(X34:Y34)),(SUM(W7:Y7)+SUM(W34:Y34)))))-SUM($D61:X61)</f>
        <v>0</v>
      </c>
      <c r="Z61" s="27">
        <f>+IF($C61=0,0,IF($C61=30,(Z7+Z34),IF($C61=60,(SUM(Y7:Z7)+SUM(Y34:Z34)),(SUM(X7:Z7)+SUM(X34:Z34)))))-SUM($D61:Y61)</f>
        <v>0</v>
      </c>
      <c r="AA61" s="27">
        <f>+IF($C61=0,0,IF($C61=30,(AA7+AA34),IF($C61=60,(SUM(Z7:AA7)+SUM(Z34:AA34)),(SUM(Y7:AA7)+SUM(Y34:AA34)))))-SUM($D61:Z61)</f>
        <v>0</v>
      </c>
      <c r="AB61" s="27">
        <f>+IF($C61=0,0,IF($C61=30,(AB7+AB34),IF($C61=60,(SUM(AA7:AB7)+SUM(AA34:AB34)),(SUM(Z7:AB7)+SUM(Z34:AB34)))))-SUM($D61:AA61)</f>
        <v>0</v>
      </c>
      <c r="AC61" s="27">
        <f>+IF($C61=0,0,IF($C61=30,(AC7+AC34),IF($C61=60,(SUM(AB7:AC7)+SUM(AB34:AC34)),(SUM(AA7:AC7)+SUM(AA34:AC34)))))-SUM($D61:AB61)</f>
        <v>0</v>
      </c>
      <c r="AD61" s="27">
        <f>+IF($C61=0,0,IF($C61=30,(AD7+AD34),IF($C61=60,(SUM(AC7:AD7)+SUM(AC34:AD34)),(SUM(AB7:AD7)+SUM(AB34:AD34)))))-SUM($D61:AC61)</f>
        <v>0</v>
      </c>
      <c r="AE61" s="27">
        <f>+IF($C61=0,0,IF($C61=30,(AE7+AE34),IF($C61=60,(SUM(AD7:AE7)+SUM(AD34:AE34)),(SUM(AC7:AE7)+SUM(AC34:AE34)))))-SUM($D61:AD61)</f>
        <v>0</v>
      </c>
      <c r="AF61" s="27">
        <f>+IF($C61=0,0,IF($C61=30,(AF7+AF34),IF($C61=60,(SUM(AE7:AF7)+SUM(AE34:AF34)),(SUM(AD7:AF7)+SUM(AD34:AF34)))))-SUM($D61:AE61)</f>
        <v>0</v>
      </c>
      <c r="AG61" s="27">
        <f>+IF($C61=0,0,IF($C61=30,(AG7+AG34),IF($C61=60,(SUM(AF7:AG7)+SUM(AF34:AG34)),(SUM(AE7:AG7)+SUM(AE34:AG34)))))-SUM($D61:AF61)</f>
        <v>0</v>
      </c>
      <c r="AH61" s="27">
        <f>+IF($C61=0,0,IF($C61=30,(AH7+AH34),IF($C61=60,(SUM(AG7:AH7)+SUM(AG34:AH34)),(SUM(AF7:AH7)+SUM(AF34:AH34)))))-SUM($D61:AG61)</f>
        <v>0</v>
      </c>
      <c r="AI61" s="27">
        <f>+IF($C61=0,0,IF($C61=30,(AI7+AI34),IF($C61=60,(SUM(AH7:AI7)+SUM(AH34:AI34)),(SUM(AG7:AI7)+SUM(AG34:AI34)))))-SUM($D61:AH61)</f>
        <v>0</v>
      </c>
      <c r="AJ61" s="27">
        <f>+IF($C61=0,0,IF($C61=30,(AJ7+AJ34),IF($C61=60,(SUM(AI7:AJ7)+SUM(AI34:AJ34)),(SUM(AH7:AJ7)+SUM(AH34:AJ34)))))-SUM($D61:AI61)</f>
        <v>0</v>
      </c>
      <c r="AK61" s="27">
        <f>+IF($C61=0,0,IF($C61=30,(AK7+AK34),IF($C61=60,(SUM(AJ7:AK7)+SUM(AJ34:AK34)),(SUM(AI7:AK7)+SUM(AI34:AK34)))))-SUM($D61:AJ61)</f>
        <v>0</v>
      </c>
      <c r="AL61" s="27">
        <f>+IF($C61=0,0,IF($C61=30,(AL7+AL34),IF($C61=60,(SUM(AK7:AL7)+SUM(AK34:AL34)),(SUM(AJ7:AL7)+SUM(AJ34:AL34)))))-SUM($D61:AK61)</f>
        <v>0</v>
      </c>
      <c r="AM61" s="27">
        <f>+IF($C61=0,0,IF($C61=30,(AM7+AM34),IF($C61=60,(SUM(AL7:AM7)+SUM(AL34:AM34)),(SUM(AK7:AM7)+SUM(AK34:AM34)))))-SUM($D61:AL61)</f>
        <v>0</v>
      </c>
      <c r="AN61" s="27">
        <f>+IF($C61=0,0,IF($C61=30,(AN7+AN34),IF($C61=60,(SUM(AM7:AN7)+SUM(AM34:AN34)),(SUM(AL7:AN7)+SUM(AL34:AN34)))))-SUM($D61:AM61)</f>
        <v>0</v>
      </c>
      <c r="AO61" s="27">
        <f>+IF($C61=0,0,IF($C61=30,(AO7+AO34),IF($C61=60,(SUM(AN7:AO7)+SUM(AN34:AO34)),(SUM(AM7:AO7)+SUM(AM34:AO34)))))-SUM($D61:AN61)</f>
        <v>0</v>
      </c>
      <c r="AP61" s="27">
        <f>+IF($C61=0,0,IF($C61=30,(AP7+AP34),IF($C61=60,(SUM(AO7:AP7)+SUM(AO34:AP34)),(SUM(AN7:AP7)+SUM(AN34:AP34)))))-SUM($D61:AO61)</f>
        <v>0</v>
      </c>
      <c r="AQ61" s="27">
        <f>+IF($C61=0,0,IF($C61=30,(AQ7+AQ34),IF($C61=60,(SUM(AP7:AQ7)+SUM(AP34:AQ34)),(SUM(AO7:AQ7)+SUM(AO34:AQ34)))))-SUM($D61:AP61)</f>
        <v>0</v>
      </c>
      <c r="AR61" s="27">
        <f>+IF($C61=0,0,IF($C61=30,(AR7+AR34),IF($C61=60,(SUM(AQ7:AR7)+SUM(AQ34:AR34)),(SUM(AP7:AR7)+SUM(AP34:AR34)))))-SUM($D61:AQ61)</f>
        <v>0</v>
      </c>
      <c r="AS61" s="27">
        <f>+IF($C61=0,0,IF($C61=30,(AS7+AS34),IF($C61=60,(SUM(AR7:AS7)+SUM(AR34:AS34)),(SUM(AQ7:AS7)+SUM(AQ34:AS34)))))-SUM($D61:AR61)</f>
        <v>0</v>
      </c>
      <c r="AT61" s="27">
        <f>+IF($C61=0,0,IF($C61=30,(AT7+AT34),IF($C61=60,(SUM(AS7:AT7)+SUM(AS34:AT34)),(SUM(AR7:AT7)+SUM(AR34:AT34)))))-SUM($D61:AS61)</f>
        <v>0</v>
      </c>
      <c r="AU61" s="27">
        <f>+IF($C61=0,0,IF($C61=30,(AU7+AU34),IF($C61=60,(SUM(AT7:AU7)+SUM(AT34:AU34)),(SUM(AS7:AU7)+SUM(AS34:AU34)))))-SUM($D61:AT61)</f>
        <v>0</v>
      </c>
      <c r="AV61" s="27">
        <f>+IF($C61=0,0,IF($C61=30,(AV7+AV34),IF($C61=60,(SUM(AU7:AV7)+SUM(AU34:AV34)),(SUM(AT7:AV7)+SUM(AT34:AV34)))))-SUM($D61:AU61)</f>
        <v>0</v>
      </c>
      <c r="AW61" s="27">
        <f>+IF($C61=0,0,IF($C61=30,(AW7+AW34),IF($C61=60,(SUM(AV7:AW7)+SUM(AV34:AW34)),(SUM(AU7:AW7)+SUM(AU34:AW34)))))-SUM($D61:AV61)</f>
        <v>0</v>
      </c>
      <c r="AX61" s="27">
        <f>+IF($C61=0,0,IF($C61=30,(AX7+AX34),IF($C61=60,(SUM(AW7:AX7)+SUM(AW34:AX34)),(SUM(AV7:AX7)+SUM(AV34:AX34)))))-SUM($D61:AW61)</f>
        <v>0</v>
      </c>
      <c r="AY61" s="27">
        <f>+IF($C61=0,0,IF($C61=30,(AY7+AY34),IF($C61=60,(SUM(AX7:AY7)+SUM(AX34:AY34)),(SUM(AW7:AY7)+SUM(AW34:AY34)))))-SUM($D61:AX61)</f>
        <v>0</v>
      </c>
    </row>
    <row r="62" spans="2:51" x14ac:dyDescent="0.25">
      <c r="B62" t="str">
        <f t="shared" si="29"/>
        <v>beni strumentali inf. al milione</v>
      </c>
      <c r="C62" s="68">
        <v>0</v>
      </c>
      <c r="D62" s="27">
        <f t="shared" si="30"/>
        <v>0</v>
      </c>
      <c r="E62" s="27">
        <f t="shared" si="31"/>
        <v>0</v>
      </c>
      <c r="F62" s="27">
        <f>+IF($C62=0,0,IF($C62=30,(F8+F35),IF($C62=60,(SUM(E8:F8)+SUM(E35:F35)),(SUM(D8:F8)+SUM(D35:F35)))))-SUM($D62:E62)</f>
        <v>0</v>
      </c>
      <c r="G62" s="27">
        <f>+IF($C62=0,0,IF($C62=30,(G8+G35),IF($C62=60,(SUM(F8:G8)+SUM(F35:G35)),(SUM(E8:G8)+SUM(E35:G35)))))-SUM($D62:F62)</f>
        <v>0</v>
      </c>
      <c r="H62" s="27">
        <f>+IF($C62=0,0,IF($C62=30,(H8+H35),IF($C62=60,(SUM(G8:H8)+SUM(G35:H35)),(SUM(F8:H8)+SUM(F35:H35)))))-SUM($D62:G62)</f>
        <v>0</v>
      </c>
      <c r="I62" s="27">
        <f>+IF($C62=0,0,IF($C62=30,(I8+I35),IF($C62=60,(SUM(H8:I8)+SUM(H35:I35)),(SUM(G8:I8)+SUM(G35:I35)))))-SUM($D62:H62)</f>
        <v>0</v>
      </c>
      <c r="J62" s="27">
        <f>+IF($C62=0,0,IF($C62=30,(J8+J35),IF($C62=60,(SUM(I8:J8)+SUM(I35:J35)),(SUM(H8:J8)+SUM(H35:J35)))))-SUM($D62:I62)</f>
        <v>0</v>
      </c>
      <c r="K62" s="27">
        <f>+IF($C62=0,0,IF($C62=30,(K8+K35),IF($C62=60,(SUM(J8:K8)+SUM(J35:K35)),(SUM(I8:K8)+SUM(I35:K35)))))-SUM($D62:J62)</f>
        <v>0</v>
      </c>
      <c r="L62" s="27">
        <f>+IF($C62=0,0,IF($C62=30,(L8+L35),IF($C62=60,(SUM(K8:L8)+SUM(K35:L35)),(SUM(J8:L8)+SUM(J35:L35)))))-SUM($D62:K62)</f>
        <v>0</v>
      </c>
      <c r="M62" s="27">
        <f>+IF($C62=0,0,IF($C62=30,(M8+M35),IF($C62=60,(SUM(L8:M8)+SUM(L35:M35)),(SUM(K8:M8)+SUM(K35:M35)))))-SUM($D62:L62)</f>
        <v>0</v>
      </c>
      <c r="N62" s="27">
        <f>+IF($C62=0,0,IF($C62=30,(N8+N35),IF($C62=60,(SUM(M8:N8)+SUM(M35:N35)),(SUM(L8:N8)+SUM(L35:N35)))))-SUM($D62:M62)</f>
        <v>0</v>
      </c>
      <c r="O62" s="27">
        <f>+IF($C62=0,0,IF($C62=30,(O8+O35),IF($C62=60,(SUM(N8:O8)+SUM(N35:O35)),(SUM(M8:O8)+SUM(M35:O35)))))-SUM($D62:N62)</f>
        <v>0</v>
      </c>
      <c r="P62" s="27">
        <f>+IF($C62=0,0,IF($C62=30,(P8+P35),IF($C62=60,(SUM(O8:P8)+SUM(O35:P35)),(SUM(N8:P8)+SUM(N35:P35)))))-SUM($D62:O62)</f>
        <v>0</v>
      </c>
      <c r="Q62" s="27">
        <f>+IF($C62=0,0,IF($C62=30,(Q8+Q35),IF($C62=60,(SUM(P8:Q8)+SUM(P35:Q35)),(SUM(O8:Q8)+SUM(O35:Q35)))))-SUM($D62:P62)</f>
        <v>0</v>
      </c>
      <c r="R62" s="27">
        <f>+IF($C62=0,0,IF($C62=30,(R8+R35),IF($C62=60,(SUM(Q8:R8)+SUM(Q35:R35)),(SUM(P8:R8)+SUM(P35:R35)))))-SUM($D62:Q62)</f>
        <v>0</v>
      </c>
      <c r="S62" s="27">
        <f>+IF($C62=0,0,IF($C62=30,(S8+S35),IF($C62=60,(SUM(R8:S8)+SUM(R35:S35)),(SUM(Q8:S8)+SUM(Q35:S35)))))-SUM($D62:R62)</f>
        <v>0</v>
      </c>
      <c r="T62" s="27">
        <f>+IF($C62=0,0,IF($C62=30,(T8+T35),IF($C62=60,(SUM(S8:T8)+SUM(S35:T35)),(SUM(R8:T8)+SUM(R35:T35)))))-SUM($D62:S62)</f>
        <v>0</v>
      </c>
      <c r="U62" s="27">
        <f>+IF($C62=0,0,IF($C62=30,(U8+U35),IF($C62=60,(SUM(T8:U8)+SUM(T35:U35)),(SUM(S8:U8)+SUM(S35:U35)))))-SUM($D62:T62)</f>
        <v>0</v>
      </c>
      <c r="V62" s="27">
        <f>+IF($C62=0,0,IF($C62=30,(V8+V35),IF($C62=60,(SUM(U8:V8)+SUM(U35:V35)),(SUM(T8:V8)+SUM(T35:V35)))))-SUM($D62:U62)</f>
        <v>0</v>
      </c>
      <c r="W62" s="27">
        <f>+IF($C62=0,0,IF($C62=30,(W8+W35),IF($C62=60,(SUM(V8:W8)+SUM(V35:W35)),(SUM(U8:W8)+SUM(U35:W35)))))-SUM($D62:V62)</f>
        <v>0</v>
      </c>
      <c r="X62" s="27">
        <f>+IF($C62=0,0,IF($C62=30,(X8+X35),IF($C62=60,(SUM(W8:X8)+SUM(W35:X35)),(SUM(V8:X8)+SUM(V35:X35)))))-SUM($D62:W62)</f>
        <v>0</v>
      </c>
      <c r="Y62" s="27">
        <f>+IF($C62=0,0,IF($C62=30,(Y8+Y35),IF($C62=60,(SUM(X8:Y8)+SUM(X35:Y35)),(SUM(W8:Y8)+SUM(W35:Y35)))))-SUM($D62:X62)</f>
        <v>0</v>
      </c>
      <c r="Z62" s="27">
        <f>+IF($C62=0,0,IF($C62=30,(Z8+Z35),IF($C62=60,(SUM(Y8:Z8)+SUM(Y35:Z35)),(SUM(X8:Z8)+SUM(X35:Z35)))))-SUM($D62:Y62)</f>
        <v>0</v>
      </c>
      <c r="AA62" s="27">
        <f>+IF($C62=0,0,IF($C62=30,(AA8+AA35),IF($C62=60,(SUM(Z8:AA8)+SUM(Z35:AA35)),(SUM(Y8:AA8)+SUM(Y35:AA35)))))-SUM($D62:Z62)</f>
        <v>0</v>
      </c>
      <c r="AB62" s="27">
        <f>+IF($C62=0,0,IF($C62=30,(AB8+AB35),IF($C62=60,(SUM(AA8:AB8)+SUM(AA35:AB35)),(SUM(Z8:AB8)+SUM(Z35:AB35)))))-SUM($D62:AA62)</f>
        <v>0</v>
      </c>
      <c r="AC62" s="27">
        <f>+IF($C62=0,0,IF($C62=30,(AC8+AC35),IF($C62=60,(SUM(AB8:AC8)+SUM(AB35:AC35)),(SUM(AA8:AC8)+SUM(AA35:AC35)))))-SUM($D62:AB62)</f>
        <v>0</v>
      </c>
      <c r="AD62" s="27">
        <f>+IF($C62=0,0,IF($C62=30,(AD8+AD35),IF($C62=60,(SUM(AC8:AD8)+SUM(AC35:AD35)),(SUM(AB8:AD8)+SUM(AB35:AD35)))))-SUM($D62:AC62)</f>
        <v>0</v>
      </c>
      <c r="AE62" s="27">
        <f>+IF($C62=0,0,IF($C62=30,(AE8+AE35),IF($C62=60,(SUM(AD8:AE8)+SUM(AD35:AE35)),(SUM(AC8:AE8)+SUM(AC35:AE35)))))-SUM($D62:AD62)</f>
        <v>0</v>
      </c>
      <c r="AF62" s="27">
        <f>+IF($C62=0,0,IF($C62=30,(AF8+AF35),IF($C62=60,(SUM(AE8:AF8)+SUM(AE35:AF35)),(SUM(AD8:AF8)+SUM(AD35:AF35)))))-SUM($D62:AE62)</f>
        <v>0</v>
      </c>
      <c r="AG62" s="27">
        <f>+IF($C62=0,0,IF($C62=30,(AG8+AG35),IF($C62=60,(SUM(AF8:AG8)+SUM(AF35:AG35)),(SUM(AE8:AG8)+SUM(AE35:AG35)))))-SUM($D62:AF62)</f>
        <v>0</v>
      </c>
      <c r="AH62" s="27">
        <f>+IF($C62=0,0,IF($C62=30,(AH8+AH35),IF($C62=60,(SUM(AG8:AH8)+SUM(AG35:AH35)),(SUM(AF8:AH8)+SUM(AF35:AH35)))))-SUM($D62:AG62)</f>
        <v>0</v>
      </c>
      <c r="AI62" s="27">
        <f>+IF($C62=0,0,IF($C62=30,(AI8+AI35),IF($C62=60,(SUM(AH8:AI8)+SUM(AH35:AI35)),(SUM(AG8:AI8)+SUM(AG35:AI35)))))-SUM($D62:AH62)</f>
        <v>0</v>
      </c>
      <c r="AJ62" s="27">
        <f>+IF($C62=0,0,IF($C62=30,(AJ8+AJ35),IF($C62=60,(SUM(AI8:AJ8)+SUM(AI35:AJ35)),(SUM(AH8:AJ8)+SUM(AH35:AJ35)))))-SUM($D62:AI62)</f>
        <v>0</v>
      </c>
      <c r="AK62" s="27">
        <f>+IF($C62=0,0,IF($C62=30,(AK8+AK35),IF($C62=60,(SUM(AJ8:AK8)+SUM(AJ35:AK35)),(SUM(AI8:AK8)+SUM(AI35:AK35)))))-SUM($D62:AJ62)</f>
        <v>0</v>
      </c>
      <c r="AL62" s="27">
        <f>+IF($C62=0,0,IF($C62=30,(AL8+AL35),IF($C62=60,(SUM(AK8:AL8)+SUM(AK35:AL35)),(SUM(AJ8:AL8)+SUM(AJ35:AL35)))))-SUM($D62:AK62)</f>
        <v>0</v>
      </c>
      <c r="AM62" s="27">
        <f>+IF($C62=0,0,IF($C62=30,(AM8+AM35),IF($C62=60,(SUM(AL8:AM8)+SUM(AL35:AM35)),(SUM(AK8:AM8)+SUM(AK35:AM35)))))-SUM($D62:AL62)</f>
        <v>0</v>
      </c>
      <c r="AN62" s="27">
        <f>+IF($C62=0,0,IF($C62=30,(AN8+AN35),IF($C62=60,(SUM(AM8:AN8)+SUM(AM35:AN35)),(SUM(AL8:AN8)+SUM(AL35:AN35)))))-SUM($D62:AM62)</f>
        <v>0</v>
      </c>
      <c r="AO62" s="27">
        <f>+IF($C62=0,0,IF($C62=30,(AO8+AO35),IF($C62=60,(SUM(AN8:AO8)+SUM(AN35:AO35)),(SUM(AM8:AO8)+SUM(AM35:AO35)))))-SUM($D62:AN62)</f>
        <v>0</v>
      </c>
      <c r="AP62" s="27">
        <f>+IF($C62=0,0,IF($C62=30,(AP8+AP35),IF($C62=60,(SUM(AO8:AP8)+SUM(AO35:AP35)),(SUM(AN8:AP8)+SUM(AN35:AP35)))))-SUM($D62:AO62)</f>
        <v>0</v>
      </c>
      <c r="AQ62" s="27">
        <f>+IF($C62=0,0,IF($C62=30,(AQ8+AQ35),IF($C62=60,(SUM(AP8:AQ8)+SUM(AP35:AQ35)),(SUM(AO8:AQ8)+SUM(AO35:AQ35)))))-SUM($D62:AP62)</f>
        <v>0</v>
      </c>
      <c r="AR62" s="27">
        <f>+IF($C62=0,0,IF($C62=30,(AR8+AR35),IF($C62=60,(SUM(AQ8:AR8)+SUM(AQ35:AR35)),(SUM(AP8:AR8)+SUM(AP35:AR35)))))-SUM($D62:AQ62)</f>
        <v>0</v>
      </c>
      <c r="AS62" s="27">
        <f>+IF($C62=0,0,IF($C62=30,(AS8+AS35),IF($C62=60,(SUM(AR8:AS8)+SUM(AR35:AS35)),(SUM(AQ8:AS8)+SUM(AQ35:AS35)))))-SUM($D62:AR62)</f>
        <v>0</v>
      </c>
      <c r="AT62" s="27">
        <f>+IF($C62=0,0,IF($C62=30,(AT8+AT35),IF($C62=60,(SUM(AS8:AT8)+SUM(AS35:AT35)),(SUM(AR8:AT8)+SUM(AR35:AT35)))))-SUM($D62:AS62)</f>
        <v>0</v>
      </c>
      <c r="AU62" s="27">
        <f>+IF($C62=0,0,IF($C62=30,(AU8+AU35),IF($C62=60,(SUM(AT8:AU8)+SUM(AT35:AU35)),(SUM(AS8:AU8)+SUM(AS35:AU35)))))-SUM($D62:AT62)</f>
        <v>0</v>
      </c>
      <c r="AV62" s="27">
        <f>+IF($C62=0,0,IF($C62=30,(AV8+AV35),IF($C62=60,(SUM(AU8:AV8)+SUM(AU35:AV35)),(SUM(AT8:AV8)+SUM(AT35:AV35)))))-SUM($D62:AU62)</f>
        <v>0</v>
      </c>
      <c r="AW62" s="27">
        <f>+IF($C62=0,0,IF($C62=30,(AW8+AW35),IF($C62=60,(SUM(AV8:AW8)+SUM(AV35:AW35)),(SUM(AU8:AW8)+SUM(AU35:AW35)))))-SUM($D62:AV62)</f>
        <v>0</v>
      </c>
      <c r="AX62" s="27">
        <f>+IF($C62=0,0,IF($C62=30,(AX8+AX35),IF($C62=60,(SUM(AW8:AX8)+SUM(AW35:AX35)),(SUM(AV8:AX8)+SUM(AV35:AX35)))))-SUM($D62:AW62)</f>
        <v>0</v>
      </c>
      <c r="AY62" s="27">
        <f>+IF($C62=0,0,IF($C62=30,(AY8+AY35),IF($C62=60,(SUM(AX8:AY8)+SUM(AX35:AY35)),(SUM(AW8:AY8)+SUM(AW35:AY35)))))-SUM($D62:AX62)</f>
        <v>0</v>
      </c>
    </row>
    <row r="63" spans="2:51" x14ac:dyDescent="0.25">
      <c r="B63" t="str">
        <f t="shared" si="29"/>
        <v>spese di trasporto</v>
      </c>
      <c r="C63" s="68">
        <v>0</v>
      </c>
      <c r="D63" s="27">
        <f t="shared" si="30"/>
        <v>0</v>
      </c>
      <c r="E63" s="27">
        <f t="shared" si="31"/>
        <v>0</v>
      </c>
      <c r="F63" s="27">
        <f>+IF($C63=0,0,IF($C63=30,(F9+F36),IF($C63=60,(SUM(E9:F9)+SUM(E36:F36)),(SUM(D9:F9)+SUM(D36:F36)))))-SUM($D63:E63)</f>
        <v>0</v>
      </c>
      <c r="G63" s="27">
        <f>+IF($C63=0,0,IF($C63=30,(G9+G36),IF($C63=60,(SUM(F9:G9)+SUM(F36:G36)),(SUM(E9:G9)+SUM(E36:G36)))))-SUM($D63:F63)</f>
        <v>0</v>
      </c>
      <c r="H63" s="27">
        <f>+IF($C63=0,0,IF($C63=30,(H9+H36),IF($C63=60,(SUM(G9:H9)+SUM(G36:H36)),(SUM(F9:H9)+SUM(F36:H36)))))-SUM($D63:G63)</f>
        <v>0</v>
      </c>
      <c r="I63" s="27">
        <f>+IF($C63=0,0,IF($C63=30,(I9+I36),IF($C63=60,(SUM(H9:I9)+SUM(H36:I36)),(SUM(G9:I9)+SUM(G36:I36)))))-SUM($D63:H63)</f>
        <v>0</v>
      </c>
      <c r="J63" s="27">
        <f>+IF($C63=0,0,IF($C63=30,(J9+J36),IF($C63=60,(SUM(I9:J9)+SUM(I36:J36)),(SUM(H9:J9)+SUM(H36:J36)))))-SUM($D63:I63)</f>
        <v>0</v>
      </c>
      <c r="K63" s="27">
        <f>+IF($C63=0,0,IF($C63=30,(K9+K36),IF($C63=60,(SUM(J9:K9)+SUM(J36:K36)),(SUM(I9:K9)+SUM(I36:K36)))))-SUM($D63:J63)</f>
        <v>0</v>
      </c>
      <c r="L63" s="27">
        <f>+IF($C63=0,0,IF($C63=30,(L9+L36),IF($C63=60,(SUM(K9:L9)+SUM(K36:L36)),(SUM(J9:L9)+SUM(J36:L36)))))-SUM($D63:K63)</f>
        <v>0</v>
      </c>
      <c r="M63" s="27">
        <f>+IF($C63=0,0,IF($C63=30,(M9+M36),IF($C63=60,(SUM(L9:M9)+SUM(L36:M36)),(SUM(K9:M9)+SUM(K36:M36)))))-SUM($D63:L63)</f>
        <v>0</v>
      </c>
      <c r="N63" s="27">
        <f>+IF($C63=0,0,IF($C63=30,(N9+N36),IF($C63=60,(SUM(M9:N9)+SUM(M36:N36)),(SUM(L9:N9)+SUM(L36:N36)))))-SUM($D63:M63)</f>
        <v>0</v>
      </c>
      <c r="O63" s="27">
        <f>+IF($C63=0,0,IF($C63=30,(O9+O36),IF($C63=60,(SUM(N9:O9)+SUM(N36:O36)),(SUM(M9:O9)+SUM(M36:O36)))))-SUM($D63:N63)</f>
        <v>0</v>
      </c>
      <c r="P63" s="27">
        <f>+IF($C63=0,0,IF($C63=30,(P9+P36),IF($C63=60,(SUM(O9:P9)+SUM(O36:P36)),(SUM(N9:P9)+SUM(N36:P36)))))-SUM($D63:O63)</f>
        <v>0</v>
      </c>
      <c r="Q63" s="27">
        <f>+IF($C63=0,0,IF($C63=30,(Q9+Q36),IF($C63=60,(SUM(P9:Q9)+SUM(P36:Q36)),(SUM(O9:Q9)+SUM(O36:Q36)))))-SUM($D63:P63)</f>
        <v>0</v>
      </c>
      <c r="R63" s="27">
        <f>+IF($C63=0,0,IF($C63=30,(R9+R36),IF($C63=60,(SUM(Q9:R9)+SUM(Q36:R36)),(SUM(P9:R9)+SUM(P36:R36)))))-SUM($D63:Q63)</f>
        <v>0</v>
      </c>
      <c r="S63" s="27">
        <f>+IF($C63=0,0,IF($C63=30,(S9+S36),IF($C63=60,(SUM(R9:S9)+SUM(R36:S36)),(SUM(Q9:S9)+SUM(Q36:S36)))))-SUM($D63:R63)</f>
        <v>0</v>
      </c>
      <c r="T63" s="27">
        <f>+IF($C63=0,0,IF($C63=30,(T9+T36),IF($C63=60,(SUM(S9:T9)+SUM(S36:T36)),(SUM(R9:T9)+SUM(R36:T36)))))-SUM($D63:S63)</f>
        <v>0</v>
      </c>
      <c r="U63" s="27">
        <f>+IF($C63=0,0,IF($C63=30,(U9+U36),IF($C63=60,(SUM(T9:U9)+SUM(T36:U36)),(SUM(S9:U9)+SUM(S36:U36)))))-SUM($D63:T63)</f>
        <v>0</v>
      </c>
      <c r="V63" s="27">
        <f>+IF($C63=0,0,IF($C63=30,(V9+V36),IF($C63=60,(SUM(U9:V9)+SUM(U36:V36)),(SUM(T9:V9)+SUM(T36:V36)))))-SUM($D63:U63)</f>
        <v>0</v>
      </c>
      <c r="W63" s="27">
        <f>+IF($C63=0,0,IF($C63=30,(W9+W36),IF($C63=60,(SUM(V9:W9)+SUM(V36:W36)),(SUM(U9:W9)+SUM(U36:W36)))))-SUM($D63:V63)</f>
        <v>0</v>
      </c>
      <c r="X63" s="27">
        <f>+IF($C63=0,0,IF($C63=30,(X9+X36),IF($C63=60,(SUM(W9:X9)+SUM(W36:X36)),(SUM(V9:X9)+SUM(V36:X36)))))-SUM($D63:W63)</f>
        <v>0</v>
      </c>
      <c r="Y63" s="27">
        <f>+IF($C63=0,0,IF($C63=30,(Y9+Y36),IF($C63=60,(SUM(X9:Y9)+SUM(X36:Y36)),(SUM(W9:Y9)+SUM(W36:Y36)))))-SUM($D63:X63)</f>
        <v>0</v>
      </c>
      <c r="Z63" s="27">
        <f>+IF($C63=0,0,IF($C63=30,(Z9+Z36),IF($C63=60,(SUM(Y9:Z9)+SUM(Y36:Z36)),(SUM(X9:Z9)+SUM(X36:Z36)))))-SUM($D63:Y63)</f>
        <v>0</v>
      </c>
      <c r="AA63" s="27">
        <f>+IF($C63=0,0,IF($C63=30,(AA9+AA36),IF($C63=60,(SUM(Z9:AA9)+SUM(Z36:AA36)),(SUM(Y9:AA9)+SUM(Y36:AA36)))))-SUM($D63:Z63)</f>
        <v>0</v>
      </c>
      <c r="AB63" s="27">
        <f>+IF($C63=0,0,IF($C63=30,(AB9+AB36),IF($C63=60,(SUM(AA9:AB9)+SUM(AA36:AB36)),(SUM(Z9:AB9)+SUM(Z36:AB36)))))-SUM($D63:AA63)</f>
        <v>0</v>
      </c>
      <c r="AC63" s="27">
        <f>+IF($C63=0,0,IF($C63=30,(AC9+AC36),IF($C63=60,(SUM(AB9:AC9)+SUM(AB36:AC36)),(SUM(AA9:AC9)+SUM(AA36:AC36)))))-SUM($D63:AB63)</f>
        <v>0</v>
      </c>
      <c r="AD63" s="27">
        <f>+IF($C63=0,0,IF($C63=30,(AD9+AD36),IF($C63=60,(SUM(AC9:AD9)+SUM(AC36:AD36)),(SUM(AB9:AD9)+SUM(AB36:AD36)))))-SUM($D63:AC63)</f>
        <v>0</v>
      </c>
      <c r="AE63" s="27">
        <f>+IF($C63=0,0,IF($C63=30,(AE9+AE36),IF($C63=60,(SUM(AD9:AE9)+SUM(AD36:AE36)),(SUM(AC9:AE9)+SUM(AC36:AE36)))))-SUM($D63:AD63)</f>
        <v>0</v>
      </c>
      <c r="AF63" s="27">
        <f>+IF($C63=0,0,IF($C63=30,(AF9+AF36),IF($C63=60,(SUM(AE9:AF9)+SUM(AE36:AF36)),(SUM(AD9:AF9)+SUM(AD36:AF36)))))-SUM($D63:AE63)</f>
        <v>0</v>
      </c>
      <c r="AG63" s="27">
        <f>+IF($C63=0,0,IF($C63=30,(AG9+AG36),IF($C63=60,(SUM(AF9:AG9)+SUM(AF36:AG36)),(SUM(AE9:AG9)+SUM(AE36:AG36)))))-SUM($D63:AF63)</f>
        <v>0</v>
      </c>
      <c r="AH63" s="27">
        <f>+IF($C63=0,0,IF($C63=30,(AH9+AH36),IF($C63=60,(SUM(AG9:AH9)+SUM(AG36:AH36)),(SUM(AF9:AH9)+SUM(AF36:AH36)))))-SUM($D63:AG63)</f>
        <v>0</v>
      </c>
      <c r="AI63" s="27">
        <f>+IF($C63=0,0,IF($C63=30,(AI9+AI36),IF($C63=60,(SUM(AH9:AI9)+SUM(AH36:AI36)),(SUM(AG9:AI9)+SUM(AG36:AI36)))))-SUM($D63:AH63)</f>
        <v>0</v>
      </c>
      <c r="AJ63" s="27">
        <f>+IF($C63=0,0,IF($C63=30,(AJ9+AJ36),IF($C63=60,(SUM(AI9:AJ9)+SUM(AI36:AJ36)),(SUM(AH9:AJ9)+SUM(AH36:AJ36)))))-SUM($D63:AI63)</f>
        <v>0</v>
      </c>
      <c r="AK63" s="27">
        <f>+IF($C63=0,0,IF($C63=30,(AK9+AK36),IF($C63=60,(SUM(AJ9:AK9)+SUM(AJ36:AK36)),(SUM(AI9:AK9)+SUM(AI36:AK36)))))-SUM($D63:AJ63)</f>
        <v>0</v>
      </c>
      <c r="AL63" s="27">
        <f>+IF($C63=0,0,IF($C63=30,(AL9+AL36),IF($C63=60,(SUM(AK9:AL9)+SUM(AK36:AL36)),(SUM(AJ9:AL9)+SUM(AJ36:AL36)))))-SUM($D63:AK63)</f>
        <v>0</v>
      </c>
      <c r="AM63" s="27">
        <f>+IF($C63=0,0,IF($C63=30,(AM9+AM36),IF($C63=60,(SUM(AL9:AM9)+SUM(AL36:AM36)),(SUM(AK9:AM9)+SUM(AK36:AM36)))))-SUM($D63:AL63)</f>
        <v>0</v>
      </c>
      <c r="AN63" s="27">
        <f>+IF($C63=0,0,IF($C63=30,(AN9+AN36),IF($C63=60,(SUM(AM9:AN9)+SUM(AM36:AN36)),(SUM(AL9:AN9)+SUM(AL36:AN36)))))-SUM($D63:AM63)</f>
        <v>0</v>
      </c>
      <c r="AO63" s="27">
        <f>+IF($C63=0,0,IF($C63=30,(AO9+AO36),IF($C63=60,(SUM(AN9:AO9)+SUM(AN36:AO36)),(SUM(AM9:AO9)+SUM(AM36:AO36)))))-SUM($D63:AN63)</f>
        <v>0</v>
      </c>
      <c r="AP63" s="27">
        <f>+IF($C63=0,0,IF($C63=30,(AP9+AP36),IF($C63=60,(SUM(AO9:AP9)+SUM(AO36:AP36)),(SUM(AN9:AP9)+SUM(AN36:AP36)))))-SUM($D63:AO63)</f>
        <v>0</v>
      </c>
      <c r="AQ63" s="27">
        <f>+IF($C63=0,0,IF($C63=30,(AQ9+AQ36),IF($C63=60,(SUM(AP9:AQ9)+SUM(AP36:AQ36)),(SUM(AO9:AQ9)+SUM(AO36:AQ36)))))-SUM($D63:AP63)</f>
        <v>0</v>
      </c>
      <c r="AR63" s="27">
        <f>+IF($C63=0,0,IF($C63=30,(AR9+AR36),IF($C63=60,(SUM(AQ9:AR9)+SUM(AQ36:AR36)),(SUM(AP9:AR9)+SUM(AP36:AR36)))))-SUM($D63:AQ63)</f>
        <v>0</v>
      </c>
      <c r="AS63" s="27">
        <f>+IF($C63=0,0,IF($C63=30,(AS9+AS36),IF($C63=60,(SUM(AR9:AS9)+SUM(AR36:AS36)),(SUM(AQ9:AS9)+SUM(AQ36:AS36)))))-SUM($D63:AR63)</f>
        <v>0</v>
      </c>
      <c r="AT63" s="27">
        <f>+IF($C63=0,0,IF($C63=30,(AT9+AT36),IF($C63=60,(SUM(AS9:AT9)+SUM(AS36:AT36)),(SUM(AR9:AT9)+SUM(AR36:AT36)))))-SUM($D63:AS63)</f>
        <v>0</v>
      </c>
      <c r="AU63" s="27">
        <f>+IF($C63=0,0,IF($C63=30,(AU9+AU36),IF($C63=60,(SUM(AT9:AU9)+SUM(AT36:AU36)),(SUM(AS9:AU9)+SUM(AS36:AU36)))))-SUM($D63:AT63)</f>
        <v>0</v>
      </c>
      <c r="AV63" s="27">
        <f>+IF($C63=0,0,IF($C63=30,(AV9+AV36),IF($C63=60,(SUM(AU9:AV9)+SUM(AU36:AV36)),(SUM(AT9:AV9)+SUM(AT36:AV36)))))-SUM($D63:AU63)</f>
        <v>0</v>
      </c>
      <c r="AW63" s="27">
        <f>+IF($C63=0,0,IF($C63=30,(AW9+AW36),IF($C63=60,(SUM(AV9:AW9)+SUM(AV36:AW36)),(SUM(AU9:AW9)+SUM(AU36:AW36)))))-SUM($D63:AV63)</f>
        <v>0</v>
      </c>
      <c r="AX63" s="27">
        <f>+IF($C63=0,0,IF($C63=30,(AX9+AX36),IF($C63=60,(SUM(AW9:AX9)+SUM(AW36:AX36)),(SUM(AV9:AX9)+SUM(AV36:AX36)))))-SUM($D63:AW63)</f>
        <v>0</v>
      </c>
      <c r="AY63" s="27">
        <f>+IF($C63=0,0,IF($C63=30,(AY9+AY36),IF($C63=60,(SUM(AX9:AY9)+SUM(AX36:AY36)),(SUM(AW9:AY9)+SUM(AW36:AY36)))))-SUM($D63:AX63)</f>
        <v>0</v>
      </c>
    </row>
    <row r="64" spans="2:51" x14ac:dyDescent="0.25">
      <c r="B64" t="str">
        <f t="shared" si="29"/>
        <v>lavorazioni presso terzi</v>
      </c>
      <c r="C64" s="68">
        <v>0</v>
      </c>
      <c r="D64" s="27">
        <f t="shared" si="30"/>
        <v>0</v>
      </c>
      <c r="E64" s="27">
        <f t="shared" si="31"/>
        <v>0</v>
      </c>
      <c r="F64" s="27">
        <f>+IF($C64=0,0,IF($C64=30,(F10+F37),IF($C64=60,(SUM(E10:F10)+SUM(E37:F37)),(SUM(D10:F10)+SUM(D37:F37)))))-SUM($D64:E64)</f>
        <v>0</v>
      </c>
      <c r="G64" s="27">
        <f>+IF($C64=0,0,IF($C64=30,(G10+G37),IF($C64=60,(SUM(F10:G10)+SUM(F37:G37)),(SUM(E10:G10)+SUM(E37:G37)))))-SUM($D64:F64)</f>
        <v>0</v>
      </c>
      <c r="H64" s="27">
        <f>+IF($C64=0,0,IF($C64=30,(H10+H37),IF($C64=60,(SUM(G10:H10)+SUM(G37:H37)),(SUM(F10:H10)+SUM(F37:H37)))))-SUM($D64:G64)</f>
        <v>0</v>
      </c>
      <c r="I64" s="27">
        <f>+IF($C64=0,0,IF($C64=30,(I10+I37),IF($C64=60,(SUM(H10:I10)+SUM(H37:I37)),(SUM(G10:I10)+SUM(G37:I37)))))-SUM($D64:H64)</f>
        <v>0</v>
      </c>
      <c r="J64" s="27">
        <f>+IF($C64=0,0,IF($C64=30,(J10+J37),IF($C64=60,(SUM(I10:J10)+SUM(I37:J37)),(SUM(H10:J10)+SUM(H37:J37)))))-SUM($D64:I64)</f>
        <v>0</v>
      </c>
      <c r="K64" s="27">
        <f>+IF($C64=0,0,IF($C64=30,(K10+K37),IF($C64=60,(SUM(J10:K10)+SUM(J37:K37)),(SUM(I10:K10)+SUM(I37:K37)))))-SUM($D64:J64)</f>
        <v>0</v>
      </c>
      <c r="L64" s="27">
        <f>+IF($C64=0,0,IF($C64=30,(L10+L37),IF($C64=60,(SUM(K10:L10)+SUM(K37:L37)),(SUM(J10:L10)+SUM(J37:L37)))))-SUM($D64:K64)</f>
        <v>0</v>
      </c>
      <c r="M64" s="27">
        <f>+IF($C64=0,0,IF($C64=30,(M10+M37),IF($C64=60,(SUM(L10:M10)+SUM(L37:M37)),(SUM(K10:M10)+SUM(K37:M37)))))-SUM($D64:L64)</f>
        <v>0</v>
      </c>
      <c r="N64" s="27">
        <f>+IF($C64=0,0,IF($C64=30,(N10+N37),IF($C64=60,(SUM(M10:N10)+SUM(M37:N37)),(SUM(L10:N10)+SUM(L37:N37)))))-SUM($D64:M64)</f>
        <v>0</v>
      </c>
      <c r="O64" s="27">
        <f>+IF($C64=0,0,IF($C64=30,(O10+O37),IF($C64=60,(SUM(N10:O10)+SUM(N37:O37)),(SUM(M10:O10)+SUM(M37:O37)))))-SUM($D64:N64)</f>
        <v>0</v>
      </c>
      <c r="P64" s="27">
        <f>+IF($C64=0,0,IF($C64=30,(P10+P37),IF($C64=60,(SUM(O10:P10)+SUM(O37:P37)),(SUM(N10:P10)+SUM(N37:P37)))))-SUM($D64:O64)</f>
        <v>0</v>
      </c>
      <c r="Q64" s="27">
        <f>+IF($C64=0,0,IF($C64=30,(Q10+Q37),IF($C64=60,(SUM(P10:Q10)+SUM(P37:Q37)),(SUM(O10:Q10)+SUM(O37:Q37)))))-SUM($D64:P64)</f>
        <v>0</v>
      </c>
      <c r="R64" s="27">
        <f>+IF($C64=0,0,IF($C64=30,(R10+R37),IF($C64=60,(SUM(Q10:R10)+SUM(Q37:R37)),(SUM(P10:R10)+SUM(P37:R37)))))-SUM($D64:Q64)</f>
        <v>0</v>
      </c>
      <c r="S64" s="27">
        <f>+IF($C64=0,0,IF($C64=30,(S10+S37),IF($C64=60,(SUM(R10:S10)+SUM(R37:S37)),(SUM(Q10:S10)+SUM(Q37:S37)))))-SUM($D64:R64)</f>
        <v>0</v>
      </c>
      <c r="T64" s="27">
        <f>+IF($C64=0,0,IF($C64=30,(T10+T37),IF($C64=60,(SUM(S10:T10)+SUM(S37:T37)),(SUM(R10:T10)+SUM(R37:T37)))))-SUM($D64:S64)</f>
        <v>0</v>
      </c>
      <c r="U64" s="27">
        <f>+IF($C64=0,0,IF($C64=30,(U10+U37),IF($C64=60,(SUM(T10:U10)+SUM(T37:U37)),(SUM(S10:U10)+SUM(S37:U37)))))-SUM($D64:T64)</f>
        <v>0</v>
      </c>
      <c r="V64" s="27">
        <f>+IF($C64=0,0,IF($C64=30,(V10+V37),IF($C64=60,(SUM(U10:V10)+SUM(U37:V37)),(SUM(T10:V10)+SUM(T37:V37)))))-SUM($D64:U64)</f>
        <v>0</v>
      </c>
      <c r="W64" s="27">
        <f>+IF($C64=0,0,IF($C64=30,(W10+W37),IF($C64=60,(SUM(V10:W10)+SUM(V37:W37)),(SUM(U10:W10)+SUM(U37:W37)))))-SUM($D64:V64)</f>
        <v>0</v>
      </c>
      <c r="X64" s="27">
        <f>+IF($C64=0,0,IF($C64=30,(X10+X37),IF($C64=60,(SUM(W10:X10)+SUM(W37:X37)),(SUM(V10:X10)+SUM(V37:X37)))))-SUM($D64:W64)</f>
        <v>0</v>
      </c>
      <c r="Y64" s="27">
        <f>+IF($C64=0,0,IF($C64=30,(Y10+Y37),IF($C64=60,(SUM(X10:Y10)+SUM(X37:Y37)),(SUM(W10:Y10)+SUM(W37:Y37)))))-SUM($D64:X64)</f>
        <v>0</v>
      </c>
      <c r="Z64" s="27">
        <f>+IF($C64=0,0,IF($C64=30,(Z10+Z37),IF($C64=60,(SUM(Y10:Z10)+SUM(Y37:Z37)),(SUM(X10:Z10)+SUM(X37:Z37)))))-SUM($D64:Y64)</f>
        <v>0</v>
      </c>
      <c r="AA64" s="27">
        <f>+IF($C64=0,0,IF($C64=30,(AA10+AA37),IF($C64=60,(SUM(Z10:AA10)+SUM(Z37:AA37)),(SUM(Y10:AA10)+SUM(Y37:AA37)))))-SUM($D64:Z64)</f>
        <v>0</v>
      </c>
      <c r="AB64" s="27">
        <f>+IF($C64=0,0,IF($C64=30,(AB10+AB37),IF($C64=60,(SUM(AA10:AB10)+SUM(AA37:AB37)),(SUM(Z10:AB10)+SUM(Z37:AB37)))))-SUM($D64:AA64)</f>
        <v>0</v>
      </c>
      <c r="AC64" s="27">
        <f>+IF($C64=0,0,IF($C64=30,(AC10+AC37),IF($C64=60,(SUM(AB10:AC10)+SUM(AB37:AC37)),(SUM(AA10:AC10)+SUM(AA37:AC37)))))-SUM($D64:AB64)</f>
        <v>0</v>
      </c>
      <c r="AD64" s="27">
        <f>+IF($C64=0,0,IF($C64=30,(AD10+AD37),IF($C64=60,(SUM(AC10:AD10)+SUM(AC37:AD37)),(SUM(AB10:AD10)+SUM(AB37:AD37)))))-SUM($D64:AC64)</f>
        <v>0</v>
      </c>
      <c r="AE64" s="27">
        <f>+IF($C64=0,0,IF($C64=30,(AE10+AE37),IF($C64=60,(SUM(AD10:AE10)+SUM(AD37:AE37)),(SUM(AC10:AE10)+SUM(AC37:AE37)))))-SUM($D64:AD64)</f>
        <v>0</v>
      </c>
      <c r="AF64" s="27">
        <f>+IF($C64=0,0,IF($C64=30,(AF10+AF37),IF($C64=60,(SUM(AE10:AF10)+SUM(AE37:AF37)),(SUM(AD10:AF10)+SUM(AD37:AF37)))))-SUM($D64:AE64)</f>
        <v>0</v>
      </c>
      <c r="AG64" s="27">
        <f>+IF($C64=0,0,IF($C64=30,(AG10+AG37),IF($C64=60,(SUM(AF10:AG10)+SUM(AF37:AG37)),(SUM(AE10:AG10)+SUM(AE37:AG37)))))-SUM($D64:AF64)</f>
        <v>0</v>
      </c>
      <c r="AH64" s="27">
        <f>+IF($C64=0,0,IF($C64=30,(AH10+AH37),IF($C64=60,(SUM(AG10:AH10)+SUM(AG37:AH37)),(SUM(AF10:AH10)+SUM(AF37:AH37)))))-SUM($D64:AG64)</f>
        <v>0</v>
      </c>
      <c r="AI64" s="27">
        <f>+IF($C64=0,0,IF($C64=30,(AI10+AI37),IF($C64=60,(SUM(AH10:AI10)+SUM(AH37:AI37)),(SUM(AG10:AI10)+SUM(AG37:AI37)))))-SUM($D64:AH64)</f>
        <v>0</v>
      </c>
      <c r="AJ64" s="27">
        <f>+IF($C64=0,0,IF($C64=30,(AJ10+AJ37),IF($C64=60,(SUM(AI10:AJ10)+SUM(AI37:AJ37)),(SUM(AH10:AJ10)+SUM(AH37:AJ37)))))-SUM($D64:AI64)</f>
        <v>0</v>
      </c>
      <c r="AK64" s="27">
        <f>+IF($C64=0,0,IF($C64=30,(AK10+AK37),IF($C64=60,(SUM(AJ10:AK10)+SUM(AJ37:AK37)),(SUM(AI10:AK10)+SUM(AI37:AK37)))))-SUM($D64:AJ64)</f>
        <v>0</v>
      </c>
      <c r="AL64" s="27">
        <f>+IF($C64=0,0,IF($C64=30,(AL10+AL37),IF($C64=60,(SUM(AK10:AL10)+SUM(AK37:AL37)),(SUM(AJ10:AL10)+SUM(AJ37:AL37)))))-SUM($D64:AK64)</f>
        <v>0</v>
      </c>
      <c r="AM64" s="27">
        <f>+IF($C64=0,0,IF($C64=30,(AM10+AM37),IF($C64=60,(SUM(AL10:AM10)+SUM(AL37:AM37)),(SUM(AK10:AM10)+SUM(AK37:AM37)))))-SUM($D64:AL64)</f>
        <v>0</v>
      </c>
      <c r="AN64" s="27">
        <f>+IF($C64=0,0,IF($C64=30,(AN10+AN37),IF($C64=60,(SUM(AM10:AN10)+SUM(AM37:AN37)),(SUM(AL10:AN10)+SUM(AL37:AN37)))))-SUM($D64:AM64)</f>
        <v>0</v>
      </c>
      <c r="AO64" s="27">
        <f>+IF($C64=0,0,IF($C64=30,(AO10+AO37),IF($C64=60,(SUM(AN10:AO10)+SUM(AN37:AO37)),(SUM(AM10:AO10)+SUM(AM37:AO37)))))-SUM($D64:AN64)</f>
        <v>0</v>
      </c>
      <c r="AP64" s="27">
        <f>+IF($C64=0,0,IF($C64=30,(AP10+AP37),IF($C64=60,(SUM(AO10:AP10)+SUM(AO37:AP37)),(SUM(AN10:AP10)+SUM(AN37:AP37)))))-SUM($D64:AO64)</f>
        <v>0</v>
      </c>
      <c r="AQ64" s="27">
        <f>+IF($C64=0,0,IF($C64=30,(AQ10+AQ37),IF($C64=60,(SUM(AP10:AQ10)+SUM(AP37:AQ37)),(SUM(AO10:AQ10)+SUM(AO37:AQ37)))))-SUM($D64:AP64)</f>
        <v>0</v>
      </c>
      <c r="AR64" s="27">
        <f>+IF($C64=0,0,IF($C64=30,(AR10+AR37),IF($C64=60,(SUM(AQ10:AR10)+SUM(AQ37:AR37)),(SUM(AP10:AR10)+SUM(AP37:AR37)))))-SUM($D64:AQ64)</f>
        <v>0</v>
      </c>
      <c r="AS64" s="27">
        <f>+IF($C64=0,0,IF($C64=30,(AS10+AS37),IF($C64=60,(SUM(AR10:AS10)+SUM(AR37:AS37)),(SUM(AQ10:AS10)+SUM(AQ37:AS37)))))-SUM($D64:AR64)</f>
        <v>0</v>
      </c>
      <c r="AT64" s="27">
        <f>+IF($C64=0,0,IF($C64=30,(AT10+AT37),IF($C64=60,(SUM(AS10:AT10)+SUM(AS37:AT37)),(SUM(AR10:AT10)+SUM(AR37:AT37)))))-SUM($D64:AS64)</f>
        <v>0</v>
      </c>
      <c r="AU64" s="27">
        <f>+IF($C64=0,0,IF($C64=30,(AU10+AU37),IF($C64=60,(SUM(AT10:AU10)+SUM(AT37:AU37)),(SUM(AS10:AU10)+SUM(AS37:AU37)))))-SUM($D64:AT64)</f>
        <v>0</v>
      </c>
      <c r="AV64" s="27">
        <f>+IF($C64=0,0,IF($C64=30,(AV10+AV37),IF($C64=60,(SUM(AU10:AV10)+SUM(AU37:AV37)),(SUM(AT10:AV10)+SUM(AT37:AV37)))))-SUM($D64:AU64)</f>
        <v>0</v>
      </c>
      <c r="AW64" s="27">
        <f>+IF($C64=0,0,IF($C64=30,(AW10+AW37),IF($C64=60,(SUM(AV10:AW10)+SUM(AV37:AW37)),(SUM(AU10:AW10)+SUM(AU37:AW37)))))-SUM($D64:AV64)</f>
        <v>0</v>
      </c>
      <c r="AX64" s="27">
        <f>+IF($C64=0,0,IF($C64=30,(AX10+AX37),IF($C64=60,(SUM(AW10:AX10)+SUM(AW37:AX37)),(SUM(AV10:AX10)+SUM(AV37:AX37)))))-SUM($D64:AW64)</f>
        <v>0</v>
      </c>
      <c r="AY64" s="27">
        <f>+IF($C64=0,0,IF($C64=30,(AY10+AY37),IF($C64=60,(SUM(AX10:AY10)+SUM(AX37:AY37)),(SUM(AW10:AY10)+SUM(AW37:AY37)))))-SUM($D64:AX64)</f>
        <v>0</v>
      </c>
    </row>
    <row r="65" spans="2:51" x14ac:dyDescent="0.25">
      <c r="B65" t="str">
        <f t="shared" si="29"/>
        <v>consulenze tecnico-produttive</v>
      </c>
      <c r="C65" s="68">
        <v>0</v>
      </c>
      <c r="D65" s="27">
        <f t="shared" si="30"/>
        <v>0</v>
      </c>
      <c r="E65" s="27">
        <f t="shared" si="31"/>
        <v>0</v>
      </c>
      <c r="F65" s="27">
        <f>+IF($C65=0,0,IF($C65=30,(F11+F38),IF($C65=60,(SUM(E11:F11)+SUM(E38:F38)),(SUM(D11:F11)+SUM(D38:F38)))))-SUM($D65:E65)</f>
        <v>0</v>
      </c>
      <c r="G65" s="27">
        <f>+IF($C65=0,0,IF($C65=30,(G11+G38),IF($C65=60,(SUM(F11:G11)+SUM(F38:G38)),(SUM(E11:G11)+SUM(E38:G38)))))-SUM($D65:F65)</f>
        <v>0</v>
      </c>
      <c r="H65" s="27">
        <f>+IF($C65=0,0,IF($C65=30,(H11+H38),IF($C65=60,(SUM(G11:H11)+SUM(G38:H38)),(SUM(F11:H11)+SUM(F38:H38)))))-SUM($D65:G65)</f>
        <v>0</v>
      </c>
      <c r="I65" s="27">
        <f>+IF($C65=0,0,IF($C65=30,(I11+I38),IF($C65=60,(SUM(H11:I11)+SUM(H38:I38)),(SUM(G11:I11)+SUM(G38:I38)))))-SUM($D65:H65)</f>
        <v>0</v>
      </c>
      <c r="J65" s="27">
        <f>+IF($C65=0,0,IF($C65=30,(J11+J38),IF($C65=60,(SUM(I11:J11)+SUM(I38:J38)),(SUM(H11:J11)+SUM(H38:J38)))))-SUM($D65:I65)</f>
        <v>0</v>
      </c>
      <c r="K65" s="27">
        <f>+IF($C65=0,0,IF($C65=30,(K11+K38),IF($C65=60,(SUM(J11:K11)+SUM(J38:K38)),(SUM(I11:K11)+SUM(I38:K38)))))-SUM($D65:J65)</f>
        <v>0</v>
      </c>
      <c r="L65" s="27">
        <f>+IF($C65=0,0,IF($C65=30,(L11+L38),IF($C65=60,(SUM(K11:L11)+SUM(K38:L38)),(SUM(J11:L11)+SUM(J38:L38)))))-SUM($D65:K65)</f>
        <v>0</v>
      </c>
      <c r="M65" s="27">
        <f>+IF($C65=0,0,IF($C65=30,(M11+M38),IF($C65=60,(SUM(L11:M11)+SUM(L38:M38)),(SUM(K11:M11)+SUM(K38:M38)))))-SUM($D65:L65)</f>
        <v>0</v>
      </c>
      <c r="N65" s="27">
        <f>+IF($C65=0,0,IF($C65=30,(N11+N38),IF($C65=60,(SUM(M11:N11)+SUM(M38:N38)),(SUM(L11:N11)+SUM(L38:N38)))))-SUM($D65:M65)</f>
        <v>0</v>
      </c>
      <c r="O65" s="27">
        <f>+IF($C65=0,0,IF($C65=30,(O11+O38),IF($C65=60,(SUM(N11:O11)+SUM(N38:O38)),(SUM(M11:O11)+SUM(M38:O38)))))-SUM($D65:N65)</f>
        <v>0</v>
      </c>
      <c r="P65" s="27">
        <f>+IF($C65=0,0,IF($C65=30,(P11+P38),IF($C65=60,(SUM(O11:P11)+SUM(O38:P38)),(SUM(N11:P11)+SUM(N38:P38)))))-SUM($D65:O65)</f>
        <v>0</v>
      </c>
      <c r="Q65" s="27">
        <f>+IF($C65=0,0,IF($C65=30,(Q11+Q38),IF($C65=60,(SUM(P11:Q11)+SUM(P38:Q38)),(SUM(O11:Q11)+SUM(O38:Q38)))))-SUM($D65:P65)</f>
        <v>0</v>
      </c>
      <c r="R65" s="27">
        <f>+IF($C65=0,0,IF($C65=30,(R11+R38),IF($C65=60,(SUM(Q11:R11)+SUM(Q38:R38)),(SUM(P11:R11)+SUM(P38:R38)))))-SUM($D65:Q65)</f>
        <v>0</v>
      </c>
      <c r="S65" s="27">
        <f>+IF($C65=0,0,IF($C65=30,(S11+S38),IF($C65=60,(SUM(R11:S11)+SUM(R38:S38)),(SUM(Q11:S11)+SUM(Q38:S38)))))-SUM($D65:R65)</f>
        <v>0</v>
      </c>
      <c r="T65" s="27">
        <f>+IF($C65=0,0,IF($C65=30,(T11+T38),IF($C65=60,(SUM(S11:T11)+SUM(S38:T38)),(SUM(R11:T11)+SUM(R38:T38)))))-SUM($D65:S65)</f>
        <v>0</v>
      </c>
      <c r="U65" s="27">
        <f>+IF($C65=0,0,IF($C65=30,(U11+U38),IF($C65=60,(SUM(T11:U11)+SUM(T38:U38)),(SUM(S11:U11)+SUM(S38:U38)))))-SUM($D65:T65)</f>
        <v>0</v>
      </c>
      <c r="V65" s="27">
        <f>+IF($C65=0,0,IF($C65=30,(V11+V38),IF($C65=60,(SUM(U11:V11)+SUM(U38:V38)),(SUM(T11:V11)+SUM(T38:V38)))))-SUM($D65:U65)</f>
        <v>0</v>
      </c>
      <c r="W65" s="27">
        <f>+IF($C65=0,0,IF($C65=30,(W11+W38),IF($C65=60,(SUM(V11:W11)+SUM(V38:W38)),(SUM(U11:W11)+SUM(U38:W38)))))-SUM($D65:V65)</f>
        <v>0</v>
      </c>
      <c r="X65" s="27">
        <f>+IF($C65=0,0,IF($C65=30,(X11+X38),IF($C65=60,(SUM(W11:X11)+SUM(W38:X38)),(SUM(V11:X11)+SUM(V38:X38)))))-SUM($D65:W65)</f>
        <v>0</v>
      </c>
      <c r="Y65" s="27">
        <f>+IF($C65=0,0,IF($C65=30,(Y11+Y38),IF($C65=60,(SUM(X11:Y11)+SUM(X38:Y38)),(SUM(W11:Y11)+SUM(W38:Y38)))))-SUM($D65:X65)</f>
        <v>0</v>
      </c>
      <c r="Z65" s="27">
        <f>+IF($C65=0,0,IF($C65=30,(Z11+Z38),IF($C65=60,(SUM(Y11:Z11)+SUM(Y38:Z38)),(SUM(X11:Z11)+SUM(X38:Z38)))))-SUM($D65:Y65)</f>
        <v>0</v>
      </c>
      <c r="AA65" s="27">
        <f>+IF($C65=0,0,IF($C65=30,(AA11+AA38),IF($C65=60,(SUM(Z11:AA11)+SUM(Z38:AA38)),(SUM(Y11:AA11)+SUM(Y38:AA38)))))-SUM($D65:Z65)</f>
        <v>0</v>
      </c>
      <c r="AB65" s="27">
        <f>+IF($C65=0,0,IF($C65=30,(AB11+AB38),IF($C65=60,(SUM(AA11:AB11)+SUM(AA38:AB38)),(SUM(Z11:AB11)+SUM(Z38:AB38)))))-SUM($D65:AA65)</f>
        <v>0</v>
      </c>
      <c r="AC65" s="27">
        <f>+IF($C65=0,0,IF($C65=30,(AC11+AC38),IF($C65=60,(SUM(AB11:AC11)+SUM(AB38:AC38)),(SUM(AA11:AC11)+SUM(AA38:AC38)))))-SUM($D65:AB65)</f>
        <v>0</v>
      </c>
      <c r="AD65" s="27">
        <f>+IF($C65=0,0,IF($C65=30,(AD11+AD38),IF($C65=60,(SUM(AC11:AD11)+SUM(AC38:AD38)),(SUM(AB11:AD11)+SUM(AB38:AD38)))))-SUM($D65:AC65)</f>
        <v>0</v>
      </c>
      <c r="AE65" s="27">
        <f>+IF($C65=0,0,IF($C65=30,(AE11+AE38),IF($C65=60,(SUM(AD11:AE11)+SUM(AD38:AE38)),(SUM(AC11:AE11)+SUM(AC38:AE38)))))-SUM($D65:AD65)</f>
        <v>0</v>
      </c>
      <c r="AF65" s="27">
        <f>+IF($C65=0,0,IF($C65=30,(AF11+AF38),IF($C65=60,(SUM(AE11:AF11)+SUM(AE38:AF38)),(SUM(AD11:AF11)+SUM(AD38:AF38)))))-SUM($D65:AE65)</f>
        <v>0</v>
      </c>
      <c r="AG65" s="27">
        <f>+IF($C65=0,0,IF($C65=30,(AG11+AG38),IF($C65=60,(SUM(AF11:AG11)+SUM(AF38:AG38)),(SUM(AE11:AG11)+SUM(AE38:AG38)))))-SUM($D65:AF65)</f>
        <v>0</v>
      </c>
      <c r="AH65" s="27">
        <f>+IF($C65=0,0,IF($C65=30,(AH11+AH38),IF($C65=60,(SUM(AG11:AH11)+SUM(AG38:AH38)),(SUM(AF11:AH11)+SUM(AF38:AH38)))))-SUM($D65:AG65)</f>
        <v>0</v>
      </c>
      <c r="AI65" s="27">
        <f>+IF($C65=0,0,IF($C65=30,(AI11+AI38),IF($C65=60,(SUM(AH11:AI11)+SUM(AH38:AI38)),(SUM(AG11:AI11)+SUM(AG38:AI38)))))-SUM($D65:AH65)</f>
        <v>0</v>
      </c>
      <c r="AJ65" s="27">
        <f>+IF($C65=0,0,IF($C65=30,(AJ11+AJ38),IF($C65=60,(SUM(AI11:AJ11)+SUM(AI38:AJ38)),(SUM(AH11:AJ11)+SUM(AH38:AJ38)))))-SUM($D65:AI65)</f>
        <v>0</v>
      </c>
      <c r="AK65" s="27">
        <f>+IF($C65=0,0,IF($C65=30,(AK11+AK38),IF($C65=60,(SUM(AJ11:AK11)+SUM(AJ38:AK38)),(SUM(AI11:AK11)+SUM(AI38:AK38)))))-SUM($D65:AJ65)</f>
        <v>0</v>
      </c>
      <c r="AL65" s="27">
        <f>+IF($C65=0,0,IF($C65=30,(AL11+AL38),IF($C65=60,(SUM(AK11:AL11)+SUM(AK38:AL38)),(SUM(AJ11:AL11)+SUM(AJ38:AL38)))))-SUM($D65:AK65)</f>
        <v>0</v>
      </c>
      <c r="AM65" s="27">
        <f>+IF($C65=0,0,IF($C65=30,(AM11+AM38),IF($C65=60,(SUM(AL11:AM11)+SUM(AL38:AM38)),(SUM(AK11:AM11)+SUM(AK38:AM38)))))-SUM($D65:AL65)</f>
        <v>0</v>
      </c>
      <c r="AN65" s="27">
        <f>+IF($C65=0,0,IF($C65=30,(AN11+AN38),IF($C65=60,(SUM(AM11:AN11)+SUM(AM38:AN38)),(SUM(AL11:AN11)+SUM(AL38:AN38)))))-SUM($D65:AM65)</f>
        <v>0</v>
      </c>
      <c r="AO65" s="27">
        <f>+IF($C65=0,0,IF($C65=30,(AO11+AO38),IF($C65=60,(SUM(AN11:AO11)+SUM(AN38:AO38)),(SUM(AM11:AO11)+SUM(AM38:AO38)))))-SUM($D65:AN65)</f>
        <v>0</v>
      </c>
      <c r="AP65" s="27">
        <f>+IF($C65=0,0,IF($C65=30,(AP11+AP38),IF($C65=60,(SUM(AO11:AP11)+SUM(AO38:AP38)),(SUM(AN11:AP11)+SUM(AN38:AP38)))))-SUM($D65:AO65)</f>
        <v>0</v>
      </c>
      <c r="AQ65" s="27">
        <f>+IF($C65=0,0,IF($C65=30,(AQ11+AQ38),IF($C65=60,(SUM(AP11:AQ11)+SUM(AP38:AQ38)),(SUM(AO11:AQ11)+SUM(AO38:AQ38)))))-SUM($D65:AP65)</f>
        <v>0</v>
      </c>
      <c r="AR65" s="27">
        <f>+IF($C65=0,0,IF($C65=30,(AR11+AR38),IF($C65=60,(SUM(AQ11:AR11)+SUM(AQ38:AR38)),(SUM(AP11:AR11)+SUM(AP38:AR38)))))-SUM($D65:AQ65)</f>
        <v>0</v>
      </c>
      <c r="AS65" s="27">
        <f>+IF($C65=0,0,IF($C65=30,(AS11+AS38),IF($C65=60,(SUM(AR11:AS11)+SUM(AR38:AS38)),(SUM(AQ11:AS11)+SUM(AQ38:AS38)))))-SUM($D65:AR65)</f>
        <v>0</v>
      </c>
      <c r="AT65" s="27">
        <f>+IF($C65=0,0,IF($C65=30,(AT11+AT38),IF($C65=60,(SUM(AS11:AT11)+SUM(AS38:AT38)),(SUM(AR11:AT11)+SUM(AR38:AT38)))))-SUM($D65:AS65)</f>
        <v>0</v>
      </c>
      <c r="AU65" s="27">
        <f>+IF($C65=0,0,IF($C65=30,(AU11+AU38),IF($C65=60,(SUM(AT11:AU11)+SUM(AT38:AU38)),(SUM(AS11:AU11)+SUM(AS38:AU38)))))-SUM($D65:AT65)</f>
        <v>0</v>
      </c>
      <c r="AV65" s="27">
        <f>+IF($C65=0,0,IF($C65=30,(AV11+AV38),IF($C65=60,(SUM(AU11:AV11)+SUM(AU38:AV38)),(SUM(AT11:AV11)+SUM(AT38:AV38)))))-SUM($D65:AU65)</f>
        <v>0</v>
      </c>
      <c r="AW65" s="27">
        <f>+IF($C65=0,0,IF($C65=30,(AW11+AW38),IF($C65=60,(SUM(AV11:AW11)+SUM(AV38:AW38)),(SUM(AU11:AW11)+SUM(AU38:AW38)))))-SUM($D65:AV65)</f>
        <v>0</v>
      </c>
      <c r="AX65" s="27">
        <f>+IF($C65=0,0,IF($C65=30,(AX11+AX38),IF($C65=60,(SUM(AW11:AX11)+SUM(AW38:AX38)),(SUM(AV11:AX11)+SUM(AV38:AX38)))))-SUM($D65:AW65)</f>
        <v>0</v>
      </c>
      <c r="AY65" s="27">
        <f>+IF($C65=0,0,IF($C65=30,(AY11+AY38),IF($C65=60,(SUM(AX11:AY11)+SUM(AX38:AY38)),(SUM(AW11:AY11)+SUM(AW38:AY38)))))-SUM($D65:AX65)</f>
        <v>0</v>
      </c>
    </row>
    <row r="66" spans="2:51" x14ac:dyDescent="0.25">
      <c r="B66" t="str">
        <f t="shared" si="29"/>
        <v>manutenzioni industriali</v>
      </c>
      <c r="C66" s="68">
        <v>0</v>
      </c>
      <c r="D66" s="27">
        <f t="shared" si="30"/>
        <v>0</v>
      </c>
      <c r="E66" s="27">
        <f t="shared" si="31"/>
        <v>0</v>
      </c>
      <c r="F66" s="27">
        <f>+IF($C66=0,0,IF($C66=30,(F12+F39),IF($C66=60,(SUM(E12:F12)+SUM(E39:F39)),(SUM(D12:F12)+SUM(D39:F39)))))-SUM($D66:E66)</f>
        <v>0</v>
      </c>
      <c r="G66" s="27">
        <f>+IF($C66=0,0,IF($C66=30,(G12+G39),IF($C66=60,(SUM(F12:G12)+SUM(F39:G39)),(SUM(E12:G12)+SUM(E39:G39)))))-SUM($D66:F66)</f>
        <v>0</v>
      </c>
      <c r="H66" s="27">
        <f>+IF($C66=0,0,IF($C66=30,(H12+H39),IF($C66=60,(SUM(G12:H12)+SUM(G39:H39)),(SUM(F12:H12)+SUM(F39:H39)))))-SUM($D66:G66)</f>
        <v>0</v>
      </c>
      <c r="I66" s="27">
        <f>+IF($C66=0,0,IF($C66=30,(I12+I39),IF($C66=60,(SUM(H12:I12)+SUM(H39:I39)),(SUM(G12:I12)+SUM(G39:I39)))))-SUM($D66:H66)</f>
        <v>0</v>
      </c>
      <c r="J66" s="27">
        <f>+IF($C66=0,0,IF($C66=30,(J12+J39),IF($C66=60,(SUM(I12:J12)+SUM(I39:J39)),(SUM(H12:J12)+SUM(H39:J39)))))-SUM($D66:I66)</f>
        <v>0</v>
      </c>
      <c r="K66" s="27">
        <f>+IF($C66=0,0,IF($C66=30,(K12+K39),IF($C66=60,(SUM(J12:K12)+SUM(J39:K39)),(SUM(I12:K12)+SUM(I39:K39)))))-SUM($D66:J66)</f>
        <v>0</v>
      </c>
      <c r="L66" s="27">
        <f>+IF($C66=0,0,IF($C66=30,(L12+L39),IF($C66=60,(SUM(K12:L12)+SUM(K39:L39)),(SUM(J12:L12)+SUM(J39:L39)))))-SUM($D66:K66)</f>
        <v>0</v>
      </c>
      <c r="M66" s="27">
        <f>+IF($C66=0,0,IF($C66=30,(M12+M39),IF($C66=60,(SUM(L12:M12)+SUM(L39:M39)),(SUM(K12:M12)+SUM(K39:M39)))))-SUM($D66:L66)</f>
        <v>0</v>
      </c>
      <c r="N66" s="27">
        <f>+IF($C66=0,0,IF($C66=30,(N12+N39),IF($C66=60,(SUM(M12:N12)+SUM(M39:N39)),(SUM(L12:N12)+SUM(L39:N39)))))-SUM($D66:M66)</f>
        <v>0</v>
      </c>
      <c r="O66" s="27">
        <f>+IF($C66=0,0,IF($C66=30,(O12+O39),IF($C66=60,(SUM(N12:O12)+SUM(N39:O39)),(SUM(M12:O12)+SUM(M39:O39)))))-SUM($D66:N66)</f>
        <v>0</v>
      </c>
      <c r="P66" s="27">
        <f>+IF($C66=0,0,IF($C66=30,(P12+P39),IF($C66=60,(SUM(O12:P12)+SUM(O39:P39)),(SUM(N12:P12)+SUM(N39:P39)))))-SUM($D66:O66)</f>
        <v>0</v>
      </c>
      <c r="Q66" s="27">
        <f>+IF($C66=0,0,IF($C66=30,(Q12+Q39),IF($C66=60,(SUM(P12:Q12)+SUM(P39:Q39)),(SUM(O12:Q12)+SUM(O39:Q39)))))-SUM($D66:P66)</f>
        <v>0</v>
      </c>
      <c r="R66" s="27">
        <f>+IF($C66=0,0,IF($C66=30,(R12+R39),IF($C66=60,(SUM(Q12:R12)+SUM(Q39:R39)),(SUM(P12:R12)+SUM(P39:R39)))))-SUM($D66:Q66)</f>
        <v>0</v>
      </c>
      <c r="S66" s="27">
        <f>+IF($C66=0,0,IF($C66=30,(S12+S39),IF($C66=60,(SUM(R12:S12)+SUM(R39:S39)),(SUM(Q12:S12)+SUM(Q39:S39)))))-SUM($D66:R66)</f>
        <v>0</v>
      </c>
      <c r="T66" s="27">
        <f>+IF($C66=0,0,IF($C66=30,(T12+T39),IF($C66=60,(SUM(S12:T12)+SUM(S39:T39)),(SUM(R12:T12)+SUM(R39:T39)))))-SUM($D66:S66)</f>
        <v>0</v>
      </c>
      <c r="U66" s="27">
        <f>+IF($C66=0,0,IF($C66=30,(U12+U39),IF($C66=60,(SUM(T12:U12)+SUM(T39:U39)),(SUM(S12:U12)+SUM(S39:U39)))))-SUM($D66:T66)</f>
        <v>0</v>
      </c>
      <c r="V66" s="27">
        <f>+IF($C66=0,0,IF($C66=30,(V12+V39),IF($C66=60,(SUM(U12:V12)+SUM(U39:V39)),(SUM(T12:V12)+SUM(T39:V39)))))-SUM($D66:U66)</f>
        <v>0</v>
      </c>
      <c r="W66" s="27">
        <f>+IF($C66=0,0,IF($C66=30,(W12+W39),IF($C66=60,(SUM(V12:W12)+SUM(V39:W39)),(SUM(U12:W12)+SUM(U39:W39)))))-SUM($D66:V66)</f>
        <v>0</v>
      </c>
      <c r="X66" s="27">
        <f>+IF($C66=0,0,IF($C66=30,(X12+X39),IF($C66=60,(SUM(W12:X12)+SUM(W39:X39)),(SUM(V12:X12)+SUM(V39:X39)))))-SUM($D66:W66)</f>
        <v>0</v>
      </c>
      <c r="Y66" s="27">
        <f>+IF($C66=0,0,IF($C66=30,(Y12+Y39),IF($C66=60,(SUM(X12:Y12)+SUM(X39:Y39)),(SUM(W12:Y12)+SUM(W39:Y39)))))-SUM($D66:X66)</f>
        <v>0</v>
      </c>
      <c r="Z66" s="27">
        <f>+IF($C66=0,0,IF($C66=30,(Z12+Z39),IF($C66=60,(SUM(Y12:Z12)+SUM(Y39:Z39)),(SUM(X12:Z12)+SUM(X39:Z39)))))-SUM($D66:Y66)</f>
        <v>0</v>
      </c>
      <c r="AA66" s="27">
        <f>+IF($C66=0,0,IF($C66=30,(AA12+AA39),IF($C66=60,(SUM(Z12:AA12)+SUM(Z39:AA39)),(SUM(Y12:AA12)+SUM(Y39:AA39)))))-SUM($D66:Z66)</f>
        <v>0</v>
      </c>
      <c r="AB66" s="27">
        <f>+IF($C66=0,0,IF($C66=30,(AB12+AB39),IF($C66=60,(SUM(AA12:AB12)+SUM(AA39:AB39)),(SUM(Z12:AB12)+SUM(Z39:AB39)))))-SUM($D66:AA66)</f>
        <v>0</v>
      </c>
      <c r="AC66" s="27">
        <f>+IF($C66=0,0,IF($C66=30,(AC12+AC39),IF($C66=60,(SUM(AB12:AC12)+SUM(AB39:AC39)),(SUM(AA12:AC12)+SUM(AA39:AC39)))))-SUM($D66:AB66)</f>
        <v>0</v>
      </c>
      <c r="AD66" s="27">
        <f>+IF($C66=0,0,IF($C66=30,(AD12+AD39),IF($C66=60,(SUM(AC12:AD12)+SUM(AC39:AD39)),(SUM(AB12:AD12)+SUM(AB39:AD39)))))-SUM($D66:AC66)</f>
        <v>0</v>
      </c>
      <c r="AE66" s="27">
        <f>+IF($C66=0,0,IF($C66=30,(AE12+AE39),IF($C66=60,(SUM(AD12:AE12)+SUM(AD39:AE39)),(SUM(AC12:AE12)+SUM(AC39:AE39)))))-SUM($D66:AD66)</f>
        <v>0</v>
      </c>
      <c r="AF66" s="27">
        <f>+IF($C66=0,0,IF($C66=30,(AF12+AF39),IF($C66=60,(SUM(AE12:AF12)+SUM(AE39:AF39)),(SUM(AD12:AF12)+SUM(AD39:AF39)))))-SUM($D66:AE66)</f>
        <v>0</v>
      </c>
      <c r="AG66" s="27">
        <f>+IF($C66=0,0,IF($C66=30,(AG12+AG39),IF($C66=60,(SUM(AF12:AG12)+SUM(AF39:AG39)),(SUM(AE12:AG12)+SUM(AE39:AG39)))))-SUM($D66:AF66)</f>
        <v>0</v>
      </c>
      <c r="AH66" s="27">
        <f>+IF($C66=0,0,IF($C66=30,(AH12+AH39),IF($C66=60,(SUM(AG12:AH12)+SUM(AG39:AH39)),(SUM(AF12:AH12)+SUM(AF39:AH39)))))-SUM($D66:AG66)</f>
        <v>0</v>
      </c>
      <c r="AI66" s="27">
        <f>+IF($C66=0,0,IF($C66=30,(AI12+AI39),IF($C66=60,(SUM(AH12:AI12)+SUM(AH39:AI39)),(SUM(AG12:AI12)+SUM(AG39:AI39)))))-SUM($D66:AH66)</f>
        <v>0</v>
      </c>
      <c r="AJ66" s="27">
        <f>+IF($C66=0,0,IF($C66=30,(AJ12+AJ39),IF($C66=60,(SUM(AI12:AJ12)+SUM(AI39:AJ39)),(SUM(AH12:AJ12)+SUM(AH39:AJ39)))))-SUM($D66:AI66)</f>
        <v>0</v>
      </c>
      <c r="AK66" s="27">
        <f>+IF($C66=0,0,IF($C66=30,(AK12+AK39),IF($C66=60,(SUM(AJ12:AK12)+SUM(AJ39:AK39)),(SUM(AI12:AK12)+SUM(AI39:AK39)))))-SUM($D66:AJ66)</f>
        <v>0</v>
      </c>
      <c r="AL66" s="27">
        <f>+IF($C66=0,0,IF($C66=30,(AL12+AL39),IF($C66=60,(SUM(AK12:AL12)+SUM(AK39:AL39)),(SUM(AJ12:AL12)+SUM(AJ39:AL39)))))-SUM($D66:AK66)</f>
        <v>0</v>
      </c>
      <c r="AM66" s="27">
        <f>+IF($C66=0,0,IF($C66=30,(AM12+AM39),IF($C66=60,(SUM(AL12:AM12)+SUM(AL39:AM39)),(SUM(AK12:AM12)+SUM(AK39:AM39)))))-SUM($D66:AL66)</f>
        <v>0</v>
      </c>
      <c r="AN66" s="27">
        <f>+IF($C66=0,0,IF($C66=30,(AN12+AN39),IF($C66=60,(SUM(AM12:AN12)+SUM(AM39:AN39)),(SUM(AL12:AN12)+SUM(AL39:AN39)))))-SUM($D66:AM66)</f>
        <v>0</v>
      </c>
      <c r="AO66" s="27">
        <f>+IF($C66=0,0,IF($C66=30,(AO12+AO39),IF($C66=60,(SUM(AN12:AO12)+SUM(AN39:AO39)),(SUM(AM12:AO12)+SUM(AM39:AO39)))))-SUM($D66:AN66)</f>
        <v>0</v>
      </c>
      <c r="AP66" s="27">
        <f>+IF($C66=0,0,IF($C66=30,(AP12+AP39),IF($C66=60,(SUM(AO12:AP12)+SUM(AO39:AP39)),(SUM(AN12:AP12)+SUM(AN39:AP39)))))-SUM($D66:AO66)</f>
        <v>0</v>
      </c>
      <c r="AQ66" s="27">
        <f>+IF($C66=0,0,IF($C66=30,(AQ12+AQ39),IF($C66=60,(SUM(AP12:AQ12)+SUM(AP39:AQ39)),(SUM(AO12:AQ12)+SUM(AO39:AQ39)))))-SUM($D66:AP66)</f>
        <v>0</v>
      </c>
      <c r="AR66" s="27">
        <f>+IF($C66=0,0,IF($C66=30,(AR12+AR39),IF($C66=60,(SUM(AQ12:AR12)+SUM(AQ39:AR39)),(SUM(AP12:AR12)+SUM(AP39:AR39)))))-SUM($D66:AQ66)</f>
        <v>0</v>
      </c>
      <c r="AS66" s="27">
        <f>+IF($C66=0,0,IF($C66=30,(AS12+AS39),IF($C66=60,(SUM(AR12:AS12)+SUM(AR39:AS39)),(SUM(AQ12:AS12)+SUM(AQ39:AS39)))))-SUM($D66:AR66)</f>
        <v>0</v>
      </c>
      <c r="AT66" s="27">
        <f>+IF($C66=0,0,IF($C66=30,(AT12+AT39),IF($C66=60,(SUM(AS12:AT12)+SUM(AS39:AT39)),(SUM(AR12:AT12)+SUM(AR39:AT39)))))-SUM($D66:AS66)</f>
        <v>0</v>
      </c>
      <c r="AU66" s="27">
        <f>+IF($C66=0,0,IF($C66=30,(AU12+AU39),IF($C66=60,(SUM(AT12:AU12)+SUM(AT39:AU39)),(SUM(AS12:AU12)+SUM(AS39:AU39)))))-SUM($D66:AT66)</f>
        <v>0</v>
      </c>
      <c r="AV66" s="27">
        <f>+IF($C66=0,0,IF($C66=30,(AV12+AV39),IF($C66=60,(SUM(AU12:AV12)+SUM(AU39:AV39)),(SUM(AT12:AV12)+SUM(AT39:AV39)))))-SUM($D66:AU66)</f>
        <v>0</v>
      </c>
      <c r="AW66" s="27">
        <f>+IF($C66=0,0,IF($C66=30,(AW12+AW39),IF($C66=60,(SUM(AV12:AW12)+SUM(AV39:AW39)),(SUM(AU12:AW12)+SUM(AU39:AW39)))))-SUM($D66:AV66)</f>
        <v>0</v>
      </c>
      <c r="AX66" s="27">
        <f>+IF($C66=0,0,IF($C66=30,(AX12+AX39),IF($C66=60,(SUM(AW12:AX12)+SUM(AW39:AX39)),(SUM(AV12:AX12)+SUM(AV39:AX39)))))-SUM($D66:AW66)</f>
        <v>0</v>
      </c>
      <c r="AY66" s="27">
        <f>+IF($C66=0,0,IF($C66=30,(AY12+AY39),IF($C66=60,(SUM(AX12:AY12)+SUM(AX39:AY39)),(SUM(AW12:AY12)+SUM(AW39:AY39)))))-SUM($D66:AX66)</f>
        <v>0</v>
      </c>
    </row>
    <row r="67" spans="2:51" x14ac:dyDescent="0.25">
      <c r="B67" t="str">
        <f t="shared" si="29"/>
        <v>servizi vari</v>
      </c>
      <c r="C67" s="68">
        <v>0</v>
      </c>
      <c r="D67" s="27">
        <f t="shared" si="30"/>
        <v>0</v>
      </c>
      <c r="E67" s="27">
        <f t="shared" si="31"/>
        <v>0</v>
      </c>
      <c r="F67" s="27">
        <f>+IF($C67=0,0,IF($C67=30,(F13+F40),IF($C67=60,(SUM(E13:F13)+SUM(E40:F40)),(SUM(D13:F13)+SUM(D40:F40)))))-SUM($D67:E67)</f>
        <v>0</v>
      </c>
      <c r="G67" s="27">
        <f>+IF($C67=0,0,IF($C67=30,(G13+G40),IF($C67=60,(SUM(F13:G13)+SUM(F40:G40)),(SUM(E13:G13)+SUM(E40:G40)))))-SUM($D67:F67)</f>
        <v>0</v>
      </c>
      <c r="H67" s="27">
        <f>+IF($C67=0,0,IF($C67=30,(H13+H40),IF($C67=60,(SUM(G13:H13)+SUM(G40:H40)),(SUM(F13:H13)+SUM(F40:H40)))))-SUM($D67:G67)</f>
        <v>0</v>
      </c>
      <c r="I67" s="27">
        <f>+IF($C67=0,0,IF($C67=30,(I13+I40),IF($C67=60,(SUM(H13:I13)+SUM(H40:I40)),(SUM(G13:I13)+SUM(G40:I40)))))-SUM($D67:H67)</f>
        <v>0</v>
      </c>
      <c r="J67" s="27">
        <f>+IF($C67=0,0,IF($C67=30,(J13+J40),IF($C67=60,(SUM(I13:J13)+SUM(I40:J40)),(SUM(H13:J13)+SUM(H40:J40)))))-SUM($D67:I67)</f>
        <v>0</v>
      </c>
      <c r="K67" s="27">
        <f>+IF($C67=0,0,IF($C67=30,(K13+K40),IF($C67=60,(SUM(J13:K13)+SUM(J40:K40)),(SUM(I13:K13)+SUM(I40:K40)))))-SUM($D67:J67)</f>
        <v>0</v>
      </c>
      <c r="L67" s="27">
        <f>+IF($C67=0,0,IF($C67=30,(L13+L40),IF($C67=60,(SUM(K13:L13)+SUM(K40:L40)),(SUM(J13:L13)+SUM(J40:L40)))))-SUM($D67:K67)</f>
        <v>0</v>
      </c>
      <c r="M67" s="27">
        <f>+IF($C67=0,0,IF($C67=30,(M13+M40),IF($C67=60,(SUM(L13:M13)+SUM(L40:M40)),(SUM(K13:M13)+SUM(K40:M40)))))-SUM($D67:L67)</f>
        <v>0</v>
      </c>
      <c r="N67" s="27">
        <f>+IF($C67=0,0,IF($C67=30,(N13+N40),IF($C67=60,(SUM(M13:N13)+SUM(M40:N40)),(SUM(L13:N13)+SUM(L40:N40)))))-SUM($D67:M67)</f>
        <v>0</v>
      </c>
      <c r="O67" s="27">
        <f>+IF($C67=0,0,IF($C67=30,(O13+O40),IF($C67=60,(SUM(N13:O13)+SUM(N40:O40)),(SUM(M13:O13)+SUM(M40:O40)))))-SUM($D67:N67)</f>
        <v>0</v>
      </c>
      <c r="P67" s="27">
        <f>+IF($C67=0,0,IF($C67=30,(P13+P40),IF($C67=60,(SUM(O13:P13)+SUM(O40:P40)),(SUM(N13:P13)+SUM(N40:P40)))))-SUM($D67:O67)</f>
        <v>0</v>
      </c>
      <c r="Q67" s="27">
        <f>+IF($C67=0,0,IF($C67=30,(Q13+Q40),IF($C67=60,(SUM(P13:Q13)+SUM(P40:Q40)),(SUM(O13:Q13)+SUM(O40:Q40)))))-SUM($D67:P67)</f>
        <v>0</v>
      </c>
      <c r="R67" s="27">
        <f>+IF($C67=0,0,IF($C67=30,(R13+R40),IF($C67=60,(SUM(Q13:R13)+SUM(Q40:R40)),(SUM(P13:R13)+SUM(P40:R40)))))-SUM($D67:Q67)</f>
        <v>0</v>
      </c>
      <c r="S67" s="27">
        <f>+IF($C67=0,0,IF($C67=30,(S13+S40),IF($C67=60,(SUM(R13:S13)+SUM(R40:S40)),(SUM(Q13:S13)+SUM(Q40:S40)))))-SUM($D67:R67)</f>
        <v>0</v>
      </c>
      <c r="T67" s="27">
        <f>+IF($C67=0,0,IF($C67=30,(T13+T40),IF($C67=60,(SUM(S13:T13)+SUM(S40:T40)),(SUM(R13:T13)+SUM(R40:T40)))))-SUM($D67:S67)</f>
        <v>0</v>
      </c>
      <c r="U67" s="27">
        <f>+IF($C67=0,0,IF($C67=30,(U13+U40),IF($C67=60,(SUM(T13:U13)+SUM(T40:U40)),(SUM(S13:U13)+SUM(S40:U40)))))-SUM($D67:T67)</f>
        <v>0</v>
      </c>
      <c r="V67" s="27">
        <f>+IF($C67=0,0,IF($C67=30,(V13+V40),IF($C67=60,(SUM(U13:V13)+SUM(U40:V40)),(SUM(T13:V13)+SUM(T40:V40)))))-SUM($D67:U67)</f>
        <v>0</v>
      </c>
      <c r="W67" s="27">
        <f>+IF($C67=0,0,IF($C67=30,(W13+W40),IF($C67=60,(SUM(V13:W13)+SUM(V40:W40)),(SUM(U13:W13)+SUM(U40:W40)))))-SUM($D67:V67)</f>
        <v>0</v>
      </c>
      <c r="X67" s="27">
        <f>+IF($C67=0,0,IF($C67=30,(X13+X40),IF($C67=60,(SUM(W13:X13)+SUM(W40:X40)),(SUM(V13:X13)+SUM(V40:X40)))))-SUM($D67:W67)</f>
        <v>0</v>
      </c>
      <c r="Y67" s="27">
        <f>+IF($C67=0,0,IF($C67=30,(Y13+Y40),IF($C67=60,(SUM(X13:Y13)+SUM(X40:Y40)),(SUM(W13:Y13)+SUM(W40:Y40)))))-SUM($D67:X67)</f>
        <v>0</v>
      </c>
      <c r="Z67" s="27">
        <f>+IF($C67=0,0,IF($C67=30,(Z13+Z40),IF($C67=60,(SUM(Y13:Z13)+SUM(Y40:Z40)),(SUM(X13:Z13)+SUM(X40:Z40)))))-SUM($D67:Y67)</f>
        <v>0</v>
      </c>
      <c r="AA67" s="27">
        <f>+IF($C67=0,0,IF($C67=30,(AA13+AA40),IF($C67=60,(SUM(Z13:AA13)+SUM(Z40:AA40)),(SUM(Y13:AA13)+SUM(Y40:AA40)))))-SUM($D67:Z67)</f>
        <v>0</v>
      </c>
      <c r="AB67" s="27">
        <f>+IF($C67=0,0,IF($C67=30,(AB13+AB40),IF($C67=60,(SUM(AA13:AB13)+SUM(AA40:AB40)),(SUM(Z13:AB13)+SUM(Z40:AB40)))))-SUM($D67:AA67)</f>
        <v>0</v>
      </c>
      <c r="AC67" s="27">
        <f>+IF($C67=0,0,IF($C67=30,(AC13+AC40),IF($C67=60,(SUM(AB13:AC13)+SUM(AB40:AC40)),(SUM(AA13:AC13)+SUM(AA40:AC40)))))-SUM($D67:AB67)</f>
        <v>0</v>
      </c>
      <c r="AD67" s="27">
        <f>+IF($C67=0,0,IF($C67=30,(AD13+AD40),IF($C67=60,(SUM(AC13:AD13)+SUM(AC40:AD40)),(SUM(AB13:AD13)+SUM(AB40:AD40)))))-SUM($D67:AC67)</f>
        <v>0</v>
      </c>
      <c r="AE67" s="27">
        <f>+IF($C67=0,0,IF($C67=30,(AE13+AE40),IF($C67=60,(SUM(AD13:AE13)+SUM(AD40:AE40)),(SUM(AC13:AE13)+SUM(AC40:AE40)))))-SUM($D67:AD67)</f>
        <v>0</v>
      </c>
      <c r="AF67" s="27">
        <f>+IF($C67=0,0,IF($C67=30,(AF13+AF40),IF($C67=60,(SUM(AE13:AF13)+SUM(AE40:AF40)),(SUM(AD13:AF13)+SUM(AD40:AF40)))))-SUM($D67:AE67)</f>
        <v>0</v>
      </c>
      <c r="AG67" s="27">
        <f>+IF($C67=0,0,IF($C67=30,(AG13+AG40),IF($C67=60,(SUM(AF13:AG13)+SUM(AF40:AG40)),(SUM(AE13:AG13)+SUM(AE40:AG40)))))-SUM($D67:AF67)</f>
        <v>0</v>
      </c>
      <c r="AH67" s="27">
        <f>+IF($C67=0,0,IF($C67=30,(AH13+AH40),IF($C67=60,(SUM(AG13:AH13)+SUM(AG40:AH40)),(SUM(AF13:AH13)+SUM(AF40:AH40)))))-SUM($D67:AG67)</f>
        <v>0</v>
      </c>
      <c r="AI67" s="27">
        <f>+IF($C67=0,0,IF($C67=30,(AI13+AI40),IF($C67=60,(SUM(AH13:AI13)+SUM(AH40:AI40)),(SUM(AG13:AI13)+SUM(AG40:AI40)))))-SUM($D67:AH67)</f>
        <v>0</v>
      </c>
      <c r="AJ67" s="27">
        <f>+IF($C67=0,0,IF($C67=30,(AJ13+AJ40),IF($C67=60,(SUM(AI13:AJ13)+SUM(AI40:AJ40)),(SUM(AH13:AJ13)+SUM(AH40:AJ40)))))-SUM($D67:AI67)</f>
        <v>0</v>
      </c>
      <c r="AK67" s="27">
        <f>+IF($C67=0,0,IF($C67=30,(AK13+AK40),IF($C67=60,(SUM(AJ13:AK13)+SUM(AJ40:AK40)),(SUM(AI13:AK13)+SUM(AI40:AK40)))))-SUM($D67:AJ67)</f>
        <v>0</v>
      </c>
      <c r="AL67" s="27">
        <f>+IF($C67=0,0,IF($C67=30,(AL13+AL40),IF($C67=60,(SUM(AK13:AL13)+SUM(AK40:AL40)),(SUM(AJ13:AL13)+SUM(AJ40:AL40)))))-SUM($D67:AK67)</f>
        <v>0</v>
      </c>
      <c r="AM67" s="27">
        <f>+IF($C67=0,0,IF($C67=30,(AM13+AM40),IF($C67=60,(SUM(AL13:AM13)+SUM(AL40:AM40)),(SUM(AK13:AM13)+SUM(AK40:AM40)))))-SUM($D67:AL67)</f>
        <v>0</v>
      </c>
      <c r="AN67" s="27">
        <f>+IF($C67=0,0,IF($C67=30,(AN13+AN40),IF($C67=60,(SUM(AM13:AN13)+SUM(AM40:AN40)),(SUM(AL13:AN13)+SUM(AL40:AN40)))))-SUM($D67:AM67)</f>
        <v>0</v>
      </c>
      <c r="AO67" s="27">
        <f>+IF($C67=0,0,IF($C67=30,(AO13+AO40),IF($C67=60,(SUM(AN13:AO13)+SUM(AN40:AO40)),(SUM(AM13:AO13)+SUM(AM40:AO40)))))-SUM($D67:AN67)</f>
        <v>0</v>
      </c>
      <c r="AP67" s="27">
        <f>+IF($C67=0,0,IF($C67=30,(AP13+AP40),IF($C67=60,(SUM(AO13:AP13)+SUM(AO40:AP40)),(SUM(AN13:AP13)+SUM(AN40:AP40)))))-SUM($D67:AO67)</f>
        <v>0</v>
      </c>
      <c r="AQ67" s="27">
        <f>+IF($C67=0,0,IF($C67=30,(AQ13+AQ40),IF($C67=60,(SUM(AP13:AQ13)+SUM(AP40:AQ40)),(SUM(AO13:AQ13)+SUM(AO40:AQ40)))))-SUM($D67:AP67)</f>
        <v>0</v>
      </c>
      <c r="AR67" s="27">
        <f>+IF($C67=0,0,IF($C67=30,(AR13+AR40),IF($C67=60,(SUM(AQ13:AR13)+SUM(AQ40:AR40)),(SUM(AP13:AR13)+SUM(AP40:AR40)))))-SUM($D67:AQ67)</f>
        <v>0</v>
      </c>
      <c r="AS67" s="27">
        <f>+IF($C67=0,0,IF($C67=30,(AS13+AS40),IF($C67=60,(SUM(AR13:AS13)+SUM(AR40:AS40)),(SUM(AQ13:AS13)+SUM(AQ40:AS40)))))-SUM($D67:AR67)</f>
        <v>0</v>
      </c>
      <c r="AT67" s="27">
        <f>+IF($C67=0,0,IF($C67=30,(AT13+AT40),IF($C67=60,(SUM(AS13:AT13)+SUM(AS40:AT40)),(SUM(AR13:AT13)+SUM(AR40:AT40)))))-SUM($D67:AS67)</f>
        <v>0</v>
      </c>
      <c r="AU67" s="27">
        <f>+IF($C67=0,0,IF($C67=30,(AU13+AU40),IF($C67=60,(SUM(AT13:AU13)+SUM(AT40:AU40)),(SUM(AS13:AU13)+SUM(AS40:AU40)))))-SUM($D67:AT67)</f>
        <v>0</v>
      </c>
      <c r="AV67" s="27">
        <f>+IF($C67=0,0,IF($C67=30,(AV13+AV40),IF($C67=60,(SUM(AU13:AV13)+SUM(AU40:AV40)),(SUM(AT13:AV13)+SUM(AT40:AV40)))))-SUM($D67:AU67)</f>
        <v>0</v>
      </c>
      <c r="AW67" s="27">
        <f>+IF($C67=0,0,IF($C67=30,(AW13+AW40),IF($C67=60,(SUM(AV13:AW13)+SUM(AV40:AW40)),(SUM(AU13:AW13)+SUM(AU40:AW40)))))-SUM($D67:AV67)</f>
        <v>0</v>
      </c>
      <c r="AX67" s="27">
        <f>+IF($C67=0,0,IF($C67=30,(AX13+AX40),IF($C67=60,(SUM(AW13:AX13)+SUM(AW40:AX40)),(SUM(AV13:AX13)+SUM(AV40:AX40)))))-SUM($D67:AW67)</f>
        <v>0</v>
      </c>
      <c r="AY67" s="27">
        <f>+IF($C67=0,0,IF($C67=30,(AY13+AY40),IF($C67=60,(SUM(AX13:AY13)+SUM(AX40:AY40)),(SUM(AW13:AY13)+SUM(AW40:AY40)))))-SUM($D67:AX67)</f>
        <v>0</v>
      </c>
    </row>
    <row r="68" spans="2:51" x14ac:dyDescent="0.25">
      <c r="B68" t="str">
        <f t="shared" si="29"/>
        <v>provvigioni</v>
      </c>
      <c r="C68" s="68">
        <v>0</v>
      </c>
      <c r="D68" s="27">
        <f t="shared" si="30"/>
        <v>0</v>
      </c>
      <c r="E68" s="27">
        <f t="shared" si="31"/>
        <v>0</v>
      </c>
      <c r="F68" s="27">
        <f>+IF($C68=0,0,IF($C68=30,(F14+F41),IF($C68=60,(SUM(E14:F14)+SUM(E41:F41)),(SUM(D14:F14)+SUM(D41:F41)))))-SUM($D68:E68)</f>
        <v>0</v>
      </c>
      <c r="G68" s="27">
        <f>+IF($C68=0,0,IF($C68=30,(G14+G41),IF($C68=60,(SUM(F14:G14)+SUM(F41:G41)),(SUM(E14:G14)+SUM(E41:G41)))))-SUM($D68:F68)</f>
        <v>0</v>
      </c>
      <c r="H68" s="27">
        <f>+IF($C68=0,0,IF($C68=30,(H14+H41),IF($C68=60,(SUM(G14:H14)+SUM(G41:H41)),(SUM(F14:H14)+SUM(F41:H41)))))-SUM($D68:G68)</f>
        <v>0</v>
      </c>
      <c r="I68" s="27">
        <f>+IF($C68=0,0,IF($C68=30,(I14+I41),IF($C68=60,(SUM(H14:I14)+SUM(H41:I41)),(SUM(G14:I14)+SUM(G41:I41)))))-SUM($D68:H68)</f>
        <v>0</v>
      </c>
      <c r="J68" s="27">
        <f>+IF($C68=0,0,IF($C68=30,(J14+J41),IF($C68=60,(SUM(I14:J14)+SUM(I41:J41)),(SUM(H14:J14)+SUM(H41:J41)))))-SUM($D68:I68)</f>
        <v>0</v>
      </c>
      <c r="K68" s="27">
        <f>+IF($C68=0,0,IF($C68=30,(K14+K41),IF($C68=60,(SUM(J14:K14)+SUM(J41:K41)),(SUM(I14:K14)+SUM(I41:K41)))))-SUM($D68:J68)</f>
        <v>0</v>
      </c>
      <c r="L68" s="27">
        <f>+IF($C68=0,0,IF($C68=30,(L14+L41),IF($C68=60,(SUM(K14:L14)+SUM(K41:L41)),(SUM(J14:L14)+SUM(J41:L41)))))-SUM($D68:K68)</f>
        <v>0</v>
      </c>
      <c r="M68" s="27">
        <f>+IF($C68=0,0,IF($C68=30,(M14+M41),IF($C68=60,(SUM(L14:M14)+SUM(L41:M41)),(SUM(K14:M14)+SUM(K41:M41)))))-SUM($D68:L68)</f>
        <v>0</v>
      </c>
      <c r="N68" s="27">
        <f>+IF($C68=0,0,IF($C68=30,(N14+N41),IF($C68=60,(SUM(M14:N14)+SUM(M41:N41)),(SUM(L14:N14)+SUM(L41:N41)))))-SUM($D68:M68)</f>
        <v>0</v>
      </c>
      <c r="O68" s="27">
        <f>+IF($C68=0,0,IF($C68=30,(O14+O41),IF($C68=60,(SUM(N14:O14)+SUM(N41:O41)),(SUM(M14:O14)+SUM(M41:O41)))))-SUM($D68:N68)</f>
        <v>0</v>
      </c>
      <c r="P68" s="27">
        <f>+IF($C68=0,0,IF($C68=30,(P14+P41),IF($C68=60,(SUM(O14:P14)+SUM(O41:P41)),(SUM(N14:P14)+SUM(N41:P41)))))-SUM($D68:O68)</f>
        <v>0</v>
      </c>
      <c r="Q68" s="27">
        <f>+IF($C68=0,0,IF($C68=30,(Q14+Q41),IF($C68=60,(SUM(P14:Q14)+SUM(P41:Q41)),(SUM(O14:Q14)+SUM(O41:Q41)))))-SUM($D68:P68)</f>
        <v>0</v>
      </c>
      <c r="R68" s="27">
        <f>+IF($C68=0,0,IF($C68=30,(R14+R41),IF($C68=60,(SUM(Q14:R14)+SUM(Q41:R41)),(SUM(P14:R14)+SUM(P41:R41)))))-SUM($D68:Q68)</f>
        <v>0</v>
      </c>
      <c r="S68" s="27">
        <f>+IF($C68=0,0,IF($C68=30,(S14+S41),IF($C68=60,(SUM(R14:S14)+SUM(R41:S41)),(SUM(Q14:S14)+SUM(Q41:S41)))))-SUM($D68:R68)</f>
        <v>0</v>
      </c>
      <c r="T68" s="27">
        <f>+IF($C68=0,0,IF($C68=30,(T14+T41),IF($C68=60,(SUM(S14:T14)+SUM(S41:T41)),(SUM(R14:T14)+SUM(R41:T41)))))-SUM($D68:S68)</f>
        <v>0</v>
      </c>
      <c r="U68" s="27">
        <f>+IF($C68=0,0,IF($C68=30,(U14+U41),IF($C68=60,(SUM(T14:U14)+SUM(T41:U41)),(SUM(S14:U14)+SUM(S41:U41)))))-SUM($D68:T68)</f>
        <v>0</v>
      </c>
      <c r="V68" s="27">
        <f>+IF($C68=0,0,IF($C68=30,(V14+V41),IF($C68=60,(SUM(U14:V14)+SUM(U41:V41)),(SUM(T14:V14)+SUM(T41:V41)))))-SUM($D68:U68)</f>
        <v>0</v>
      </c>
      <c r="W68" s="27">
        <f>+IF($C68=0,0,IF($C68=30,(W14+W41),IF($C68=60,(SUM(V14:W14)+SUM(V41:W41)),(SUM(U14:W14)+SUM(U41:W41)))))-SUM($D68:V68)</f>
        <v>0</v>
      </c>
      <c r="X68" s="27">
        <f>+IF($C68=0,0,IF($C68=30,(X14+X41),IF($C68=60,(SUM(W14:X14)+SUM(W41:X41)),(SUM(V14:X14)+SUM(V41:X41)))))-SUM($D68:W68)</f>
        <v>0</v>
      </c>
      <c r="Y68" s="27">
        <f>+IF($C68=0,0,IF($C68=30,(Y14+Y41),IF($C68=60,(SUM(X14:Y14)+SUM(X41:Y41)),(SUM(W14:Y14)+SUM(W41:Y41)))))-SUM($D68:X68)</f>
        <v>0</v>
      </c>
      <c r="Z68" s="27">
        <f>+IF($C68=0,0,IF($C68=30,(Z14+Z41),IF($C68=60,(SUM(Y14:Z14)+SUM(Y41:Z41)),(SUM(X14:Z14)+SUM(X41:Z41)))))-SUM($D68:Y68)</f>
        <v>0</v>
      </c>
      <c r="AA68" s="27">
        <f>+IF($C68=0,0,IF($C68=30,(AA14+AA41),IF($C68=60,(SUM(Z14:AA14)+SUM(Z41:AA41)),(SUM(Y14:AA14)+SUM(Y41:AA41)))))-SUM($D68:Z68)</f>
        <v>0</v>
      </c>
      <c r="AB68" s="27">
        <f>+IF($C68=0,0,IF($C68=30,(AB14+AB41),IF($C68=60,(SUM(AA14:AB14)+SUM(AA41:AB41)),(SUM(Z14:AB14)+SUM(Z41:AB41)))))-SUM($D68:AA68)</f>
        <v>0</v>
      </c>
      <c r="AC68" s="27">
        <f>+IF($C68=0,0,IF($C68=30,(AC14+AC41),IF($C68=60,(SUM(AB14:AC14)+SUM(AB41:AC41)),(SUM(AA14:AC14)+SUM(AA41:AC41)))))-SUM($D68:AB68)</f>
        <v>0</v>
      </c>
      <c r="AD68" s="27">
        <f>+IF($C68=0,0,IF($C68=30,(AD14+AD41),IF($C68=60,(SUM(AC14:AD14)+SUM(AC41:AD41)),(SUM(AB14:AD14)+SUM(AB41:AD41)))))-SUM($D68:AC68)</f>
        <v>0</v>
      </c>
      <c r="AE68" s="27">
        <f>+IF($C68=0,0,IF($C68=30,(AE14+AE41),IF($C68=60,(SUM(AD14:AE14)+SUM(AD41:AE41)),(SUM(AC14:AE14)+SUM(AC41:AE41)))))-SUM($D68:AD68)</f>
        <v>0</v>
      </c>
      <c r="AF68" s="27">
        <f>+IF($C68=0,0,IF($C68=30,(AF14+AF41),IF($C68=60,(SUM(AE14:AF14)+SUM(AE41:AF41)),(SUM(AD14:AF14)+SUM(AD41:AF41)))))-SUM($D68:AE68)</f>
        <v>0</v>
      </c>
      <c r="AG68" s="27">
        <f>+IF($C68=0,0,IF($C68=30,(AG14+AG41),IF($C68=60,(SUM(AF14:AG14)+SUM(AF41:AG41)),(SUM(AE14:AG14)+SUM(AE41:AG41)))))-SUM($D68:AF68)</f>
        <v>0</v>
      </c>
      <c r="AH68" s="27">
        <f>+IF($C68=0,0,IF($C68=30,(AH14+AH41),IF($C68=60,(SUM(AG14:AH14)+SUM(AG41:AH41)),(SUM(AF14:AH14)+SUM(AF41:AH41)))))-SUM($D68:AG68)</f>
        <v>0</v>
      </c>
      <c r="AI68" s="27">
        <f>+IF($C68=0,0,IF($C68=30,(AI14+AI41),IF($C68=60,(SUM(AH14:AI14)+SUM(AH41:AI41)),(SUM(AG14:AI14)+SUM(AG41:AI41)))))-SUM($D68:AH68)</f>
        <v>0</v>
      </c>
      <c r="AJ68" s="27">
        <f>+IF($C68=0,0,IF($C68=30,(AJ14+AJ41),IF($C68=60,(SUM(AI14:AJ14)+SUM(AI41:AJ41)),(SUM(AH14:AJ14)+SUM(AH41:AJ41)))))-SUM($D68:AI68)</f>
        <v>0</v>
      </c>
      <c r="AK68" s="27">
        <f>+IF($C68=0,0,IF($C68=30,(AK14+AK41),IF($C68=60,(SUM(AJ14:AK14)+SUM(AJ41:AK41)),(SUM(AI14:AK14)+SUM(AI41:AK41)))))-SUM($D68:AJ68)</f>
        <v>0</v>
      </c>
      <c r="AL68" s="27">
        <f>+IF($C68=0,0,IF($C68=30,(AL14+AL41),IF($C68=60,(SUM(AK14:AL14)+SUM(AK41:AL41)),(SUM(AJ14:AL14)+SUM(AJ41:AL41)))))-SUM($D68:AK68)</f>
        <v>0</v>
      </c>
      <c r="AM68" s="27">
        <f>+IF($C68=0,0,IF($C68=30,(AM14+AM41),IF($C68=60,(SUM(AL14:AM14)+SUM(AL41:AM41)),(SUM(AK14:AM14)+SUM(AK41:AM41)))))-SUM($D68:AL68)</f>
        <v>0</v>
      </c>
      <c r="AN68" s="27">
        <f>+IF($C68=0,0,IF($C68=30,(AN14+AN41),IF($C68=60,(SUM(AM14:AN14)+SUM(AM41:AN41)),(SUM(AL14:AN14)+SUM(AL41:AN41)))))-SUM($D68:AM68)</f>
        <v>0</v>
      </c>
      <c r="AO68" s="27">
        <f>+IF($C68=0,0,IF($C68=30,(AO14+AO41),IF($C68=60,(SUM(AN14:AO14)+SUM(AN41:AO41)),(SUM(AM14:AO14)+SUM(AM41:AO41)))))-SUM($D68:AN68)</f>
        <v>0</v>
      </c>
      <c r="AP68" s="27">
        <f>+IF($C68=0,0,IF($C68=30,(AP14+AP41),IF($C68=60,(SUM(AO14:AP14)+SUM(AO41:AP41)),(SUM(AN14:AP14)+SUM(AN41:AP41)))))-SUM($D68:AO68)</f>
        <v>0</v>
      </c>
      <c r="AQ68" s="27">
        <f>+IF($C68=0,0,IF($C68=30,(AQ14+AQ41),IF($C68=60,(SUM(AP14:AQ14)+SUM(AP41:AQ41)),(SUM(AO14:AQ14)+SUM(AO41:AQ41)))))-SUM($D68:AP68)</f>
        <v>0</v>
      </c>
      <c r="AR68" s="27">
        <f>+IF($C68=0,0,IF($C68=30,(AR14+AR41),IF($C68=60,(SUM(AQ14:AR14)+SUM(AQ41:AR41)),(SUM(AP14:AR14)+SUM(AP41:AR41)))))-SUM($D68:AQ68)</f>
        <v>0</v>
      </c>
      <c r="AS68" s="27">
        <f>+IF($C68=0,0,IF($C68=30,(AS14+AS41),IF($C68=60,(SUM(AR14:AS14)+SUM(AR41:AS41)),(SUM(AQ14:AS14)+SUM(AQ41:AS41)))))-SUM($D68:AR68)</f>
        <v>0</v>
      </c>
      <c r="AT68" s="27">
        <f>+IF($C68=0,0,IF($C68=30,(AT14+AT41),IF($C68=60,(SUM(AS14:AT14)+SUM(AS41:AT41)),(SUM(AR14:AT14)+SUM(AR41:AT41)))))-SUM($D68:AS68)</f>
        <v>0</v>
      </c>
      <c r="AU68" s="27">
        <f>+IF($C68=0,0,IF($C68=30,(AU14+AU41),IF($C68=60,(SUM(AT14:AU14)+SUM(AT41:AU41)),(SUM(AS14:AU14)+SUM(AS41:AU41)))))-SUM($D68:AT68)</f>
        <v>0</v>
      </c>
      <c r="AV68" s="27">
        <f>+IF($C68=0,0,IF($C68=30,(AV14+AV41),IF($C68=60,(SUM(AU14:AV14)+SUM(AU41:AV41)),(SUM(AT14:AV14)+SUM(AT41:AV41)))))-SUM($D68:AU68)</f>
        <v>0</v>
      </c>
      <c r="AW68" s="27">
        <f>+IF($C68=0,0,IF($C68=30,(AW14+AW41),IF($C68=60,(SUM(AV14:AW14)+SUM(AV41:AW41)),(SUM(AU14:AW14)+SUM(AU41:AW41)))))-SUM($D68:AV68)</f>
        <v>0</v>
      </c>
      <c r="AX68" s="27">
        <f>+IF($C68=0,0,IF($C68=30,(AX14+AX41),IF($C68=60,(SUM(AW14:AX14)+SUM(AW41:AX41)),(SUM(AV14:AX14)+SUM(AV41:AX41)))))-SUM($D68:AW68)</f>
        <v>0</v>
      </c>
      <c r="AY68" s="27">
        <f>+IF($C68=0,0,IF($C68=30,(AY14+AY41),IF($C68=60,(SUM(AX14:AY14)+SUM(AX41:AY41)),(SUM(AW14:AY14)+SUM(AW41:AY41)))))-SUM($D68:AX68)</f>
        <v>0</v>
      </c>
    </row>
    <row r="69" spans="2:51" x14ac:dyDescent="0.25">
      <c r="B69" t="str">
        <f t="shared" si="29"/>
        <v>canoni per affitto d'azienda</v>
      </c>
      <c r="C69" s="68">
        <v>0</v>
      </c>
      <c r="D69" s="27">
        <f t="shared" si="30"/>
        <v>0</v>
      </c>
      <c r="E69" s="27">
        <f t="shared" si="31"/>
        <v>0</v>
      </c>
      <c r="F69" s="27">
        <f>+IF($C69=0,0,IF($C69=30,(F15+F42),IF($C69=60,(SUM(E15:F15)+SUM(E42:F42)),(SUM(D15:F15)+SUM(D42:F42)))))-SUM($D69:E69)</f>
        <v>0</v>
      </c>
      <c r="G69" s="27">
        <f>+IF($C69=0,0,IF($C69=30,(G15+G42),IF($C69=60,(SUM(F15:G15)+SUM(F42:G42)),(SUM(E15:G15)+SUM(E42:G42)))))-SUM($D69:F69)</f>
        <v>0</v>
      </c>
      <c r="H69" s="27">
        <f>+IF($C69=0,0,IF($C69=30,(H15+H42),IF($C69=60,(SUM(G15:H15)+SUM(G42:H42)),(SUM(F15:H15)+SUM(F42:H42)))))-SUM($D69:G69)</f>
        <v>0</v>
      </c>
      <c r="I69" s="27">
        <f>+IF($C69=0,0,IF($C69=30,(I15+I42),IF($C69=60,(SUM(H15:I15)+SUM(H42:I42)),(SUM(G15:I15)+SUM(G42:I42)))))-SUM($D69:H69)</f>
        <v>0</v>
      </c>
      <c r="J69" s="27">
        <f>+IF($C69=0,0,IF($C69=30,(J15+J42),IF($C69=60,(SUM(I15:J15)+SUM(I42:J42)),(SUM(H15:J15)+SUM(H42:J42)))))-SUM($D69:I69)</f>
        <v>0</v>
      </c>
      <c r="K69" s="27">
        <f>+IF($C69=0,0,IF($C69=30,(K15+K42),IF($C69=60,(SUM(J15:K15)+SUM(J42:K42)),(SUM(I15:K15)+SUM(I42:K42)))))-SUM($D69:J69)</f>
        <v>0</v>
      </c>
      <c r="L69" s="27">
        <f>+IF($C69=0,0,IF($C69=30,(L15+L42),IF($C69=60,(SUM(K15:L15)+SUM(K42:L42)),(SUM(J15:L15)+SUM(J42:L42)))))-SUM($D69:K69)</f>
        <v>0</v>
      </c>
      <c r="M69" s="27">
        <f>+IF($C69=0,0,IF($C69=30,(M15+M42),IF($C69=60,(SUM(L15:M15)+SUM(L42:M42)),(SUM(K15:M15)+SUM(K42:M42)))))-SUM($D69:L69)</f>
        <v>0</v>
      </c>
      <c r="N69" s="27">
        <f>+IF($C69=0,0,IF($C69=30,(N15+N42),IF($C69=60,(SUM(M15:N15)+SUM(M42:N42)),(SUM(L15:N15)+SUM(L42:N42)))))-SUM($D69:M69)</f>
        <v>0</v>
      </c>
      <c r="O69" s="27">
        <f>+IF($C69=0,0,IF($C69=30,(O15+O42),IF($C69=60,(SUM(N15:O15)+SUM(N42:O42)),(SUM(M15:O15)+SUM(M42:O42)))))-SUM($D69:N69)</f>
        <v>0</v>
      </c>
      <c r="P69" s="27">
        <f>+IF($C69=0,0,IF($C69=30,(P15+P42),IF($C69=60,(SUM(O15:P15)+SUM(O42:P42)),(SUM(N15:P15)+SUM(N42:P42)))))-SUM($D69:O69)</f>
        <v>0</v>
      </c>
      <c r="Q69" s="27">
        <f>+IF($C69=0,0,IF($C69=30,(Q15+Q42),IF($C69=60,(SUM(P15:Q15)+SUM(P42:Q42)),(SUM(O15:Q15)+SUM(O42:Q42)))))-SUM($D69:P69)</f>
        <v>0</v>
      </c>
      <c r="R69" s="27">
        <f>+IF($C69=0,0,IF($C69=30,(R15+R42),IF($C69=60,(SUM(Q15:R15)+SUM(Q42:R42)),(SUM(P15:R15)+SUM(P42:R42)))))-SUM($D69:Q69)</f>
        <v>0</v>
      </c>
      <c r="S69" s="27">
        <f>+IF($C69=0,0,IF($C69=30,(S15+S42),IF($C69=60,(SUM(R15:S15)+SUM(R42:S42)),(SUM(Q15:S15)+SUM(Q42:S42)))))-SUM($D69:R69)</f>
        <v>0</v>
      </c>
      <c r="T69" s="27">
        <f>+IF($C69=0,0,IF($C69=30,(T15+T42),IF($C69=60,(SUM(S15:T15)+SUM(S42:T42)),(SUM(R15:T15)+SUM(R42:T42)))))-SUM($D69:S69)</f>
        <v>0</v>
      </c>
      <c r="U69" s="27">
        <f>+IF($C69=0,0,IF($C69=30,(U15+U42),IF($C69=60,(SUM(T15:U15)+SUM(T42:U42)),(SUM(S15:U15)+SUM(S42:U42)))))-SUM($D69:T69)</f>
        <v>0</v>
      </c>
      <c r="V69" s="27">
        <f>+IF($C69=0,0,IF($C69=30,(V15+V42),IF($C69=60,(SUM(U15:V15)+SUM(U42:V42)),(SUM(T15:V15)+SUM(T42:V42)))))-SUM($D69:U69)</f>
        <v>0</v>
      </c>
      <c r="W69" s="27">
        <f>+IF($C69=0,0,IF($C69=30,(W15+W42),IF($C69=60,(SUM(V15:W15)+SUM(V42:W42)),(SUM(U15:W15)+SUM(U42:W42)))))-SUM($D69:V69)</f>
        <v>0</v>
      </c>
      <c r="X69" s="27">
        <f>+IF($C69=0,0,IF($C69=30,(X15+X42),IF($C69=60,(SUM(W15:X15)+SUM(W42:X42)),(SUM(V15:X15)+SUM(V42:X42)))))-SUM($D69:W69)</f>
        <v>0</v>
      </c>
      <c r="Y69" s="27">
        <f>+IF($C69=0,0,IF($C69=30,(Y15+Y42),IF($C69=60,(SUM(X15:Y15)+SUM(X42:Y42)),(SUM(W15:Y15)+SUM(W42:Y42)))))-SUM($D69:X69)</f>
        <v>0</v>
      </c>
      <c r="Z69" s="27">
        <f>+IF($C69=0,0,IF($C69=30,(Z15+Z42),IF($C69=60,(SUM(Y15:Z15)+SUM(Y42:Z42)),(SUM(X15:Z15)+SUM(X42:Z42)))))-SUM($D69:Y69)</f>
        <v>0</v>
      </c>
      <c r="AA69" s="27">
        <f>+IF($C69=0,0,IF($C69=30,(AA15+AA42),IF($C69=60,(SUM(Z15:AA15)+SUM(Z42:AA42)),(SUM(Y15:AA15)+SUM(Y42:AA42)))))-SUM($D69:Z69)</f>
        <v>0</v>
      </c>
      <c r="AB69" s="27">
        <f>+IF($C69=0,0,IF($C69=30,(AB15+AB42),IF($C69=60,(SUM(AA15:AB15)+SUM(AA42:AB42)),(SUM(Z15:AB15)+SUM(Z42:AB42)))))-SUM($D69:AA69)</f>
        <v>0</v>
      </c>
      <c r="AC69" s="27">
        <f>+IF($C69=0,0,IF($C69=30,(AC15+AC42),IF($C69=60,(SUM(AB15:AC15)+SUM(AB42:AC42)),(SUM(AA15:AC15)+SUM(AA42:AC42)))))-SUM($D69:AB69)</f>
        <v>0</v>
      </c>
      <c r="AD69" s="27">
        <f>+IF($C69=0,0,IF($C69=30,(AD15+AD42),IF($C69=60,(SUM(AC15:AD15)+SUM(AC42:AD42)),(SUM(AB15:AD15)+SUM(AB42:AD42)))))-SUM($D69:AC69)</f>
        <v>0</v>
      </c>
      <c r="AE69" s="27">
        <f>+IF($C69=0,0,IF($C69=30,(AE15+AE42),IF($C69=60,(SUM(AD15:AE15)+SUM(AD42:AE42)),(SUM(AC15:AE15)+SUM(AC42:AE42)))))-SUM($D69:AD69)</f>
        <v>0</v>
      </c>
      <c r="AF69" s="27">
        <f>+IF($C69=0,0,IF($C69=30,(AF15+AF42),IF($C69=60,(SUM(AE15:AF15)+SUM(AE42:AF42)),(SUM(AD15:AF15)+SUM(AD42:AF42)))))-SUM($D69:AE69)</f>
        <v>0</v>
      </c>
      <c r="AG69" s="27">
        <f>+IF($C69=0,0,IF($C69=30,(AG15+AG42),IF($C69=60,(SUM(AF15:AG15)+SUM(AF42:AG42)),(SUM(AE15:AG15)+SUM(AE42:AG42)))))-SUM($D69:AF69)</f>
        <v>0</v>
      </c>
      <c r="AH69" s="27">
        <f>+IF($C69=0,0,IF($C69=30,(AH15+AH42),IF($C69=60,(SUM(AG15:AH15)+SUM(AG42:AH42)),(SUM(AF15:AH15)+SUM(AF42:AH42)))))-SUM($D69:AG69)</f>
        <v>0</v>
      </c>
      <c r="AI69" s="27">
        <f>+IF($C69=0,0,IF($C69=30,(AI15+AI42),IF($C69=60,(SUM(AH15:AI15)+SUM(AH42:AI42)),(SUM(AG15:AI15)+SUM(AG42:AI42)))))-SUM($D69:AH69)</f>
        <v>0</v>
      </c>
      <c r="AJ69" s="27">
        <f>+IF($C69=0,0,IF($C69=30,(AJ15+AJ42),IF($C69=60,(SUM(AI15:AJ15)+SUM(AI42:AJ42)),(SUM(AH15:AJ15)+SUM(AH42:AJ42)))))-SUM($D69:AI69)</f>
        <v>0</v>
      </c>
      <c r="AK69" s="27">
        <f>+IF($C69=0,0,IF($C69=30,(AK15+AK42),IF($C69=60,(SUM(AJ15:AK15)+SUM(AJ42:AK42)),(SUM(AI15:AK15)+SUM(AI42:AK42)))))-SUM($D69:AJ69)</f>
        <v>0</v>
      </c>
      <c r="AL69" s="27">
        <f>+IF($C69=0,0,IF($C69=30,(AL15+AL42),IF($C69=60,(SUM(AK15:AL15)+SUM(AK42:AL42)),(SUM(AJ15:AL15)+SUM(AJ42:AL42)))))-SUM($D69:AK69)</f>
        <v>0</v>
      </c>
      <c r="AM69" s="27">
        <f>+IF($C69=0,0,IF($C69=30,(AM15+AM42),IF($C69=60,(SUM(AL15:AM15)+SUM(AL42:AM42)),(SUM(AK15:AM15)+SUM(AK42:AM42)))))-SUM($D69:AL69)</f>
        <v>0</v>
      </c>
      <c r="AN69" s="27">
        <f>+IF($C69=0,0,IF($C69=30,(AN15+AN42),IF($C69=60,(SUM(AM15:AN15)+SUM(AM42:AN42)),(SUM(AL15:AN15)+SUM(AL42:AN42)))))-SUM($D69:AM69)</f>
        <v>0</v>
      </c>
      <c r="AO69" s="27">
        <f>+IF($C69=0,0,IF($C69=30,(AO15+AO42),IF($C69=60,(SUM(AN15:AO15)+SUM(AN42:AO42)),(SUM(AM15:AO15)+SUM(AM42:AO42)))))-SUM($D69:AN69)</f>
        <v>0</v>
      </c>
      <c r="AP69" s="27">
        <f>+IF($C69=0,0,IF($C69=30,(AP15+AP42),IF($C69=60,(SUM(AO15:AP15)+SUM(AO42:AP42)),(SUM(AN15:AP15)+SUM(AN42:AP42)))))-SUM($D69:AO69)</f>
        <v>0</v>
      </c>
      <c r="AQ69" s="27">
        <f>+IF($C69=0,0,IF($C69=30,(AQ15+AQ42),IF($C69=60,(SUM(AP15:AQ15)+SUM(AP42:AQ42)),(SUM(AO15:AQ15)+SUM(AO42:AQ42)))))-SUM($D69:AP69)</f>
        <v>0</v>
      </c>
      <c r="AR69" s="27">
        <f>+IF($C69=0,0,IF($C69=30,(AR15+AR42),IF($C69=60,(SUM(AQ15:AR15)+SUM(AQ42:AR42)),(SUM(AP15:AR15)+SUM(AP42:AR42)))))-SUM($D69:AQ69)</f>
        <v>0</v>
      </c>
      <c r="AS69" s="27">
        <f>+IF($C69=0,0,IF($C69=30,(AS15+AS42),IF($C69=60,(SUM(AR15:AS15)+SUM(AR42:AS42)),(SUM(AQ15:AS15)+SUM(AQ42:AS42)))))-SUM($D69:AR69)</f>
        <v>0</v>
      </c>
      <c r="AT69" s="27">
        <f>+IF($C69=0,0,IF($C69=30,(AT15+AT42),IF($C69=60,(SUM(AS15:AT15)+SUM(AS42:AT42)),(SUM(AR15:AT15)+SUM(AR42:AT42)))))-SUM($D69:AS69)</f>
        <v>0</v>
      </c>
      <c r="AU69" s="27">
        <f>+IF($C69=0,0,IF($C69=30,(AU15+AU42),IF($C69=60,(SUM(AT15:AU15)+SUM(AT42:AU42)),(SUM(AS15:AU15)+SUM(AS42:AU42)))))-SUM($D69:AT69)</f>
        <v>0</v>
      </c>
      <c r="AV69" s="27">
        <f>+IF($C69=0,0,IF($C69=30,(AV15+AV42),IF($C69=60,(SUM(AU15:AV15)+SUM(AU42:AV42)),(SUM(AT15:AV15)+SUM(AT42:AV42)))))-SUM($D69:AU69)</f>
        <v>0</v>
      </c>
      <c r="AW69" s="27">
        <f>+IF($C69=0,0,IF($C69=30,(AW15+AW42),IF($C69=60,(SUM(AV15:AW15)+SUM(AV42:AW42)),(SUM(AU15:AW15)+SUM(AU42:AW42)))))-SUM($D69:AV69)</f>
        <v>0</v>
      </c>
      <c r="AX69" s="27">
        <f>+IF($C69=0,0,IF($C69=30,(AX15+AX42),IF($C69=60,(SUM(AW15:AX15)+SUM(AW42:AX42)),(SUM(AV15:AX15)+SUM(AV42:AX42)))))-SUM($D69:AW69)</f>
        <v>0</v>
      </c>
      <c r="AY69" s="27">
        <f>+IF($C69=0,0,IF($C69=30,(AY15+AY42),IF($C69=60,(SUM(AX15:AY15)+SUM(AX42:AY42)),(SUM(AW15:AY15)+SUM(AW42:AY42)))))-SUM($D69:AX69)</f>
        <v>0</v>
      </c>
    </row>
    <row r="70" spans="2:51" x14ac:dyDescent="0.25">
      <c r="B70" t="str">
        <f t="shared" si="29"/>
        <v>canoni beni mobili</v>
      </c>
      <c r="C70" s="68">
        <v>0</v>
      </c>
      <c r="D70" s="27">
        <f t="shared" si="30"/>
        <v>0</v>
      </c>
      <c r="E70" s="27">
        <f t="shared" si="31"/>
        <v>0</v>
      </c>
      <c r="F70" s="27">
        <f>+IF($C70=0,0,IF($C70=30,(F16+F43),IF($C70=60,(SUM(E16:F16)+SUM(E43:F43)),(SUM(D16:F16)+SUM(D43:F43)))))-SUM($D70:E70)</f>
        <v>0</v>
      </c>
      <c r="G70" s="27">
        <f>+IF($C70=0,0,IF($C70=30,(G16+G43),IF($C70=60,(SUM(F16:G16)+SUM(F43:G43)),(SUM(E16:G16)+SUM(E43:G43)))))-SUM($D70:F70)</f>
        <v>0</v>
      </c>
      <c r="H70" s="27">
        <f>+IF($C70=0,0,IF($C70=30,(H16+H43),IF($C70=60,(SUM(G16:H16)+SUM(G43:H43)),(SUM(F16:H16)+SUM(F43:H43)))))-SUM($D70:G70)</f>
        <v>0</v>
      </c>
      <c r="I70" s="27">
        <f>+IF($C70=0,0,IF($C70=30,(I16+I43),IF($C70=60,(SUM(H16:I16)+SUM(H43:I43)),(SUM(G16:I16)+SUM(G43:I43)))))-SUM($D70:H70)</f>
        <v>0</v>
      </c>
      <c r="J70" s="27">
        <f>+IF($C70=0,0,IF($C70=30,(J16+J43),IF($C70=60,(SUM(I16:J16)+SUM(I43:J43)),(SUM(H16:J16)+SUM(H43:J43)))))-SUM($D70:I70)</f>
        <v>0</v>
      </c>
      <c r="K70" s="27">
        <f>+IF($C70=0,0,IF($C70=30,(K16+K43),IF($C70=60,(SUM(J16:K16)+SUM(J43:K43)),(SUM(I16:K16)+SUM(I43:K43)))))-SUM($D70:J70)</f>
        <v>0</v>
      </c>
      <c r="L70" s="27">
        <f>+IF($C70=0,0,IF($C70=30,(L16+L43),IF($C70=60,(SUM(K16:L16)+SUM(K43:L43)),(SUM(J16:L16)+SUM(J43:L43)))))-SUM($D70:K70)</f>
        <v>0</v>
      </c>
      <c r="M70" s="27">
        <f>+IF($C70=0,0,IF($C70=30,(M16+M43),IF($C70=60,(SUM(L16:M16)+SUM(L43:M43)),(SUM(K16:M16)+SUM(K43:M43)))))-SUM($D70:L70)</f>
        <v>0</v>
      </c>
      <c r="N70" s="27">
        <f>+IF($C70=0,0,IF($C70=30,(N16+N43),IF($C70=60,(SUM(M16:N16)+SUM(M43:N43)),(SUM(L16:N16)+SUM(L43:N43)))))-SUM($D70:M70)</f>
        <v>0</v>
      </c>
      <c r="O70" s="27">
        <f>+IF($C70=0,0,IF($C70=30,(O16+O43),IF($C70=60,(SUM(N16:O16)+SUM(N43:O43)),(SUM(M16:O16)+SUM(M43:O43)))))-SUM($D70:N70)</f>
        <v>0</v>
      </c>
      <c r="P70" s="27">
        <f>+IF($C70=0,0,IF($C70=30,(P16+P43),IF($C70=60,(SUM(O16:P16)+SUM(O43:P43)),(SUM(N16:P16)+SUM(N43:P43)))))-SUM($D70:O70)</f>
        <v>0</v>
      </c>
      <c r="Q70" s="27">
        <f>+IF($C70=0,0,IF($C70=30,(Q16+Q43),IF($C70=60,(SUM(P16:Q16)+SUM(P43:Q43)),(SUM(O16:Q16)+SUM(O43:Q43)))))-SUM($D70:P70)</f>
        <v>0</v>
      </c>
      <c r="R70" s="27">
        <f>+IF($C70=0,0,IF($C70=30,(R16+R43),IF($C70=60,(SUM(Q16:R16)+SUM(Q43:R43)),(SUM(P16:R16)+SUM(P43:R43)))))-SUM($D70:Q70)</f>
        <v>0</v>
      </c>
      <c r="S70" s="27">
        <f>+IF($C70=0,0,IF($C70=30,(S16+S43),IF($C70=60,(SUM(R16:S16)+SUM(R43:S43)),(SUM(Q16:S16)+SUM(Q43:S43)))))-SUM($D70:R70)</f>
        <v>0</v>
      </c>
      <c r="T70" s="27">
        <f>+IF($C70=0,0,IF($C70=30,(T16+T43),IF($C70=60,(SUM(S16:T16)+SUM(S43:T43)),(SUM(R16:T16)+SUM(R43:T43)))))-SUM($D70:S70)</f>
        <v>0</v>
      </c>
      <c r="U70" s="27">
        <f>+IF($C70=0,0,IF($C70=30,(U16+U43),IF($C70=60,(SUM(T16:U16)+SUM(T43:U43)),(SUM(S16:U16)+SUM(S43:U43)))))-SUM($D70:T70)</f>
        <v>0</v>
      </c>
      <c r="V70" s="27">
        <f>+IF($C70=0,0,IF($C70=30,(V16+V43),IF($C70=60,(SUM(U16:V16)+SUM(U43:V43)),(SUM(T16:V16)+SUM(T43:V43)))))-SUM($D70:U70)</f>
        <v>0</v>
      </c>
      <c r="W70" s="27">
        <f>+IF($C70=0,0,IF($C70=30,(W16+W43),IF($C70=60,(SUM(V16:W16)+SUM(V43:W43)),(SUM(U16:W16)+SUM(U43:W43)))))-SUM($D70:V70)</f>
        <v>0</v>
      </c>
      <c r="X70" s="27">
        <f>+IF($C70=0,0,IF($C70=30,(X16+X43),IF($C70=60,(SUM(W16:X16)+SUM(W43:X43)),(SUM(V16:X16)+SUM(V43:X43)))))-SUM($D70:W70)</f>
        <v>0</v>
      </c>
      <c r="Y70" s="27">
        <f>+IF($C70=0,0,IF($C70=30,(Y16+Y43),IF($C70=60,(SUM(X16:Y16)+SUM(X43:Y43)),(SUM(W16:Y16)+SUM(W43:Y43)))))-SUM($D70:X70)</f>
        <v>0</v>
      </c>
      <c r="Z70" s="27">
        <f>+IF($C70=0,0,IF($C70=30,(Z16+Z43),IF($C70=60,(SUM(Y16:Z16)+SUM(Y43:Z43)),(SUM(X16:Z16)+SUM(X43:Z43)))))-SUM($D70:Y70)</f>
        <v>0</v>
      </c>
      <c r="AA70" s="27">
        <f>+IF($C70=0,0,IF($C70=30,(AA16+AA43),IF($C70=60,(SUM(Z16:AA16)+SUM(Z43:AA43)),(SUM(Y16:AA16)+SUM(Y43:AA43)))))-SUM($D70:Z70)</f>
        <v>0</v>
      </c>
      <c r="AB70" s="27">
        <f>+IF($C70=0,0,IF($C70=30,(AB16+AB43),IF($C70=60,(SUM(AA16:AB16)+SUM(AA43:AB43)),(SUM(Z16:AB16)+SUM(Z43:AB43)))))-SUM($D70:AA70)</f>
        <v>0</v>
      </c>
      <c r="AC70" s="27">
        <f>+IF($C70=0,0,IF($C70=30,(AC16+AC43),IF($C70=60,(SUM(AB16:AC16)+SUM(AB43:AC43)),(SUM(AA16:AC16)+SUM(AA43:AC43)))))-SUM($D70:AB70)</f>
        <v>0</v>
      </c>
      <c r="AD70" s="27">
        <f>+IF($C70=0,0,IF($C70=30,(AD16+AD43),IF($C70=60,(SUM(AC16:AD16)+SUM(AC43:AD43)),(SUM(AB16:AD16)+SUM(AB43:AD43)))))-SUM($D70:AC70)</f>
        <v>0</v>
      </c>
      <c r="AE70" s="27">
        <f>+IF($C70=0,0,IF($C70=30,(AE16+AE43),IF($C70=60,(SUM(AD16:AE16)+SUM(AD43:AE43)),(SUM(AC16:AE16)+SUM(AC43:AE43)))))-SUM($D70:AD70)</f>
        <v>0</v>
      </c>
      <c r="AF70" s="27">
        <f>+IF($C70=0,0,IF($C70=30,(AF16+AF43),IF($C70=60,(SUM(AE16:AF16)+SUM(AE43:AF43)),(SUM(AD16:AF16)+SUM(AD43:AF43)))))-SUM($D70:AE70)</f>
        <v>0</v>
      </c>
      <c r="AG70" s="27">
        <f>+IF($C70=0,0,IF($C70=30,(AG16+AG43),IF($C70=60,(SUM(AF16:AG16)+SUM(AF43:AG43)),(SUM(AE16:AG16)+SUM(AE43:AG43)))))-SUM($D70:AF70)</f>
        <v>0</v>
      </c>
      <c r="AH70" s="27">
        <f>+IF($C70=0,0,IF($C70=30,(AH16+AH43),IF($C70=60,(SUM(AG16:AH16)+SUM(AG43:AH43)),(SUM(AF16:AH16)+SUM(AF43:AH43)))))-SUM($D70:AG70)</f>
        <v>0</v>
      </c>
      <c r="AI70" s="27">
        <f>+IF($C70=0,0,IF($C70=30,(AI16+AI43),IF($C70=60,(SUM(AH16:AI16)+SUM(AH43:AI43)),(SUM(AG16:AI16)+SUM(AG43:AI43)))))-SUM($D70:AH70)</f>
        <v>0</v>
      </c>
      <c r="AJ70" s="27">
        <f>+IF($C70=0,0,IF($C70=30,(AJ16+AJ43),IF($C70=60,(SUM(AI16:AJ16)+SUM(AI43:AJ43)),(SUM(AH16:AJ16)+SUM(AH43:AJ43)))))-SUM($D70:AI70)</f>
        <v>0</v>
      </c>
      <c r="AK70" s="27">
        <f>+IF($C70=0,0,IF($C70=30,(AK16+AK43),IF($C70=60,(SUM(AJ16:AK16)+SUM(AJ43:AK43)),(SUM(AI16:AK16)+SUM(AI43:AK43)))))-SUM($D70:AJ70)</f>
        <v>0</v>
      </c>
      <c r="AL70" s="27">
        <f>+IF($C70=0,0,IF($C70=30,(AL16+AL43),IF($C70=60,(SUM(AK16:AL16)+SUM(AK43:AL43)),(SUM(AJ16:AL16)+SUM(AJ43:AL43)))))-SUM($D70:AK70)</f>
        <v>0</v>
      </c>
      <c r="AM70" s="27">
        <f>+IF($C70=0,0,IF($C70=30,(AM16+AM43),IF($C70=60,(SUM(AL16:AM16)+SUM(AL43:AM43)),(SUM(AK16:AM16)+SUM(AK43:AM43)))))-SUM($D70:AL70)</f>
        <v>0</v>
      </c>
      <c r="AN70" s="27">
        <f>+IF($C70=0,0,IF($C70=30,(AN16+AN43),IF($C70=60,(SUM(AM16:AN16)+SUM(AM43:AN43)),(SUM(AL16:AN16)+SUM(AL43:AN43)))))-SUM($D70:AM70)</f>
        <v>0</v>
      </c>
      <c r="AO70" s="27">
        <f>+IF($C70=0,0,IF($C70=30,(AO16+AO43),IF($C70=60,(SUM(AN16:AO16)+SUM(AN43:AO43)),(SUM(AM16:AO16)+SUM(AM43:AO43)))))-SUM($D70:AN70)</f>
        <v>0</v>
      </c>
      <c r="AP70" s="27">
        <f>+IF($C70=0,0,IF($C70=30,(AP16+AP43),IF($C70=60,(SUM(AO16:AP16)+SUM(AO43:AP43)),(SUM(AN16:AP16)+SUM(AN43:AP43)))))-SUM($D70:AO70)</f>
        <v>0</v>
      </c>
      <c r="AQ70" s="27">
        <f>+IF($C70=0,0,IF($C70=30,(AQ16+AQ43),IF($C70=60,(SUM(AP16:AQ16)+SUM(AP43:AQ43)),(SUM(AO16:AQ16)+SUM(AO43:AQ43)))))-SUM($D70:AP70)</f>
        <v>0</v>
      </c>
      <c r="AR70" s="27">
        <f>+IF($C70=0,0,IF($C70=30,(AR16+AR43),IF($C70=60,(SUM(AQ16:AR16)+SUM(AQ43:AR43)),(SUM(AP16:AR16)+SUM(AP43:AR43)))))-SUM($D70:AQ70)</f>
        <v>0</v>
      </c>
      <c r="AS70" s="27">
        <f>+IF($C70=0,0,IF($C70=30,(AS16+AS43),IF($C70=60,(SUM(AR16:AS16)+SUM(AR43:AS43)),(SUM(AQ16:AS16)+SUM(AQ43:AS43)))))-SUM($D70:AR70)</f>
        <v>0</v>
      </c>
      <c r="AT70" s="27">
        <f>+IF($C70=0,0,IF($C70=30,(AT16+AT43),IF($C70=60,(SUM(AS16:AT16)+SUM(AS43:AT43)),(SUM(AR16:AT16)+SUM(AR43:AT43)))))-SUM($D70:AS70)</f>
        <v>0</v>
      </c>
      <c r="AU70" s="27">
        <f>+IF($C70=0,0,IF($C70=30,(AU16+AU43),IF($C70=60,(SUM(AT16:AU16)+SUM(AT43:AU43)),(SUM(AS16:AU16)+SUM(AS43:AU43)))))-SUM($D70:AT70)</f>
        <v>0</v>
      </c>
      <c r="AV70" s="27">
        <f>+IF($C70=0,0,IF($C70=30,(AV16+AV43),IF($C70=60,(SUM(AU16:AV16)+SUM(AU43:AV43)),(SUM(AT16:AV16)+SUM(AT43:AV43)))))-SUM($D70:AU70)</f>
        <v>0</v>
      </c>
      <c r="AW70" s="27">
        <f>+IF($C70=0,0,IF($C70=30,(AW16+AW43),IF($C70=60,(SUM(AV16:AW16)+SUM(AV43:AW43)),(SUM(AU16:AW16)+SUM(AU43:AW43)))))-SUM($D70:AV70)</f>
        <v>0</v>
      </c>
      <c r="AX70" s="27">
        <f>+IF($C70=0,0,IF($C70=30,(AX16+AX43),IF($C70=60,(SUM(AW16:AX16)+SUM(AW43:AX43)),(SUM(AV16:AX16)+SUM(AV43:AX43)))))-SUM($D70:AW70)</f>
        <v>0</v>
      </c>
      <c r="AY70" s="27">
        <f>+IF($C70=0,0,IF($C70=30,(AY16+AY43),IF($C70=60,(SUM(AX16:AY16)+SUM(AX43:AY43)),(SUM(AW16:AY16)+SUM(AW43:AY43)))))-SUM($D70:AX70)</f>
        <v>0</v>
      </c>
    </row>
    <row r="71" spans="2:51" x14ac:dyDescent="0.25">
      <c r="B71" t="str">
        <f t="shared" si="29"/>
        <v>spese di trasporto</v>
      </c>
      <c r="C71" s="68">
        <v>0</v>
      </c>
      <c r="D71" s="27">
        <f t="shared" si="30"/>
        <v>0</v>
      </c>
      <c r="E71" s="27">
        <f t="shared" si="31"/>
        <v>0</v>
      </c>
      <c r="F71" s="27">
        <f>+IF($C71=0,0,IF($C71=30,(F17+F44),IF($C71=60,(SUM(E17:F17)+SUM(E44:F44)),(SUM(D17:F17)+SUM(D44:F44)))))-SUM($D71:E71)</f>
        <v>0</v>
      </c>
      <c r="G71" s="27">
        <f>+IF($C71=0,0,IF($C71=30,(G17+G44),IF($C71=60,(SUM(F17:G17)+SUM(F44:G44)),(SUM(E17:G17)+SUM(E44:G44)))))-SUM($D71:F71)</f>
        <v>0</v>
      </c>
      <c r="H71" s="27">
        <f>+IF($C71=0,0,IF($C71=30,(H17+H44),IF($C71=60,(SUM(G17:H17)+SUM(G44:H44)),(SUM(F17:H17)+SUM(F44:H44)))))-SUM($D71:G71)</f>
        <v>0</v>
      </c>
      <c r="I71" s="27">
        <f>+IF($C71=0,0,IF($C71=30,(I17+I44),IF($C71=60,(SUM(H17:I17)+SUM(H44:I44)),(SUM(G17:I17)+SUM(G44:I44)))))-SUM($D71:H71)</f>
        <v>0</v>
      </c>
      <c r="J71" s="27">
        <f>+IF($C71=0,0,IF($C71=30,(J17+J44),IF($C71=60,(SUM(I17:J17)+SUM(I44:J44)),(SUM(H17:J17)+SUM(H44:J44)))))-SUM($D71:I71)</f>
        <v>0</v>
      </c>
      <c r="K71" s="27">
        <f>+IF($C71=0,0,IF($C71=30,(K17+K44),IF($C71=60,(SUM(J17:K17)+SUM(J44:K44)),(SUM(I17:K17)+SUM(I44:K44)))))-SUM($D71:J71)</f>
        <v>0</v>
      </c>
      <c r="L71" s="27">
        <f>+IF($C71=0,0,IF($C71=30,(L17+L44),IF($C71=60,(SUM(K17:L17)+SUM(K44:L44)),(SUM(J17:L17)+SUM(J44:L44)))))-SUM($D71:K71)</f>
        <v>0</v>
      </c>
      <c r="M71" s="27">
        <f>+IF($C71=0,0,IF($C71=30,(M17+M44),IF($C71=60,(SUM(L17:M17)+SUM(L44:M44)),(SUM(K17:M17)+SUM(K44:M44)))))-SUM($D71:L71)</f>
        <v>0</v>
      </c>
      <c r="N71" s="27">
        <f>+IF($C71=0,0,IF($C71=30,(N17+N44),IF($C71=60,(SUM(M17:N17)+SUM(M44:N44)),(SUM(L17:N17)+SUM(L44:N44)))))-SUM($D71:M71)</f>
        <v>0</v>
      </c>
      <c r="O71" s="27">
        <f>+IF($C71=0,0,IF($C71=30,(O17+O44),IF($C71=60,(SUM(N17:O17)+SUM(N44:O44)),(SUM(M17:O17)+SUM(M44:O44)))))-SUM($D71:N71)</f>
        <v>0</v>
      </c>
      <c r="P71" s="27">
        <f>+IF($C71=0,0,IF($C71=30,(P17+P44),IF($C71=60,(SUM(O17:P17)+SUM(O44:P44)),(SUM(N17:P17)+SUM(N44:P44)))))-SUM($D71:O71)</f>
        <v>0</v>
      </c>
      <c r="Q71" s="27">
        <f>+IF($C71=0,0,IF($C71=30,(Q17+Q44),IF($C71=60,(SUM(P17:Q17)+SUM(P44:Q44)),(SUM(O17:Q17)+SUM(O44:Q44)))))-SUM($D71:P71)</f>
        <v>0</v>
      </c>
      <c r="R71" s="27">
        <f>+IF($C71=0,0,IF($C71=30,(R17+R44),IF($C71=60,(SUM(Q17:R17)+SUM(Q44:R44)),(SUM(P17:R17)+SUM(P44:R44)))))-SUM($D71:Q71)</f>
        <v>0</v>
      </c>
      <c r="S71" s="27">
        <f>+IF($C71=0,0,IF($C71=30,(S17+S44),IF($C71=60,(SUM(R17:S17)+SUM(R44:S44)),(SUM(Q17:S17)+SUM(Q44:S44)))))-SUM($D71:R71)</f>
        <v>0</v>
      </c>
      <c r="T71" s="27">
        <f>+IF($C71=0,0,IF($C71=30,(T17+T44),IF($C71=60,(SUM(S17:T17)+SUM(S44:T44)),(SUM(R17:T17)+SUM(R44:T44)))))-SUM($D71:S71)</f>
        <v>0</v>
      </c>
      <c r="U71" s="27">
        <f>+IF($C71=0,0,IF($C71=30,(U17+U44),IF($C71=60,(SUM(T17:U17)+SUM(T44:U44)),(SUM(S17:U17)+SUM(S44:U44)))))-SUM($D71:T71)</f>
        <v>0</v>
      </c>
      <c r="V71" s="27">
        <f>+IF($C71=0,0,IF($C71=30,(V17+V44),IF($C71=60,(SUM(U17:V17)+SUM(U44:V44)),(SUM(T17:V17)+SUM(T44:V44)))))-SUM($D71:U71)</f>
        <v>0</v>
      </c>
      <c r="W71" s="27">
        <f>+IF($C71=0,0,IF($C71=30,(W17+W44),IF($C71=60,(SUM(V17:W17)+SUM(V44:W44)),(SUM(U17:W17)+SUM(U44:W44)))))-SUM($D71:V71)</f>
        <v>0</v>
      </c>
      <c r="X71" s="27">
        <f>+IF($C71=0,0,IF($C71=30,(X17+X44),IF($C71=60,(SUM(W17:X17)+SUM(W44:X44)),(SUM(V17:X17)+SUM(V44:X44)))))-SUM($D71:W71)</f>
        <v>0</v>
      </c>
      <c r="Y71" s="27">
        <f>+IF($C71=0,0,IF($C71=30,(Y17+Y44),IF($C71=60,(SUM(X17:Y17)+SUM(X44:Y44)),(SUM(W17:Y17)+SUM(W44:Y44)))))-SUM($D71:X71)</f>
        <v>0</v>
      </c>
      <c r="Z71" s="27">
        <f>+IF($C71=0,0,IF($C71=30,(Z17+Z44),IF($C71=60,(SUM(Y17:Z17)+SUM(Y44:Z44)),(SUM(X17:Z17)+SUM(X44:Z44)))))-SUM($D71:Y71)</f>
        <v>0</v>
      </c>
      <c r="AA71" s="27">
        <f>+IF($C71=0,0,IF($C71=30,(AA17+AA44),IF($C71=60,(SUM(Z17:AA17)+SUM(Z44:AA44)),(SUM(Y17:AA17)+SUM(Y44:AA44)))))-SUM($D71:Z71)</f>
        <v>0</v>
      </c>
      <c r="AB71" s="27">
        <f>+IF($C71=0,0,IF($C71=30,(AB17+AB44),IF($C71=60,(SUM(AA17:AB17)+SUM(AA44:AB44)),(SUM(Z17:AB17)+SUM(Z44:AB44)))))-SUM($D71:AA71)</f>
        <v>0</v>
      </c>
      <c r="AC71" s="27">
        <f>+IF($C71=0,0,IF($C71=30,(AC17+AC44),IF($C71=60,(SUM(AB17:AC17)+SUM(AB44:AC44)),(SUM(AA17:AC17)+SUM(AA44:AC44)))))-SUM($D71:AB71)</f>
        <v>0</v>
      </c>
      <c r="AD71" s="27">
        <f>+IF($C71=0,0,IF($C71=30,(AD17+AD44),IF($C71=60,(SUM(AC17:AD17)+SUM(AC44:AD44)),(SUM(AB17:AD17)+SUM(AB44:AD44)))))-SUM($D71:AC71)</f>
        <v>0</v>
      </c>
      <c r="AE71" s="27">
        <f>+IF($C71=0,0,IF($C71=30,(AE17+AE44),IF($C71=60,(SUM(AD17:AE17)+SUM(AD44:AE44)),(SUM(AC17:AE17)+SUM(AC44:AE44)))))-SUM($D71:AD71)</f>
        <v>0</v>
      </c>
      <c r="AF71" s="27">
        <f>+IF($C71=0,0,IF($C71=30,(AF17+AF44),IF($C71=60,(SUM(AE17:AF17)+SUM(AE44:AF44)),(SUM(AD17:AF17)+SUM(AD44:AF44)))))-SUM($D71:AE71)</f>
        <v>0</v>
      </c>
      <c r="AG71" s="27">
        <f>+IF($C71=0,0,IF($C71=30,(AG17+AG44),IF($C71=60,(SUM(AF17:AG17)+SUM(AF44:AG44)),(SUM(AE17:AG17)+SUM(AE44:AG44)))))-SUM($D71:AF71)</f>
        <v>0</v>
      </c>
      <c r="AH71" s="27">
        <f>+IF($C71=0,0,IF($C71=30,(AH17+AH44),IF($C71=60,(SUM(AG17:AH17)+SUM(AG44:AH44)),(SUM(AF17:AH17)+SUM(AF44:AH44)))))-SUM($D71:AG71)</f>
        <v>0</v>
      </c>
      <c r="AI71" s="27">
        <f>+IF($C71=0,0,IF($C71=30,(AI17+AI44),IF($C71=60,(SUM(AH17:AI17)+SUM(AH44:AI44)),(SUM(AG17:AI17)+SUM(AG44:AI44)))))-SUM($D71:AH71)</f>
        <v>0</v>
      </c>
      <c r="AJ71" s="27">
        <f>+IF($C71=0,0,IF($C71=30,(AJ17+AJ44),IF($C71=60,(SUM(AI17:AJ17)+SUM(AI44:AJ44)),(SUM(AH17:AJ17)+SUM(AH44:AJ44)))))-SUM($D71:AI71)</f>
        <v>0</v>
      </c>
      <c r="AK71" s="27">
        <f>+IF($C71=0,0,IF($C71=30,(AK17+AK44),IF($C71=60,(SUM(AJ17:AK17)+SUM(AJ44:AK44)),(SUM(AI17:AK17)+SUM(AI44:AK44)))))-SUM($D71:AJ71)</f>
        <v>0</v>
      </c>
      <c r="AL71" s="27">
        <f>+IF($C71=0,0,IF($C71=30,(AL17+AL44),IF($C71=60,(SUM(AK17:AL17)+SUM(AK44:AL44)),(SUM(AJ17:AL17)+SUM(AJ44:AL44)))))-SUM($D71:AK71)</f>
        <v>0</v>
      </c>
      <c r="AM71" s="27">
        <f>+IF($C71=0,0,IF($C71=30,(AM17+AM44),IF($C71=60,(SUM(AL17:AM17)+SUM(AL44:AM44)),(SUM(AK17:AM17)+SUM(AK44:AM44)))))-SUM($D71:AL71)</f>
        <v>0</v>
      </c>
      <c r="AN71" s="27">
        <f>+IF($C71=0,0,IF($C71=30,(AN17+AN44),IF($C71=60,(SUM(AM17:AN17)+SUM(AM44:AN44)),(SUM(AL17:AN17)+SUM(AL44:AN44)))))-SUM($D71:AM71)</f>
        <v>0</v>
      </c>
      <c r="AO71" s="27">
        <f>+IF($C71=0,0,IF($C71=30,(AO17+AO44),IF($C71=60,(SUM(AN17:AO17)+SUM(AN44:AO44)),(SUM(AM17:AO17)+SUM(AM44:AO44)))))-SUM($D71:AN71)</f>
        <v>0</v>
      </c>
      <c r="AP71" s="27">
        <f>+IF($C71=0,0,IF($C71=30,(AP17+AP44),IF($C71=60,(SUM(AO17:AP17)+SUM(AO44:AP44)),(SUM(AN17:AP17)+SUM(AN44:AP44)))))-SUM($D71:AO71)</f>
        <v>0</v>
      </c>
      <c r="AQ71" s="27">
        <f>+IF($C71=0,0,IF($C71=30,(AQ17+AQ44),IF($C71=60,(SUM(AP17:AQ17)+SUM(AP44:AQ44)),(SUM(AO17:AQ17)+SUM(AO44:AQ44)))))-SUM($D71:AP71)</f>
        <v>0</v>
      </c>
      <c r="AR71" s="27">
        <f>+IF($C71=0,0,IF($C71=30,(AR17+AR44),IF($C71=60,(SUM(AQ17:AR17)+SUM(AQ44:AR44)),(SUM(AP17:AR17)+SUM(AP44:AR44)))))-SUM($D71:AQ71)</f>
        <v>0</v>
      </c>
      <c r="AS71" s="27">
        <f>+IF($C71=0,0,IF($C71=30,(AS17+AS44),IF($C71=60,(SUM(AR17:AS17)+SUM(AR44:AS44)),(SUM(AQ17:AS17)+SUM(AQ44:AS44)))))-SUM($D71:AR71)</f>
        <v>0</v>
      </c>
      <c r="AT71" s="27">
        <f>+IF($C71=0,0,IF($C71=30,(AT17+AT44),IF($C71=60,(SUM(AS17:AT17)+SUM(AS44:AT44)),(SUM(AR17:AT17)+SUM(AR44:AT44)))))-SUM($D71:AS71)</f>
        <v>0</v>
      </c>
      <c r="AU71" s="27">
        <f>+IF($C71=0,0,IF($C71=30,(AU17+AU44),IF($C71=60,(SUM(AT17:AU17)+SUM(AT44:AU44)),(SUM(AS17:AU17)+SUM(AS44:AU44)))))-SUM($D71:AT71)</f>
        <v>0</v>
      </c>
      <c r="AV71" s="27">
        <f>+IF($C71=0,0,IF($C71=30,(AV17+AV44),IF($C71=60,(SUM(AU17:AV17)+SUM(AU44:AV44)),(SUM(AT17:AV17)+SUM(AT44:AV44)))))-SUM($D71:AU71)</f>
        <v>0</v>
      </c>
      <c r="AW71" s="27">
        <f>+IF($C71=0,0,IF($C71=30,(AW17+AW44),IF($C71=60,(SUM(AV17:AW17)+SUM(AV44:AW44)),(SUM(AU17:AW17)+SUM(AU44:AW44)))))-SUM($D71:AV71)</f>
        <v>0</v>
      </c>
      <c r="AX71" s="27">
        <f>+IF($C71=0,0,IF($C71=30,(AX17+AX44),IF($C71=60,(SUM(AW17:AX17)+SUM(AW44:AX44)),(SUM(AV17:AX17)+SUM(AV44:AX44)))))-SUM($D71:AW71)</f>
        <v>0</v>
      </c>
      <c r="AY71" s="27">
        <f>+IF($C71=0,0,IF($C71=30,(AY17+AY44),IF($C71=60,(SUM(AX17:AY17)+SUM(AX44:AY44)),(SUM(AW17:AY17)+SUM(AW44:AY44)))))-SUM($D71:AX71)</f>
        <v>0</v>
      </c>
    </row>
    <row r="72" spans="2:51" x14ac:dyDescent="0.25">
      <c r="B72" t="str">
        <f t="shared" si="29"/>
        <v>spese varie</v>
      </c>
      <c r="C72" s="68">
        <v>0</v>
      </c>
      <c r="D72" s="27">
        <f t="shared" si="30"/>
        <v>0</v>
      </c>
      <c r="E72" s="27">
        <f t="shared" si="31"/>
        <v>0</v>
      </c>
      <c r="F72" s="27">
        <f>+IF($C72=0,0,IF($C72=30,(F18+F45),IF($C72=60,(SUM(E18:F18)+SUM(E45:F45)),(SUM(D18:F18)+SUM(D45:F45)))))-SUM($D72:E72)</f>
        <v>0</v>
      </c>
      <c r="G72" s="27">
        <f>+IF($C72=0,0,IF($C72=30,(G18+G45),IF($C72=60,(SUM(F18:G18)+SUM(F45:G45)),(SUM(E18:G18)+SUM(E45:G45)))))-SUM($D72:F72)</f>
        <v>0</v>
      </c>
      <c r="H72" s="27">
        <f>+IF($C72=0,0,IF($C72=30,(H18+H45),IF($C72=60,(SUM(G18:H18)+SUM(G45:H45)),(SUM(F18:H18)+SUM(F45:H45)))))-SUM($D72:G72)</f>
        <v>0</v>
      </c>
      <c r="I72" s="27">
        <f>+IF($C72=0,0,IF($C72=30,(I18+I45),IF($C72=60,(SUM(H18:I18)+SUM(H45:I45)),(SUM(G18:I18)+SUM(G45:I45)))))-SUM($D72:H72)</f>
        <v>0</v>
      </c>
      <c r="J72" s="27">
        <f>+IF($C72=0,0,IF($C72=30,(J18+J45),IF($C72=60,(SUM(I18:J18)+SUM(I45:J45)),(SUM(H18:J18)+SUM(H45:J45)))))-SUM($D72:I72)</f>
        <v>0</v>
      </c>
      <c r="K72" s="27">
        <f>+IF($C72=0,0,IF($C72=30,(K18+K45),IF($C72=60,(SUM(J18:K18)+SUM(J45:K45)),(SUM(I18:K18)+SUM(I45:K45)))))-SUM($D72:J72)</f>
        <v>0</v>
      </c>
      <c r="L72" s="27">
        <f>+IF($C72=0,0,IF($C72=30,(L18+L45),IF($C72=60,(SUM(K18:L18)+SUM(K45:L45)),(SUM(J18:L18)+SUM(J45:L45)))))-SUM($D72:K72)</f>
        <v>0</v>
      </c>
      <c r="M72" s="27">
        <f>+IF($C72=0,0,IF($C72=30,(M18+M45),IF($C72=60,(SUM(L18:M18)+SUM(L45:M45)),(SUM(K18:M18)+SUM(K45:M45)))))-SUM($D72:L72)</f>
        <v>0</v>
      </c>
      <c r="N72" s="27">
        <f>+IF($C72=0,0,IF($C72=30,(N18+N45),IF($C72=60,(SUM(M18:N18)+SUM(M45:N45)),(SUM(L18:N18)+SUM(L45:N45)))))-SUM($D72:M72)</f>
        <v>0</v>
      </c>
      <c r="O72" s="27">
        <f>+IF($C72=0,0,IF($C72=30,(O18+O45),IF($C72=60,(SUM(N18:O18)+SUM(N45:O45)),(SUM(M18:O18)+SUM(M45:O45)))))-SUM($D72:N72)</f>
        <v>0</v>
      </c>
      <c r="P72" s="27">
        <f>+IF($C72=0,0,IF($C72=30,(P18+P45),IF($C72=60,(SUM(O18:P18)+SUM(O45:P45)),(SUM(N18:P18)+SUM(N45:P45)))))-SUM($D72:O72)</f>
        <v>0</v>
      </c>
      <c r="Q72" s="27">
        <f>+IF($C72=0,0,IF($C72=30,(Q18+Q45),IF($C72=60,(SUM(P18:Q18)+SUM(P45:Q45)),(SUM(O18:Q18)+SUM(O45:Q45)))))-SUM($D72:P72)</f>
        <v>0</v>
      </c>
      <c r="R72" s="27">
        <f>+IF($C72=0,0,IF($C72=30,(R18+R45),IF($C72=60,(SUM(Q18:R18)+SUM(Q45:R45)),(SUM(P18:R18)+SUM(P45:R45)))))-SUM($D72:Q72)</f>
        <v>0</v>
      </c>
      <c r="S72" s="27">
        <f>+IF($C72=0,0,IF($C72=30,(S18+S45),IF($C72=60,(SUM(R18:S18)+SUM(R45:S45)),(SUM(Q18:S18)+SUM(Q45:S45)))))-SUM($D72:R72)</f>
        <v>0</v>
      </c>
      <c r="T72" s="27">
        <f>+IF($C72=0,0,IF($C72=30,(T18+T45),IF($C72=60,(SUM(S18:T18)+SUM(S45:T45)),(SUM(R18:T18)+SUM(R45:T45)))))-SUM($D72:S72)</f>
        <v>0</v>
      </c>
      <c r="U72" s="27">
        <f>+IF($C72=0,0,IF($C72=30,(U18+U45),IF($C72=60,(SUM(T18:U18)+SUM(T45:U45)),(SUM(S18:U18)+SUM(S45:U45)))))-SUM($D72:T72)</f>
        <v>0</v>
      </c>
      <c r="V72" s="27">
        <f>+IF($C72=0,0,IF($C72=30,(V18+V45),IF($C72=60,(SUM(U18:V18)+SUM(U45:V45)),(SUM(T18:V18)+SUM(T45:V45)))))-SUM($D72:U72)</f>
        <v>0</v>
      </c>
      <c r="W72" s="27">
        <f>+IF($C72=0,0,IF($C72=30,(W18+W45),IF($C72=60,(SUM(V18:W18)+SUM(V45:W45)),(SUM(U18:W18)+SUM(U45:W45)))))-SUM($D72:V72)</f>
        <v>0</v>
      </c>
      <c r="X72" s="27">
        <f>+IF($C72=0,0,IF($C72=30,(X18+X45),IF($C72=60,(SUM(W18:X18)+SUM(W45:X45)),(SUM(V18:X18)+SUM(V45:X45)))))-SUM($D72:W72)</f>
        <v>0</v>
      </c>
      <c r="Y72" s="27">
        <f>+IF($C72=0,0,IF($C72=30,(Y18+Y45),IF($C72=60,(SUM(X18:Y18)+SUM(X45:Y45)),(SUM(W18:Y18)+SUM(W45:Y45)))))-SUM($D72:X72)</f>
        <v>0</v>
      </c>
      <c r="Z72" s="27">
        <f>+IF($C72=0,0,IF($C72=30,(Z18+Z45),IF($C72=60,(SUM(Y18:Z18)+SUM(Y45:Z45)),(SUM(X18:Z18)+SUM(X45:Z45)))))-SUM($D72:Y72)</f>
        <v>0</v>
      </c>
      <c r="AA72" s="27">
        <f>+IF($C72=0,0,IF($C72=30,(AA18+AA45),IF($C72=60,(SUM(Z18:AA18)+SUM(Z45:AA45)),(SUM(Y18:AA18)+SUM(Y45:AA45)))))-SUM($D72:Z72)</f>
        <v>0</v>
      </c>
      <c r="AB72" s="27">
        <f>+IF($C72=0,0,IF($C72=30,(AB18+AB45),IF($C72=60,(SUM(AA18:AB18)+SUM(AA45:AB45)),(SUM(Z18:AB18)+SUM(Z45:AB45)))))-SUM($D72:AA72)</f>
        <v>0</v>
      </c>
      <c r="AC72" s="27">
        <f>+IF($C72=0,0,IF($C72=30,(AC18+AC45),IF($C72=60,(SUM(AB18:AC18)+SUM(AB45:AC45)),(SUM(AA18:AC18)+SUM(AA45:AC45)))))-SUM($D72:AB72)</f>
        <v>0</v>
      </c>
      <c r="AD72" s="27">
        <f>+IF($C72=0,0,IF($C72=30,(AD18+AD45),IF($C72=60,(SUM(AC18:AD18)+SUM(AC45:AD45)),(SUM(AB18:AD18)+SUM(AB45:AD45)))))-SUM($D72:AC72)</f>
        <v>0</v>
      </c>
      <c r="AE72" s="27">
        <f>+IF($C72=0,0,IF($C72=30,(AE18+AE45),IF($C72=60,(SUM(AD18:AE18)+SUM(AD45:AE45)),(SUM(AC18:AE18)+SUM(AC45:AE45)))))-SUM($D72:AD72)</f>
        <v>0</v>
      </c>
      <c r="AF72" s="27">
        <f>+IF($C72=0,0,IF($C72=30,(AF18+AF45),IF($C72=60,(SUM(AE18:AF18)+SUM(AE45:AF45)),(SUM(AD18:AF18)+SUM(AD45:AF45)))))-SUM($D72:AE72)</f>
        <v>0</v>
      </c>
      <c r="AG72" s="27">
        <f>+IF($C72=0,0,IF($C72=30,(AG18+AG45),IF($C72=60,(SUM(AF18:AG18)+SUM(AF45:AG45)),(SUM(AE18:AG18)+SUM(AE45:AG45)))))-SUM($D72:AF72)</f>
        <v>0</v>
      </c>
      <c r="AH72" s="27">
        <f>+IF($C72=0,0,IF($C72=30,(AH18+AH45),IF($C72=60,(SUM(AG18:AH18)+SUM(AG45:AH45)),(SUM(AF18:AH18)+SUM(AF45:AH45)))))-SUM($D72:AG72)</f>
        <v>0</v>
      </c>
      <c r="AI72" s="27">
        <f>+IF($C72=0,0,IF($C72=30,(AI18+AI45),IF($C72=60,(SUM(AH18:AI18)+SUM(AH45:AI45)),(SUM(AG18:AI18)+SUM(AG45:AI45)))))-SUM($D72:AH72)</f>
        <v>0</v>
      </c>
      <c r="AJ72" s="27">
        <f>+IF($C72=0,0,IF($C72=30,(AJ18+AJ45),IF($C72=60,(SUM(AI18:AJ18)+SUM(AI45:AJ45)),(SUM(AH18:AJ18)+SUM(AH45:AJ45)))))-SUM($D72:AI72)</f>
        <v>0</v>
      </c>
      <c r="AK72" s="27">
        <f>+IF($C72=0,0,IF($C72=30,(AK18+AK45),IF($C72=60,(SUM(AJ18:AK18)+SUM(AJ45:AK45)),(SUM(AI18:AK18)+SUM(AI45:AK45)))))-SUM($D72:AJ72)</f>
        <v>0</v>
      </c>
      <c r="AL72" s="27">
        <f>+IF($C72=0,0,IF($C72=30,(AL18+AL45),IF($C72=60,(SUM(AK18:AL18)+SUM(AK45:AL45)),(SUM(AJ18:AL18)+SUM(AJ45:AL45)))))-SUM($D72:AK72)</f>
        <v>0</v>
      </c>
      <c r="AM72" s="27">
        <f>+IF($C72=0,0,IF($C72=30,(AM18+AM45),IF($C72=60,(SUM(AL18:AM18)+SUM(AL45:AM45)),(SUM(AK18:AM18)+SUM(AK45:AM45)))))-SUM($D72:AL72)</f>
        <v>0</v>
      </c>
      <c r="AN72" s="27">
        <f>+IF($C72=0,0,IF($C72=30,(AN18+AN45),IF($C72=60,(SUM(AM18:AN18)+SUM(AM45:AN45)),(SUM(AL18:AN18)+SUM(AL45:AN45)))))-SUM($D72:AM72)</f>
        <v>0</v>
      </c>
      <c r="AO72" s="27">
        <f>+IF($C72=0,0,IF($C72=30,(AO18+AO45),IF($C72=60,(SUM(AN18:AO18)+SUM(AN45:AO45)),(SUM(AM18:AO18)+SUM(AM45:AO45)))))-SUM($D72:AN72)</f>
        <v>0</v>
      </c>
      <c r="AP72" s="27">
        <f>+IF($C72=0,0,IF($C72=30,(AP18+AP45),IF($C72=60,(SUM(AO18:AP18)+SUM(AO45:AP45)),(SUM(AN18:AP18)+SUM(AN45:AP45)))))-SUM($D72:AO72)</f>
        <v>0</v>
      </c>
      <c r="AQ72" s="27">
        <f>+IF($C72=0,0,IF($C72=30,(AQ18+AQ45),IF($C72=60,(SUM(AP18:AQ18)+SUM(AP45:AQ45)),(SUM(AO18:AQ18)+SUM(AO45:AQ45)))))-SUM($D72:AP72)</f>
        <v>0</v>
      </c>
      <c r="AR72" s="27">
        <f>+IF($C72=0,0,IF($C72=30,(AR18+AR45),IF($C72=60,(SUM(AQ18:AR18)+SUM(AQ45:AR45)),(SUM(AP18:AR18)+SUM(AP45:AR45)))))-SUM($D72:AQ72)</f>
        <v>0</v>
      </c>
      <c r="AS72" s="27">
        <f>+IF($C72=0,0,IF($C72=30,(AS18+AS45),IF($C72=60,(SUM(AR18:AS18)+SUM(AR45:AS45)),(SUM(AQ18:AS18)+SUM(AQ45:AS45)))))-SUM($D72:AR72)</f>
        <v>0</v>
      </c>
      <c r="AT72" s="27">
        <f>+IF($C72=0,0,IF($C72=30,(AT18+AT45),IF($C72=60,(SUM(AS18:AT18)+SUM(AS45:AT45)),(SUM(AR18:AT18)+SUM(AR45:AT45)))))-SUM($D72:AS72)</f>
        <v>0</v>
      </c>
      <c r="AU72" s="27">
        <f>+IF($C72=0,0,IF($C72=30,(AU18+AU45),IF($C72=60,(SUM(AT18:AU18)+SUM(AT45:AU45)),(SUM(AS18:AU18)+SUM(AS45:AU45)))))-SUM($D72:AT72)</f>
        <v>0</v>
      </c>
      <c r="AV72" s="27">
        <f>+IF($C72=0,0,IF($C72=30,(AV18+AV45),IF($C72=60,(SUM(AU18:AV18)+SUM(AU45:AV45)),(SUM(AT18:AV18)+SUM(AT45:AV45)))))-SUM($D72:AU72)</f>
        <v>0</v>
      </c>
      <c r="AW72" s="27">
        <f>+IF($C72=0,0,IF($C72=30,(AW18+AW45),IF($C72=60,(SUM(AV18:AW18)+SUM(AV45:AW45)),(SUM(AU18:AW18)+SUM(AU45:AW45)))))-SUM($D72:AV72)</f>
        <v>0</v>
      </c>
      <c r="AX72" s="27">
        <f>+IF($C72=0,0,IF($C72=30,(AX18+AX45),IF($C72=60,(SUM(AW18:AX18)+SUM(AW45:AX45)),(SUM(AV18:AX18)+SUM(AV45:AX45)))))-SUM($D72:AW72)</f>
        <v>0</v>
      </c>
      <c r="AY72" s="27">
        <f>+IF($C72=0,0,IF($C72=30,(AY18+AY45),IF($C72=60,(SUM(AX18:AY18)+SUM(AX45:AY45)),(SUM(AW18:AY18)+SUM(AW45:AY45)))))-SUM($D72:AX72)</f>
        <v>0</v>
      </c>
    </row>
    <row r="73" spans="2:51" x14ac:dyDescent="0.25">
      <c r="B73" t="str">
        <f t="shared" si="29"/>
        <v>royalties</v>
      </c>
      <c r="C73" s="68">
        <v>0</v>
      </c>
      <c r="D73" s="27">
        <f t="shared" si="30"/>
        <v>0</v>
      </c>
      <c r="E73" s="27">
        <f t="shared" si="31"/>
        <v>0</v>
      </c>
      <c r="F73" s="27">
        <f>+IF($C73=0,0,IF($C73=30,(F19+F46),IF($C73=60,(SUM(E19:F19)+SUM(E46:F46)),(SUM(D19:F19)+SUM(D46:F46)))))-SUM($D73:E73)</f>
        <v>0</v>
      </c>
      <c r="G73" s="27">
        <f>+IF($C73=0,0,IF($C73=30,(G19+G46),IF($C73=60,(SUM(F19:G19)+SUM(F46:G46)),(SUM(E19:G19)+SUM(E46:G46)))))-SUM($D73:F73)</f>
        <v>0</v>
      </c>
      <c r="H73" s="27">
        <f>+IF($C73=0,0,IF($C73=30,(H19+H46),IF($C73=60,(SUM(G19:H19)+SUM(G46:H46)),(SUM(F19:H19)+SUM(F46:H46)))))-SUM($D73:G73)</f>
        <v>0</v>
      </c>
      <c r="I73" s="27">
        <f>+IF($C73=0,0,IF($C73=30,(I19+I46),IF($C73=60,(SUM(H19:I19)+SUM(H46:I46)),(SUM(G19:I19)+SUM(G46:I46)))))-SUM($D73:H73)</f>
        <v>0</v>
      </c>
      <c r="J73" s="27">
        <f>+IF($C73=0,0,IF($C73=30,(J19+J46),IF($C73=60,(SUM(I19:J19)+SUM(I46:J46)),(SUM(H19:J19)+SUM(H46:J46)))))-SUM($D73:I73)</f>
        <v>0</v>
      </c>
      <c r="K73" s="27">
        <f>+IF($C73=0,0,IF($C73=30,(K19+K46),IF($C73=60,(SUM(J19:K19)+SUM(J46:K46)),(SUM(I19:K19)+SUM(I46:K46)))))-SUM($D73:J73)</f>
        <v>0</v>
      </c>
      <c r="L73" s="27">
        <f>+IF($C73=0,0,IF($C73=30,(L19+L46),IF($C73=60,(SUM(K19:L19)+SUM(K46:L46)),(SUM(J19:L19)+SUM(J46:L46)))))-SUM($D73:K73)</f>
        <v>0</v>
      </c>
      <c r="M73" s="27">
        <f>+IF($C73=0,0,IF($C73=30,(M19+M46),IF($C73=60,(SUM(L19:M19)+SUM(L46:M46)),(SUM(K19:M19)+SUM(K46:M46)))))-SUM($D73:L73)</f>
        <v>0</v>
      </c>
      <c r="N73" s="27">
        <f>+IF($C73=0,0,IF($C73=30,(N19+N46),IF($C73=60,(SUM(M19:N19)+SUM(M46:N46)),(SUM(L19:N19)+SUM(L46:N46)))))-SUM($D73:M73)</f>
        <v>0</v>
      </c>
      <c r="O73" s="27">
        <f>+IF($C73=0,0,IF($C73=30,(O19+O46),IF($C73=60,(SUM(N19:O19)+SUM(N46:O46)),(SUM(M19:O19)+SUM(M46:O46)))))-SUM($D73:N73)</f>
        <v>0</v>
      </c>
      <c r="P73" s="27">
        <f>+IF($C73=0,0,IF($C73=30,(P19+P46),IF($C73=60,(SUM(O19:P19)+SUM(O46:P46)),(SUM(N19:P19)+SUM(N46:P46)))))-SUM($D73:O73)</f>
        <v>0</v>
      </c>
      <c r="Q73" s="27">
        <f>+IF($C73=0,0,IF($C73=30,(Q19+Q46),IF($C73=60,(SUM(P19:Q19)+SUM(P46:Q46)),(SUM(O19:Q19)+SUM(O46:Q46)))))-SUM($D73:P73)</f>
        <v>0</v>
      </c>
      <c r="R73" s="27">
        <f>+IF($C73=0,0,IF($C73=30,(R19+R46),IF($C73=60,(SUM(Q19:R19)+SUM(Q46:R46)),(SUM(P19:R19)+SUM(P46:R46)))))-SUM($D73:Q73)</f>
        <v>0</v>
      </c>
      <c r="S73" s="27">
        <f>+IF($C73=0,0,IF($C73=30,(S19+S46),IF($C73=60,(SUM(R19:S19)+SUM(R46:S46)),(SUM(Q19:S19)+SUM(Q46:S46)))))-SUM($D73:R73)</f>
        <v>0</v>
      </c>
      <c r="T73" s="27">
        <f>+IF($C73=0,0,IF($C73=30,(T19+T46),IF($C73=60,(SUM(S19:T19)+SUM(S46:T46)),(SUM(R19:T19)+SUM(R46:T46)))))-SUM($D73:S73)</f>
        <v>0</v>
      </c>
      <c r="U73" s="27">
        <f>+IF($C73=0,0,IF($C73=30,(U19+U46),IF($C73=60,(SUM(T19:U19)+SUM(T46:U46)),(SUM(S19:U19)+SUM(S46:U46)))))-SUM($D73:T73)</f>
        <v>0</v>
      </c>
      <c r="V73" s="27">
        <f>+IF($C73=0,0,IF($C73=30,(V19+V46),IF($C73=60,(SUM(U19:V19)+SUM(U46:V46)),(SUM(T19:V19)+SUM(T46:V46)))))-SUM($D73:U73)</f>
        <v>0</v>
      </c>
      <c r="W73" s="27">
        <f>+IF($C73=0,0,IF($C73=30,(W19+W46),IF($C73=60,(SUM(V19:W19)+SUM(V46:W46)),(SUM(U19:W19)+SUM(U46:W46)))))-SUM($D73:V73)</f>
        <v>0</v>
      </c>
      <c r="X73" s="27">
        <f>+IF($C73=0,0,IF($C73=30,(X19+X46),IF($C73=60,(SUM(W19:X19)+SUM(W46:X46)),(SUM(V19:X19)+SUM(V46:X46)))))-SUM($D73:W73)</f>
        <v>0</v>
      </c>
      <c r="Y73" s="27">
        <f>+IF($C73=0,0,IF($C73=30,(Y19+Y46),IF($C73=60,(SUM(X19:Y19)+SUM(X46:Y46)),(SUM(W19:Y19)+SUM(W46:Y46)))))-SUM($D73:X73)</f>
        <v>0</v>
      </c>
      <c r="Z73" s="27">
        <f>+IF($C73=0,0,IF($C73=30,(Z19+Z46),IF($C73=60,(SUM(Y19:Z19)+SUM(Y46:Z46)),(SUM(X19:Z19)+SUM(X46:Z46)))))-SUM($D73:Y73)</f>
        <v>0</v>
      </c>
      <c r="AA73" s="27">
        <f>+IF($C73=0,0,IF($C73=30,(AA19+AA46),IF($C73=60,(SUM(Z19:AA19)+SUM(Z46:AA46)),(SUM(Y19:AA19)+SUM(Y46:AA46)))))-SUM($D73:Z73)</f>
        <v>0</v>
      </c>
      <c r="AB73" s="27">
        <f>+IF($C73=0,0,IF($C73=30,(AB19+AB46),IF($C73=60,(SUM(AA19:AB19)+SUM(AA46:AB46)),(SUM(Z19:AB19)+SUM(Z46:AB46)))))-SUM($D73:AA73)</f>
        <v>0</v>
      </c>
      <c r="AC73" s="27">
        <f>+IF($C73=0,0,IF($C73=30,(AC19+AC46),IF($C73=60,(SUM(AB19:AC19)+SUM(AB46:AC46)),(SUM(AA19:AC19)+SUM(AA46:AC46)))))-SUM($D73:AB73)</f>
        <v>0</v>
      </c>
      <c r="AD73" s="27">
        <f>+IF($C73=0,0,IF($C73=30,(AD19+AD46),IF($C73=60,(SUM(AC19:AD19)+SUM(AC46:AD46)),(SUM(AB19:AD19)+SUM(AB46:AD46)))))-SUM($D73:AC73)</f>
        <v>0</v>
      </c>
      <c r="AE73" s="27">
        <f>+IF($C73=0,0,IF($C73=30,(AE19+AE46),IF($C73=60,(SUM(AD19:AE19)+SUM(AD46:AE46)),(SUM(AC19:AE19)+SUM(AC46:AE46)))))-SUM($D73:AD73)</f>
        <v>0</v>
      </c>
      <c r="AF73" s="27">
        <f>+IF($C73=0,0,IF($C73=30,(AF19+AF46),IF($C73=60,(SUM(AE19:AF19)+SUM(AE46:AF46)),(SUM(AD19:AF19)+SUM(AD46:AF46)))))-SUM($D73:AE73)</f>
        <v>0</v>
      </c>
      <c r="AG73" s="27">
        <f>+IF($C73=0,0,IF($C73=30,(AG19+AG46),IF($C73=60,(SUM(AF19:AG19)+SUM(AF46:AG46)),(SUM(AE19:AG19)+SUM(AE46:AG46)))))-SUM($D73:AF73)</f>
        <v>0</v>
      </c>
      <c r="AH73" s="27">
        <f>+IF($C73=0,0,IF($C73=30,(AH19+AH46),IF($C73=60,(SUM(AG19:AH19)+SUM(AG46:AH46)),(SUM(AF19:AH19)+SUM(AF46:AH46)))))-SUM($D73:AG73)</f>
        <v>0</v>
      </c>
      <c r="AI73" s="27">
        <f>+IF($C73=0,0,IF($C73=30,(AI19+AI46),IF($C73=60,(SUM(AH19:AI19)+SUM(AH46:AI46)),(SUM(AG19:AI19)+SUM(AG46:AI46)))))-SUM($D73:AH73)</f>
        <v>0</v>
      </c>
      <c r="AJ73" s="27">
        <f>+IF($C73=0,0,IF($C73=30,(AJ19+AJ46),IF($C73=60,(SUM(AI19:AJ19)+SUM(AI46:AJ46)),(SUM(AH19:AJ19)+SUM(AH46:AJ46)))))-SUM($D73:AI73)</f>
        <v>0</v>
      </c>
      <c r="AK73" s="27">
        <f>+IF($C73=0,0,IF($C73=30,(AK19+AK46),IF($C73=60,(SUM(AJ19:AK19)+SUM(AJ46:AK46)),(SUM(AI19:AK19)+SUM(AI46:AK46)))))-SUM($D73:AJ73)</f>
        <v>0</v>
      </c>
      <c r="AL73" s="27">
        <f>+IF($C73=0,0,IF($C73=30,(AL19+AL46),IF($C73=60,(SUM(AK19:AL19)+SUM(AK46:AL46)),(SUM(AJ19:AL19)+SUM(AJ46:AL46)))))-SUM($D73:AK73)</f>
        <v>0</v>
      </c>
      <c r="AM73" s="27">
        <f>+IF($C73=0,0,IF($C73=30,(AM19+AM46),IF($C73=60,(SUM(AL19:AM19)+SUM(AL46:AM46)),(SUM(AK19:AM19)+SUM(AK46:AM46)))))-SUM($D73:AL73)</f>
        <v>0</v>
      </c>
      <c r="AN73" s="27">
        <f>+IF($C73=0,0,IF($C73=30,(AN19+AN46),IF($C73=60,(SUM(AM19:AN19)+SUM(AM46:AN46)),(SUM(AL19:AN19)+SUM(AL46:AN46)))))-SUM($D73:AM73)</f>
        <v>0</v>
      </c>
      <c r="AO73" s="27">
        <f>+IF($C73=0,0,IF($C73=30,(AO19+AO46),IF($C73=60,(SUM(AN19:AO19)+SUM(AN46:AO46)),(SUM(AM19:AO19)+SUM(AM46:AO46)))))-SUM($D73:AN73)</f>
        <v>0</v>
      </c>
      <c r="AP73" s="27">
        <f>+IF($C73=0,0,IF($C73=30,(AP19+AP46),IF($C73=60,(SUM(AO19:AP19)+SUM(AO46:AP46)),(SUM(AN19:AP19)+SUM(AN46:AP46)))))-SUM($D73:AO73)</f>
        <v>0</v>
      </c>
      <c r="AQ73" s="27">
        <f>+IF($C73=0,0,IF($C73=30,(AQ19+AQ46),IF($C73=60,(SUM(AP19:AQ19)+SUM(AP46:AQ46)),(SUM(AO19:AQ19)+SUM(AO46:AQ46)))))-SUM($D73:AP73)</f>
        <v>0</v>
      </c>
      <c r="AR73" s="27">
        <f>+IF($C73=0,0,IF($C73=30,(AR19+AR46),IF($C73=60,(SUM(AQ19:AR19)+SUM(AQ46:AR46)),(SUM(AP19:AR19)+SUM(AP46:AR46)))))-SUM($D73:AQ73)</f>
        <v>0</v>
      </c>
      <c r="AS73" s="27">
        <f>+IF($C73=0,0,IF($C73=30,(AS19+AS46),IF($C73=60,(SUM(AR19:AS19)+SUM(AR46:AS46)),(SUM(AQ19:AS19)+SUM(AQ46:AS46)))))-SUM($D73:AR73)</f>
        <v>0</v>
      </c>
      <c r="AT73" s="27">
        <f>+IF($C73=0,0,IF($C73=30,(AT19+AT46),IF($C73=60,(SUM(AS19:AT19)+SUM(AS46:AT46)),(SUM(AR19:AT19)+SUM(AR46:AT46)))))-SUM($D73:AS73)</f>
        <v>0</v>
      </c>
      <c r="AU73" s="27">
        <f>+IF($C73=0,0,IF($C73=30,(AU19+AU46),IF($C73=60,(SUM(AT19:AU19)+SUM(AT46:AU46)),(SUM(AS19:AU19)+SUM(AS46:AU46)))))-SUM($D73:AT73)</f>
        <v>0</v>
      </c>
      <c r="AV73" s="27">
        <f>+IF($C73=0,0,IF($C73=30,(AV19+AV46),IF($C73=60,(SUM(AU19:AV19)+SUM(AU46:AV46)),(SUM(AT19:AV19)+SUM(AT46:AV46)))))-SUM($D73:AU73)</f>
        <v>0</v>
      </c>
      <c r="AW73" s="27">
        <f>+IF($C73=0,0,IF($C73=30,(AW19+AW46),IF($C73=60,(SUM(AV19:AW19)+SUM(AV46:AW46)),(SUM(AU19:AW19)+SUM(AU46:AW46)))))-SUM($D73:AV73)</f>
        <v>0</v>
      </c>
      <c r="AX73" s="27">
        <f>+IF($C73=0,0,IF($C73=30,(AX19+AX46),IF($C73=60,(SUM(AW19:AX19)+SUM(AW46:AX46)),(SUM(AV19:AX19)+SUM(AV46:AX46)))))-SUM($D73:AW73)</f>
        <v>0</v>
      </c>
      <c r="AY73" s="27">
        <f>+IF($C73=0,0,IF($C73=30,(AY19+AY46),IF($C73=60,(SUM(AX19:AY19)+SUM(AX46:AY46)),(SUM(AW19:AY19)+SUM(AW46:AY46)))))-SUM($D73:AX73)</f>
        <v>0</v>
      </c>
    </row>
    <row r="74" spans="2:51" x14ac:dyDescent="0.25">
      <c r="B74" t="str">
        <f t="shared" si="29"/>
        <v>consulenze legali, fiscali, notarili, ecc…</v>
      </c>
      <c r="C74" s="68">
        <v>0</v>
      </c>
      <c r="D74" s="27">
        <f t="shared" si="30"/>
        <v>0</v>
      </c>
      <c r="E74" s="27">
        <f t="shared" si="31"/>
        <v>0</v>
      </c>
      <c r="F74" s="27">
        <f>+IF($C74=0,0,IF($C74=30,(F20+F47),IF($C74=60,(SUM(E20:F20)+SUM(E47:F47)),(SUM(D20:F20)+SUM(D47:F47)))))-SUM($D74:E74)</f>
        <v>0</v>
      </c>
      <c r="G74" s="27">
        <f>+IF($C74=0,0,IF($C74=30,(G20+G47),IF($C74=60,(SUM(F20:G20)+SUM(F47:G47)),(SUM(E20:G20)+SUM(E47:G47)))))-SUM($D74:F74)</f>
        <v>0</v>
      </c>
      <c r="H74" s="27">
        <f>+IF($C74=0,0,IF($C74=30,(H20+H47),IF($C74=60,(SUM(G20:H20)+SUM(G47:H47)),(SUM(F20:H20)+SUM(F47:H47)))))-SUM($D74:G74)</f>
        <v>0</v>
      </c>
      <c r="I74" s="27">
        <f>+IF($C74=0,0,IF($C74=30,(I20+I47),IF($C74=60,(SUM(H20:I20)+SUM(H47:I47)),(SUM(G20:I20)+SUM(G47:I47)))))-SUM($D74:H74)</f>
        <v>0</v>
      </c>
      <c r="J74" s="27">
        <f>+IF($C74=0,0,IF($C74=30,(J20+J47),IF($C74=60,(SUM(I20:J20)+SUM(I47:J47)),(SUM(H20:J20)+SUM(H47:J47)))))-SUM($D74:I74)</f>
        <v>0</v>
      </c>
      <c r="K74" s="27">
        <f>+IF($C74=0,0,IF($C74=30,(K20+K47),IF($C74=60,(SUM(J20:K20)+SUM(J47:K47)),(SUM(I20:K20)+SUM(I47:K47)))))-SUM($D74:J74)</f>
        <v>0</v>
      </c>
      <c r="L74" s="27">
        <f>+IF($C74=0,0,IF($C74=30,(L20+L47),IF($C74=60,(SUM(K20:L20)+SUM(K47:L47)),(SUM(J20:L20)+SUM(J47:L47)))))-SUM($D74:K74)</f>
        <v>0</v>
      </c>
      <c r="M74" s="27">
        <f>+IF($C74=0,0,IF($C74=30,(M20+M47),IF($C74=60,(SUM(L20:M20)+SUM(L47:M47)),(SUM(K20:M20)+SUM(K47:M47)))))-SUM($D74:L74)</f>
        <v>0</v>
      </c>
      <c r="N74" s="27">
        <f>+IF($C74=0,0,IF($C74=30,(N20+N47),IF($C74=60,(SUM(M20:N20)+SUM(M47:N47)),(SUM(L20:N20)+SUM(L47:N47)))))-SUM($D74:M74)</f>
        <v>0</v>
      </c>
      <c r="O74" s="27">
        <f>+IF($C74=0,0,IF($C74=30,(O20+O47),IF($C74=60,(SUM(N20:O20)+SUM(N47:O47)),(SUM(M20:O20)+SUM(M47:O47)))))-SUM($D74:N74)</f>
        <v>0</v>
      </c>
      <c r="P74" s="27">
        <f>+IF($C74=0,0,IF($C74=30,(P20+P47),IF($C74=60,(SUM(O20:P20)+SUM(O47:P47)),(SUM(N20:P20)+SUM(N47:P47)))))-SUM($D74:O74)</f>
        <v>0</v>
      </c>
      <c r="Q74" s="27">
        <f>+IF($C74=0,0,IF($C74=30,(Q20+Q47),IF($C74=60,(SUM(P20:Q20)+SUM(P47:Q47)),(SUM(O20:Q20)+SUM(O47:Q47)))))-SUM($D74:P74)</f>
        <v>0</v>
      </c>
      <c r="R74" s="27">
        <f>+IF($C74=0,0,IF($C74=30,(R20+R47),IF($C74=60,(SUM(Q20:R20)+SUM(Q47:R47)),(SUM(P20:R20)+SUM(P47:R47)))))-SUM($D74:Q74)</f>
        <v>0</v>
      </c>
      <c r="S74" s="27">
        <f>+IF($C74=0,0,IF($C74=30,(S20+S47),IF($C74=60,(SUM(R20:S20)+SUM(R47:S47)),(SUM(Q20:S20)+SUM(Q47:S47)))))-SUM($D74:R74)</f>
        <v>0</v>
      </c>
      <c r="T74" s="27">
        <f>+IF($C74=0,0,IF($C74=30,(T20+T47),IF($C74=60,(SUM(S20:T20)+SUM(S47:T47)),(SUM(R20:T20)+SUM(R47:T47)))))-SUM($D74:S74)</f>
        <v>0</v>
      </c>
      <c r="U74" s="27">
        <f>+IF($C74=0,0,IF($C74=30,(U20+U47),IF($C74=60,(SUM(T20:U20)+SUM(T47:U47)),(SUM(S20:U20)+SUM(S47:U47)))))-SUM($D74:T74)</f>
        <v>0</v>
      </c>
      <c r="V74" s="27">
        <f>+IF($C74=0,0,IF($C74=30,(V20+V47),IF($C74=60,(SUM(U20:V20)+SUM(U47:V47)),(SUM(T20:V20)+SUM(T47:V47)))))-SUM($D74:U74)</f>
        <v>0</v>
      </c>
      <c r="W74" s="27">
        <f>+IF($C74=0,0,IF($C74=30,(W20+W47),IF($C74=60,(SUM(V20:W20)+SUM(V47:W47)),(SUM(U20:W20)+SUM(U47:W47)))))-SUM($D74:V74)</f>
        <v>0</v>
      </c>
      <c r="X74" s="27">
        <f>+IF($C74=0,0,IF($C74=30,(X20+X47),IF($C74=60,(SUM(W20:X20)+SUM(W47:X47)),(SUM(V20:X20)+SUM(V47:X47)))))-SUM($D74:W74)</f>
        <v>0</v>
      </c>
      <c r="Y74" s="27">
        <f>+IF($C74=0,0,IF($C74=30,(Y20+Y47),IF($C74=60,(SUM(X20:Y20)+SUM(X47:Y47)),(SUM(W20:Y20)+SUM(W47:Y47)))))-SUM($D74:X74)</f>
        <v>0</v>
      </c>
      <c r="Z74" s="27">
        <f>+IF($C74=0,0,IF($C74=30,(Z20+Z47),IF($C74=60,(SUM(Y20:Z20)+SUM(Y47:Z47)),(SUM(X20:Z20)+SUM(X47:Z47)))))-SUM($D74:Y74)</f>
        <v>0</v>
      </c>
      <c r="AA74" s="27">
        <f>+IF($C74=0,0,IF($C74=30,(AA20+AA47),IF($C74=60,(SUM(Z20:AA20)+SUM(Z47:AA47)),(SUM(Y20:AA20)+SUM(Y47:AA47)))))-SUM($D74:Z74)</f>
        <v>0</v>
      </c>
      <c r="AB74" s="27">
        <f>+IF($C74=0,0,IF($C74=30,(AB20+AB47),IF($C74=60,(SUM(AA20:AB20)+SUM(AA47:AB47)),(SUM(Z20:AB20)+SUM(Z47:AB47)))))-SUM($D74:AA74)</f>
        <v>0</v>
      </c>
      <c r="AC74" s="27">
        <f>+IF($C74=0,0,IF($C74=30,(AC20+AC47),IF($C74=60,(SUM(AB20:AC20)+SUM(AB47:AC47)),(SUM(AA20:AC20)+SUM(AA47:AC47)))))-SUM($D74:AB74)</f>
        <v>0</v>
      </c>
      <c r="AD74" s="27">
        <f>+IF($C74=0,0,IF($C74=30,(AD20+AD47),IF($C74=60,(SUM(AC20:AD20)+SUM(AC47:AD47)),(SUM(AB20:AD20)+SUM(AB47:AD47)))))-SUM($D74:AC74)</f>
        <v>0</v>
      </c>
      <c r="AE74" s="27">
        <f>+IF($C74=0,0,IF($C74=30,(AE20+AE47),IF($C74=60,(SUM(AD20:AE20)+SUM(AD47:AE47)),(SUM(AC20:AE20)+SUM(AC47:AE47)))))-SUM($D74:AD74)</f>
        <v>0</v>
      </c>
      <c r="AF74" s="27">
        <f>+IF($C74=0,0,IF($C74=30,(AF20+AF47),IF($C74=60,(SUM(AE20:AF20)+SUM(AE47:AF47)),(SUM(AD20:AF20)+SUM(AD47:AF47)))))-SUM($D74:AE74)</f>
        <v>0</v>
      </c>
      <c r="AG74" s="27">
        <f>+IF($C74=0,0,IF($C74=30,(AG20+AG47),IF($C74=60,(SUM(AF20:AG20)+SUM(AF47:AG47)),(SUM(AE20:AG20)+SUM(AE47:AG47)))))-SUM($D74:AF74)</f>
        <v>0</v>
      </c>
      <c r="AH74" s="27">
        <f>+IF($C74=0,0,IF($C74=30,(AH20+AH47),IF($C74=60,(SUM(AG20:AH20)+SUM(AG47:AH47)),(SUM(AF20:AH20)+SUM(AF47:AH47)))))-SUM($D74:AG74)</f>
        <v>0</v>
      </c>
      <c r="AI74" s="27">
        <f>+IF($C74=0,0,IF($C74=30,(AI20+AI47),IF($C74=60,(SUM(AH20:AI20)+SUM(AH47:AI47)),(SUM(AG20:AI20)+SUM(AG47:AI47)))))-SUM($D74:AH74)</f>
        <v>0</v>
      </c>
      <c r="AJ74" s="27">
        <f>+IF($C74=0,0,IF($C74=30,(AJ20+AJ47),IF($C74=60,(SUM(AI20:AJ20)+SUM(AI47:AJ47)),(SUM(AH20:AJ20)+SUM(AH47:AJ47)))))-SUM($D74:AI74)</f>
        <v>0</v>
      </c>
      <c r="AK74" s="27">
        <f>+IF($C74=0,0,IF($C74=30,(AK20+AK47),IF($C74=60,(SUM(AJ20:AK20)+SUM(AJ47:AK47)),(SUM(AI20:AK20)+SUM(AI47:AK47)))))-SUM($D74:AJ74)</f>
        <v>0</v>
      </c>
      <c r="AL74" s="27">
        <f>+IF($C74=0,0,IF($C74=30,(AL20+AL47),IF($C74=60,(SUM(AK20:AL20)+SUM(AK47:AL47)),(SUM(AJ20:AL20)+SUM(AJ47:AL47)))))-SUM($D74:AK74)</f>
        <v>0</v>
      </c>
      <c r="AM74" s="27">
        <f>+IF($C74=0,0,IF($C74=30,(AM20+AM47),IF($C74=60,(SUM(AL20:AM20)+SUM(AL47:AM47)),(SUM(AK20:AM20)+SUM(AK47:AM47)))))-SUM($D74:AL74)</f>
        <v>0</v>
      </c>
      <c r="AN74" s="27">
        <f>+IF($C74=0,0,IF($C74=30,(AN20+AN47),IF($C74=60,(SUM(AM20:AN20)+SUM(AM47:AN47)),(SUM(AL20:AN20)+SUM(AL47:AN47)))))-SUM($D74:AM74)</f>
        <v>0</v>
      </c>
      <c r="AO74" s="27">
        <f>+IF($C74=0,0,IF($C74=30,(AO20+AO47),IF($C74=60,(SUM(AN20:AO20)+SUM(AN47:AO47)),(SUM(AM20:AO20)+SUM(AM47:AO47)))))-SUM($D74:AN74)</f>
        <v>0</v>
      </c>
      <c r="AP74" s="27">
        <f>+IF($C74=0,0,IF($C74=30,(AP20+AP47),IF($C74=60,(SUM(AO20:AP20)+SUM(AO47:AP47)),(SUM(AN20:AP20)+SUM(AN47:AP47)))))-SUM($D74:AO74)</f>
        <v>0</v>
      </c>
      <c r="AQ74" s="27">
        <f>+IF($C74=0,0,IF($C74=30,(AQ20+AQ47),IF($C74=60,(SUM(AP20:AQ20)+SUM(AP47:AQ47)),(SUM(AO20:AQ20)+SUM(AO47:AQ47)))))-SUM($D74:AP74)</f>
        <v>0</v>
      </c>
      <c r="AR74" s="27">
        <f>+IF($C74=0,0,IF($C74=30,(AR20+AR47),IF($C74=60,(SUM(AQ20:AR20)+SUM(AQ47:AR47)),(SUM(AP20:AR20)+SUM(AP47:AR47)))))-SUM($D74:AQ74)</f>
        <v>0</v>
      </c>
      <c r="AS74" s="27">
        <f>+IF($C74=0,0,IF($C74=30,(AS20+AS47),IF($C74=60,(SUM(AR20:AS20)+SUM(AR47:AS47)),(SUM(AQ20:AS20)+SUM(AQ47:AS47)))))-SUM($D74:AR74)</f>
        <v>0</v>
      </c>
      <c r="AT74" s="27">
        <f>+IF($C74=0,0,IF($C74=30,(AT20+AT47),IF($C74=60,(SUM(AS20:AT20)+SUM(AS47:AT47)),(SUM(AR20:AT20)+SUM(AR47:AT47)))))-SUM($D74:AS74)</f>
        <v>0</v>
      </c>
      <c r="AU74" s="27">
        <f>+IF($C74=0,0,IF($C74=30,(AU20+AU47),IF($C74=60,(SUM(AT20:AU20)+SUM(AT47:AU47)),(SUM(AS20:AU20)+SUM(AS47:AU47)))))-SUM($D74:AT74)</f>
        <v>0</v>
      </c>
      <c r="AV74" s="27">
        <f>+IF($C74=0,0,IF($C74=30,(AV20+AV47),IF($C74=60,(SUM(AU20:AV20)+SUM(AU47:AV47)),(SUM(AT20:AV20)+SUM(AT47:AV47)))))-SUM($D74:AU74)</f>
        <v>0</v>
      </c>
      <c r="AW74" s="27">
        <f>+IF($C74=0,0,IF($C74=30,(AW20+AW47),IF($C74=60,(SUM(AV20:AW20)+SUM(AV47:AW47)),(SUM(AU20:AW20)+SUM(AU47:AW47)))))-SUM($D74:AV74)</f>
        <v>0</v>
      </c>
      <c r="AX74" s="27">
        <f>+IF($C74=0,0,IF($C74=30,(AX20+AX47),IF($C74=60,(SUM(AW20:AX20)+SUM(AW47:AX47)),(SUM(AV20:AX20)+SUM(AV47:AX47)))))-SUM($D74:AW74)</f>
        <v>0</v>
      </c>
      <c r="AY74" s="27">
        <f>+IF($C74=0,0,IF($C74=30,(AY20+AY47),IF($C74=60,(SUM(AX20:AY20)+SUM(AX47:AY47)),(SUM(AW20:AY20)+SUM(AW47:AY47)))))-SUM($D74:AX74)</f>
        <v>0</v>
      </c>
    </row>
    <row r="75" spans="2:51" x14ac:dyDescent="0.25">
      <c r="B75" t="str">
        <f t="shared" si="29"/>
        <v>compensi amministratori</v>
      </c>
      <c r="C75" s="68">
        <v>0</v>
      </c>
      <c r="D75" s="27">
        <f t="shared" si="30"/>
        <v>0</v>
      </c>
      <c r="E75" s="27">
        <f t="shared" si="31"/>
        <v>0</v>
      </c>
      <c r="F75" s="27">
        <f>+IF($C75=0,0,IF($C75=30,(F21+F48),IF($C75=60,(SUM(E21:F21)+SUM(E48:F48)),(SUM(D21:F21)+SUM(D48:F48)))))-SUM($D75:E75)</f>
        <v>0</v>
      </c>
      <c r="G75" s="27">
        <f>+IF($C75=0,0,IF($C75=30,(G21+G48),IF($C75=60,(SUM(F21:G21)+SUM(F48:G48)),(SUM(E21:G21)+SUM(E48:G48)))))-SUM($D75:F75)</f>
        <v>0</v>
      </c>
      <c r="H75" s="27">
        <f>+IF($C75=0,0,IF($C75=30,(H21+H48),IF($C75=60,(SUM(G21:H21)+SUM(G48:H48)),(SUM(F21:H21)+SUM(F48:H48)))))-SUM($D75:G75)</f>
        <v>0</v>
      </c>
      <c r="I75" s="27">
        <f>+IF($C75=0,0,IF($C75=30,(I21+I48),IF($C75=60,(SUM(H21:I21)+SUM(H48:I48)),(SUM(G21:I21)+SUM(G48:I48)))))-SUM($D75:H75)</f>
        <v>0</v>
      </c>
      <c r="J75" s="27">
        <f>+IF($C75=0,0,IF($C75=30,(J21+J48),IF($C75=60,(SUM(I21:J21)+SUM(I48:J48)),(SUM(H21:J21)+SUM(H48:J48)))))-SUM($D75:I75)</f>
        <v>0</v>
      </c>
      <c r="K75" s="27">
        <f>+IF($C75=0,0,IF($C75=30,(K21+K48),IF($C75=60,(SUM(J21:K21)+SUM(J48:K48)),(SUM(I21:K21)+SUM(I48:K48)))))-SUM($D75:J75)</f>
        <v>0</v>
      </c>
      <c r="L75" s="27">
        <f>+IF($C75=0,0,IF($C75=30,(L21+L48),IF($C75=60,(SUM(K21:L21)+SUM(K48:L48)),(SUM(J21:L21)+SUM(J48:L48)))))-SUM($D75:K75)</f>
        <v>0</v>
      </c>
      <c r="M75" s="27">
        <f>+IF($C75=0,0,IF($C75=30,(M21+M48),IF($C75=60,(SUM(L21:M21)+SUM(L48:M48)),(SUM(K21:M21)+SUM(K48:M48)))))-SUM($D75:L75)</f>
        <v>0</v>
      </c>
      <c r="N75" s="27">
        <f>+IF($C75=0,0,IF($C75=30,(N21+N48),IF($C75=60,(SUM(M21:N21)+SUM(M48:N48)),(SUM(L21:N21)+SUM(L48:N48)))))-SUM($D75:M75)</f>
        <v>0</v>
      </c>
      <c r="O75" s="27">
        <f>+IF($C75=0,0,IF($C75=30,(O21+O48),IF($C75=60,(SUM(N21:O21)+SUM(N48:O48)),(SUM(M21:O21)+SUM(M48:O48)))))-SUM($D75:N75)</f>
        <v>0</v>
      </c>
      <c r="P75" s="27">
        <f>+IF($C75=0,0,IF($C75=30,(P21+P48),IF($C75=60,(SUM(O21:P21)+SUM(O48:P48)),(SUM(N21:P21)+SUM(N48:P48)))))-SUM($D75:O75)</f>
        <v>0</v>
      </c>
      <c r="Q75" s="27">
        <f>+IF($C75=0,0,IF($C75=30,(Q21+Q48),IF($C75=60,(SUM(P21:Q21)+SUM(P48:Q48)),(SUM(O21:Q21)+SUM(O48:Q48)))))-SUM($D75:P75)</f>
        <v>0</v>
      </c>
      <c r="R75" s="27">
        <f>+IF($C75=0,0,IF($C75=30,(R21+R48),IF($C75=60,(SUM(Q21:R21)+SUM(Q48:R48)),(SUM(P21:R21)+SUM(P48:R48)))))-SUM($D75:Q75)</f>
        <v>0</v>
      </c>
      <c r="S75" s="27">
        <f>+IF($C75=0,0,IF($C75=30,(S21+S48),IF($C75=60,(SUM(R21:S21)+SUM(R48:S48)),(SUM(Q21:S21)+SUM(Q48:S48)))))-SUM($D75:R75)</f>
        <v>0</v>
      </c>
      <c r="T75" s="27">
        <f>+IF($C75=0,0,IF($C75=30,(T21+T48),IF($C75=60,(SUM(S21:T21)+SUM(S48:T48)),(SUM(R21:T21)+SUM(R48:T48)))))-SUM($D75:S75)</f>
        <v>0</v>
      </c>
      <c r="U75" s="27">
        <f>+IF($C75=0,0,IF($C75=30,(U21+U48),IF($C75=60,(SUM(T21:U21)+SUM(T48:U48)),(SUM(S21:U21)+SUM(S48:U48)))))-SUM($D75:T75)</f>
        <v>0</v>
      </c>
      <c r="V75" s="27">
        <f>+IF($C75=0,0,IF($C75=30,(V21+V48),IF($C75=60,(SUM(U21:V21)+SUM(U48:V48)),(SUM(T21:V21)+SUM(T48:V48)))))-SUM($D75:U75)</f>
        <v>0</v>
      </c>
      <c r="W75" s="27">
        <f>+IF($C75=0,0,IF($C75=30,(W21+W48),IF($C75=60,(SUM(V21:W21)+SUM(V48:W48)),(SUM(U21:W21)+SUM(U48:W48)))))-SUM($D75:V75)</f>
        <v>0</v>
      </c>
      <c r="X75" s="27">
        <f>+IF($C75=0,0,IF($C75=30,(X21+X48),IF($C75=60,(SUM(W21:X21)+SUM(W48:X48)),(SUM(V21:X21)+SUM(V48:X48)))))-SUM($D75:W75)</f>
        <v>0</v>
      </c>
      <c r="Y75" s="27">
        <f>+IF($C75=0,0,IF($C75=30,(Y21+Y48),IF($C75=60,(SUM(X21:Y21)+SUM(X48:Y48)),(SUM(W21:Y21)+SUM(W48:Y48)))))-SUM($D75:X75)</f>
        <v>0</v>
      </c>
      <c r="Z75" s="27">
        <f>+IF($C75=0,0,IF($C75=30,(Z21+Z48),IF($C75=60,(SUM(Y21:Z21)+SUM(Y48:Z48)),(SUM(X21:Z21)+SUM(X48:Z48)))))-SUM($D75:Y75)</f>
        <v>0</v>
      </c>
      <c r="AA75" s="27">
        <f>+IF($C75=0,0,IF($C75=30,(AA21+AA48),IF($C75=60,(SUM(Z21:AA21)+SUM(Z48:AA48)),(SUM(Y21:AA21)+SUM(Y48:AA48)))))-SUM($D75:Z75)</f>
        <v>0</v>
      </c>
      <c r="AB75" s="27">
        <f>+IF($C75=0,0,IF($C75=30,(AB21+AB48),IF($C75=60,(SUM(AA21:AB21)+SUM(AA48:AB48)),(SUM(Z21:AB21)+SUM(Z48:AB48)))))-SUM($D75:AA75)</f>
        <v>0</v>
      </c>
      <c r="AC75" s="27">
        <f>+IF($C75=0,0,IF($C75=30,(AC21+AC48),IF($C75=60,(SUM(AB21:AC21)+SUM(AB48:AC48)),(SUM(AA21:AC21)+SUM(AA48:AC48)))))-SUM($D75:AB75)</f>
        <v>0</v>
      </c>
      <c r="AD75" s="27">
        <f>+IF($C75=0,0,IF($C75=30,(AD21+AD48),IF($C75=60,(SUM(AC21:AD21)+SUM(AC48:AD48)),(SUM(AB21:AD21)+SUM(AB48:AD48)))))-SUM($D75:AC75)</f>
        <v>0</v>
      </c>
      <c r="AE75" s="27">
        <f>+IF($C75=0,0,IF($C75=30,(AE21+AE48),IF($C75=60,(SUM(AD21:AE21)+SUM(AD48:AE48)),(SUM(AC21:AE21)+SUM(AC48:AE48)))))-SUM($D75:AD75)</f>
        <v>0</v>
      </c>
      <c r="AF75" s="27">
        <f>+IF($C75=0,0,IF($C75=30,(AF21+AF48),IF($C75=60,(SUM(AE21:AF21)+SUM(AE48:AF48)),(SUM(AD21:AF21)+SUM(AD48:AF48)))))-SUM($D75:AE75)</f>
        <v>0</v>
      </c>
      <c r="AG75" s="27">
        <f>+IF($C75=0,0,IF($C75=30,(AG21+AG48),IF($C75=60,(SUM(AF21:AG21)+SUM(AF48:AG48)),(SUM(AE21:AG21)+SUM(AE48:AG48)))))-SUM($D75:AF75)</f>
        <v>0</v>
      </c>
      <c r="AH75" s="27">
        <f>+IF($C75=0,0,IF($C75=30,(AH21+AH48),IF($C75=60,(SUM(AG21:AH21)+SUM(AG48:AH48)),(SUM(AF21:AH21)+SUM(AF48:AH48)))))-SUM($D75:AG75)</f>
        <v>0</v>
      </c>
      <c r="AI75" s="27">
        <f>+IF($C75=0,0,IF($C75=30,(AI21+AI48),IF($C75=60,(SUM(AH21:AI21)+SUM(AH48:AI48)),(SUM(AG21:AI21)+SUM(AG48:AI48)))))-SUM($D75:AH75)</f>
        <v>0</v>
      </c>
      <c r="AJ75" s="27">
        <f>+IF($C75=0,0,IF($C75=30,(AJ21+AJ48),IF($C75=60,(SUM(AI21:AJ21)+SUM(AI48:AJ48)),(SUM(AH21:AJ21)+SUM(AH48:AJ48)))))-SUM($D75:AI75)</f>
        <v>0</v>
      </c>
      <c r="AK75" s="27">
        <f>+IF($C75=0,0,IF($C75=30,(AK21+AK48),IF($C75=60,(SUM(AJ21:AK21)+SUM(AJ48:AK48)),(SUM(AI21:AK21)+SUM(AI48:AK48)))))-SUM($D75:AJ75)</f>
        <v>0</v>
      </c>
      <c r="AL75" s="27">
        <f>+IF($C75=0,0,IF($C75=30,(AL21+AL48),IF($C75=60,(SUM(AK21:AL21)+SUM(AK48:AL48)),(SUM(AJ21:AL21)+SUM(AJ48:AL48)))))-SUM($D75:AK75)</f>
        <v>0</v>
      </c>
      <c r="AM75" s="27">
        <f>+IF($C75=0,0,IF($C75=30,(AM21+AM48),IF($C75=60,(SUM(AL21:AM21)+SUM(AL48:AM48)),(SUM(AK21:AM21)+SUM(AK48:AM48)))))-SUM($D75:AL75)</f>
        <v>0</v>
      </c>
      <c r="AN75" s="27">
        <f>+IF($C75=0,0,IF($C75=30,(AN21+AN48),IF($C75=60,(SUM(AM21:AN21)+SUM(AM48:AN48)),(SUM(AL21:AN21)+SUM(AL48:AN48)))))-SUM($D75:AM75)</f>
        <v>0</v>
      </c>
      <c r="AO75" s="27">
        <f>+IF($C75=0,0,IF($C75=30,(AO21+AO48),IF($C75=60,(SUM(AN21:AO21)+SUM(AN48:AO48)),(SUM(AM21:AO21)+SUM(AM48:AO48)))))-SUM($D75:AN75)</f>
        <v>0</v>
      </c>
      <c r="AP75" s="27">
        <f>+IF($C75=0,0,IF($C75=30,(AP21+AP48),IF($C75=60,(SUM(AO21:AP21)+SUM(AO48:AP48)),(SUM(AN21:AP21)+SUM(AN48:AP48)))))-SUM($D75:AO75)</f>
        <v>0</v>
      </c>
      <c r="AQ75" s="27">
        <f>+IF($C75=0,0,IF($C75=30,(AQ21+AQ48),IF($C75=60,(SUM(AP21:AQ21)+SUM(AP48:AQ48)),(SUM(AO21:AQ21)+SUM(AO48:AQ48)))))-SUM($D75:AP75)</f>
        <v>0</v>
      </c>
      <c r="AR75" s="27">
        <f>+IF($C75=0,0,IF($C75=30,(AR21+AR48),IF($C75=60,(SUM(AQ21:AR21)+SUM(AQ48:AR48)),(SUM(AP21:AR21)+SUM(AP48:AR48)))))-SUM($D75:AQ75)</f>
        <v>0</v>
      </c>
      <c r="AS75" s="27">
        <f>+IF($C75=0,0,IF($C75=30,(AS21+AS48),IF($C75=60,(SUM(AR21:AS21)+SUM(AR48:AS48)),(SUM(AQ21:AS21)+SUM(AQ48:AS48)))))-SUM($D75:AR75)</f>
        <v>0</v>
      </c>
      <c r="AT75" s="27">
        <f>+IF($C75=0,0,IF($C75=30,(AT21+AT48),IF($C75=60,(SUM(AS21:AT21)+SUM(AS48:AT48)),(SUM(AR21:AT21)+SUM(AR48:AT48)))))-SUM($D75:AS75)</f>
        <v>0</v>
      </c>
      <c r="AU75" s="27">
        <f>+IF($C75=0,0,IF($C75=30,(AU21+AU48),IF($C75=60,(SUM(AT21:AU21)+SUM(AT48:AU48)),(SUM(AS21:AU21)+SUM(AS48:AU48)))))-SUM($D75:AT75)</f>
        <v>0</v>
      </c>
      <c r="AV75" s="27">
        <f>+IF($C75=0,0,IF($C75=30,(AV21+AV48),IF($C75=60,(SUM(AU21:AV21)+SUM(AU48:AV48)),(SUM(AT21:AV21)+SUM(AT48:AV48)))))-SUM($D75:AU75)</f>
        <v>0</v>
      </c>
      <c r="AW75" s="27">
        <f>+IF($C75=0,0,IF($C75=30,(AW21+AW48),IF($C75=60,(SUM(AV21:AW21)+SUM(AV48:AW48)),(SUM(AU21:AW21)+SUM(AU48:AW48)))))-SUM($D75:AV75)</f>
        <v>0</v>
      </c>
      <c r="AX75" s="27">
        <f>+IF($C75=0,0,IF($C75=30,(AX21+AX48),IF($C75=60,(SUM(AW21:AX21)+SUM(AW48:AX48)),(SUM(AV21:AX21)+SUM(AV48:AX48)))))-SUM($D75:AW75)</f>
        <v>0</v>
      </c>
      <c r="AY75" s="27">
        <f>+IF($C75=0,0,IF($C75=30,(AY21+AY48),IF($C75=60,(SUM(AX21:AY21)+SUM(AX48:AY48)),(SUM(AW21:AY21)+SUM(AW48:AY48)))))-SUM($D75:AX75)</f>
        <v>0</v>
      </c>
    </row>
    <row r="76" spans="2:51" x14ac:dyDescent="0.25">
      <c r="B76" t="str">
        <f t="shared" si="29"/>
        <v>spese postali</v>
      </c>
      <c r="C76" s="68">
        <v>0</v>
      </c>
      <c r="D76" s="27">
        <f t="shared" si="30"/>
        <v>0</v>
      </c>
      <c r="E76" s="27">
        <f t="shared" si="31"/>
        <v>0</v>
      </c>
      <c r="F76" s="27">
        <f>+IF($C76=0,0,IF($C76=30,(F22+F49),IF($C76=60,(SUM(E22:F22)+SUM(E49:F49)),(SUM(D22:F22)+SUM(D49:F49)))))-SUM($D76:E76)</f>
        <v>0</v>
      </c>
      <c r="G76" s="27">
        <f>+IF($C76=0,0,IF($C76=30,(G22+G49),IF($C76=60,(SUM(F22:G22)+SUM(F49:G49)),(SUM(E22:G22)+SUM(E49:G49)))))-SUM($D76:F76)</f>
        <v>0</v>
      </c>
      <c r="H76" s="27">
        <f>+IF($C76=0,0,IF($C76=30,(H22+H49),IF($C76=60,(SUM(G22:H22)+SUM(G49:H49)),(SUM(F22:H22)+SUM(F49:H49)))))-SUM($D76:G76)</f>
        <v>0</v>
      </c>
      <c r="I76" s="27">
        <f>+IF($C76=0,0,IF($C76=30,(I22+I49),IF($C76=60,(SUM(H22:I22)+SUM(H49:I49)),(SUM(G22:I22)+SUM(G49:I49)))))-SUM($D76:H76)</f>
        <v>0</v>
      </c>
      <c r="J76" s="27">
        <f>+IF($C76=0,0,IF($C76=30,(J22+J49),IF($C76=60,(SUM(I22:J22)+SUM(I49:J49)),(SUM(H22:J22)+SUM(H49:J49)))))-SUM($D76:I76)</f>
        <v>0</v>
      </c>
      <c r="K76" s="27">
        <f>+IF($C76=0,0,IF($C76=30,(K22+K49),IF($C76=60,(SUM(J22:K22)+SUM(J49:K49)),(SUM(I22:K22)+SUM(I49:K49)))))-SUM($D76:J76)</f>
        <v>0</v>
      </c>
      <c r="L76" s="27">
        <f>+IF($C76=0,0,IF($C76=30,(L22+L49),IF($C76=60,(SUM(K22:L22)+SUM(K49:L49)),(SUM(J22:L22)+SUM(J49:L49)))))-SUM($D76:K76)</f>
        <v>0</v>
      </c>
      <c r="M76" s="27">
        <f>+IF($C76=0,0,IF($C76=30,(M22+M49),IF($C76=60,(SUM(L22:M22)+SUM(L49:M49)),(SUM(K22:M22)+SUM(K49:M49)))))-SUM($D76:L76)</f>
        <v>0</v>
      </c>
      <c r="N76" s="27">
        <f>+IF($C76=0,0,IF($C76=30,(N22+N49),IF($C76=60,(SUM(M22:N22)+SUM(M49:N49)),(SUM(L22:N22)+SUM(L49:N49)))))-SUM($D76:M76)</f>
        <v>0</v>
      </c>
      <c r="O76" s="27">
        <f>+IF($C76=0,0,IF($C76=30,(O22+O49),IF($C76=60,(SUM(N22:O22)+SUM(N49:O49)),(SUM(M22:O22)+SUM(M49:O49)))))-SUM($D76:N76)</f>
        <v>0</v>
      </c>
      <c r="P76" s="27">
        <f>+IF($C76=0,0,IF($C76=30,(P22+P49),IF($C76=60,(SUM(O22:P22)+SUM(O49:P49)),(SUM(N22:P22)+SUM(N49:P49)))))-SUM($D76:O76)</f>
        <v>0</v>
      </c>
      <c r="Q76" s="27">
        <f>+IF($C76=0,0,IF($C76=30,(Q22+Q49),IF($C76=60,(SUM(P22:Q22)+SUM(P49:Q49)),(SUM(O22:Q22)+SUM(O49:Q49)))))-SUM($D76:P76)</f>
        <v>0</v>
      </c>
      <c r="R76" s="27">
        <f>+IF($C76=0,0,IF($C76=30,(R22+R49),IF($C76=60,(SUM(Q22:R22)+SUM(Q49:R49)),(SUM(P22:R22)+SUM(P49:R49)))))-SUM($D76:Q76)</f>
        <v>0</v>
      </c>
      <c r="S76" s="27">
        <f>+IF($C76=0,0,IF($C76=30,(S22+S49),IF($C76=60,(SUM(R22:S22)+SUM(R49:S49)),(SUM(Q22:S22)+SUM(Q49:S49)))))-SUM($D76:R76)</f>
        <v>0</v>
      </c>
      <c r="T76" s="27">
        <f>+IF($C76=0,0,IF($C76=30,(T22+T49),IF($C76=60,(SUM(S22:T22)+SUM(S49:T49)),(SUM(R22:T22)+SUM(R49:T49)))))-SUM($D76:S76)</f>
        <v>0</v>
      </c>
      <c r="U76" s="27">
        <f>+IF($C76=0,0,IF($C76=30,(U22+U49),IF($C76=60,(SUM(T22:U22)+SUM(T49:U49)),(SUM(S22:U22)+SUM(S49:U49)))))-SUM($D76:T76)</f>
        <v>0</v>
      </c>
      <c r="V76" s="27">
        <f>+IF($C76=0,0,IF($C76=30,(V22+V49),IF($C76=60,(SUM(U22:V22)+SUM(U49:V49)),(SUM(T22:V22)+SUM(T49:V49)))))-SUM($D76:U76)</f>
        <v>0</v>
      </c>
      <c r="W76" s="27">
        <f>+IF($C76=0,0,IF($C76=30,(W22+W49),IF($C76=60,(SUM(V22:W22)+SUM(V49:W49)),(SUM(U22:W22)+SUM(U49:W49)))))-SUM($D76:V76)</f>
        <v>0</v>
      </c>
      <c r="X76" s="27">
        <f>+IF($C76=0,0,IF($C76=30,(X22+X49),IF($C76=60,(SUM(W22:X22)+SUM(W49:X49)),(SUM(V22:X22)+SUM(V49:X49)))))-SUM($D76:W76)</f>
        <v>0</v>
      </c>
      <c r="Y76" s="27">
        <f>+IF($C76=0,0,IF($C76=30,(Y22+Y49),IF($C76=60,(SUM(X22:Y22)+SUM(X49:Y49)),(SUM(W22:Y22)+SUM(W49:Y49)))))-SUM($D76:X76)</f>
        <v>0</v>
      </c>
      <c r="Z76" s="27">
        <f>+IF($C76=0,0,IF($C76=30,(Z22+Z49),IF($C76=60,(SUM(Y22:Z22)+SUM(Y49:Z49)),(SUM(X22:Z22)+SUM(X49:Z49)))))-SUM($D76:Y76)</f>
        <v>0</v>
      </c>
      <c r="AA76" s="27">
        <f>+IF($C76=0,0,IF($C76=30,(AA22+AA49),IF($C76=60,(SUM(Z22:AA22)+SUM(Z49:AA49)),(SUM(Y22:AA22)+SUM(Y49:AA49)))))-SUM($D76:Z76)</f>
        <v>0</v>
      </c>
      <c r="AB76" s="27">
        <f>+IF($C76=0,0,IF($C76=30,(AB22+AB49),IF($C76=60,(SUM(AA22:AB22)+SUM(AA49:AB49)),(SUM(Z22:AB22)+SUM(Z49:AB49)))))-SUM($D76:AA76)</f>
        <v>0</v>
      </c>
      <c r="AC76" s="27">
        <f>+IF($C76=0,0,IF($C76=30,(AC22+AC49),IF($C76=60,(SUM(AB22:AC22)+SUM(AB49:AC49)),(SUM(AA22:AC22)+SUM(AA49:AC49)))))-SUM($D76:AB76)</f>
        <v>0</v>
      </c>
      <c r="AD76" s="27">
        <f>+IF($C76=0,0,IF($C76=30,(AD22+AD49),IF($C76=60,(SUM(AC22:AD22)+SUM(AC49:AD49)),(SUM(AB22:AD22)+SUM(AB49:AD49)))))-SUM($D76:AC76)</f>
        <v>0</v>
      </c>
      <c r="AE76" s="27">
        <f>+IF($C76=0,0,IF($C76=30,(AE22+AE49),IF($C76=60,(SUM(AD22:AE22)+SUM(AD49:AE49)),(SUM(AC22:AE22)+SUM(AC49:AE49)))))-SUM($D76:AD76)</f>
        <v>0</v>
      </c>
      <c r="AF76" s="27">
        <f>+IF($C76=0,0,IF($C76=30,(AF22+AF49),IF($C76=60,(SUM(AE22:AF22)+SUM(AE49:AF49)),(SUM(AD22:AF22)+SUM(AD49:AF49)))))-SUM($D76:AE76)</f>
        <v>0</v>
      </c>
      <c r="AG76" s="27">
        <f>+IF($C76=0,0,IF($C76=30,(AG22+AG49),IF($C76=60,(SUM(AF22:AG22)+SUM(AF49:AG49)),(SUM(AE22:AG22)+SUM(AE49:AG49)))))-SUM($D76:AF76)</f>
        <v>0</v>
      </c>
      <c r="AH76" s="27">
        <f>+IF($C76=0,0,IF($C76=30,(AH22+AH49),IF($C76=60,(SUM(AG22:AH22)+SUM(AG49:AH49)),(SUM(AF22:AH22)+SUM(AF49:AH49)))))-SUM($D76:AG76)</f>
        <v>0</v>
      </c>
      <c r="AI76" s="27">
        <f>+IF($C76=0,0,IF($C76=30,(AI22+AI49),IF($C76=60,(SUM(AH22:AI22)+SUM(AH49:AI49)),(SUM(AG22:AI22)+SUM(AG49:AI49)))))-SUM($D76:AH76)</f>
        <v>0</v>
      </c>
      <c r="AJ76" s="27">
        <f>+IF($C76=0,0,IF($C76=30,(AJ22+AJ49),IF($C76=60,(SUM(AI22:AJ22)+SUM(AI49:AJ49)),(SUM(AH22:AJ22)+SUM(AH49:AJ49)))))-SUM($D76:AI76)</f>
        <v>0</v>
      </c>
      <c r="AK76" s="27">
        <f>+IF($C76=0,0,IF($C76=30,(AK22+AK49),IF($C76=60,(SUM(AJ22:AK22)+SUM(AJ49:AK49)),(SUM(AI22:AK22)+SUM(AI49:AK49)))))-SUM($D76:AJ76)</f>
        <v>0</v>
      </c>
      <c r="AL76" s="27">
        <f>+IF($C76=0,0,IF($C76=30,(AL22+AL49),IF($C76=60,(SUM(AK22:AL22)+SUM(AK49:AL49)),(SUM(AJ22:AL22)+SUM(AJ49:AL49)))))-SUM($D76:AK76)</f>
        <v>0</v>
      </c>
      <c r="AM76" s="27">
        <f>+IF($C76=0,0,IF($C76=30,(AM22+AM49),IF($C76=60,(SUM(AL22:AM22)+SUM(AL49:AM49)),(SUM(AK22:AM22)+SUM(AK49:AM49)))))-SUM($D76:AL76)</f>
        <v>0</v>
      </c>
      <c r="AN76" s="27">
        <f>+IF($C76=0,0,IF($C76=30,(AN22+AN49),IF($C76=60,(SUM(AM22:AN22)+SUM(AM49:AN49)),(SUM(AL22:AN22)+SUM(AL49:AN49)))))-SUM($D76:AM76)</f>
        <v>0</v>
      </c>
      <c r="AO76" s="27">
        <f>+IF($C76=0,0,IF($C76=30,(AO22+AO49),IF($C76=60,(SUM(AN22:AO22)+SUM(AN49:AO49)),(SUM(AM22:AO22)+SUM(AM49:AO49)))))-SUM($D76:AN76)</f>
        <v>0</v>
      </c>
      <c r="AP76" s="27">
        <f>+IF($C76=0,0,IF($C76=30,(AP22+AP49),IF($C76=60,(SUM(AO22:AP22)+SUM(AO49:AP49)),(SUM(AN22:AP22)+SUM(AN49:AP49)))))-SUM($D76:AO76)</f>
        <v>0</v>
      </c>
      <c r="AQ76" s="27">
        <f>+IF($C76=0,0,IF($C76=30,(AQ22+AQ49),IF($C76=60,(SUM(AP22:AQ22)+SUM(AP49:AQ49)),(SUM(AO22:AQ22)+SUM(AO49:AQ49)))))-SUM($D76:AP76)</f>
        <v>0</v>
      </c>
      <c r="AR76" s="27">
        <f>+IF($C76=0,0,IF($C76=30,(AR22+AR49),IF($C76=60,(SUM(AQ22:AR22)+SUM(AQ49:AR49)),(SUM(AP22:AR22)+SUM(AP49:AR49)))))-SUM($D76:AQ76)</f>
        <v>0</v>
      </c>
      <c r="AS76" s="27">
        <f>+IF($C76=0,0,IF($C76=30,(AS22+AS49),IF($C76=60,(SUM(AR22:AS22)+SUM(AR49:AS49)),(SUM(AQ22:AS22)+SUM(AQ49:AS49)))))-SUM($D76:AR76)</f>
        <v>0</v>
      </c>
      <c r="AT76" s="27">
        <f>+IF($C76=0,0,IF($C76=30,(AT22+AT49),IF($C76=60,(SUM(AS22:AT22)+SUM(AS49:AT49)),(SUM(AR22:AT22)+SUM(AR49:AT49)))))-SUM($D76:AS76)</f>
        <v>0</v>
      </c>
      <c r="AU76" s="27">
        <f>+IF($C76=0,0,IF($C76=30,(AU22+AU49),IF($C76=60,(SUM(AT22:AU22)+SUM(AT49:AU49)),(SUM(AS22:AU22)+SUM(AS49:AU49)))))-SUM($D76:AT76)</f>
        <v>0</v>
      </c>
      <c r="AV76" s="27">
        <f>+IF($C76=0,0,IF($C76=30,(AV22+AV49),IF($C76=60,(SUM(AU22:AV22)+SUM(AU49:AV49)),(SUM(AT22:AV22)+SUM(AT49:AV49)))))-SUM($D76:AU76)</f>
        <v>0</v>
      </c>
      <c r="AW76" s="27">
        <f>+IF($C76=0,0,IF($C76=30,(AW22+AW49),IF($C76=60,(SUM(AV22:AW22)+SUM(AV49:AW49)),(SUM(AU22:AW22)+SUM(AU49:AW49)))))-SUM($D76:AV76)</f>
        <v>0</v>
      </c>
      <c r="AX76" s="27">
        <f>+IF($C76=0,0,IF($C76=30,(AX22+AX49),IF($C76=60,(SUM(AW22:AX22)+SUM(AW49:AX49)),(SUM(AV22:AX22)+SUM(AV49:AX49)))))-SUM($D76:AW76)</f>
        <v>0</v>
      </c>
      <c r="AY76" s="27">
        <f>+IF($C76=0,0,IF($C76=30,(AY22+AY49),IF($C76=60,(SUM(AX22:AY22)+SUM(AX49:AY49)),(SUM(AW22:AY22)+SUM(AW49:AY49)))))-SUM($D76:AX76)</f>
        <v>0</v>
      </c>
    </row>
    <row r="77" spans="2:51" x14ac:dyDescent="0.25">
      <c r="B77" t="str">
        <f t="shared" si="29"/>
        <v>utenze</v>
      </c>
      <c r="C77" s="68">
        <v>0</v>
      </c>
      <c r="D77" s="27">
        <f t="shared" si="30"/>
        <v>0</v>
      </c>
      <c r="E77" s="27">
        <f t="shared" si="31"/>
        <v>0</v>
      </c>
      <c r="F77" s="27">
        <f>+IF($C77=0,0,IF($C77=30,(F23+F50),IF($C77=60,(SUM(E23:F23)+SUM(E50:F50)),(SUM(D23:F23)+SUM(D50:F50)))))-SUM($D77:E77)</f>
        <v>0</v>
      </c>
      <c r="G77" s="27">
        <f>+IF($C77=0,0,IF($C77=30,(G23+G50),IF($C77=60,(SUM(F23:G23)+SUM(F50:G50)),(SUM(E23:G23)+SUM(E50:G50)))))-SUM($D77:F77)</f>
        <v>0</v>
      </c>
      <c r="H77" s="27">
        <f>+IF($C77=0,0,IF($C77=30,(H23+H50),IF($C77=60,(SUM(G23:H23)+SUM(G50:H50)),(SUM(F23:H23)+SUM(F50:H50)))))-SUM($D77:G77)</f>
        <v>0</v>
      </c>
      <c r="I77" s="27">
        <f>+IF($C77=0,0,IF($C77=30,(I23+I50),IF($C77=60,(SUM(H23:I23)+SUM(H50:I50)),(SUM(G23:I23)+SUM(G50:I50)))))-SUM($D77:H77)</f>
        <v>0</v>
      </c>
      <c r="J77" s="27">
        <f>+IF($C77=0,0,IF($C77=30,(J23+J50),IF($C77=60,(SUM(I23:J23)+SUM(I50:J50)),(SUM(H23:J23)+SUM(H50:J50)))))-SUM($D77:I77)</f>
        <v>0</v>
      </c>
      <c r="K77" s="27">
        <f>+IF($C77=0,0,IF($C77=30,(K23+K50),IF($C77=60,(SUM(J23:K23)+SUM(J50:K50)),(SUM(I23:K23)+SUM(I50:K50)))))-SUM($D77:J77)</f>
        <v>0</v>
      </c>
      <c r="L77" s="27">
        <f>+IF($C77=0,0,IF($C77=30,(L23+L50),IF($C77=60,(SUM(K23:L23)+SUM(K50:L50)),(SUM(J23:L23)+SUM(J50:L50)))))-SUM($D77:K77)</f>
        <v>0</v>
      </c>
      <c r="M77" s="27">
        <f>+IF($C77=0,0,IF($C77=30,(M23+M50),IF($C77=60,(SUM(L23:M23)+SUM(L50:M50)),(SUM(K23:M23)+SUM(K50:M50)))))-SUM($D77:L77)</f>
        <v>0</v>
      </c>
      <c r="N77" s="27">
        <f>+IF($C77=0,0,IF($C77=30,(N23+N50),IF($C77=60,(SUM(M23:N23)+SUM(M50:N50)),(SUM(L23:N23)+SUM(L50:N50)))))-SUM($D77:M77)</f>
        <v>0</v>
      </c>
      <c r="O77" s="27">
        <f>+IF($C77=0,0,IF($C77=30,(O23+O50),IF($C77=60,(SUM(N23:O23)+SUM(N50:O50)),(SUM(M23:O23)+SUM(M50:O50)))))-SUM($D77:N77)</f>
        <v>0</v>
      </c>
      <c r="P77" s="27">
        <f>+IF($C77=0,0,IF($C77=30,(P23+P50),IF($C77=60,(SUM(O23:P23)+SUM(O50:P50)),(SUM(N23:P23)+SUM(N50:P50)))))-SUM($D77:O77)</f>
        <v>0</v>
      </c>
      <c r="Q77" s="27">
        <f>+IF($C77=0,0,IF($C77=30,(Q23+Q50),IF($C77=60,(SUM(P23:Q23)+SUM(P50:Q50)),(SUM(O23:Q23)+SUM(O50:Q50)))))-SUM($D77:P77)</f>
        <v>0</v>
      </c>
      <c r="R77" s="27">
        <f>+IF($C77=0,0,IF($C77=30,(R23+R50),IF($C77=60,(SUM(Q23:R23)+SUM(Q50:R50)),(SUM(P23:R23)+SUM(P50:R50)))))-SUM($D77:Q77)</f>
        <v>0</v>
      </c>
      <c r="S77" s="27">
        <f>+IF($C77=0,0,IF($C77=30,(S23+S50),IF($C77=60,(SUM(R23:S23)+SUM(R50:S50)),(SUM(Q23:S23)+SUM(Q50:S50)))))-SUM($D77:R77)</f>
        <v>0</v>
      </c>
      <c r="T77" s="27">
        <f>+IF($C77=0,0,IF($C77=30,(T23+T50),IF($C77=60,(SUM(S23:T23)+SUM(S50:T50)),(SUM(R23:T23)+SUM(R50:T50)))))-SUM($D77:S77)</f>
        <v>0</v>
      </c>
      <c r="U77" s="27">
        <f>+IF($C77=0,0,IF($C77=30,(U23+U50),IF($C77=60,(SUM(T23:U23)+SUM(T50:U50)),(SUM(S23:U23)+SUM(S50:U50)))))-SUM($D77:T77)</f>
        <v>0</v>
      </c>
      <c r="V77" s="27">
        <f>+IF($C77=0,0,IF($C77=30,(V23+V50),IF($C77=60,(SUM(U23:V23)+SUM(U50:V50)),(SUM(T23:V23)+SUM(T50:V50)))))-SUM($D77:U77)</f>
        <v>0</v>
      </c>
      <c r="W77" s="27">
        <f>+IF($C77=0,0,IF($C77=30,(W23+W50),IF($C77=60,(SUM(V23:W23)+SUM(V50:W50)),(SUM(U23:W23)+SUM(U50:W50)))))-SUM($D77:V77)</f>
        <v>0</v>
      </c>
      <c r="X77" s="27">
        <f>+IF($C77=0,0,IF($C77=30,(X23+X50),IF($C77=60,(SUM(W23:X23)+SUM(W50:X50)),(SUM(V23:X23)+SUM(V50:X50)))))-SUM($D77:W77)</f>
        <v>0</v>
      </c>
      <c r="Y77" s="27">
        <f>+IF($C77=0,0,IF($C77=30,(Y23+Y50),IF($C77=60,(SUM(X23:Y23)+SUM(X50:Y50)),(SUM(W23:Y23)+SUM(W50:Y50)))))-SUM($D77:X77)</f>
        <v>0</v>
      </c>
      <c r="Z77" s="27">
        <f>+IF($C77=0,0,IF($C77=30,(Z23+Z50),IF($C77=60,(SUM(Y23:Z23)+SUM(Y50:Z50)),(SUM(X23:Z23)+SUM(X50:Z50)))))-SUM($D77:Y77)</f>
        <v>0</v>
      </c>
      <c r="AA77" s="27">
        <f>+IF($C77=0,0,IF($C77=30,(AA23+AA50),IF($C77=60,(SUM(Z23:AA23)+SUM(Z50:AA50)),(SUM(Y23:AA23)+SUM(Y50:AA50)))))-SUM($D77:Z77)</f>
        <v>0</v>
      </c>
      <c r="AB77" s="27">
        <f>+IF($C77=0,0,IF($C77=30,(AB23+AB50),IF($C77=60,(SUM(AA23:AB23)+SUM(AA50:AB50)),(SUM(Z23:AB23)+SUM(Z50:AB50)))))-SUM($D77:AA77)</f>
        <v>0</v>
      </c>
      <c r="AC77" s="27">
        <f>+IF($C77=0,0,IF($C77=30,(AC23+AC50),IF($C77=60,(SUM(AB23:AC23)+SUM(AB50:AC50)),(SUM(AA23:AC23)+SUM(AA50:AC50)))))-SUM($D77:AB77)</f>
        <v>0</v>
      </c>
      <c r="AD77" s="27">
        <f>+IF($C77=0,0,IF($C77=30,(AD23+AD50),IF($C77=60,(SUM(AC23:AD23)+SUM(AC50:AD50)),(SUM(AB23:AD23)+SUM(AB50:AD50)))))-SUM($D77:AC77)</f>
        <v>0</v>
      </c>
      <c r="AE77" s="27">
        <f>+IF($C77=0,0,IF($C77=30,(AE23+AE50),IF($C77=60,(SUM(AD23:AE23)+SUM(AD50:AE50)),(SUM(AC23:AE23)+SUM(AC50:AE50)))))-SUM($D77:AD77)</f>
        <v>0</v>
      </c>
      <c r="AF77" s="27">
        <f>+IF($C77=0,0,IF($C77=30,(AF23+AF50),IF($C77=60,(SUM(AE23:AF23)+SUM(AE50:AF50)),(SUM(AD23:AF23)+SUM(AD50:AF50)))))-SUM($D77:AE77)</f>
        <v>0</v>
      </c>
      <c r="AG77" s="27">
        <f>+IF($C77=0,0,IF($C77=30,(AG23+AG50),IF($C77=60,(SUM(AF23:AG23)+SUM(AF50:AG50)),(SUM(AE23:AG23)+SUM(AE50:AG50)))))-SUM($D77:AF77)</f>
        <v>0</v>
      </c>
      <c r="AH77" s="27">
        <f>+IF($C77=0,0,IF($C77=30,(AH23+AH50),IF($C77=60,(SUM(AG23:AH23)+SUM(AG50:AH50)),(SUM(AF23:AH23)+SUM(AF50:AH50)))))-SUM($D77:AG77)</f>
        <v>0</v>
      </c>
      <c r="AI77" s="27">
        <f>+IF($C77=0,0,IF($C77=30,(AI23+AI50),IF($C77=60,(SUM(AH23:AI23)+SUM(AH50:AI50)),(SUM(AG23:AI23)+SUM(AG50:AI50)))))-SUM($D77:AH77)</f>
        <v>0</v>
      </c>
      <c r="AJ77" s="27">
        <f>+IF($C77=0,0,IF($C77=30,(AJ23+AJ50),IF($C77=60,(SUM(AI23:AJ23)+SUM(AI50:AJ50)),(SUM(AH23:AJ23)+SUM(AH50:AJ50)))))-SUM($D77:AI77)</f>
        <v>0</v>
      </c>
      <c r="AK77" s="27">
        <f>+IF($C77=0,0,IF($C77=30,(AK23+AK50),IF($C77=60,(SUM(AJ23:AK23)+SUM(AJ50:AK50)),(SUM(AI23:AK23)+SUM(AI50:AK50)))))-SUM($D77:AJ77)</f>
        <v>0</v>
      </c>
      <c r="AL77" s="27">
        <f>+IF($C77=0,0,IF($C77=30,(AL23+AL50),IF($C77=60,(SUM(AK23:AL23)+SUM(AK50:AL50)),(SUM(AJ23:AL23)+SUM(AJ50:AL50)))))-SUM($D77:AK77)</f>
        <v>0</v>
      </c>
      <c r="AM77" s="27">
        <f>+IF($C77=0,0,IF($C77=30,(AM23+AM50),IF($C77=60,(SUM(AL23:AM23)+SUM(AL50:AM50)),(SUM(AK23:AM23)+SUM(AK50:AM50)))))-SUM($D77:AL77)</f>
        <v>0</v>
      </c>
      <c r="AN77" s="27">
        <f>+IF($C77=0,0,IF($C77=30,(AN23+AN50),IF($C77=60,(SUM(AM23:AN23)+SUM(AM50:AN50)),(SUM(AL23:AN23)+SUM(AL50:AN50)))))-SUM($D77:AM77)</f>
        <v>0</v>
      </c>
      <c r="AO77" s="27">
        <f>+IF($C77=0,0,IF($C77=30,(AO23+AO50),IF($C77=60,(SUM(AN23:AO23)+SUM(AN50:AO50)),(SUM(AM23:AO23)+SUM(AM50:AO50)))))-SUM($D77:AN77)</f>
        <v>0</v>
      </c>
      <c r="AP77" s="27">
        <f>+IF($C77=0,0,IF($C77=30,(AP23+AP50),IF($C77=60,(SUM(AO23:AP23)+SUM(AO50:AP50)),(SUM(AN23:AP23)+SUM(AN50:AP50)))))-SUM($D77:AO77)</f>
        <v>0</v>
      </c>
      <c r="AQ77" s="27">
        <f>+IF($C77=0,0,IF($C77=30,(AQ23+AQ50),IF($C77=60,(SUM(AP23:AQ23)+SUM(AP50:AQ50)),(SUM(AO23:AQ23)+SUM(AO50:AQ50)))))-SUM($D77:AP77)</f>
        <v>0</v>
      </c>
      <c r="AR77" s="27">
        <f>+IF($C77=0,0,IF($C77=30,(AR23+AR50),IF($C77=60,(SUM(AQ23:AR23)+SUM(AQ50:AR50)),(SUM(AP23:AR23)+SUM(AP50:AR50)))))-SUM($D77:AQ77)</f>
        <v>0</v>
      </c>
      <c r="AS77" s="27">
        <f>+IF($C77=0,0,IF($C77=30,(AS23+AS50),IF($C77=60,(SUM(AR23:AS23)+SUM(AR50:AS50)),(SUM(AQ23:AS23)+SUM(AQ50:AS50)))))-SUM($D77:AR77)</f>
        <v>0</v>
      </c>
      <c r="AT77" s="27">
        <f>+IF($C77=0,0,IF($C77=30,(AT23+AT50),IF($C77=60,(SUM(AS23:AT23)+SUM(AS50:AT50)),(SUM(AR23:AT23)+SUM(AR50:AT50)))))-SUM($D77:AS77)</f>
        <v>0</v>
      </c>
      <c r="AU77" s="27">
        <f>+IF($C77=0,0,IF($C77=30,(AU23+AU50),IF($C77=60,(SUM(AT23:AU23)+SUM(AT50:AU50)),(SUM(AS23:AU23)+SUM(AS50:AU50)))))-SUM($D77:AT77)</f>
        <v>0</v>
      </c>
      <c r="AV77" s="27">
        <f>+IF($C77=0,0,IF($C77=30,(AV23+AV50),IF($C77=60,(SUM(AU23:AV23)+SUM(AU50:AV50)),(SUM(AT23:AV23)+SUM(AT50:AV50)))))-SUM($D77:AU77)</f>
        <v>0</v>
      </c>
      <c r="AW77" s="27">
        <f>+IF($C77=0,0,IF($C77=30,(AW23+AW50),IF($C77=60,(SUM(AV23:AW23)+SUM(AV50:AW50)),(SUM(AU23:AW23)+SUM(AU50:AW50)))))-SUM($D77:AV77)</f>
        <v>0</v>
      </c>
      <c r="AX77" s="27">
        <f>+IF($C77=0,0,IF($C77=30,(AX23+AX50),IF($C77=60,(SUM(AW23:AX23)+SUM(AW50:AX50)),(SUM(AV23:AX23)+SUM(AV50:AX50)))))-SUM($D77:AW77)</f>
        <v>0</v>
      </c>
      <c r="AY77" s="27">
        <f>+IF($C77=0,0,IF($C77=30,(AY23+AY50),IF($C77=60,(SUM(AX23:AY23)+SUM(AX50:AY50)),(SUM(AW23:AY23)+SUM(AW50:AY50)))))-SUM($D77:AX77)</f>
        <v>0</v>
      </c>
    </row>
    <row r="78" spans="2:51" x14ac:dyDescent="0.25">
      <c r="B78" t="str">
        <f t="shared" si="29"/>
        <v>affitti e locazioni passive</v>
      </c>
      <c r="C78" s="68">
        <v>0</v>
      </c>
      <c r="D78" s="27">
        <f t="shared" si="30"/>
        <v>0</v>
      </c>
      <c r="E78" s="27">
        <f t="shared" si="31"/>
        <v>0</v>
      </c>
      <c r="F78" s="27">
        <f>+IF($C78=0,0,IF($C78=30,(F24+F51),IF($C78=60,(SUM(E24:F24)+SUM(E51:F51)),(SUM(D24:F24)+SUM(D51:F51)))))-SUM($D78:E78)</f>
        <v>0</v>
      </c>
      <c r="G78" s="27">
        <f>+IF($C78=0,0,IF($C78=30,(G24+G51),IF($C78=60,(SUM(F24:G24)+SUM(F51:G51)),(SUM(E24:G24)+SUM(E51:G51)))))-SUM($D78:F78)</f>
        <v>0</v>
      </c>
      <c r="H78" s="27">
        <f>+IF($C78=0,0,IF($C78=30,(H24+H51),IF($C78=60,(SUM(G24:H24)+SUM(G51:H51)),(SUM(F24:H24)+SUM(F51:H51)))))-SUM($D78:G78)</f>
        <v>0</v>
      </c>
      <c r="I78" s="27">
        <f>+IF($C78=0,0,IF($C78=30,(I24+I51),IF($C78=60,(SUM(H24:I24)+SUM(H51:I51)),(SUM(G24:I24)+SUM(G51:I51)))))-SUM($D78:H78)</f>
        <v>0</v>
      </c>
      <c r="J78" s="27">
        <f>+IF($C78=0,0,IF($C78=30,(J24+J51),IF($C78=60,(SUM(I24:J24)+SUM(I51:J51)),(SUM(H24:J24)+SUM(H51:J51)))))-SUM($D78:I78)</f>
        <v>0</v>
      </c>
      <c r="K78" s="27">
        <f>+IF($C78=0,0,IF($C78=30,(K24+K51),IF($C78=60,(SUM(J24:K24)+SUM(J51:K51)),(SUM(I24:K24)+SUM(I51:K51)))))-SUM($D78:J78)</f>
        <v>0</v>
      </c>
      <c r="L78" s="27">
        <f>+IF($C78=0,0,IF($C78=30,(L24+L51),IF($C78=60,(SUM(K24:L24)+SUM(K51:L51)),(SUM(J24:L24)+SUM(J51:L51)))))-SUM($D78:K78)</f>
        <v>0</v>
      </c>
      <c r="M78" s="27">
        <f>+IF($C78=0,0,IF($C78=30,(M24+M51),IF($C78=60,(SUM(L24:M24)+SUM(L51:M51)),(SUM(K24:M24)+SUM(K51:M51)))))-SUM($D78:L78)</f>
        <v>0</v>
      </c>
      <c r="N78" s="27">
        <f>+IF($C78=0,0,IF($C78=30,(N24+N51),IF($C78=60,(SUM(M24:N24)+SUM(M51:N51)),(SUM(L24:N24)+SUM(L51:N51)))))-SUM($D78:M78)</f>
        <v>0</v>
      </c>
      <c r="O78" s="27">
        <f>+IF($C78=0,0,IF($C78=30,(O24+O51),IF($C78=60,(SUM(N24:O24)+SUM(N51:O51)),(SUM(M24:O24)+SUM(M51:O51)))))-SUM($D78:N78)</f>
        <v>0</v>
      </c>
      <c r="P78" s="27">
        <f>+IF($C78=0,0,IF($C78=30,(P24+P51),IF($C78=60,(SUM(O24:P24)+SUM(O51:P51)),(SUM(N24:P24)+SUM(N51:P51)))))-SUM($D78:O78)</f>
        <v>0</v>
      </c>
      <c r="Q78" s="27">
        <f>+IF($C78=0,0,IF($C78=30,(Q24+Q51),IF($C78=60,(SUM(P24:Q24)+SUM(P51:Q51)),(SUM(O24:Q24)+SUM(O51:Q51)))))-SUM($D78:P78)</f>
        <v>0</v>
      </c>
      <c r="R78" s="27">
        <f>+IF($C78=0,0,IF($C78=30,(R24+R51),IF($C78=60,(SUM(Q24:R24)+SUM(Q51:R51)),(SUM(P24:R24)+SUM(P51:R51)))))-SUM($D78:Q78)</f>
        <v>0</v>
      </c>
      <c r="S78" s="27">
        <f>+IF($C78=0,0,IF($C78=30,(S24+S51),IF($C78=60,(SUM(R24:S24)+SUM(R51:S51)),(SUM(Q24:S24)+SUM(Q51:S51)))))-SUM($D78:R78)</f>
        <v>0</v>
      </c>
      <c r="T78" s="27">
        <f>+IF($C78=0,0,IF($C78=30,(T24+T51),IF($C78=60,(SUM(S24:T24)+SUM(S51:T51)),(SUM(R24:T24)+SUM(R51:T51)))))-SUM($D78:S78)</f>
        <v>0</v>
      </c>
      <c r="U78" s="27">
        <f>+IF($C78=0,0,IF($C78=30,(U24+U51),IF($C78=60,(SUM(T24:U24)+SUM(T51:U51)),(SUM(S24:U24)+SUM(S51:U51)))))-SUM($D78:T78)</f>
        <v>0</v>
      </c>
      <c r="V78" s="27">
        <f>+IF($C78=0,0,IF($C78=30,(V24+V51),IF($C78=60,(SUM(U24:V24)+SUM(U51:V51)),(SUM(T24:V24)+SUM(T51:V51)))))-SUM($D78:U78)</f>
        <v>0</v>
      </c>
      <c r="W78" s="27">
        <f>+IF($C78=0,0,IF($C78=30,(W24+W51),IF($C78=60,(SUM(V24:W24)+SUM(V51:W51)),(SUM(U24:W24)+SUM(U51:W51)))))-SUM($D78:V78)</f>
        <v>0</v>
      </c>
      <c r="X78" s="27">
        <f>+IF($C78=0,0,IF($C78=30,(X24+X51),IF($C78=60,(SUM(W24:X24)+SUM(W51:X51)),(SUM(V24:X24)+SUM(V51:X51)))))-SUM($D78:W78)</f>
        <v>0</v>
      </c>
      <c r="Y78" s="27">
        <f>+IF($C78=0,0,IF($C78=30,(Y24+Y51),IF($C78=60,(SUM(X24:Y24)+SUM(X51:Y51)),(SUM(W24:Y24)+SUM(W51:Y51)))))-SUM($D78:X78)</f>
        <v>0</v>
      </c>
      <c r="Z78" s="27">
        <f>+IF($C78=0,0,IF($C78=30,(Z24+Z51),IF($C78=60,(SUM(Y24:Z24)+SUM(Y51:Z51)),(SUM(X24:Z24)+SUM(X51:Z51)))))-SUM($D78:Y78)</f>
        <v>0</v>
      </c>
      <c r="AA78" s="27">
        <f>+IF($C78=0,0,IF($C78=30,(AA24+AA51),IF($C78=60,(SUM(Z24:AA24)+SUM(Z51:AA51)),(SUM(Y24:AA24)+SUM(Y51:AA51)))))-SUM($D78:Z78)</f>
        <v>0</v>
      </c>
      <c r="AB78" s="27">
        <f>+IF($C78=0,0,IF($C78=30,(AB24+AB51),IF($C78=60,(SUM(AA24:AB24)+SUM(AA51:AB51)),(SUM(Z24:AB24)+SUM(Z51:AB51)))))-SUM($D78:AA78)</f>
        <v>0</v>
      </c>
      <c r="AC78" s="27">
        <f>+IF($C78=0,0,IF($C78=30,(AC24+AC51),IF($C78=60,(SUM(AB24:AC24)+SUM(AB51:AC51)),(SUM(AA24:AC24)+SUM(AA51:AC51)))))-SUM($D78:AB78)</f>
        <v>0</v>
      </c>
      <c r="AD78" s="27">
        <f>+IF($C78=0,0,IF($C78=30,(AD24+AD51),IF($C78=60,(SUM(AC24:AD24)+SUM(AC51:AD51)),(SUM(AB24:AD24)+SUM(AB51:AD51)))))-SUM($D78:AC78)</f>
        <v>0</v>
      </c>
      <c r="AE78" s="27">
        <f>+IF($C78=0,0,IF($C78=30,(AE24+AE51),IF($C78=60,(SUM(AD24:AE24)+SUM(AD51:AE51)),(SUM(AC24:AE24)+SUM(AC51:AE51)))))-SUM($D78:AD78)</f>
        <v>0</v>
      </c>
      <c r="AF78" s="27">
        <f>+IF($C78=0,0,IF($C78=30,(AF24+AF51),IF($C78=60,(SUM(AE24:AF24)+SUM(AE51:AF51)),(SUM(AD24:AF24)+SUM(AD51:AF51)))))-SUM($D78:AE78)</f>
        <v>0</v>
      </c>
      <c r="AG78" s="27">
        <f>+IF($C78=0,0,IF($C78=30,(AG24+AG51),IF($C78=60,(SUM(AF24:AG24)+SUM(AF51:AG51)),(SUM(AE24:AG24)+SUM(AE51:AG51)))))-SUM($D78:AF78)</f>
        <v>0</v>
      </c>
      <c r="AH78" s="27">
        <f>+IF($C78=0,0,IF($C78=30,(AH24+AH51),IF($C78=60,(SUM(AG24:AH24)+SUM(AG51:AH51)),(SUM(AF24:AH24)+SUM(AF51:AH51)))))-SUM($D78:AG78)</f>
        <v>0</v>
      </c>
      <c r="AI78" s="27">
        <f>+IF($C78=0,0,IF($C78=30,(AI24+AI51),IF($C78=60,(SUM(AH24:AI24)+SUM(AH51:AI51)),(SUM(AG24:AI24)+SUM(AG51:AI51)))))-SUM($D78:AH78)</f>
        <v>0</v>
      </c>
      <c r="AJ78" s="27">
        <f>+IF($C78=0,0,IF($C78=30,(AJ24+AJ51),IF($C78=60,(SUM(AI24:AJ24)+SUM(AI51:AJ51)),(SUM(AH24:AJ24)+SUM(AH51:AJ51)))))-SUM($D78:AI78)</f>
        <v>0</v>
      </c>
      <c r="AK78" s="27">
        <f>+IF($C78=0,0,IF($C78=30,(AK24+AK51),IF($C78=60,(SUM(AJ24:AK24)+SUM(AJ51:AK51)),(SUM(AI24:AK24)+SUM(AI51:AK51)))))-SUM($D78:AJ78)</f>
        <v>0</v>
      </c>
      <c r="AL78" s="27">
        <f>+IF($C78=0,0,IF($C78=30,(AL24+AL51),IF($C78=60,(SUM(AK24:AL24)+SUM(AK51:AL51)),(SUM(AJ24:AL24)+SUM(AJ51:AL51)))))-SUM($D78:AK78)</f>
        <v>0</v>
      </c>
      <c r="AM78" s="27">
        <f>+IF($C78=0,0,IF($C78=30,(AM24+AM51),IF($C78=60,(SUM(AL24:AM24)+SUM(AL51:AM51)),(SUM(AK24:AM24)+SUM(AK51:AM51)))))-SUM($D78:AL78)</f>
        <v>0</v>
      </c>
      <c r="AN78" s="27">
        <f>+IF($C78=0,0,IF($C78=30,(AN24+AN51),IF($C78=60,(SUM(AM24:AN24)+SUM(AM51:AN51)),(SUM(AL24:AN24)+SUM(AL51:AN51)))))-SUM($D78:AM78)</f>
        <v>0</v>
      </c>
      <c r="AO78" s="27">
        <f>+IF($C78=0,0,IF($C78=30,(AO24+AO51),IF($C78=60,(SUM(AN24:AO24)+SUM(AN51:AO51)),(SUM(AM24:AO24)+SUM(AM51:AO51)))))-SUM($D78:AN78)</f>
        <v>0</v>
      </c>
      <c r="AP78" s="27">
        <f>+IF($C78=0,0,IF($C78=30,(AP24+AP51),IF($C78=60,(SUM(AO24:AP24)+SUM(AO51:AP51)),(SUM(AN24:AP24)+SUM(AN51:AP51)))))-SUM($D78:AO78)</f>
        <v>0</v>
      </c>
      <c r="AQ78" s="27">
        <f>+IF($C78=0,0,IF($C78=30,(AQ24+AQ51),IF($C78=60,(SUM(AP24:AQ24)+SUM(AP51:AQ51)),(SUM(AO24:AQ24)+SUM(AO51:AQ51)))))-SUM($D78:AP78)</f>
        <v>0</v>
      </c>
      <c r="AR78" s="27">
        <f>+IF($C78=0,0,IF($C78=30,(AR24+AR51),IF($C78=60,(SUM(AQ24:AR24)+SUM(AQ51:AR51)),(SUM(AP24:AR24)+SUM(AP51:AR51)))))-SUM($D78:AQ78)</f>
        <v>0</v>
      </c>
      <c r="AS78" s="27">
        <f>+IF($C78=0,0,IF($C78=30,(AS24+AS51),IF($C78=60,(SUM(AR24:AS24)+SUM(AR51:AS51)),(SUM(AQ24:AS24)+SUM(AQ51:AS51)))))-SUM($D78:AR78)</f>
        <v>0</v>
      </c>
      <c r="AT78" s="27">
        <f>+IF($C78=0,0,IF($C78=30,(AT24+AT51),IF($C78=60,(SUM(AS24:AT24)+SUM(AS51:AT51)),(SUM(AR24:AT24)+SUM(AR51:AT51)))))-SUM($D78:AS78)</f>
        <v>0</v>
      </c>
      <c r="AU78" s="27">
        <f>+IF($C78=0,0,IF($C78=30,(AU24+AU51),IF($C78=60,(SUM(AT24:AU24)+SUM(AT51:AU51)),(SUM(AS24:AU24)+SUM(AS51:AU51)))))-SUM($D78:AT78)</f>
        <v>0</v>
      </c>
      <c r="AV78" s="27">
        <f>+IF($C78=0,0,IF($C78=30,(AV24+AV51),IF($C78=60,(SUM(AU24:AV24)+SUM(AU51:AV51)),(SUM(AT24:AV24)+SUM(AT51:AV51)))))-SUM($D78:AU78)</f>
        <v>0</v>
      </c>
      <c r="AW78" s="27">
        <f>+IF($C78=0,0,IF($C78=30,(AW24+AW51),IF($C78=60,(SUM(AV24:AW24)+SUM(AV51:AW51)),(SUM(AU24:AW24)+SUM(AU51:AW51)))))-SUM($D78:AV78)</f>
        <v>0</v>
      </c>
      <c r="AX78" s="27">
        <f>+IF($C78=0,0,IF($C78=30,(AX24+AX51),IF($C78=60,(SUM(AW24:AX24)+SUM(AW51:AX51)),(SUM(AV24:AX24)+SUM(AV51:AX51)))))-SUM($D78:AW78)</f>
        <v>0</v>
      </c>
      <c r="AY78" s="27">
        <f>+IF($C78=0,0,IF($C78=30,(AY24+AY51),IF($C78=60,(SUM(AX24:AY24)+SUM(AX51:AY51)),(SUM(AW24:AY24)+SUM(AW51:AY51)))))-SUM($D78:AX78)</f>
        <v>0</v>
      </c>
    </row>
    <row r="79" spans="2:51" x14ac:dyDescent="0.25">
      <c r="B79" t="str">
        <f t="shared" si="29"/>
        <v>altri costi amministrativi</v>
      </c>
      <c r="C79" s="68">
        <v>0</v>
      </c>
      <c r="D79" s="27">
        <f t="shared" si="30"/>
        <v>0</v>
      </c>
      <c r="E79" s="27">
        <f t="shared" si="31"/>
        <v>0</v>
      </c>
      <c r="F79" s="27">
        <f>+IF($C79=0,0,IF($C79=30,(F25+F52),IF($C79=60,(SUM(E25:F25)+SUM(E52:F52)),(SUM(D25:F25)+SUM(D52:F52)))))-SUM($D79:E79)</f>
        <v>0</v>
      </c>
      <c r="G79" s="27">
        <f>+IF($C79=0,0,IF($C79=30,(G25+G52),IF($C79=60,(SUM(F25:G25)+SUM(F52:G52)),(SUM(E25:G25)+SUM(E52:G52)))))-SUM($D79:F79)</f>
        <v>0</v>
      </c>
      <c r="H79" s="27">
        <f>+IF($C79=0,0,IF($C79=30,(H25+H52),IF($C79=60,(SUM(G25:H25)+SUM(G52:H52)),(SUM(F25:H25)+SUM(F52:H52)))))-SUM($D79:G79)</f>
        <v>0</v>
      </c>
      <c r="I79" s="27">
        <f>+IF($C79=0,0,IF($C79=30,(I25+I52),IF($C79=60,(SUM(H25:I25)+SUM(H52:I52)),(SUM(G25:I25)+SUM(G52:I52)))))-SUM($D79:H79)</f>
        <v>0</v>
      </c>
      <c r="J79" s="27">
        <f>+IF($C79=0,0,IF($C79=30,(J25+J52),IF($C79=60,(SUM(I25:J25)+SUM(I52:J52)),(SUM(H25:J25)+SUM(H52:J52)))))-SUM($D79:I79)</f>
        <v>0</v>
      </c>
      <c r="K79" s="27">
        <f>+IF($C79=0,0,IF($C79=30,(K25+K52),IF($C79=60,(SUM(J25:K25)+SUM(J52:K52)),(SUM(I25:K25)+SUM(I52:K52)))))-SUM($D79:J79)</f>
        <v>0</v>
      </c>
      <c r="L79" s="27">
        <f>+IF($C79=0,0,IF($C79=30,(L25+L52),IF($C79=60,(SUM(K25:L25)+SUM(K52:L52)),(SUM(J25:L25)+SUM(J52:L52)))))-SUM($D79:K79)</f>
        <v>0</v>
      </c>
      <c r="M79" s="27">
        <f>+IF($C79=0,0,IF($C79=30,(M25+M52),IF($C79=60,(SUM(L25:M25)+SUM(L52:M52)),(SUM(K25:M25)+SUM(K52:M52)))))-SUM($D79:L79)</f>
        <v>0</v>
      </c>
      <c r="N79" s="27">
        <f>+IF($C79=0,0,IF($C79=30,(N25+N52),IF($C79=60,(SUM(M25:N25)+SUM(M52:N52)),(SUM(L25:N25)+SUM(L52:N52)))))-SUM($D79:M79)</f>
        <v>0</v>
      </c>
      <c r="O79" s="27">
        <f>+IF($C79=0,0,IF($C79=30,(O25+O52),IF($C79=60,(SUM(N25:O25)+SUM(N52:O52)),(SUM(M25:O25)+SUM(M52:O52)))))-SUM($D79:N79)</f>
        <v>0</v>
      </c>
      <c r="P79" s="27">
        <f>+IF($C79=0,0,IF($C79=30,(P25+P52),IF($C79=60,(SUM(O25:P25)+SUM(O52:P52)),(SUM(N25:P25)+SUM(N52:P52)))))-SUM($D79:O79)</f>
        <v>0</v>
      </c>
      <c r="Q79" s="27">
        <f>+IF($C79=0,0,IF($C79=30,(Q25+Q52),IF($C79=60,(SUM(P25:Q25)+SUM(P52:Q52)),(SUM(O25:Q25)+SUM(O52:Q52)))))-SUM($D79:P79)</f>
        <v>0</v>
      </c>
      <c r="R79" s="27">
        <f>+IF($C79=0,0,IF($C79=30,(R25+R52),IF($C79=60,(SUM(Q25:R25)+SUM(Q52:R52)),(SUM(P25:R25)+SUM(P52:R52)))))-SUM($D79:Q79)</f>
        <v>0</v>
      </c>
      <c r="S79" s="27">
        <f>+IF($C79=0,0,IF($C79=30,(S25+S52),IF($C79=60,(SUM(R25:S25)+SUM(R52:S52)),(SUM(Q25:S25)+SUM(Q52:S52)))))-SUM($D79:R79)</f>
        <v>0</v>
      </c>
      <c r="T79" s="27">
        <f>+IF($C79=0,0,IF($C79=30,(T25+T52),IF($C79=60,(SUM(S25:T25)+SUM(S52:T52)),(SUM(R25:T25)+SUM(R52:T52)))))-SUM($D79:S79)</f>
        <v>0</v>
      </c>
      <c r="U79" s="27">
        <f>+IF($C79=0,0,IF($C79=30,(U25+U52),IF($C79=60,(SUM(T25:U25)+SUM(T52:U52)),(SUM(S25:U25)+SUM(S52:U52)))))-SUM($D79:T79)</f>
        <v>0</v>
      </c>
      <c r="V79" s="27">
        <f>+IF($C79=0,0,IF($C79=30,(V25+V52),IF($C79=60,(SUM(U25:V25)+SUM(U52:V52)),(SUM(T25:V25)+SUM(T52:V52)))))-SUM($D79:U79)</f>
        <v>0</v>
      </c>
      <c r="W79" s="27">
        <f>+IF($C79=0,0,IF($C79=30,(W25+W52),IF($C79=60,(SUM(V25:W25)+SUM(V52:W52)),(SUM(U25:W25)+SUM(U52:W52)))))-SUM($D79:V79)</f>
        <v>0</v>
      </c>
      <c r="X79" s="27">
        <f>+IF($C79=0,0,IF($C79=30,(X25+X52),IF($C79=60,(SUM(W25:X25)+SUM(W52:X52)),(SUM(V25:X25)+SUM(V52:X52)))))-SUM($D79:W79)</f>
        <v>0</v>
      </c>
      <c r="Y79" s="27">
        <f>+IF($C79=0,0,IF($C79=30,(Y25+Y52),IF($C79=60,(SUM(X25:Y25)+SUM(X52:Y52)),(SUM(W25:Y25)+SUM(W52:Y52)))))-SUM($D79:X79)</f>
        <v>0</v>
      </c>
      <c r="Z79" s="27">
        <f>+IF($C79=0,0,IF($C79=30,(Z25+Z52),IF($C79=60,(SUM(Y25:Z25)+SUM(Y52:Z52)),(SUM(X25:Z25)+SUM(X52:Z52)))))-SUM($D79:Y79)</f>
        <v>0</v>
      </c>
      <c r="AA79" s="27">
        <f>+IF($C79=0,0,IF($C79=30,(AA25+AA52),IF($C79=60,(SUM(Z25:AA25)+SUM(Z52:AA52)),(SUM(Y25:AA25)+SUM(Y52:AA52)))))-SUM($D79:Z79)</f>
        <v>0</v>
      </c>
      <c r="AB79" s="27">
        <f>+IF($C79=0,0,IF($C79=30,(AB25+AB52),IF($C79=60,(SUM(AA25:AB25)+SUM(AA52:AB52)),(SUM(Z25:AB25)+SUM(Z52:AB52)))))-SUM($D79:AA79)</f>
        <v>0</v>
      </c>
      <c r="AC79" s="27">
        <f>+IF($C79=0,0,IF($C79=30,(AC25+AC52),IF($C79=60,(SUM(AB25:AC25)+SUM(AB52:AC52)),(SUM(AA25:AC25)+SUM(AA52:AC52)))))-SUM($D79:AB79)</f>
        <v>0</v>
      </c>
      <c r="AD79" s="27">
        <f>+IF($C79=0,0,IF($C79=30,(AD25+AD52),IF($C79=60,(SUM(AC25:AD25)+SUM(AC52:AD52)),(SUM(AB25:AD25)+SUM(AB52:AD52)))))-SUM($D79:AC79)</f>
        <v>0</v>
      </c>
      <c r="AE79" s="27">
        <f>+IF($C79=0,0,IF($C79=30,(AE25+AE52),IF($C79=60,(SUM(AD25:AE25)+SUM(AD52:AE52)),(SUM(AC25:AE25)+SUM(AC52:AE52)))))-SUM($D79:AD79)</f>
        <v>0</v>
      </c>
      <c r="AF79" s="27">
        <f>+IF($C79=0,0,IF($C79=30,(AF25+AF52),IF($C79=60,(SUM(AE25:AF25)+SUM(AE52:AF52)),(SUM(AD25:AF25)+SUM(AD52:AF52)))))-SUM($D79:AE79)</f>
        <v>0</v>
      </c>
      <c r="AG79" s="27">
        <f>+IF($C79=0,0,IF($C79=30,(AG25+AG52),IF($C79=60,(SUM(AF25:AG25)+SUM(AF52:AG52)),(SUM(AE25:AG25)+SUM(AE52:AG52)))))-SUM($D79:AF79)</f>
        <v>0</v>
      </c>
      <c r="AH79" s="27">
        <f>+IF($C79=0,0,IF($C79=30,(AH25+AH52),IF($C79=60,(SUM(AG25:AH25)+SUM(AG52:AH52)),(SUM(AF25:AH25)+SUM(AF52:AH52)))))-SUM($D79:AG79)</f>
        <v>0</v>
      </c>
      <c r="AI79" s="27">
        <f>+IF($C79=0,0,IF($C79=30,(AI25+AI52),IF($C79=60,(SUM(AH25:AI25)+SUM(AH52:AI52)),(SUM(AG25:AI25)+SUM(AG52:AI52)))))-SUM($D79:AH79)</f>
        <v>0</v>
      </c>
      <c r="AJ79" s="27">
        <f>+IF($C79=0,0,IF($C79=30,(AJ25+AJ52),IF($C79=60,(SUM(AI25:AJ25)+SUM(AI52:AJ52)),(SUM(AH25:AJ25)+SUM(AH52:AJ52)))))-SUM($D79:AI79)</f>
        <v>0</v>
      </c>
      <c r="AK79" s="27">
        <f>+IF($C79=0,0,IF($C79=30,(AK25+AK52),IF($C79=60,(SUM(AJ25:AK25)+SUM(AJ52:AK52)),(SUM(AI25:AK25)+SUM(AI52:AK52)))))-SUM($D79:AJ79)</f>
        <v>0</v>
      </c>
      <c r="AL79" s="27">
        <f>+IF($C79=0,0,IF($C79=30,(AL25+AL52),IF($C79=60,(SUM(AK25:AL25)+SUM(AK52:AL52)),(SUM(AJ25:AL25)+SUM(AJ52:AL52)))))-SUM($D79:AK79)</f>
        <v>0</v>
      </c>
      <c r="AM79" s="27">
        <f>+IF($C79=0,0,IF($C79=30,(AM25+AM52),IF($C79=60,(SUM(AL25:AM25)+SUM(AL52:AM52)),(SUM(AK25:AM25)+SUM(AK52:AM52)))))-SUM($D79:AL79)</f>
        <v>0</v>
      </c>
      <c r="AN79" s="27">
        <f>+IF($C79=0,0,IF($C79=30,(AN25+AN52),IF($C79=60,(SUM(AM25:AN25)+SUM(AM52:AN52)),(SUM(AL25:AN25)+SUM(AL52:AN52)))))-SUM($D79:AM79)</f>
        <v>0</v>
      </c>
      <c r="AO79" s="27">
        <f>+IF($C79=0,0,IF($C79=30,(AO25+AO52),IF($C79=60,(SUM(AN25:AO25)+SUM(AN52:AO52)),(SUM(AM25:AO25)+SUM(AM52:AO52)))))-SUM($D79:AN79)</f>
        <v>0</v>
      </c>
      <c r="AP79" s="27">
        <f>+IF($C79=0,0,IF($C79=30,(AP25+AP52),IF($C79=60,(SUM(AO25:AP25)+SUM(AO52:AP52)),(SUM(AN25:AP25)+SUM(AN52:AP52)))))-SUM($D79:AO79)</f>
        <v>0</v>
      </c>
      <c r="AQ79" s="27">
        <f>+IF($C79=0,0,IF($C79=30,(AQ25+AQ52),IF($C79=60,(SUM(AP25:AQ25)+SUM(AP52:AQ52)),(SUM(AO25:AQ25)+SUM(AO52:AQ52)))))-SUM($D79:AP79)</f>
        <v>0</v>
      </c>
      <c r="AR79" s="27">
        <f>+IF($C79=0,0,IF($C79=30,(AR25+AR52),IF($C79=60,(SUM(AQ25:AR25)+SUM(AQ52:AR52)),(SUM(AP25:AR25)+SUM(AP52:AR52)))))-SUM($D79:AQ79)</f>
        <v>0</v>
      </c>
      <c r="AS79" s="27">
        <f>+IF($C79=0,0,IF($C79=30,(AS25+AS52),IF($C79=60,(SUM(AR25:AS25)+SUM(AR52:AS52)),(SUM(AQ25:AS25)+SUM(AQ52:AS52)))))-SUM($D79:AR79)</f>
        <v>0</v>
      </c>
      <c r="AT79" s="27">
        <f>+IF($C79=0,0,IF($C79=30,(AT25+AT52),IF($C79=60,(SUM(AS25:AT25)+SUM(AS52:AT52)),(SUM(AR25:AT25)+SUM(AR52:AT52)))))-SUM($D79:AS79)</f>
        <v>0</v>
      </c>
      <c r="AU79" s="27">
        <f>+IF($C79=0,0,IF($C79=30,(AU25+AU52),IF($C79=60,(SUM(AT25:AU25)+SUM(AT52:AU52)),(SUM(AS25:AU25)+SUM(AS52:AU52)))))-SUM($D79:AT79)</f>
        <v>0</v>
      </c>
      <c r="AV79" s="27">
        <f>+IF($C79=0,0,IF($C79=30,(AV25+AV52),IF($C79=60,(SUM(AU25:AV25)+SUM(AU52:AV52)),(SUM(AT25:AV25)+SUM(AT52:AV52)))))-SUM($D79:AU79)</f>
        <v>0</v>
      </c>
      <c r="AW79" s="27">
        <f>+IF($C79=0,0,IF($C79=30,(AW25+AW52),IF($C79=60,(SUM(AV25:AW25)+SUM(AV52:AW52)),(SUM(AU25:AW25)+SUM(AU52:AW52)))))-SUM($D79:AV79)</f>
        <v>0</v>
      </c>
      <c r="AX79" s="27">
        <f>+IF($C79=0,0,IF($C79=30,(AX25+AX52),IF($C79=60,(SUM(AW25:AX25)+SUM(AW52:AX52)),(SUM(AV25:AX25)+SUM(AV52:AX52)))))-SUM($D79:AW79)</f>
        <v>0</v>
      </c>
      <c r="AY79" s="27">
        <f>+IF($C79=0,0,IF($C79=30,(AY25+AY52),IF($C79=60,(SUM(AX25:AY25)+SUM(AX52:AY52)),(SUM(AW25:AY25)+SUM(AW52:AY52)))))-SUM($D79:AX79)</f>
        <v>0</v>
      </c>
    </row>
    <row r="80" spans="2:51" x14ac:dyDescent="0.25">
      <c r="B80" t="str">
        <f t="shared" si="29"/>
        <v>costi diversi</v>
      </c>
      <c r="C80" s="68">
        <v>0</v>
      </c>
      <c r="D80" s="27">
        <f t="shared" si="30"/>
        <v>0</v>
      </c>
      <c r="E80" s="27">
        <f t="shared" si="31"/>
        <v>0</v>
      </c>
      <c r="F80" s="27">
        <f>+IF($C80=0,0,IF($C80=30,(F26+F53),IF($C80=60,(SUM(E26:F26)+SUM(E53:F53)),(SUM(D26:F26)+SUM(D53:F53)))))-SUM($D80:E80)</f>
        <v>0</v>
      </c>
      <c r="G80" s="27">
        <f>+IF($C80=0,0,IF($C80=30,(G26+G53),IF($C80=60,(SUM(F26:G26)+SUM(F53:G53)),(SUM(E26:G26)+SUM(E53:G53)))))-SUM($D80:F80)</f>
        <v>0</v>
      </c>
      <c r="H80" s="27">
        <f>+IF($C80=0,0,IF($C80=30,(H26+H53),IF($C80=60,(SUM(G26:H26)+SUM(G53:H53)),(SUM(F26:H26)+SUM(F53:H53)))))-SUM($D80:G80)</f>
        <v>0</v>
      </c>
      <c r="I80" s="27">
        <f>+IF($C80=0,0,IF($C80=30,(I26+I53),IF($C80=60,(SUM(H26:I26)+SUM(H53:I53)),(SUM(G26:I26)+SUM(G53:I53)))))-SUM($D80:H80)</f>
        <v>0</v>
      </c>
      <c r="J80" s="27">
        <f>+IF($C80=0,0,IF($C80=30,(J26+J53),IF($C80=60,(SUM(I26:J26)+SUM(I53:J53)),(SUM(H26:J26)+SUM(H53:J53)))))-SUM($D80:I80)</f>
        <v>0</v>
      </c>
      <c r="K80" s="27">
        <f>+IF($C80=0,0,IF($C80=30,(K26+K53),IF($C80=60,(SUM(J26:K26)+SUM(J53:K53)),(SUM(I26:K26)+SUM(I53:K53)))))-SUM($D80:J80)</f>
        <v>0</v>
      </c>
      <c r="L80" s="27">
        <f>+IF($C80=0,0,IF($C80=30,(L26+L53),IF($C80=60,(SUM(K26:L26)+SUM(K53:L53)),(SUM(J26:L26)+SUM(J53:L53)))))-SUM($D80:K80)</f>
        <v>0</v>
      </c>
      <c r="M80" s="27">
        <f>+IF($C80=0,0,IF($C80=30,(M26+M53),IF($C80=60,(SUM(L26:M26)+SUM(L53:M53)),(SUM(K26:M26)+SUM(K53:M53)))))-SUM($D80:L80)</f>
        <v>0</v>
      </c>
      <c r="N80" s="27">
        <f>+IF($C80=0,0,IF($C80=30,(N26+N53),IF($C80=60,(SUM(M26:N26)+SUM(M53:N53)),(SUM(L26:N26)+SUM(L53:N53)))))-SUM($D80:M80)</f>
        <v>0</v>
      </c>
      <c r="O80" s="27">
        <f>+IF($C80=0,0,IF($C80=30,(O26+O53),IF($C80=60,(SUM(N26:O26)+SUM(N53:O53)),(SUM(M26:O26)+SUM(M53:O53)))))-SUM($D80:N80)</f>
        <v>0</v>
      </c>
      <c r="P80" s="27">
        <f>+IF($C80=0,0,IF($C80=30,(P26+P53),IF($C80=60,(SUM(O26:P26)+SUM(O53:P53)),(SUM(N26:P26)+SUM(N53:P53)))))-SUM($D80:O80)</f>
        <v>0</v>
      </c>
      <c r="Q80" s="27">
        <f>+IF($C80=0,0,IF($C80=30,(Q26+Q53),IF($C80=60,(SUM(P26:Q26)+SUM(P53:Q53)),(SUM(O26:Q26)+SUM(O53:Q53)))))-SUM($D80:P80)</f>
        <v>0</v>
      </c>
      <c r="R80" s="27">
        <f>+IF($C80=0,0,IF($C80=30,(R26+R53),IF($C80=60,(SUM(Q26:R26)+SUM(Q53:R53)),(SUM(P26:R26)+SUM(P53:R53)))))-SUM($D80:Q80)</f>
        <v>0</v>
      </c>
      <c r="S80" s="27">
        <f>+IF($C80=0,0,IF($C80=30,(S26+S53),IF($C80=60,(SUM(R26:S26)+SUM(R53:S53)),(SUM(Q26:S26)+SUM(Q53:S53)))))-SUM($D80:R80)</f>
        <v>0</v>
      </c>
      <c r="T80" s="27">
        <f>+IF($C80=0,0,IF($C80=30,(T26+T53),IF($C80=60,(SUM(S26:T26)+SUM(S53:T53)),(SUM(R26:T26)+SUM(R53:T53)))))-SUM($D80:S80)</f>
        <v>0</v>
      </c>
      <c r="U80" s="27">
        <f>+IF($C80=0,0,IF($C80=30,(U26+U53),IF($C80=60,(SUM(T26:U26)+SUM(T53:U53)),(SUM(S26:U26)+SUM(S53:U53)))))-SUM($D80:T80)</f>
        <v>0</v>
      </c>
      <c r="V80" s="27">
        <f>+IF($C80=0,0,IF($C80=30,(V26+V53),IF($C80=60,(SUM(U26:V26)+SUM(U53:V53)),(SUM(T26:V26)+SUM(T53:V53)))))-SUM($D80:U80)</f>
        <v>0</v>
      </c>
      <c r="W80" s="27">
        <f>+IF($C80=0,0,IF($C80=30,(W26+W53),IF($C80=60,(SUM(V26:W26)+SUM(V53:W53)),(SUM(U26:W26)+SUM(U53:W53)))))-SUM($D80:V80)</f>
        <v>0</v>
      </c>
      <c r="X80" s="27">
        <f>+IF($C80=0,0,IF($C80=30,(X26+X53),IF($C80=60,(SUM(W26:X26)+SUM(W53:X53)),(SUM(V26:X26)+SUM(V53:X53)))))-SUM($D80:W80)</f>
        <v>0</v>
      </c>
      <c r="Y80" s="27">
        <f>+IF($C80=0,0,IF($C80=30,(Y26+Y53),IF($C80=60,(SUM(X26:Y26)+SUM(X53:Y53)),(SUM(W26:Y26)+SUM(W53:Y53)))))-SUM($D80:X80)</f>
        <v>0</v>
      </c>
      <c r="Z80" s="27">
        <f>+IF($C80=0,0,IF($C80=30,(Z26+Z53),IF($C80=60,(SUM(Y26:Z26)+SUM(Y53:Z53)),(SUM(X26:Z26)+SUM(X53:Z53)))))-SUM($D80:Y80)</f>
        <v>0</v>
      </c>
      <c r="AA80" s="27">
        <f>+IF($C80=0,0,IF($C80=30,(AA26+AA53),IF($C80=60,(SUM(Z26:AA26)+SUM(Z53:AA53)),(SUM(Y26:AA26)+SUM(Y53:AA53)))))-SUM($D80:Z80)</f>
        <v>0</v>
      </c>
      <c r="AB80" s="27">
        <f>+IF($C80=0,0,IF($C80=30,(AB26+AB53),IF($C80=60,(SUM(AA26:AB26)+SUM(AA53:AB53)),(SUM(Z26:AB26)+SUM(Z53:AB53)))))-SUM($D80:AA80)</f>
        <v>0</v>
      </c>
      <c r="AC80" s="27">
        <f>+IF($C80=0,0,IF($C80=30,(AC26+AC53),IF($C80=60,(SUM(AB26:AC26)+SUM(AB53:AC53)),(SUM(AA26:AC26)+SUM(AA53:AC53)))))-SUM($D80:AB80)</f>
        <v>0</v>
      </c>
      <c r="AD80" s="27">
        <f>+IF($C80=0,0,IF($C80=30,(AD26+AD53),IF($C80=60,(SUM(AC26:AD26)+SUM(AC53:AD53)),(SUM(AB26:AD26)+SUM(AB53:AD53)))))-SUM($D80:AC80)</f>
        <v>0</v>
      </c>
      <c r="AE80" s="27">
        <f>+IF($C80=0,0,IF($C80=30,(AE26+AE53),IF($C80=60,(SUM(AD26:AE26)+SUM(AD53:AE53)),(SUM(AC26:AE26)+SUM(AC53:AE53)))))-SUM($D80:AD80)</f>
        <v>0</v>
      </c>
      <c r="AF80" s="27">
        <f>+IF($C80=0,0,IF($C80=30,(AF26+AF53),IF($C80=60,(SUM(AE26:AF26)+SUM(AE53:AF53)),(SUM(AD26:AF26)+SUM(AD53:AF53)))))-SUM($D80:AE80)</f>
        <v>0</v>
      </c>
      <c r="AG80" s="27">
        <f>+IF($C80=0,0,IF($C80=30,(AG26+AG53),IF($C80=60,(SUM(AF26:AG26)+SUM(AF53:AG53)),(SUM(AE26:AG26)+SUM(AE53:AG53)))))-SUM($D80:AF80)</f>
        <v>0</v>
      </c>
      <c r="AH80" s="27">
        <f>+IF($C80=0,0,IF($C80=30,(AH26+AH53),IF($C80=60,(SUM(AG26:AH26)+SUM(AG53:AH53)),(SUM(AF26:AH26)+SUM(AF53:AH53)))))-SUM($D80:AG80)</f>
        <v>0</v>
      </c>
      <c r="AI80" s="27">
        <f>+IF($C80=0,0,IF($C80=30,(AI26+AI53),IF($C80=60,(SUM(AH26:AI26)+SUM(AH53:AI53)),(SUM(AG26:AI26)+SUM(AG53:AI53)))))-SUM($D80:AH80)</f>
        <v>0</v>
      </c>
      <c r="AJ80" s="27">
        <f>+IF($C80=0,0,IF($C80=30,(AJ26+AJ53),IF($C80=60,(SUM(AI26:AJ26)+SUM(AI53:AJ53)),(SUM(AH26:AJ26)+SUM(AH53:AJ53)))))-SUM($D80:AI80)</f>
        <v>0</v>
      </c>
      <c r="AK80" s="27">
        <f>+IF($C80=0,0,IF($C80=30,(AK26+AK53),IF($C80=60,(SUM(AJ26:AK26)+SUM(AJ53:AK53)),(SUM(AI26:AK26)+SUM(AI53:AK53)))))-SUM($D80:AJ80)</f>
        <v>0</v>
      </c>
      <c r="AL80" s="27">
        <f>+IF($C80=0,0,IF($C80=30,(AL26+AL53),IF($C80=60,(SUM(AK26:AL26)+SUM(AK53:AL53)),(SUM(AJ26:AL26)+SUM(AJ53:AL53)))))-SUM($D80:AK80)</f>
        <v>0</v>
      </c>
      <c r="AM80" s="27">
        <f>+IF($C80=0,0,IF($C80=30,(AM26+AM53),IF($C80=60,(SUM(AL26:AM26)+SUM(AL53:AM53)),(SUM(AK26:AM26)+SUM(AK53:AM53)))))-SUM($D80:AL80)</f>
        <v>0</v>
      </c>
      <c r="AN80" s="27">
        <f>+IF($C80=0,0,IF($C80=30,(AN26+AN53),IF($C80=60,(SUM(AM26:AN26)+SUM(AM53:AN53)),(SUM(AL26:AN26)+SUM(AL53:AN53)))))-SUM($D80:AM80)</f>
        <v>0</v>
      </c>
      <c r="AO80" s="27">
        <f>+IF($C80=0,0,IF($C80=30,(AO26+AO53),IF($C80=60,(SUM(AN26:AO26)+SUM(AN53:AO53)),(SUM(AM26:AO26)+SUM(AM53:AO53)))))-SUM($D80:AN80)</f>
        <v>0</v>
      </c>
      <c r="AP80" s="27">
        <f>+IF($C80=0,0,IF($C80=30,(AP26+AP53),IF($C80=60,(SUM(AO26:AP26)+SUM(AO53:AP53)),(SUM(AN26:AP26)+SUM(AN53:AP53)))))-SUM($D80:AO80)</f>
        <v>0</v>
      </c>
      <c r="AQ80" s="27">
        <f>+IF($C80=0,0,IF($C80=30,(AQ26+AQ53),IF($C80=60,(SUM(AP26:AQ26)+SUM(AP53:AQ53)),(SUM(AO26:AQ26)+SUM(AO53:AQ53)))))-SUM($D80:AP80)</f>
        <v>0</v>
      </c>
      <c r="AR80" s="27">
        <f>+IF($C80=0,0,IF($C80=30,(AR26+AR53),IF($C80=60,(SUM(AQ26:AR26)+SUM(AQ53:AR53)),(SUM(AP26:AR26)+SUM(AP53:AR53)))))-SUM($D80:AQ80)</f>
        <v>0</v>
      </c>
      <c r="AS80" s="27">
        <f>+IF($C80=0,0,IF($C80=30,(AS26+AS53),IF($C80=60,(SUM(AR26:AS26)+SUM(AR53:AS53)),(SUM(AQ26:AS26)+SUM(AQ53:AS53)))))-SUM($D80:AR80)</f>
        <v>0</v>
      </c>
      <c r="AT80" s="27">
        <f>+IF($C80=0,0,IF($C80=30,(AT26+AT53),IF($C80=60,(SUM(AS26:AT26)+SUM(AS53:AT53)),(SUM(AR26:AT26)+SUM(AR53:AT53)))))-SUM($D80:AS80)</f>
        <v>0</v>
      </c>
      <c r="AU80" s="27">
        <f>+IF($C80=0,0,IF($C80=30,(AU26+AU53),IF($C80=60,(SUM(AT26:AU26)+SUM(AT53:AU53)),(SUM(AS26:AU26)+SUM(AS53:AU53)))))-SUM($D80:AT80)</f>
        <v>0</v>
      </c>
      <c r="AV80" s="27">
        <f>+IF($C80=0,0,IF($C80=30,(AV26+AV53),IF($C80=60,(SUM(AU26:AV26)+SUM(AU53:AV53)),(SUM(AT26:AV26)+SUM(AT53:AV53)))))-SUM($D80:AU80)</f>
        <v>0</v>
      </c>
      <c r="AW80" s="27">
        <f>+IF($C80=0,0,IF($C80=30,(AW26+AW53),IF($C80=60,(SUM(AV26:AW26)+SUM(AV53:AW53)),(SUM(AU26:AW26)+SUM(AU53:AW53)))))-SUM($D80:AV80)</f>
        <v>0</v>
      </c>
      <c r="AX80" s="27">
        <f>+IF($C80=0,0,IF($C80=30,(AX26+AX53),IF($C80=60,(SUM(AW26:AX26)+SUM(AW53:AX53)),(SUM(AV26:AX26)+SUM(AV53:AX53)))))-SUM($D80:AW80)</f>
        <v>0</v>
      </c>
      <c r="AY80" s="27">
        <f>+IF($C80=0,0,IF($C80=30,(AY26+AY53),IF($C80=60,(SUM(AX26:AY26)+SUM(AX53:AY53)),(SUM(AW26:AY26)+SUM(AW53:AY53)))))-SUM($D80:AX80)</f>
        <v>0</v>
      </c>
    </row>
    <row r="81" spans="2:51" x14ac:dyDescent="0.25">
      <c r="B81" t="str">
        <f t="shared" si="29"/>
        <v>premi assicurativi</v>
      </c>
      <c r="C81" s="68">
        <v>0</v>
      </c>
      <c r="D81" s="27">
        <f t="shared" si="30"/>
        <v>0</v>
      </c>
      <c r="E81" s="27">
        <f t="shared" si="31"/>
        <v>0</v>
      </c>
      <c r="F81" s="27">
        <f>+IF($C81=0,0,IF($C81=30,(F27+F54),IF($C81=60,(SUM(E27:F27)+SUM(E54:F54)),(SUM(D27:F27)+SUM(D54:F54)))))-SUM($D81:E81)</f>
        <v>0</v>
      </c>
      <c r="G81" s="27">
        <f>+IF($C81=0,0,IF($C81=30,(G27+G54),IF($C81=60,(SUM(F27:G27)+SUM(F54:G54)),(SUM(E27:G27)+SUM(E54:G54)))))-SUM($D81:F81)</f>
        <v>0</v>
      </c>
      <c r="H81" s="27">
        <f>+IF($C81=0,0,IF($C81=30,(H27+H54),IF($C81=60,(SUM(G27:H27)+SUM(G54:H54)),(SUM(F27:H27)+SUM(F54:H54)))))-SUM($D81:G81)</f>
        <v>0</v>
      </c>
      <c r="I81" s="27">
        <f>+IF($C81=0,0,IF($C81=30,(I27+I54),IF($C81=60,(SUM(H27:I27)+SUM(H54:I54)),(SUM(G27:I27)+SUM(G54:I54)))))-SUM($D81:H81)</f>
        <v>0</v>
      </c>
      <c r="J81" s="27">
        <f>+IF($C81=0,0,IF($C81=30,(J27+J54),IF($C81=60,(SUM(I27:J27)+SUM(I54:J54)),(SUM(H27:J27)+SUM(H54:J54)))))-SUM($D81:I81)</f>
        <v>0</v>
      </c>
      <c r="K81" s="27">
        <f>+IF($C81=0,0,IF($C81=30,(K27+K54),IF($C81=60,(SUM(J27:K27)+SUM(J54:K54)),(SUM(I27:K27)+SUM(I54:K54)))))-SUM($D81:J81)</f>
        <v>0</v>
      </c>
      <c r="L81" s="27">
        <f>+IF($C81=0,0,IF($C81=30,(L27+L54),IF($C81=60,(SUM(K27:L27)+SUM(K54:L54)),(SUM(J27:L27)+SUM(J54:L54)))))-SUM($D81:K81)</f>
        <v>0</v>
      </c>
      <c r="M81" s="27">
        <f>+IF($C81=0,0,IF($C81=30,(M27+M54),IF($C81=60,(SUM(L27:M27)+SUM(L54:M54)),(SUM(K27:M27)+SUM(K54:M54)))))-SUM($D81:L81)</f>
        <v>0</v>
      </c>
      <c r="N81" s="27">
        <f>+IF($C81=0,0,IF($C81=30,(N27+N54),IF($C81=60,(SUM(M27:N27)+SUM(M54:N54)),(SUM(L27:N27)+SUM(L54:N54)))))-SUM($D81:M81)</f>
        <v>0</v>
      </c>
      <c r="O81" s="27">
        <f>+IF($C81=0,0,IF($C81=30,(O27+O54),IF($C81=60,(SUM(N27:O27)+SUM(N54:O54)),(SUM(M27:O27)+SUM(M54:O54)))))-SUM($D81:N81)</f>
        <v>0</v>
      </c>
      <c r="P81" s="27">
        <f>+IF($C81=0,0,IF($C81=30,(P27+P54),IF($C81=60,(SUM(O27:P27)+SUM(O54:P54)),(SUM(N27:P27)+SUM(N54:P54)))))-SUM($D81:O81)</f>
        <v>0</v>
      </c>
      <c r="Q81" s="27">
        <f>+IF($C81=0,0,IF($C81=30,(Q27+Q54),IF($C81=60,(SUM(P27:Q27)+SUM(P54:Q54)),(SUM(O27:Q27)+SUM(O54:Q54)))))-SUM($D81:P81)</f>
        <v>0</v>
      </c>
      <c r="R81" s="27">
        <f>+IF($C81=0,0,IF($C81=30,(R27+R54),IF($C81=60,(SUM(Q27:R27)+SUM(Q54:R54)),(SUM(P27:R27)+SUM(P54:R54)))))-SUM($D81:Q81)</f>
        <v>0</v>
      </c>
      <c r="S81" s="27">
        <f>+IF($C81=0,0,IF($C81=30,(S27+S54),IF($C81=60,(SUM(R27:S27)+SUM(R54:S54)),(SUM(Q27:S27)+SUM(Q54:S54)))))-SUM($D81:R81)</f>
        <v>0</v>
      </c>
      <c r="T81" s="27">
        <f>+IF($C81=0,0,IF($C81=30,(T27+T54),IF($C81=60,(SUM(S27:T27)+SUM(S54:T54)),(SUM(R27:T27)+SUM(R54:T54)))))-SUM($D81:S81)</f>
        <v>0</v>
      </c>
      <c r="U81" s="27">
        <f>+IF($C81=0,0,IF($C81=30,(U27+U54),IF($C81=60,(SUM(T27:U27)+SUM(T54:U54)),(SUM(S27:U27)+SUM(S54:U54)))))-SUM($D81:T81)</f>
        <v>0</v>
      </c>
      <c r="V81" s="27">
        <f>+IF($C81=0,0,IF($C81=30,(V27+V54),IF($C81=60,(SUM(U27:V27)+SUM(U54:V54)),(SUM(T27:V27)+SUM(T54:V54)))))-SUM($D81:U81)</f>
        <v>0</v>
      </c>
      <c r="W81" s="27">
        <f>+IF($C81=0,0,IF($C81=30,(W27+W54),IF($C81=60,(SUM(V27:W27)+SUM(V54:W54)),(SUM(U27:W27)+SUM(U54:W54)))))-SUM($D81:V81)</f>
        <v>0</v>
      </c>
      <c r="X81" s="27">
        <f>+IF($C81=0,0,IF($C81=30,(X27+X54),IF($C81=60,(SUM(W27:X27)+SUM(W54:X54)),(SUM(V27:X27)+SUM(V54:X54)))))-SUM($D81:W81)</f>
        <v>0</v>
      </c>
      <c r="Y81" s="27">
        <f>+IF($C81=0,0,IF($C81=30,(Y27+Y54),IF($C81=60,(SUM(X27:Y27)+SUM(X54:Y54)),(SUM(W27:Y27)+SUM(W54:Y54)))))-SUM($D81:X81)</f>
        <v>0</v>
      </c>
      <c r="Z81" s="27">
        <f>+IF($C81=0,0,IF($C81=30,(Z27+Z54),IF($C81=60,(SUM(Y27:Z27)+SUM(Y54:Z54)),(SUM(X27:Z27)+SUM(X54:Z54)))))-SUM($D81:Y81)</f>
        <v>0</v>
      </c>
      <c r="AA81" s="27">
        <f>+IF($C81=0,0,IF($C81=30,(AA27+AA54),IF($C81=60,(SUM(Z27:AA27)+SUM(Z54:AA54)),(SUM(Y27:AA27)+SUM(Y54:AA54)))))-SUM($D81:Z81)</f>
        <v>0</v>
      </c>
      <c r="AB81" s="27">
        <f>+IF($C81=0,0,IF($C81=30,(AB27+AB54),IF($C81=60,(SUM(AA27:AB27)+SUM(AA54:AB54)),(SUM(Z27:AB27)+SUM(Z54:AB54)))))-SUM($D81:AA81)</f>
        <v>0</v>
      </c>
      <c r="AC81" s="27">
        <f>+IF($C81=0,0,IF($C81=30,(AC27+AC54),IF($C81=60,(SUM(AB27:AC27)+SUM(AB54:AC54)),(SUM(AA27:AC27)+SUM(AA54:AC54)))))-SUM($D81:AB81)</f>
        <v>0</v>
      </c>
      <c r="AD81" s="27">
        <f>+IF($C81=0,0,IF($C81=30,(AD27+AD54),IF($C81=60,(SUM(AC27:AD27)+SUM(AC54:AD54)),(SUM(AB27:AD27)+SUM(AB54:AD54)))))-SUM($D81:AC81)</f>
        <v>0</v>
      </c>
      <c r="AE81" s="27">
        <f>+IF($C81=0,0,IF($C81=30,(AE27+AE54),IF($C81=60,(SUM(AD27:AE27)+SUM(AD54:AE54)),(SUM(AC27:AE27)+SUM(AC54:AE54)))))-SUM($D81:AD81)</f>
        <v>0</v>
      </c>
      <c r="AF81" s="27">
        <f>+IF($C81=0,0,IF($C81=30,(AF27+AF54),IF($C81=60,(SUM(AE27:AF27)+SUM(AE54:AF54)),(SUM(AD27:AF27)+SUM(AD54:AF54)))))-SUM($D81:AE81)</f>
        <v>0</v>
      </c>
      <c r="AG81" s="27">
        <f>+IF($C81=0,0,IF($C81=30,(AG27+AG54),IF($C81=60,(SUM(AF27:AG27)+SUM(AF54:AG54)),(SUM(AE27:AG27)+SUM(AE54:AG54)))))-SUM($D81:AF81)</f>
        <v>0</v>
      </c>
      <c r="AH81" s="27">
        <f>+IF($C81=0,0,IF($C81=30,(AH27+AH54),IF($C81=60,(SUM(AG27:AH27)+SUM(AG54:AH54)),(SUM(AF27:AH27)+SUM(AF54:AH54)))))-SUM($D81:AG81)</f>
        <v>0</v>
      </c>
      <c r="AI81" s="27">
        <f>+IF($C81=0,0,IF($C81=30,(AI27+AI54),IF($C81=60,(SUM(AH27:AI27)+SUM(AH54:AI54)),(SUM(AG27:AI27)+SUM(AG54:AI54)))))-SUM($D81:AH81)</f>
        <v>0</v>
      </c>
      <c r="AJ81" s="27">
        <f>+IF($C81=0,0,IF($C81=30,(AJ27+AJ54),IF($C81=60,(SUM(AI27:AJ27)+SUM(AI54:AJ54)),(SUM(AH27:AJ27)+SUM(AH54:AJ54)))))-SUM($D81:AI81)</f>
        <v>0</v>
      </c>
      <c r="AK81" s="27">
        <f>+IF($C81=0,0,IF($C81=30,(AK27+AK54),IF($C81=60,(SUM(AJ27:AK27)+SUM(AJ54:AK54)),(SUM(AI27:AK27)+SUM(AI54:AK54)))))-SUM($D81:AJ81)</f>
        <v>0</v>
      </c>
      <c r="AL81" s="27">
        <f>+IF($C81=0,0,IF($C81=30,(AL27+AL54),IF($C81=60,(SUM(AK27:AL27)+SUM(AK54:AL54)),(SUM(AJ27:AL27)+SUM(AJ54:AL54)))))-SUM($D81:AK81)</f>
        <v>0</v>
      </c>
      <c r="AM81" s="27">
        <f>+IF($C81=0,0,IF($C81=30,(AM27+AM54),IF($C81=60,(SUM(AL27:AM27)+SUM(AL54:AM54)),(SUM(AK27:AM27)+SUM(AK54:AM54)))))-SUM($D81:AL81)</f>
        <v>0</v>
      </c>
      <c r="AN81" s="27">
        <f>+IF($C81=0,0,IF($C81=30,(AN27+AN54),IF($C81=60,(SUM(AM27:AN27)+SUM(AM54:AN54)),(SUM(AL27:AN27)+SUM(AL54:AN54)))))-SUM($D81:AM81)</f>
        <v>0</v>
      </c>
      <c r="AO81" s="27">
        <f>+IF($C81=0,0,IF($C81=30,(AO27+AO54),IF($C81=60,(SUM(AN27:AO27)+SUM(AN54:AO54)),(SUM(AM27:AO27)+SUM(AM54:AO54)))))-SUM($D81:AN81)</f>
        <v>0</v>
      </c>
      <c r="AP81" s="27">
        <f>+IF($C81=0,0,IF($C81=30,(AP27+AP54),IF($C81=60,(SUM(AO27:AP27)+SUM(AO54:AP54)),(SUM(AN27:AP27)+SUM(AN54:AP54)))))-SUM($D81:AO81)</f>
        <v>0</v>
      </c>
      <c r="AQ81" s="27">
        <f>+IF($C81=0,0,IF($C81=30,(AQ27+AQ54),IF($C81=60,(SUM(AP27:AQ27)+SUM(AP54:AQ54)),(SUM(AO27:AQ27)+SUM(AO54:AQ54)))))-SUM($D81:AP81)</f>
        <v>0</v>
      </c>
      <c r="AR81" s="27">
        <f>+IF($C81=0,0,IF($C81=30,(AR27+AR54),IF($C81=60,(SUM(AQ27:AR27)+SUM(AQ54:AR54)),(SUM(AP27:AR27)+SUM(AP54:AR54)))))-SUM($D81:AQ81)</f>
        <v>0</v>
      </c>
      <c r="AS81" s="27">
        <f>+IF($C81=0,0,IF($C81=30,(AS27+AS54),IF($C81=60,(SUM(AR27:AS27)+SUM(AR54:AS54)),(SUM(AQ27:AS27)+SUM(AQ54:AS54)))))-SUM($D81:AR81)</f>
        <v>0</v>
      </c>
      <c r="AT81" s="27">
        <f>+IF($C81=0,0,IF($C81=30,(AT27+AT54),IF($C81=60,(SUM(AS27:AT27)+SUM(AS54:AT54)),(SUM(AR27:AT27)+SUM(AR54:AT54)))))-SUM($D81:AS81)</f>
        <v>0</v>
      </c>
      <c r="AU81" s="27">
        <f>+IF($C81=0,0,IF($C81=30,(AU27+AU54),IF($C81=60,(SUM(AT27:AU27)+SUM(AT54:AU54)),(SUM(AS27:AU27)+SUM(AS54:AU54)))))-SUM($D81:AT81)</f>
        <v>0</v>
      </c>
      <c r="AV81" s="27">
        <f>+IF($C81=0,0,IF($C81=30,(AV27+AV54),IF($C81=60,(SUM(AU27:AV27)+SUM(AU54:AV54)),(SUM(AT27:AV27)+SUM(AT54:AV54)))))-SUM($D81:AU81)</f>
        <v>0</v>
      </c>
      <c r="AW81" s="27">
        <f>+IF($C81=0,0,IF($C81=30,(AW27+AW54),IF($C81=60,(SUM(AV27:AW27)+SUM(AV54:AW54)),(SUM(AU27:AW27)+SUM(AU54:AW54)))))-SUM($D81:AV81)</f>
        <v>0</v>
      </c>
      <c r="AX81" s="27">
        <f>+IF($C81=0,0,IF($C81=30,(AX27+AX54),IF($C81=60,(SUM(AW27:AX27)+SUM(AW54:AX54)),(SUM(AV27:AX27)+SUM(AV54:AX54)))))-SUM($D81:AW81)</f>
        <v>0</v>
      </c>
      <c r="AY81" s="27">
        <f>+IF($C81=0,0,IF($C81=30,(AY27+AY54),IF($C81=60,(SUM(AX27:AY27)+SUM(AX54:AY54)),(SUM(AW27:AY27)+SUM(AW54:AY54)))))-SUM($D81:AX81)</f>
        <v>0</v>
      </c>
    </row>
    <row r="82" spans="2:51" s="63" customFormat="1" x14ac:dyDescent="0.25">
      <c r="C82" s="63" t="s">
        <v>205</v>
      </c>
      <c r="D82" s="64">
        <f t="shared" ref="D82:AY82" si="32">SUM(D58:D81)</f>
        <v>0</v>
      </c>
      <c r="E82" s="64">
        <f t="shared" si="32"/>
        <v>0</v>
      </c>
      <c r="F82" s="64">
        <f t="shared" si="32"/>
        <v>0</v>
      </c>
      <c r="G82" s="64">
        <f t="shared" si="32"/>
        <v>0</v>
      </c>
      <c r="H82" s="64">
        <f t="shared" si="32"/>
        <v>0</v>
      </c>
      <c r="I82" s="64">
        <f t="shared" si="32"/>
        <v>0</v>
      </c>
      <c r="J82" s="64">
        <f t="shared" si="32"/>
        <v>0</v>
      </c>
      <c r="K82" s="64">
        <f t="shared" si="32"/>
        <v>0</v>
      </c>
      <c r="L82" s="64">
        <f t="shared" si="32"/>
        <v>0</v>
      </c>
      <c r="M82" s="64">
        <f t="shared" si="32"/>
        <v>0</v>
      </c>
      <c r="N82" s="64">
        <f t="shared" si="32"/>
        <v>0</v>
      </c>
      <c r="O82" s="64">
        <f t="shared" si="32"/>
        <v>0</v>
      </c>
      <c r="P82" s="64">
        <f t="shared" si="32"/>
        <v>0</v>
      </c>
      <c r="Q82" s="64">
        <f t="shared" si="32"/>
        <v>0</v>
      </c>
      <c r="R82" s="64">
        <f t="shared" si="32"/>
        <v>0</v>
      </c>
      <c r="S82" s="64">
        <f t="shared" si="32"/>
        <v>0</v>
      </c>
      <c r="T82" s="64">
        <f t="shared" si="32"/>
        <v>0</v>
      </c>
      <c r="U82" s="64">
        <f t="shared" si="32"/>
        <v>0</v>
      </c>
      <c r="V82" s="64">
        <f t="shared" si="32"/>
        <v>0</v>
      </c>
      <c r="W82" s="64">
        <f t="shared" si="32"/>
        <v>0</v>
      </c>
      <c r="X82" s="64">
        <f t="shared" si="32"/>
        <v>0</v>
      </c>
      <c r="Y82" s="64">
        <f t="shared" si="32"/>
        <v>0</v>
      </c>
      <c r="Z82" s="64">
        <f t="shared" si="32"/>
        <v>0</v>
      </c>
      <c r="AA82" s="64">
        <f t="shared" si="32"/>
        <v>0</v>
      </c>
      <c r="AB82" s="64">
        <f t="shared" si="32"/>
        <v>0</v>
      </c>
      <c r="AC82" s="64">
        <f t="shared" si="32"/>
        <v>0</v>
      </c>
      <c r="AD82" s="64">
        <f t="shared" si="32"/>
        <v>0</v>
      </c>
      <c r="AE82" s="64">
        <f t="shared" si="32"/>
        <v>0</v>
      </c>
      <c r="AF82" s="64">
        <f t="shared" si="32"/>
        <v>0</v>
      </c>
      <c r="AG82" s="64">
        <f t="shared" si="32"/>
        <v>0</v>
      </c>
      <c r="AH82" s="64">
        <f t="shared" si="32"/>
        <v>0</v>
      </c>
      <c r="AI82" s="64">
        <f t="shared" si="32"/>
        <v>0</v>
      </c>
      <c r="AJ82" s="64">
        <f t="shared" si="32"/>
        <v>0</v>
      </c>
      <c r="AK82" s="64">
        <f t="shared" si="32"/>
        <v>0</v>
      </c>
      <c r="AL82" s="64">
        <f t="shared" si="32"/>
        <v>0</v>
      </c>
      <c r="AM82" s="64">
        <f t="shared" si="32"/>
        <v>0</v>
      </c>
      <c r="AN82" s="64">
        <f t="shared" si="32"/>
        <v>0</v>
      </c>
      <c r="AO82" s="64">
        <f t="shared" si="32"/>
        <v>0</v>
      </c>
      <c r="AP82" s="64">
        <f t="shared" si="32"/>
        <v>0</v>
      </c>
      <c r="AQ82" s="64">
        <f t="shared" si="32"/>
        <v>0</v>
      </c>
      <c r="AR82" s="64">
        <f t="shared" si="32"/>
        <v>0</v>
      </c>
      <c r="AS82" s="64">
        <f t="shared" si="32"/>
        <v>0</v>
      </c>
      <c r="AT82" s="64">
        <f t="shared" si="32"/>
        <v>0</v>
      </c>
      <c r="AU82" s="64">
        <f t="shared" si="32"/>
        <v>0</v>
      </c>
      <c r="AV82" s="64">
        <f t="shared" si="32"/>
        <v>0</v>
      </c>
      <c r="AW82" s="64">
        <f t="shared" si="32"/>
        <v>0</v>
      </c>
      <c r="AX82" s="64">
        <f t="shared" si="32"/>
        <v>0</v>
      </c>
      <c r="AY82" s="64">
        <f t="shared" si="32"/>
        <v>0</v>
      </c>
    </row>
    <row r="84" spans="2:51" x14ac:dyDescent="0.25">
      <c r="B84" s="3" t="s">
        <v>234</v>
      </c>
      <c r="D84" s="58">
        <f t="shared" ref="D84:AY84" si="33">+D3</f>
        <v>42370</v>
      </c>
      <c r="E84" s="58">
        <f t="shared" si="33"/>
        <v>42429</v>
      </c>
      <c r="F84" s="58">
        <f t="shared" si="33"/>
        <v>42460</v>
      </c>
      <c r="G84" s="58">
        <f t="shared" si="33"/>
        <v>42490</v>
      </c>
      <c r="H84" s="58">
        <f t="shared" si="33"/>
        <v>42521</v>
      </c>
      <c r="I84" s="58">
        <f t="shared" si="33"/>
        <v>42551</v>
      </c>
      <c r="J84" s="58">
        <f t="shared" si="33"/>
        <v>42582</v>
      </c>
      <c r="K84" s="58">
        <f t="shared" si="33"/>
        <v>42613</v>
      </c>
      <c r="L84" s="58">
        <f t="shared" si="33"/>
        <v>42643</v>
      </c>
      <c r="M84" s="58">
        <f t="shared" si="33"/>
        <v>42674</v>
      </c>
      <c r="N84" s="58">
        <f t="shared" si="33"/>
        <v>42704</v>
      </c>
      <c r="O84" s="58">
        <f t="shared" si="33"/>
        <v>42735</v>
      </c>
      <c r="P84" s="58">
        <f t="shared" si="33"/>
        <v>42766</v>
      </c>
      <c r="Q84" s="58">
        <f t="shared" si="33"/>
        <v>42794</v>
      </c>
      <c r="R84" s="58">
        <f t="shared" si="33"/>
        <v>42825</v>
      </c>
      <c r="S84" s="58">
        <f t="shared" si="33"/>
        <v>42855</v>
      </c>
      <c r="T84" s="58">
        <f t="shared" si="33"/>
        <v>42886</v>
      </c>
      <c r="U84" s="58">
        <f t="shared" si="33"/>
        <v>42916</v>
      </c>
      <c r="V84" s="58">
        <f t="shared" si="33"/>
        <v>42947</v>
      </c>
      <c r="W84" s="58">
        <f t="shared" si="33"/>
        <v>42978</v>
      </c>
      <c r="X84" s="58">
        <f t="shared" si="33"/>
        <v>43008</v>
      </c>
      <c r="Y84" s="58">
        <f t="shared" si="33"/>
        <v>43039</v>
      </c>
      <c r="Z84" s="58">
        <f t="shared" si="33"/>
        <v>43069</v>
      </c>
      <c r="AA84" s="58">
        <f t="shared" si="33"/>
        <v>43100</v>
      </c>
      <c r="AB84" s="58">
        <f t="shared" si="33"/>
        <v>43131</v>
      </c>
      <c r="AC84" s="58">
        <f t="shared" si="33"/>
        <v>43159</v>
      </c>
      <c r="AD84" s="58">
        <f t="shared" si="33"/>
        <v>43190</v>
      </c>
      <c r="AE84" s="58">
        <f t="shared" si="33"/>
        <v>43220</v>
      </c>
      <c r="AF84" s="58">
        <f t="shared" si="33"/>
        <v>43251</v>
      </c>
      <c r="AG84" s="58">
        <f t="shared" si="33"/>
        <v>43281</v>
      </c>
      <c r="AH84" s="58">
        <f t="shared" si="33"/>
        <v>43312</v>
      </c>
      <c r="AI84" s="58">
        <f t="shared" si="33"/>
        <v>43343</v>
      </c>
      <c r="AJ84" s="58">
        <f t="shared" si="33"/>
        <v>43373</v>
      </c>
      <c r="AK84" s="58">
        <f t="shared" si="33"/>
        <v>43404</v>
      </c>
      <c r="AL84" s="58">
        <f t="shared" si="33"/>
        <v>43434</v>
      </c>
      <c r="AM84" s="58">
        <f t="shared" si="33"/>
        <v>43465</v>
      </c>
      <c r="AN84" s="58">
        <f t="shared" si="33"/>
        <v>43496</v>
      </c>
      <c r="AO84" s="58">
        <f t="shared" si="33"/>
        <v>43524</v>
      </c>
      <c r="AP84" s="58">
        <f t="shared" si="33"/>
        <v>43555</v>
      </c>
      <c r="AQ84" s="58">
        <f t="shared" si="33"/>
        <v>43585</v>
      </c>
      <c r="AR84" s="58">
        <f t="shared" si="33"/>
        <v>43616</v>
      </c>
      <c r="AS84" s="58">
        <f t="shared" si="33"/>
        <v>43646</v>
      </c>
      <c r="AT84" s="58">
        <f t="shared" si="33"/>
        <v>43677</v>
      </c>
      <c r="AU84" s="58">
        <f t="shared" si="33"/>
        <v>43708</v>
      </c>
      <c r="AV84" s="58">
        <f t="shared" si="33"/>
        <v>43738</v>
      </c>
      <c r="AW84" s="58">
        <f t="shared" si="33"/>
        <v>43769</v>
      </c>
      <c r="AX84" s="58">
        <f t="shared" si="33"/>
        <v>43799</v>
      </c>
      <c r="AY84" s="58">
        <f t="shared" si="33"/>
        <v>43830</v>
      </c>
    </row>
    <row r="85" spans="2:51" x14ac:dyDescent="0.25">
      <c r="B85" t="str">
        <f t="shared" ref="B85:B108" si="34">+B58</f>
        <v>spese energia elettrica, gas, acqua</v>
      </c>
      <c r="D85" s="27">
        <f t="shared" ref="D85:D108" si="35">++D4+D31-D58</f>
        <v>3050</v>
      </c>
      <c r="E85" s="27">
        <f t="shared" ref="E85:AY85" si="36">+E4+E31-E58</f>
        <v>3050</v>
      </c>
      <c r="F85" s="27">
        <f t="shared" si="36"/>
        <v>3050</v>
      </c>
      <c r="G85" s="27">
        <f t="shared" si="36"/>
        <v>3050</v>
      </c>
      <c r="H85" s="27">
        <f t="shared" si="36"/>
        <v>3050</v>
      </c>
      <c r="I85" s="27">
        <f t="shared" si="36"/>
        <v>3050</v>
      </c>
      <c r="J85" s="27">
        <f t="shared" si="36"/>
        <v>3050</v>
      </c>
      <c r="K85" s="27">
        <f t="shared" si="36"/>
        <v>3050</v>
      </c>
      <c r="L85" s="27">
        <f t="shared" si="36"/>
        <v>3050</v>
      </c>
      <c r="M85" s="27">
        <f t="shared" si="36"/>
        <v>3050</v>
      </c>
      <c r="N85" s="27">
        <f t="shared" si="36"/>
        <v>3050</v>
      </c>
      <c r="O85" s="27">
        <f t="shared" si="36"/>
        <v>3050</v>
      </c>
      <c r="P85" s="27">
        <f t="shared" si="36"/>
        <v>3050</v>
      </c>
      <c r="Q85" s="27">
        <f t="shared" si="36"/>
        <v>3050</v>
      </c>
      <c r="R85" s="27">
        <f t="shared" si="36"/>
        <v>3050</v>
      </c>
      <c r="S85" s="27">
        <f t="shared" si="36"/>
        <v>3050</v>
      </c>
      <c r="T85" s="27">
        <f t="shared" si="36"/>
        <v>3050</v>
      </c>
      <c r="U85" s="27">
        <f t="shared" si="36"/>
        <v>3050</v>
      </c>
      <c r="V85" s="27">
        <f t="shared" si="36"/>
        <v>3050</v>
      </c>
      <c r="W85" s="27">
        <f t="shared" si="36"/>
        <v>3050</v>
      </c>
      <c r="X85" s="27">
        <f t="shared" si="36"/>
        <v>3050</v>
      </c>
      <c r="Y85" s="27">
        <f t="shared" si="36"/>
        <v>3050</v>
      </c>
      <c r="Z85" s="27">
        <f t="shared" si="36"/>
        <v>3050</v>
      </c>
      <c r="AA85" s="27">
        <f t="shared" si="36"/>
        <v>3050</v>
      </c>
      <c r="AB85" s="27">
        <f t="shared" si="36"/>
        <v>3050</v>
      </c>
      <c r="AC85" s="27">
        <f t="shared" si="36"/>
        <v>3050</v>
      </c>
      <c r="AD85" s="27">
        <f t="shared" si="36"/>
        <v>3050</v>
      </c>
      <c r="AE85" s="27">
        <f t="shared" si="36"/>
        <v>3050</v>
      </c>
      <c r="AF85" s="27">
        <f t="shared" si="36"/>
        <v>3050</v>
      </c>
      <c r="AG85" s="27">
        <f t="shared" si="36"/>
        <v>3050</v>
      </c>
      <c r="AH85" s="27">
        <f t="shared" si="36"/>
        <v>3050</v>
      </c>
      <c r="AI85" s="27">
        <f t="shared" si="36"/>
        <v>3050</v>
      </c>
      <c r="AJ85" s="27">
        <f t="shared" si="36"/>
        <v>3050</v>
      </c>
      <c r="AK85" s="27">
        <f t="shared" si="36"/>
        <v>3050</v>
      </c>
      <c r="AL85" s="27">
        <f t="shared" si="36"/>
        <v>3050</v>
      </c>
      <c r="AM85" s="27">
        <f t="shared" si="36"/>
        <v>3050</v>
      </c>
      <c r="AN85" s="27">
        <f t="shared" si="36"/>
        <v>3050</v>
      </c>
      <c r="AO85" s="27">
        <f t="shared" si="36"/>
        <v>3050</v>
      </c>
      <c r="AP85" s="27">
        <f t="shared" si="36"/>
        <v>3050</v>
      </c>
      <c r="AQ85" s="27">
        <f t="shared" si="36"/>
        <v>3050</v>
      </c>
      <c r="AR85" s="27">
        <f t="shared" si="36"/>
        <v>3050</v>
      </c>
      <c r="AS85" s="27">
        <f t="shared" si="36"/>
        <v>3050</v>
      </c>
      <c r="AT85" s="27">
        <f t="shared" si="36"/>
        <v>3050</v>
      </c>
      <c r="AU85" s="27">
        <f t="shared" si="36"/>
        <v>3050</v>
      </c>
      <c r="AV85" s="27">
        <f t="shared" si="36"/>
        <v>3050</v>
      </c>
      <c r="AW85" s="27">
        <f t="shared" si="36"/>
        <v>3050</v>
      </c>
      <c r="AX85" s="27">
        <f t="shared" si="36"/>
        <v>3050</v>
      </c>
      <c r="AY85" s="27">
        <f t="shared" si="36"/>
        <v>3050</v>
      </c>
    </row>
    <row r="86" spans="2:51" x14ac:dyDescent="0.25">
      <c r="B86" t="str">
        <f t="shared" si="34"/>
        <v>spese di rappresentanza</v>
      </c>
      <c r="D86" s="27">
        <f t="shared" si="35"/>
        <v>1830</v>
      </c>
      <c r="E86" s="27">
        <f t="shared" ref="E86:AY86" si="37">+E5+E32-E59</f>
        <v>1830</v>
      </c>
      <c r="F86" s="27">
        <f t="shared" si="37"/>
        <v>1830</v>
      </c>
      <c r="G86" s="27">
        <f t="shared" si="37"/>
        <v>1830</v>
      </c>
      <c r="H86" s="27">
        <f t="shared" si="37"/>
        <v>1830</v>
      </c>
      <c r="I86" s="27">
        <f t="shared" si="37"/>
        <v>1830</v>
      </c>
      <c r="J86" s="27">
        <f t="shared" si="37"/>
        <v>1830</v>
      </c>
      <c r="K86" s="27">
        <f t="shared" si="37"/>
        <v>1830</v>
      </c>
      <c r="L86" s="27">
        <f t="shared" si="37"/>
        <v>1830</v>
      </c>
      <c r="M86" s="27">
        <f t="shared" si="37"/>
        <v>1830</v>
      </c>
      <c r="N86" s="27">
        <f t="shared" si="37"/>
        <v>1830</v>
      </c>
      <c r="O86" s="27">
        <f t="shared" si="37"/>
        <v>1830</v>
      </c>
      <c r="P86" s="27">
        <f t="shared" si="37"/>
        <v>1830</v>
      </c>
      <c r="Q86" s="27">
        <f t="shared" si="37"/>
        <v>1830</v>
      </c>
      <c r="R86" s="27">
        <f t="shared" si="37"/>
        <v>1830</v>
      </c>
      <c r="S86" s="27">
        <f t="shared" si="37"/>
        <v>1830</v>
      </c>
      <c r="T86" s="27">
        <f t="shared" si="37"/>
        <v>1830</v>
      </c>
      <c r="U86" s="27">
        <f t="shared" si="37"/>
        <v>1830</v>
      </c>
      <c r="V86" s="27">
        <f t="shared" si="37"/>
        <v>1830</v>
      </c>
      <c r="W86" s="27">
        <f t="shared" si="37"/>
        <v>1830</v>
      </c>
      <c r="X86" s="27">
        <f t="shared" si="37"/>
        <v>1830</v>
      </c>
      <c r="Y86" s="27">
        <f t="shared" si="37"/>
        <v>1830</v>
      </c>
      <c r="Z86" s="27">
        <f t="shared" si="37"/>
        <v>1830</v>
      </c>
      <c r="AA86" s="27">
        <f t="shared" si="37"/>
        <v>1830</v>
      </c>
      <c r="AB86" s="27">
        <f t="shared" si="37"/>
        <v>1830</v>
      </c>
      <c r="AC86" s="27">
        <f t="shared" si="37"/>
        <v>1830</v>
      </c>
      <c r="AD86" s="27">
        <f t="shared" si="37"/>
        <v>1830</v>
      </c>
      <c r="AE86" s="27">
        <f t="shared" si="37"/>
        <v>1830</v>
      </c>
      <c r="AF86" s="27">
        <f t="shared" si="37"/>
        <v>1830</v>
      </c>
      <c r="AG86" s="27">
        <f t="shared" si="37"/>
        <v>1830</v>
      </c>
      <c r="AH86" s="27">
        <f t="shared" si="37"/>
        <v>1830</v>
      </c>
      <c r="AI86" s="27">
        <f t="shared" si="37"/>
        <v>1830</v>
      </c>
      <c r="AJ86" s="27">
        <f t="shared" si="37"/>
        <v>1830</v>
      </c>
      <c r="AK86" s="27">
        <f t="shared" si="37"/>
        <v>1830</v>
      </c>
      <c r="AL86" s="27">
        <f t="shared" si="37"/>
        <v>1830</v>
      </c>
      <c r="AM86" s="27">
        <f t="shared" si="37"/>
        <v>1830</v>
      </c>
      <c r="AN86" s="27">
        <f t="shared" si="37"/>
        <v>1830</v>
      </c>
      <c r="AO86" s="27">
        <f t="shared" si="37"/>
        <v>1830</v>
      </c>
      <c r="AP86" s="27">
        <f t="shared" si="37"/>
        <v>1830</v>
      </c>
      <c r="AQ86" s="27">
        <f t="shared" si="37"/>
        <v>1830</v>
      </c>
      <c r="AR86" s="27">
        <f t="shared" si="37"/>
        <v>1830</v>
      </c>
      <c r="AS86" s="27">
        <f t="shared" si="37"/>
        <v>1830</v>
      </c>
      <c r="AT86" s="27">
        <f t="shared" si="37"/>
        <v>1830</v>
      </c>
      <c r="AU86" s="27">
        <f t="shared" si="37"/>
        <v>1830</v>
      </c>
      <c r="AV86" s="27">
        <f t="shared" si="37"/>
        <v>1830</v>
      </c>
      <c r="AW86" s="27">
        <f t="shared" si="37"/>
        <v>1830</v>
      </c>
      <c r="AX86" s="27">
        <f t="shared" si="37"/>
        <v>1830</v>
      </c>
      <c r="AY86" s="27">
        <f t="shared" si="37"/>
        <v>1830</v>
      </c>
    </row>
    <row r="87" spans="2:51" x14ac:dyDescent="0.25">
      <c r="B87" t="str">
        <f t="shared" si="34"/>
        <v>spese di pubblicità e promozioni</v>
      </c>
      <c r="D87" s="27">
        <f t="shared" si="35"/>
        <v>366</v>
      </c>
      <c r="E87" s="27">
        <f t="shared" ref="E87:AY87" si="38">+E6+E33-E60</f>
        <v>366</v>
      </c>
      <c r="F87" s="27">
        <f t="shared" si="38"/>
        <v>366</v>
      </c>
      <c r="G87" s="27">
        <f t="shared" si="38"/>
        <v>366</v>
      </c>
      <c r="H87" s="27">
        <f t="shared" si="38"/>
        <v>366</v>
      </c>
      <c r="I87" s="27">
        <f t="shared" si="38"/>
        <v>366</v>
      </c>
      <c r="J87" s="27">
        <f t="shared" si="38"/>
        <v>366</v>
      </c>
      <c r="K87" s="27">
        <f t="shared" si="38"/>
        <v>366</v>
      </c>
      <c r="L87" s="27">
        <f t="shared" si="38"/>
        <v>366</v>
      </c>
      <c r="M87" s="27">
        <f t="shared" si="38"/>
        <v>366</v>
      </c>
      <c r="N87" s="27">
        <f t="shared" si="38"/>
        <v>366</v>
      </c>
      <c r="O87" s="27">
        <f t="shared" si="38"/>
        <v>366</v>
      </c>
      <c r="P87" s="27">
        <f t="shared" si="38"/>
        <v>366</v>
      </c>
      <c r="Q87" s="27">
        <f t="shared" si="38"/>
        <v>366</v>
      </c>
      <c r="R87" s="27">
        <f t="shared" si="38"/>
        <v>366</v>
      </c>
      <c r="S87" s="27">
        <f t="shared" si="38"/>
        <v>366</v>
      </c>
      <c r="T87" s="27">
        <f t="shared" si="38"/>
        <v>366</v>
      </c>
      <c r="U87" s="27">
        <f t="shared" si="38"/>
        <v>366</v>
      </c>
      <c r="V87" s="27">
        <f t="shared" si="38"/>
        <v>366</v>
      </c>
      <c r="W87" s="27">
        <f t="shared" si="38"/>
        <v>366</v>
      </c>
      <c r="X87" s="27">
        <f t="shared" si="38"/>
        <v>366</v>
      </c>
      <c r="Y87" s="27">
        <f t="shared" si="38"/>
        <v>366</v>
      </c>
      <c r="Z87" s="27">
        <f t="shared" si="38"/>
        <v>366</v>
      </c>
      <c r="AA87" s="27">
        <f t="shared" si="38"/>
        <v>366</v>
      </c>
      <c r="AB87" s="27">
        <f t="shared" si="38"/>
        <v>366</v>
      </c>
      <c r="AC87" s="27">
        <f t="shared" si="38"/>
        <v>366</v>
      </c>
      <c r="AD87" s="27">
        <f t="shared" si="38"/>
        <v>366</v>
      </c>
      <c r="AE87" s="27">
        <f t="shared" si="38"/>
        <v>366</v>
      </c>
      <c r="AF87" s="27">
        <f t="shared" si="38"/>
        <v>366</v>
      </c>
      <c r="AG87" s="27">
        <f t="shared" si="38"/>
        <v>366</v>
      </c>
      <c r="AH87" s="27">
        <f t="shared" si="38"/>
        <v>366</v>
      </c>
      <c r="AI87" s="27">
        <f t="shared" si="38"/>
        <v>366</v>
      </c>
      <c r="AJ87" s="27">
        <f t="shared" si="38"/>
        <v>366</v>
      </c>
      <c r="AK87" s="27">
        <f t="shared" si="38"/>
        <v>366</v>
      </c>
      <c r="AL87" s="27">
        <f t="shared" si="38"/>
        <v>366</v>
      </c>
      <c r="AM87" s="27">
        <f t="shared" si="38"/>
        <v>366</v>
      </c>
      <c r="AN87" s="27">
        <f t="shared" si="38"/>
        <v>366</v>
      </c>
      <c r="AO87" s="27">
        <f t="shared" si="38"/>
        <v>366</v>
      </c>
      <c r="AP87" s="27">
        <f t="shared" si="38"/>
        <v>366</v>
      </c>
      <c r="AQ87" s="27">
        <f t="shared" si="38"/>
        <v>366</v>
      </c>
      <c r="AR87" s="27">
        <f t="shared" si="38"/>
        <v>366</v>
      </c>
      <c r="AS87" s="27">
        <f t="shared" si="38"/>
        <v>366</v>
      </c>
      <c r="AT87" s="27">
        <f t="shared" si="38"/>
        <v>366</v>
      </c>
      <c r="AU87" s="27">
        <f t="shared" si="38"/>
        <v>366</v>
      </c>
      <c r="AV87" s="27">
        <f t="shared" si="38"/>
        <v>366</v>
      </c>
      <c r="AW87" s="27">
        <f t="shared" si="38"/>
        <v>366</v>
      </c>
      <c r="AX87" s="27">
        <f t="shared" si="38"/>
        <v>366</v>
      </c>
      <c r="AY87" s="27">
        <f t="shared" si="38"/>
        <v>366</v>
      </c>
    </row>
    <row r="88" spans="2:51" x14ac:dyDescent="0.25">
      <c r="B88" t="str">
        <f t="shared" si="34"/>
        <v>Altri costi variabili</v>
      </c>
      <c r="D88" s="27">
        <f t="shared" si="35"/>
        <v>244</v>
      </c>
      <c r="E88" s="27">
        <f t="shared" ref="E88:AY88" si="39">+E7+E34-E61</f>
        <v>244</v>
      </c>
      <c r="F88" s="27">
        <f t="shared" si="39"/>
        <v>244</v>
      </c>
      <c r="G88" s="27">
        <f t="shared" si="39"/>
        <v>244</v>
      </c>
      <c r="H88" s="27">
        <f t="shared" si="39"/>
        <v>244</v>
      </c>
      <c r="I88" s="27">
        <f t="shared" si="39"/>
        <v>244</v>
      </c>
      <c r="J88" s="27">
        <f t="shared" si="39"/>
        <v>244</v>
      </c>
      <c r="K88" s="27">
        <f t="shared" si="39"/>
        <v>244</v>
      </c>
      <c r="L88" s="27">
        <f t="shared" si="39"/>
        <v>244</v>
      </c>
      <c r="M88" s="27">
        <f t="shared" si="39"/>
        <v>244</v>
      </c>
      <c r="N88" s="27">
        <f t="shared" si="39"/>
        <v>244</v>
      </c>
      <c r="O88" s="27">
        <f t="shared" si="39"/>
        <v>244</v>
      </c>
      <c r="P88" s="27">
        <f t="shared" si="39"/>
        <v>244</v>
      </c>
      <c r="Q88" s="27">
        <f t="shared" si="39"/>
        <v>244</v>
      </c>
      <c r="R88" s="27">
        <f t="shared" si="39"/>
        <v>244</v>
      </c>
      <c r="S88" s="27">
        <f t="shared" si="39"/>
        <v>244</v>
      </c>
      <c r="T88" s="27">
        <f t="shared" si="39"/>
        <v>244</v>
      </c>
      <c r="U88" s="27">
        <f t="shared" si="39"/>
        <v>244</v>
      </c>
      <c r="V88" s="27">
        <f t="shared" si="39"/>
        <v>244</v>
      </c>
      <c r="W88" s="27">
        <f t="shared" si="39"/>
        <v>244</v>
      </c>
      <c r="X88" s="27">
        <f t="shared" si="39"/>
        <v>244</v>
      </c>
      <c r="Y88" s="27">
        <f t="shared" si="39"/>
        <v>244</v>
      </c>
      <c r="Z88" s="27">
        <f t="shared" si="39"/>
        <v>244</v>
      </c>
      <c r="AA88" s="27">
        <f t="shared" si="39"/>
        <v>244</v>
      </c>
      <c r="AB88" s="27">
        <f t="shared" si="39"/>
        <v>244</v>
      </c>
      <c r="AC88" s="27">
        <f t="shared" si="39"/>
        <v>244</v>
      </c>
      <c r="AD88" s="27">
        <f t="shared" si="39"/>
        <v>244</v>
      </c>
      <c r="AE88" s="27">
        <f t="shared" si="39"/>
        <v>244</v>
      </c>
      <c r="AF88" s="27">
        <f t="shared" si="39"/>
        <v>244</v>
      </c>
      <c r="AG88" s="27">
        <f t="shared" si="39"/>
        <v>244</v>
      </c>
      <c r="AH88" s="27">
        <f t="shared" si="39"/>
        <v>244</v>
      </c>
      <c r="AI88" s="27">
        <f t="shared" si="39"/>
        <v>244</v>
      </c>
      <c r="AJ88" s="27">
        <f t="shared" si="39"/>
        <v>244</v>
      </c>
      <c r="AK88" s="27">
        <f t="shared" si="39"/>
        <v>244</v>
      </c>
      <c r="AL88" s="27">
        <f t="shared" si="39"/>
        <v>244</v>
      </c>
      <c r="AM88" s="27">
        <f t="shared" si="39"/>
        <v>244</v>
      </c>
      <c r="AN88" s="27">
        <f t="shared" si="39"/>
        <v>244</v>
      </c>
      <c r="AO88" s="27">
        <f t="shared" si="39"/>
        <v>244</v>
      </c>
      <c r="AP88" s="27">
        <f t="shared" si="39"/>
        <v>244</v>
      </c>
      <c r="AQ88" s="27">
        <f t="shared" si="39"/>
        <v>244</v>
      </c>
      <c r="AR88" s="27">
        <f t="shared" si="39"/>
        <v>244</v>
      </c>
      <c r="AS88" s="27">
        <f t="shared" si="39"/>
        <v>244</v>
      </c>
      <c r="AT88" s="27">
        <f t="shared" si="39"/>
        <v>244</v>
      </c>
      <c r="AU88" s="27">
        <f t="shared" si="39"/>
        <v>244</v>
      </c>
      <c r="AV88" s="27">
        <f t="shared" si="39"/>
        <v>244</v>
      </c>
      <c r="AW88" s="27">
        <f t="shared" si="39"/>
        <v>244</v>
      </c>
      <c r="AX88" s="27">
        <f t="shared" si="39"/>
        <v>244</v>
      </c>
      <c r="AY88" s="27">
        <f t="shared" si="39"/>
        <v>244</v>
      </c>
    </row>
    <row r="89" spans="2:51" x14ac:dyDescent="0.25">
      <c r="B89" t="str">
        <f t="shared" si="34"/>
        <v>beni strumentali inf. al milione</v>
      </c>
      <c r="D89" s="27">
        <f t="shared" si="35"/>
        <v>0</v>
      </c>
      <c r="E89" s="27">
        <f t="shared" ref="E89:AY89" si="40">+E8+E35-E62</f>
        <v>0</v>
      </c>
      <c r="F89" s="27">
        <f t="shared" si="40"/>
        <v>0</v>
      </c>
      <c r="G89" s="27">
        <f t="shared" si="40"/>
        <v>0</v>
      </c>
      <c r="H89" s="27">
        <f t="shared" si="40"/>
        <v>0</v>
      </c>
      <c r="I89" s="27">
        <f t="shared" si="40"/>
        <v>0</v>
      </c>
      <c r="J89" s="27">
        <f t="shared" si="40"/>
        <v>0</v>
      </c>
      <c r="K89" s="27">
        <f t="shared" si="40"/>
        <v>0</v>
      </c>
      <c r="L89" s="27">
        <f t="shared" si="40"/>
        <v>0</v>
      </c>
      <c r="M89" s="27">
        <f t="shared" si="40"/>
        <v>0</v>
      </c>
      <c r="N89" s="27">
        <f t="shared" si="40"/>
        <v>0</v>
      </c>
      <c r="O89" s="27">
        <f t="shared" si="40"/>
        <v>0</v>
      </c>
      <c r="P89" s="27">
        <f t="shared" si="40"/>
        <v>0</v>
      </c>
      <c r="Q89" s="27">
        <f t="shared" si="40"/>
        <v>0</v>
      </c>
      <c r="R89" s="27">
        <f t="shared" si="40"/>
        <v>0</v>
      </c>
      <c r="S89" s="27">
        <f t="shared" si="40"/>
        <v>0</v>
      </c>
      <c r="T89" s="27">
        <f t="shared" si="40"/>
        <v>0</v>
      </c>
      <c r="U89" s="27">
        <f t="shared" si="40"/>
        <v>0</v>
      </c>
      <c r="V89" s="27">
        <f t="shared" si="40"/>
        <v>0</v>
      </c>
      <c r="W89" s="27">
        <f t="shared" si="40"/>
        <v>0</v>
      </c>
      <c r="X89" s="27">
        <f t="shared" si="40"/>
        <v>0</v>
      </c>
      <c r="Y89" s="27">
        <f t="shared" si="40"/>
        <v>0</v>
      </c>
      <c r="Z89" s="27">
        <f t="shared" si="40"/>
        <v>0</v>
      </c>
      <c r="AA89" s="27">
        <f t="shared" si="40"/>
        <v>0</v>
      </c>
      <c r="AB89" s="27">
        <f t="shared" si="40"/>
        <v>0</v>
      </c>
      <c r="AC89" s="27">
        <f t="shared" si="40"/>
        <v>0</v>
      </c>
      <c r="AD89" s="27">
        <f t="shared" si="40"/>
        <v>0</v>
      </c>
      <c r="AE89" s="27">
        <f t="shared" si="40"/>
        <v>0</v>
      </c>
      <c r="AF89" s="27">
        <f t="shared" si="40"/>
        <v>0</v>
      </c>
      <c r="AG89" s="27">
        <f t="shared" si="40"/>
        <v>0</v>
      </c>
      <c r="AH89" s="27">
        <f t="shared" si="40"/>
        <v>0</v>
      </c>
      <c r="AI89" s="27">
        <f t="shared" si="40"/>
        <v>0</v>
      </c>
      <c r="AJ89" s="27">
        <f t="shared" si="40"/>
        <v>0</v>
      </c>
      <c r="AK89" s="27">
        <f t="shared" si="40"/>
        <v>0</v>
      </c>
      <c r="AL89" s="27">
        <f t="shared" si="40"/>
        <v>0</v>
      </c>
      <c r="AM89" s="27">
        <f t="shared" si="40"/>
        <v>0</v>
      </c>
      <c r="AN89" s="27">
        <f t="shared" si="40"/>
        <v>0</v>
      </c>
      <c r="AO89" s="27">
        <f t="shared" si="40"/>
        <v>0</v>
      </c>
      <c r="AP89" s="27">
        <f t="shared" si="40"/>
        <v>0</v>
      </c>
      <c r="AQ89" s="27">
        <f t="shared" si="40"/>
        <v>0</v>
      </c>
      <c r="AR89" s="27">
        <f t="shared" si="40"/>
        <v>0</v>
      </c>
      <c r="AS89" s="27">
        <f t="shared" si="40"/>
        <v>0</v>
      </c>
      <c r="AT89" s="27">
        <f t="shared" si="40"/>
        <v>0</v>
      </c>
      <c r="AU89" s="27">
        <f t="shared" si="40"/>
        <v>0</v>
      </c>
      <c r="AV89" s="27">
        <f t="shared" si="40"/>
        <v>0</v>
      </c>
      <c r="AW89" s="27">
        <f t="shared" si="40"/>
        <v>0</v>
      </c>
      <c r="AX89" s="27">
        <f t="shared" si="40"/>
        <v>0</v>
      </c>
      <c r="AY89" s="27">
        <f t="shared" si="40"/>
        <v>0</v>
      </c>
    </row>
    <row r="90" spans="2:51" x14ac:dyDescent="0.25">
      <c r="B90" t="str">
        <f t="shared" si="34"/>
        <v>spese di trasporto</v>
      </c>
      <c r="D90" s="27">
        <f t="shared" si="35"/>
        <v>3050</v>
      </c>
      <c r="E90" s="27">
        <f t="shared" ref="E90:AY90" si="41">+E9+E36-E63</f>
        <v>3050</v>
      </c>
      <c r="F90" s="27">
        <f t="shared" si="41"/>
        <v>3050</v>
      </c>
      <c r="G90" s="27">
        <f t="shared" si="41"/>
        <v>3050</v>
      </c>
      <c r="H90" s="27">
        <f t="shared" si="41"/>
        <v>3050</v>
      </c>
      <c r="I90" s="27">
        <f t="shared" si="41"/>
        <v>3050</v>
      </c>
      <c r="J90" s="27">
        <f t="shared" si="41"/>
        <v>3050</v>
      </c>
      <c r="K90" s="27">
        <f t="shared" si="41"/>
        <v>3050</v>
      </c>
      <c r="L90" s="27">
        <f t="shared" si="41"/>
        <v>3050</v>
      </c>
      <c r="M90" s="27">
        <f t="shared" si="41"/>
        <v>3050</v>
      </c>
      <c r="N90" s="27">
        <f t="shared" si="41"/>
        <v>3050</v>
      </c>
      <c r="O90" s="27">
        <f t="shared" si="41"/>
        <v>3050</v>
      </c>
      <c r="P90" s="27">
        <f t="shared" si="41"/>
        <v>3050</v>
      </c>
      <c r="Q90" s="27">
        <f t="shared" si="41"/>
        <v>3050</v>
      </c>
      <c r="R90" s="27">
        <f t="shared" si="41"/>
        <v>3050</v>
      </c>
      <c r="S90" s="27">
        <f t="shared" si="41"/>
        <v>3050</v>
      </c>
      <c r="T90" s="27">
        <f t="shared" si="41"/>
        <v>3050</v>
      </c>
      <c r="U90" s="27">
        <f t="shared" si="41"/>
        <v>3050</v>
      </c>
      <c r="V90" s="27">
        <f t="shared" si="41"/>
        <v>3050</v>
      </c>
      <c r="W90" s="27">
        <f t="shared" si="41"/>
        <v>3050</v>
      </c>
      <c r="X90" s="27">
        <f t="shared" si="41"/>
        <v>3050</v>
      </c>
      <c r="Y90" s="27">
        <f t="shared" si="41"/>
        <v>3050</v>
      </c>
      <c r="Z90" s="27">
        <f t="shared" si="41"/>
        <v>3050</v>
      </c>
      <c r="AA90" s="27">
        <f t="shared" si="41"/>
        <v>3050</v>
      </c>
      <c r="AB90" s="27">
        <f t="shared" si="41"/>
        <v>3050</v>
      </c>
      <c r="AC90" s="27">
        <f t="shared" si="41"/>
        <v>3050</v>
      </c>
      <c r="AD90" s="27">
        <f t="shared" si="41"/>
        <v>3050</v>
      </c>
      <c r="AE90" s="27">
        <f t="shared" si="41"/>
        <v>3050</v>
      </c>
      <c r="AF90" s="27">
        <f t="shared" si="41"/>
        <v>3050</v>
      </c>
      <c r="AG90" s="27">
        <f t="shared" si="41"/>
        <v>3050</v>
      </c>
      <c r="AH90" s="27">
        <f t="shared" si="41"/>
        <v>3050</v>
      </c>
      <c r="AI90" s="27">
        <f t="shared" si="41"/>
        <v>3050</v>
      </c>
      <c r="AJ90" s="27">
        <f t="shared" si="41"/>
        <v>3050</v>
      </c>
      <c r="AK90" s="27">
        <f t="shared" si="41"/>
        <v>3050</v>
      </c>
      <c r="AL90" s="27">
        <f t="shared" si="41"/>
        <v>3050</v>
      </c>
      <c r="AM90" s="27">
        <f t="shared" si="41"/>
        <v>3050</v>
      </c>
      <c r="AN90" s="27">
        <f t="shared" si="41"/>
        <v>3050</v>
      </c>
      <c r="AO90" s="27">
        <f t="shared" si="41"/>
        <v>3050</v>
      </c>
      <c r="AP90" s="27">
        <f t="shared" si="41"/>
        <v>3050</v>
      </c>
      <c r="AQ90" s="27">
        <f t="shared" si="41"/>
        <v>3050</v>
      </c>
      <c r="AR90" s="27">
        <f t="shared" si="41"/>
        <v>3050</v>
      </c>
      <c r="AS90" s="27">
        <f t="shared" si="41"/>
        <v>3050</v>
      </c>
      <c r="AT90" s="27">
        <f t="shared" si="41"/>
        <v>3050</v>
      </c>
      <c r="AU90" s="27">
        <f t="shared" si="41"/>
        <v>3050</v>
      </c>
      <c r="AV90" s="27">
        <f t="shared" si="41"/>
        <v>3050</v>
      </c>
      <c r="AW90" s="27">
        <f t="shared" si="41"/>
        <v>3050</v>
      </c>
      <c r="AX90" s="27">
        <f t="shared" si="41"/>
        <v>3050</v>
      </c>
      <c r="AY90" s="27">
        <f t="shared" si="41"/>
        <v>3050</v>
      </c>
    </row>
    <row r="91" spans="2:51" x14ac:dyDescent="0.25">
      <c r="B91" t="str">
        <f t="shared" si="34"/>
        <v>lavorazioni presso terzi</v>
      </c>
      <c r="D91" s="27">
        <f t="shared" si="35"/>
        <v>3660</v>
      </c>
      <c r="E91" s="27">
        <f t="shared" ref="E91:AY91" si="42">+E10+E37-E64</f>
        <v>3660</v>
      </c>
      <c r="F91" s="27">
        <f t="shared" si="42"/>
        <v>3660</v>
      </c>
      <c r="G91" s="27">
        <f t="shared" si="42"/>
        <v>3660</v>
      </c>
      <c r="H91" s="27">
        <f t="shared" si="42"/>
        <v>3660</v>
      </c>
      <c r="I91" s="27">
        <f t="shared" si="42"/>
        <v>3660</v>
      </c>
      <c r="J91" s="27">
        <f t="shared" si="42"/>
        <v>3660</v>
      </c>
      <c r="K91" s="27">
        <f t="shared" si="42"/>
        <v>3660</v>
      </c>
      <c r="L91" s="27">
        <f t="shared" si="42"/>
        <v>3660</v>
      </c>
      <c r="M91" s="27">
        <f t="shared" si="42"/>
        <v>3660</v>
      </c>
      <c r="N91" s="27">
        <f t="shared" si="42"/>
        <v>3660</v>
      </c>
      <c r="O91" s="27">
        <f t="shared" si="42"/>
        <v>3660</v>
      </c>
      <c r="P91" s="27">
        <f t="shared" si="42"/>
        <v>3660</v>
      </c>
      <c r="Q91" s="27">
        <f t="shared" si="42"/>
        <v>3660</v>
      </c>
      <c r="R91" s="27">
        <f t="shared" si="42"/>
        <v>3660</v>
      </c>
      <c r="S91" s="27">
        <f t="shared" si="42"/>
        <v>3660</v>
      </c>
      <c r="T91" s="27">
        <f t="shared" si="42"/>
        <v>3660</v>
      </c>
      <c r="U91" s="27">
        <f t="shared" si="42"/>
        <v>3660</v>
      </c>
      <c r="V91" s="27">
        <f t="shared" si="42"/>
        <v>3660</v>
      </c>
      <c r="W91" s="27">
        <f t="shared" si="42"/>
        <v>3660</v>
      </c>
      <c r="X91" s="27">
        <f t="shared" si="42"/>
        <v>3660</v>
      </c>
      <c r="Y91" s="27">
        <f t="shared" si="42"/>
        <v>3660</v>
      </c>
      <c r="Z91" s="27">
        <f t="shared" si="42"/>
        <v>3660</v>
      </c>
      <c r="AA91" s="27">
        <f t="shared" si="42"/>
        <v>3660</v>
      </c>
      <c r="AB91" s="27">
        <f t="shared" si="42"/>
        <v>3660</v>
      </c>
      <c r="AC91" s="27">
        <f t="shared" si="42"/>
        <v>3660</v>
      </c>
      <c r="AD91" s="27">
        <f t="shared" si="42"/>
        <v>3660</v>
      </c>
      <c r="AE91" s="27">
        <f t="shared" si="42"/>
        <v>3660</v>
      </c>
      <c r="AF91" s="27">
        <f t="shared" si="42"/>
        <v>3660</v>
      </c>
      <c r="AG91" s="27">
        <f t="shared" si="42"/>
        <v>3660</v>
      </c>
      <c r="AH91" s="27">
        <f t="shared" si="42"/>
        <v>3660</v>
      </c>
      <c r="AI91" s="27">
        <f t="shared" si="42"/>
        <v>3660</v>
      </c>
      <c r="AJ91" s="27">
        <f t="shared" si="42"/>
        <v>3660</v>
      </c>
      <c r="AK91" s="27">
        <f t="shared" si="42"/>
        <v>3660</v>
      </c>
      <c r="AL91" s="27">
        <f t="shared" si="42"/>
        <v>3660</v>
      </c>
      <c r="AM91" s="27">
        <f t="shared" si="42"/>
        <v>3660</v>
      </c>
      <c r="AN91" s="27">
        <f t="shared" si="42"/>
        <v>3660</v>
      </c>
      <c r="AO91" s="27">
        <f t="shared" si="42"/>
        <v>3660</v>
      </c>
      <c r="AP91" s="27">
        <f t="shared" si="42"/>
        <v>3660</v>
      </c>
      <c r="AQ91" s="27">
        <f t="shared" si="42"/>
        <v>3660</v>
      </c>
      <c r="AR91" s="27">
        <f t="shared" si="42"/>
        <v>3660</v>
      </c>
      <c r="AS91" s="27">
        <f t="shared" si="42"/>
        <v>3660</v>
      </c>
      <c r="AT91" s="27">
        <f t="shared" si="42"/>
        <v>3660</v>
      </c>
      <c r="AU91" s="27">
        <f t="shared" si="42"/>
        <v>3660</v>
      </c>
      <c r="AV91" s="27">
        <f t="shared" si="42"/>
        <v>3660</v>
      </c>
      <c r="AW91" s="27">
        <f t="shared" si="42"/>
        <v>3660</v>
      </c>
      <c r="AX91" s="27">
        <f t="shared" si="42"/>
        <v>3660</v>
      </c>
      <c r="AY91" s="27">
        <f t="shared" si="42"/>
        <v>3660</v>
      </c>
    </row>
    <row r="92" spans="2:51" x14ac:dyDescent="0.25">
      <c r="B92" t="str">
        <f t="shared" si="34"/>
        <v>consulenze tecnico-produttive</v>
      </c>
      <c r="D92" s="27">
        <f t="shared" si="35"/>
        <v>1220</v>
      </c>
      <c r="E92" s="27">
        <f t="shared" ref="E92:AY92" si="43">+E11+E38-E65</f>
        <v>1220</v>
      </c>
      <c r="F92" s="27">
        <f t="shared" si="43"/>
        <v>1220</v>
      </c>
      <c r="G92" s="27">
        <f t="shared" si="43"/>
        <v>1220</v>
      </c>
      <c r="H92" s="27">
        <f t="shared" si="43"/>
        <v>1220</v>
      </c>
      <c r="I92" s="27">
        <f t="shared" si="43"/>
        <v>1220</v>
      </c>
      <c r="J92" s="27">
        <f t="shared" si="43"/>
        <v>1220</v>
      </c>
      <c r="K92" s="27">
        <f t="shared" si="43"/>
        <v>1220</v>
      </c>
      <c r="L92" s="27">
        <f t="shared" si="43"/>
        <v>1220</v>
      </c>
      <c r="M92" s="27">
        <f t="shared" si="43"/>
        <v>1220</v>
      </c>
      <c r="N92" s="27">
        <f t="shared" si="43"/>
        <v>1220</v>
      </c>
      <c r="O92" s="27">
        <f t="shared" si="43"/>
        <v>1220</v>
      </c>
      <c r="P92" s="27">
        <f t="shared" si="43"/>
        <v>1220</v>
      </c>
      <c r="Q92" s="27">
        <f t="shared" si="43"/>
        <v>1220</v>
      </c>
      <c r="R92" s="27">
        <f t="shared" si="43"/>
        <v>1220</v>
      </c>
      <c r="S92" s="27">
        <f t="shared" si="43"/>
        <v>1220</v>
      </c>
      <c r="T92" s="27">
        <f t="shared" si="43"/>
        <v>1220</v>
      </c>
      <c r="U92" s="27">
        <f t="shared" si="43"/>
        <v>1220</v>
      </c>
      <c r="V92" s="27">
        <f t="shared" si="43"/>
        <v>1220</v>
      </c>
      <c r="W92" s="27">
        <f t="shared" si="43"/>
        <v>1220</v>
      </c>
      <c r="X92" s="27">
        <f t="shared" si="43"/>
        <v>1220</v>
      </c>
      <c r="Y92" s="27">
        <f t="shared" si="43"/>
        <v>1220</v>
      </c>
      <c r="Z92" s="27">
        <f t="shared" si="43"/>
        <v>1220</v>
      </c>
      <c r="AA92" s="27">
        <f t="shared" si="43"/>
        <v>1220</v>
      </c>
      <c r="AB92" s="27">
        <f t="shared" si="43"/>
        <v>1220</v>
      </c>
      <c r="AC92" s="27">
        <f t="shared" si="43"/>
        <v>1220</v>
      </c>
      <c r="AD92" s="27">
        <f t="shared" si="43"/>
        <v>1220</v>
      </c>
      <c r="AE92" s="27">
        <f t="shared" si="43"/>
        <v>1220</v>
      </c>
      <c r="AF92" s="27">
        <f t="shared" si="43"/>
        <v>1220</v>
      </c>
      <c r="AG92" s="27">
        <f t="shared" si="43"/>
        <v>1220</v>
      </c>
      <c r="AH92" s="27">
        <f t="shared" si="43"/>
        <v>1220</v>
      </c>
      <c r="AI92" s="27">
        <f t="shared" si="43"/>
        <v>1220</v>
      </c>
      <c r="AJ92" s="27">
        <f t="shared" si="43"/>
        <v>1220</v>
      </c>
      <c r="AK92" s="27">
        <f t="shared" si="43"/>
        <v>1220</v>
      </c>
      <c r="AL92" s="27">
        <f t="shared" si="43"/>
        <v>1220</v>
      </c>
      <c r="AM92" s="27">
        <f t="shared" si="43"/>
        <v>1220</v>
      </c>
      <c r="AN92" s="27">
        <f t="shared" si="43"/>
        <v>1220</v>
      </c>
      <c r="AO92" s="27">
        <f t="shared" si="43"/>
        <v>1220</v>
      </c>
      <c r="AP92" s="27">
        <f t="shared" si="43"/>
        <v>1220</v>
      </c>
      <c r="AQ92" s="27">
        <f t="shared" si="43"/>
        <v>1220</v>
      </c>
      <c r="AR92" s="27">
        <f t="shared" si="43"/>
        <v>1220</v>
      </c>
      <c r="AS92" s="27">
        <f t="shared" si="43"/>
        <v>1220</v>
      </c>
      <c r="AT92" s="27">
        <f t="shared" si="43"/>
        <v>1220</v>
      </c>
      <c r="AU92" s="27">
        <f t="shared" si="43"/>
        <v>1220</v>
      </c>
      <c r="AV92" s="27">
        <f t="shared" si="43"/>
        <v>1220</v>
      </c>
      <c r="AW92" s="27">
        <f t="shared" si="43"/>
        <v>1220</v>
      </c>
      <c r="AX92" s="27">
        <f t="shared" si="43"/>
        <v>1220</v>
      </c>
      <c r="AY92" s="27">
        <f t="shared" si="43"/>
        <v>1220</v>
      </c>
    </row>
    <row r="93" spans="2:51" x14ac:dyDescent="0.25">
      <c r="B93" t="str">
        <f t="shared" si="34"/>
        <v>manutenzioni industriali</v>
      </c>
      <c r="D93" s="27">
        <f t="shared" si="35"/>
        <v>1220</v>
      </c>
      <c r="E93" s="27">
        <f t="shared" ref="E93:AY93" si="44">+E12+E39-E66</f>
        <v>1220</v>
      </c>
      <c r="F93" s="27">
        <f t="shared" si="44"/>
        <v>1220</v>
      </c>
      <c r="G93" s="27">
        <f t="shared" si="44"/>
        <v>1220</v>
      </c>
      <c r="H93" s="27">
        <f t="shared" si="44"/>
        <v>1220</v>
      </c>
      <c r="I93" s="27">
        <f t="shared" si="44"/>
        <v>1220</v>
      </c>
      <c r="J93" s="27">
        <f t="shared" si="44"/>
        <v>1220</v>
      </c>
      <c r="K93" s="27">
        <f t="shared" si="44"/>
        <v>1220</v>
      </c>
      <c r="L93" s="27">
        <f t="shared" si="44"/>
        <v>1220</v>
      </c>
      <c r="M93" s="27">
        <f t="shared" si="44"/>
        <v>1220</v>
      </c>
      <c r="N93" s="27">
        <f t="shared" si="44"/>
        <v>1220</v>
      </c>
      <c r="O93" s="27">
        <f t="shared" si="44"/>
        <v>1220</v>
      </c>
      <c r="P93" s="27">
        <f t="shared" si="44"/>
        <v>1220</v>
      </c>
      <c r="Q93" s="27">
        <f t="shared" si="44"/>
        <v>1220</v>
      </c>
      <c r="R93" s="27">
        <f t="shared" si="44"/>
        <v>1220</v>
      </c>
      <c r="S93" s="27">
        <f t="shared" si="44"/>
        <v>1220</v>
      </c>
      <c r="T93" s="27">
        <f t="shared" si="44"/>
        <v>1220</v>
      </c>
      <c r="U93" s="27">
        <f t="shared" si="44"/>
        <v>1220</v>
      </c>
      <c r="V93" s="27">
        <f t="shared" si="44"/>
        <v>1220</v>
      </c>
      <c r="W93" s="27">
        <f t="shared" si="44"/>
        <v>1220</v>
      </c>
      <c r="X93" s="27">
        <f t="shared" si="44"/>
        <v>1220</v>
      </c>
      <c r="Y93" s="27">
        <f t="shared" si="44"/>
        <v>1220</v>
      </c>
      <c r="Z93" s="27">
        <f t="shared" si="44"/>
        <v>1220</v>
      </c>
      <c r="AA93" s="27">
        <f t="shared" si="44"/>
        <v>1220</v>
      </c>
      <c r="AB93" s="27">
        <f t="shared" si="44"/>
        <v>1220</v>
      </c>
      <c r="AC93" s="27">
        <f t="shared" si="44"/>
        <v>1220</v>
      </c>
      <c r="AD93" s="27">
        <f t="shared" si="44"/>
        <v>1220</v>
      </c>
      <c r="AE93" s="27">
        <f t="shared" si="44"/>
        <v>1220</v>
      </c>
      <c r="AF93" s="27">
        <f t="shared" si="44"/>
        <v>1220</v>
      </c>
      <c r="AG93" s="27">
        <f t="shared" si="44"/>
        <v>1220</v>
      </c>
      <c r="AH93" s="27">
        <f t="shared" si="44"/>
        <v>1220</v>
      </c>
      <c r="AI93" s="27">
        <f t="shared" si="44"/>
        <v>1220</v>
      </c>
      <c r="AJ93" s="27">
        <f t="shared" si="44"/>
        <v>1220</v>
      </c>
      <c r="AK93" s="27">
        <f t="shared" si="44"/>
        <v>1220</v>
      </c>
      <c r="AL93" s="27">
        <f t="shared" si="44"/>
        <v>1220</v>
      </c>
      <c r="AM93" s="27">
        <f t="shared" si="44"/>
        <v>1220</v>
      </c>
      <c r="AN93" s="27">
        <f t="shared" si="44"/>
        <v>1220</v>
      </c>
      <c r="AO93" s="27">
        <f t="shared" si="44"/>
        <v>1220</v>
      </c>
      <c r="AP93" s="27">
        <f t="shared" si="44"/>
        <v>1220</v>
      </c>
      <c r="AQ93" s="27">
        <f t="shared" si="44"/>
        <v>1220</v>
      </c>
      <c r="AR93" s="27">
        <f t="shared" si="44"/>
        <v>1220</v>
      </c>
      <c r="AS93" s="27">
        <f t="shared" si="44"/>
        <v>1220</v>
      </c>
      <c r="AT93" s="27">
        <f t="shared" si="44"/>
        <v>1220</v>
      </c>
      <c r="AU93" s="27">
        <f t="shared" si="44"/>
        <v>1220</v>
      </c>
      <c r="AV93" s="27">
        <f t="shared" si="44"/>
        <v>1220</v>
      </c>
      <c r="AW93" s="27">
        <f t="shared" si="44"/>
        <v>1220</v>
      </c>
      <c r="AX93" s="27">
        <f t="shared" si="44"/>
        <v>1220</v>
      </c>
      <c r="AY93" s="27">
        <f t="shared" si="44"/>
        <v>1220</v>
      </c>
    </row>
    <row r="94" spans="2:51" x14ac:dyDescent="0.25">
      <c r="B94" t="str">
        <f t="shared" si="34"/>
        <v>servizi vari</v>
      </c>
      <c r="D94" s="27">
        <f t="shared" si="35"/>
        <v>610</v>
      </c>
      <c r="E94" s="27">
        <f t="shared" ref="E94:AY94" si="45">+E13+E40-E67</f>
        <v>610</v>
      </c>
      <c r="F94" s="27">
        <f t="shared" si="45"/>
        <v>610</v>
      </c>
      <c r="G94" s="27">
        <f t="shared" si="45"/>
        <v>610</v>
      </c>
      <c r="H94" s="27">
        <f t="shared" si="45"/>
        <v>610</v>
      </c>
      <c r="I94" s="27">
        <f t="shared" si="45"/>
        <v>610</v>
      </c>
      <c r="J94" s="27">
        <f t="shared" si="45"/>
        <v>610</v>
      </c>
      <c r="K94" s="27">
        <f t="shared" si="45"/>
        <v>610</v>
      </c>
      <c r="L94" s="27">
        <f t="shared" si="45"/>
        <v>610</v>
      </c>
      <c r="M94" s="27">
        <f t="shared" si="45"/>
        <v>610</v>
      </c>
      <c r="N94" s="27">
        <f t="shared" si="45"/>
        <v>610</v>
      </c>
      <c r="O94" s="27">
        <f t="shared" si="45"/>
        <v>610</v>
      </c>
      <c r="P94" s="27">
        <f t="shared" si="45"/>
        <v>610</v>
      </c>
      <c r="Q94" s="27">
        <f t="shared" si="45"/>
        <v>610</v>
      </c>
      <c r="R94" s="27">
        <f t="shared" si="45"/>
        <v>610</v>
      </c>
      <c r="S94" s="27">
        <f t="shared" si="45"/>
        <v>610</v>
      </c>
      <c r="T94" s="27">
        <f t="shared" si="45"/>
        <v>610</v>
      </c>
      <c r="U94" s="27">
        <f t="shared" si="45"/>
        <v>610</v>
      </c>
      <c r="V94" s="27">
        <f t="shared" si="45"/>
        <v>610</v>
      </c>
      <c r="W94" s="27">
        <f t="shared" si="45"/>
        <v>610</v>
      </c>
      <c r="X94" s="27">
        <f t="shared" si="45"/>
        <v>610</v>
      </c>
      <c r="Y94" s="27">
        <f t="shared" si="45"/>
        <v>610</v>
      </c>
      <c r="Z94" s="27">
        <f t="shared" si="45"/>
        <v>610</v>
      </c>
      <c r="AA94" s="27">
        <f t="shared" si="45"/>
        <v>610</v>
      </c>
      <c r="AB94" s="27">
        <f t="shared" si="45"/>
        <v>610</v>
      </c>
      <c r="AC94" s="27">
        <f t="shared" si="45"/>
        <v>610</v>
      </c>
      <c r="AD94" s="27">
        <f t="shared" si="45"/>
        <v>610</v>
      </c>
      <c r="AE94" s="27">
        <f t="shared" si="45"/>
        <v>610</v>
      </c>
      <c r="AF94" s="27">
        <f t="shared" si="45"/>
        <v>610</v>
      </c>
      <c r="AG94" s="27">
        <f t="shared" si="45"/>
        <v>610</v>
      </c>
      <c r="AH94" s="27">
        <f t="shared" si="45"/>
        <v>610</v>
      </c>
      <c r="AI94" s="27">
        <f t="shared" si="45"/>
        <v>610</v>
      </c>
      <c r="AJ94" s="27">
        <f t="shared" si="45"/>
        <v>610</v>
      </c>
      <c r="AK94" s="27">
        <f t="shared" si="45"/>
        <v>610</v>
      </c>
      <c r="AL94" s="27">
        <f t="shared" si="45"/>
        <v>610</v>
      </c>
      <c r="AM94" s="27">
        <f t="shared" si="45"/>
        <v>610</v>
      </c>
      <c r="AN94" s="27">
        <f t="shared" si="45"/>
        <v>610</v>
      </c>
      <c r="AO94" s="27">
        <f t="shared" si="45"/>
        <v>610</v>
      </c>
      <c r="AP94" s="27">
        <f t="shared" si="45"/>
        <v>610</v>
      </c>
      <c r="AQ94" s="27">
        <f t="shared" si="45"/>
        <v>610</v>
      </c>
      <c r="AR94" s="27">
        <f t="shared" si="45"/>
        <v>610</v>
      </c>
      <c r="AS94" s="27">
        <f t="shared" si="45"/>
        <v>610</v>
      </c>
      <c r="AT94" s="27">
        <f t="shared" si="45"/>
        <v>610</v>
      </c>
      <c r="AU94" s="27">
        <f t="shared" si="45"/>
        <v>610</v>
      </c>
      <c r="AV94" s="27">
        <f t="shared" si="45"/>
        <v>610</v>
      </c>
      <c r="AW94" s="27">
        <f t="shared" si="45"/>
        <v>610</v>
      </c>
      <c r="AX94" s="27">
        <f t="shared" si="45"/>
        <v>610</v>
      </c>
      <c r="AY94" s="27">
        <f t="shared" si="45"/>
        <v>610</v>
      </c>
    </row>
    <row r="95" spans="2:51" x14ac:dyDescent="0.25">
      <c r="B95" t="str">
        <f t="shared" si="34"/>
        <v>provvigioni</v>
      </c>
      <c r="D95" s="27">
        <f t="shared" si="35"/>
        <v>0</v>
      </c>
      <c r="E95" s="27">
        <f t="shared" ref="E95:AY95" si="46">+E14+E41-E68</f>
        <v>0</v>
      </c>
      <c r="F95" s="27">
        <f t="shared" si="46"/>
        <v>0</v>
      </c>
      <c r="G95" s="27">
        <f t="shared" si="46"/>
        <v>0</v>
      </c>
      <c r="H95" s="27">
        <f t="shared" si="46"/>
        <v>0</v>
      </c>
      <c r="I95" s="27">
        <f t="shared" si="46"/>
        <v>0</v>
      </c>
      <c r="J95" s="27">
        <f t="shared" si="46"/>
        <v>0</v>
      </c>
      <c r="K95" s="27">
        <f t="shared" si="46"/>
        <v>0</v>
      </c>
      <c r="L95" s="27">
        <f t="shared" si="46"/>
        <v>0</v>
      </c>
      <c r="M95" s="27">
        <f t="shared" si="46"/>
        <v>0</v>
      </c>
      <c r="N95" s="27">
        <f t="shared" si="46"/>
        <v>0</v>
      </c>
      <c r="O95" s="27">
        <f t="shared" si="46"/>
        <v>0</v>
      </c>
      <c r="P95" s="27">
        <f t="shared" si="46"/>
        <v>0</v>
      </c>
      <c r="Q95" s="27">
        <f t="shared" si="46"/>
        <v>0</v>
      </c>
      <c r="R95" s="27">
        <f t="shared" si="46"/>
        <v>0</v>
      </c>
      <c r="S95" s="27">
        <f t="shared" si="46"/>
        <v>0</v>
      </c>
      <c r="T95" s="27">
        <f t="shared" si="46"/>
        <v>0</v>
      </c>
      <c r="U95" s="27">
        <f t="shared" si="46"/>
        <v>0</v>
      </c>
      <c r="V95" s="27">
        <f t="shared" si="46"/>
        <v>0</v>
      </c>
      <c r="W95" s="27">
        <f t="shared" si="46"/>
        <v>0</v>
      </c>
      <c r="X95" s="27">
        <f t="shared" si="46"/>
        <v>0</v>
      </c>
      <c r="Y95" s="27">
        <f t="shared" si="46"/>
        <v>0</v>
      </c>
      <c r="Z95" s="27">
        <f t="shared" si="46"/>
        <v>0</v>
      </c>
      <c r="AA95" s="27">
        <f t="shared" si="46"/>
        <v>0</v>
      </c>
      <c r="AB95" s="27">
        <f t="shared" si="46"/>
        <v>0</v>
      </c>
      <c r="AC95" s="27">
        <f t="shared" si="46"/>
        <v>0</v>
      </c>
      <c r="AD95" s="27">
        <f t="shared" si="46"/>
        <v>0</v>
      </c>
      <c r="AE95" s="27">
        <f t="shared" si="46"/>
        <v>0</v>
      </c>
      <c r="AF95" s="27">
        <f t="shared" si="46"/>
        <v>0</v>
      </c>
      <c r="AG95" s="27">
        <f t="shared" si="46"/>
        <v>0</v>
      </c>
      <c r="AH95" s="27">
        <f t="shared" si="46"/>
        <v>0</v>
      </c>
      <c r="AI95" s="27">
        <f t="shared" si="46"/>
        <v>0</v>
      </c>
      <c r="AJ95" s="27">
        <f t="shared" si="46"/>
        <v>0</v>
      </c>
      <c r="AK95" s="27">
        <f t="shared" si="46"/>
        <v>0</v>
      </c>
      <c r="AL95" s="27">
        <f t="shared" si="46"/>
        <v>0</v>
      </c>
      <c r="AM95" s="27">
        <f t="shared" si="46"/>
        <v>0</v>
      </c>
      <c r="AN95" s="27">
        <f t="shared" si="46"/>
        <v>0</v>
      </c>
      <c r="AO95" s="27">
        <f t="shared" si="46"/>
        <v>0</v>
      </c>
      <c r="AP95" s="27">
        <f t="shared" si="46"/>
        <v>0</v>
      </c>
      <c r="AQ95" s="27">
        <f t="shared" si="46"/>
        <v>0</v>
      </c>
      <c r="AR95" s="27">
        <f t="shared" si="46"/>
        <v>0</v>
      </c>
      <c r="AS95" s="27">
        <f t="shared" si="46"/>
        <v>0</v>
      </c>
      <c r="AT95" s="27">
        <f t="shared" si="46"/>
        <v>0</v>
      </c>
      <c r="AU95" s="27">
        <f t="shared" si="46"/>
        <v>0</v>
      </c>
      <c r="AV95" s="27">
        <f t="shared" si="46"/>
        <v>0</v>
      </c>
      <c r="AW95" s="27">
        <f t="shared" si="46"/>
        <v>0</v>
      </c>
      <c r="AX95" s="27">
        <f t="shared" si="46"/>
        <v>0</v>
      </c>
      <c r="AY95" s="27">
        <f t="shared" si="46"/>
        <v>0</v>
      </c>
    </row>
    <row r="96" spans="2:51" x14ac:dyDescent="0.25">
      <c r="B96" t="str">
        <f t="shared" si="34"/>
        <v>canoni per affitto d'azienda</v>
      </c>
      <c r="D96" s="27">
        <f t="shared" si="35"/>
        <v>0</v>
      </c>
      <c r="E96" s="27">
        <f t="shared" ref="E96:AY96" si="47">+E15+E42-E69</f>
        <v>0</v>
      </c>
      <c r="F96" s="27">
        <f t="shared" si="47"/>
        <v>0</v>
      </c>
      <c r="G96" s="27">
        <f t="shared" si="47"/>
        <v>0</v>
      </c>
      <c r="H96" s="27">
        <f t="shared" si="47"/>
        <v>0</v>
      </c>
      <c r="I96" s="27">
        <f t="shared" si="47"/>
        <v>0</v>
      </c>
      <c r="J96" s="27">
        <f t="shared" si="47"/>
        <v>0</v>
      </c>
      <c r="K96" s="27">
        <f t="shared" si="47"/>
        <v>0</v>
      </c>
      <c r="L96" s="27">
        <f t="shared" si="47"/>
        <v>0</v>
      </c>
      <c r="M96" s="27">
        <f t="shared" si="47"/>
        <v>0</v>
      </c>
      <c r="N96" s="27">
        <f t="shared" si="47"/>
        <v>0</v>
      </c>
      <c r="O96" s="27">
        <f t="shared" si="47"/>
        <v>0</v>
      </c>
      <c r="P96" s="27">
        <f t="shared" si="47"/>
        <v>0</v>
      </c>
      <c r="Q96" s="27">
        <f t="shared" si="47"/>
        <v>0</v>
      </c>
      <c r="R96" s="27">
        <f t="shared" si="47"/>
        <v>0</v>
      </c>
      <c r="S96" s="27">
        <f t="shared" si="47"/>
        <v>0</v>
      </c>
      <c r="T96" s="27">
        <f t="shared" si="47"/>
        <v>0</v>
      </c>
      <c r="U96" s="27">
        <f t="shared" si="47"/>
        <v>0</v>
      </c>
      <c r="V96" s="27">
        <f t="shared" si="47"/>
        <v>0</v>
      </c>
      <c r="W96" s="27">
        <f t="shared" si="47"/>
        <v>0</v>
      </c>
      <c r="X96" s="27">
        <f t="shared" si="47"/>
        <v>0</v>
      </c>
      <c r="Y96" s="27">
        <f t="shared" si="47"/>
        <v>0</v>
      </c>
      <c r="Z96" s="27">
        <f t="shared" si="47"/>
        <v>0</v>
      </c>
      <c r="AA96" s="27">
        <f t="shared" si="47"/>
        <v>0</v>
      </c>
      <c r="AB96" s="27">
        <f t="shared" si="47"/>
        <v>0</v>
      </c>
      <c r="AC96" s="27">
        <f t="shared" si="47"/>
        <v>0</v>
      </c>
      <c r="AD96" s="27">
        <f t="shared" si="47"/>
        <v>0</v>
      </c>
      <c r="AE96" s="27">
        <f t="shared" si="47"/>
        <v>0</v>
      </c>
      <c r="AF96" s="27">
        <f t="shared" si="47"/>
        <v>0</v>
      </c>
      <c r="AG96" s="27">
        <f t="shared" si="47"/>
        <v>0</v>
      </c>
      <c r="AH96" s="27">
        <f t="shared" si="47"/>
        <v>0</v>
      </c>
      <c r="AI96" s="27">
        <f t="shared" si="47"/>
        <v>0</v>
      </c>
      <c r="AJ96" s="27">
        <f t="shared" si="47"/>
        <v>0</v>
      </c>
      <c r="AK96" s="27">
        <f t="shared" si="47"/>
        <v>0</v>
      </c>
      <c r="AL96" s="27">
        <f t="shared" si="47"/>
        <v>0</v>
      </c>
      <c r="AM96" s="27">
        <f t="shared" si="47"/>
        <v>0</v>
      </c>
      <c r="AN96" s="27">
        <f t="shared" si="47"/>
        <v>0</v>
      </c>
      <c r="AO96" s="27">
        <f t="shared" si="47"/>
        <v>0</v>
      </c>
      <c r="AP96" s="27">
        <f t="shared" si="47"/>
        <v>0</v>
      </c>
      <c r="AQ96" s="27">
        <f t="shared" si="47"/>
        <v>0</v>
      </c>
      <c r="AR96" s="27">
        <f t="shared" si="47"/>
        <v>0</v>
      </c>
      <c r="AS96" s="27">
        <f t="shared" si="47"/>
        <v>0</v>
      </c>
      <c r="AT96" s="27">
        <f t="shared" si="47"/>
        <v>0</v>
      </c>
      <c r="AU96" s="27">
        <f t="shared" si="47"/>
        <v>0</v>
      </c>
      <c r="AV96" s="27">
        <f t="shared" si="47"/>
        <v>0</v>
      </c>
      <c r="AW96" s="27">
        <f t="shared" si="47"/>
        <v>0</v>
      </c>
      <c r="AX96" s="27">
        <f t="shared" si="47"/>
        <v>0</v>
      </c>
      <c r="AY96" s="27">
        <f t="shared" si="47"/>
        <v>0</v>
      </c>
    </row>
    <row r="97" spans="2:51" x14ac:dyDescent="0.25">
      <c r="B97" t="str">
        <f t="shared" si="34"/>
        <v>canoni beni mobili</v>
      </c>
      <c r="D97" s="27">
        <f t="shared" si="35"/>
        <v>4270</v>
      </c>
      <c r="E97" s="27">
        <f t="shared" ref="E97:AY97" si="48">+E16+E43-E70</f>
        <v>4270</v>
      </c>
      <c r="F97" s="27">
        <f t="shared" si="48"/>
        <v>4270</v>
      </c>
      <c r="G97" s="27">
        <f t="shared" si="48"/>
        <v>4270</v>
      </c>
      <c r="H97" s="27">
        <f t="shared" si="48"/>
        <v>4270</v>
      </c>
      <c r="I97" s="27">
        <f t="shared" si="48"/>
        <v>4270</v>
      </c>
      <c r="J97" s="27">
        <f t="shared" si="48"/>
        <v>4270</v>
      </c>
      <c r="K97" s="27">
        <f t="shared" si="48"/>
        <v>4270</v>
      </c>
      <c r="L97" s="27">
        <f t="shared" si="48"/>
        <v>4270</v>
      </c>
      <c r="M97" s="27">
        <f t="shared" si="48"/>
        <v>4270</v>
      </c>
      <c r="N97" s="27">
        <f t="shared" si="48"/>
        <v>4270</v>
      </c>
      <c r="O97" s="27">
        <f t="shared" si="48"/>
        <v>4270</v>
      </c>
      <c r="P97" s="27">
        <f t="shared" si="48"/>
        <v>4270</v>
      </c>
      <c r="Q97" s="27">
        <f t="shared" si="48"/>
        <v>4270</v>
      </c>
      <c r="R97" s="27">
        <f t="shared" si="48"/>
        <v>4270</v>
      </c>
      <c r="S97" s="27">
        <f t="shared" si="48"/>
        <v>4270</v>
      </c>
      <c r="T97" s="27">
        <f t="shared" si="48"/>
        <v>4270</v>
      </c>
      <c r="U97" s="27">
        <f t="shared" si="48"/>
        <v>4270</v>
      </c>
      <c r="V97" s="27">
        <f t="shared" si="48"/>
        <v>4270</v>
      </c>
      <c r="W97" s="27">
        <f t="shared" si="48"/>
        <v>4270</v>
      </c>
      <c r="X97" s="27">
        <f t="shared" si="48"/>
        <v>4270</v>
      </c>
      <c r="Y97" s="27">
        <f t="shared" si="48"/>
        <v>4270</v>
      </c>
      <c r="Z97" s="27">
        <f t="shared" si="48"/>
        <v>4270</v>
      </c>
      <c r="AA97" s="27">
        <f t="shared" si="48"/>
        <v>4270</v>
      </c>
      <c r="AB97" s="27">
        <f t="shared" si="48"/>
        <v>4270</v>
      </c>
      <c r="AC97" s="27">
        <f t="shared" si="48"/>
        <v>4270</v>
      </c>
      <c r="AD97" s="27">
        <f t="shared" si="48"/>
        <v>4270</v>
      </c>
      <c r="AE97" s="27">
        <f t="shared" si="48"/>
        <v>4270</v>
      </c>
      <c r="AF97" s="27">
        <f t="shared" si="48"/>
        <v>4270</v>
      </c>
      <c r="AG97" s="27">
        <f t="shared" si="48"/>
        <v>4270</v>
      </c>
      <c r="AH97" s="27">
        <f t="shared" si="48"/>
        <v>4270</v>
      </c>
      <c r="AI97" s="27">
        <f t="shared" si="48"/>
        <v>4270</v>
      </c>
      <c r="AJ97" s="27">
        <f t="shared" si="48"/>
        <v>4270</v>
      </c>
      <c r="AK97" s="27">
        <f t="shared" si="48"/>
        <v>4270</v>
      </c>
      <c r="AL97" s="27">
        <f t="shared" si="48"/>
        <v>4270</v>
      </c>
      <c r="AM97" s="27">
        <f t="shared" si="48"/>
        <v>4270</v>
      </c>
      <c r="AN97" s="27">
        <f t="shared" si="48"/>
        <v>4270</v>
      </c>
      <c r="AO97" s="27">
        <f t="shared" si="48"/>
        <v>4270</v>
      </c>
      <c r="AP97" s="27">
        <f t="shared" si="48"/>
        <v>4270</v>
      </c>
      <c r="AQ97" s="27">
        <f t="shared" si="48"/>
        <v>4270</v>
      </c>
      <c r="AR97" s="27">
        <f t="shared" si="48"/>
        <v>4270</v>
      </c>
      <c r="AS97" s="27">
        <f t="shared" si="48"/>
        <v>4270</v>
      </c>
      <c r="AT97" s="27">
        <f t="shared" si="48"/>
        <v>4270</v>
      </c>
      <c r="AU97" s="27">
        <f t="shared" si="48"/>
        <v>4270</v>
      </c>
      <c r="AV97" s="27">
        <f t="shared" si="48"/>
        <v>4270</v>
      </c>
      <c r="AW97" s="27">
        <f t="shared" si="48"/>
        <v>4270</v>
      </c>
      <c r="AX97" s="27">
        <f t="shared" si="48"/>
        <v>4270</v>
      </c>
      <c r="AY97" s="27">
        <f t="shared" si="48"/>
        <v>4270</v>
      </c>
    </row>
    <row r="98" spans="2:51" x14ac:dyDescent="0.25">
      <c r="B98" t="str">
        <f t="shared" si="34"/>
        <v>spese di trasporto</v>
      </c>
      <c r="D98" s="27">
        <f t="shared" si="35"/>
        <v>0</v>
      </c>
      <c r="E98" s="27">
        <f t="shared" ref="E98:AY98" si="49">+E17+E44-E71</f>
        <v>0</v>
      </c>
      <c r="F98" s="27">
        <f t="shared" si="49"/>
        <v>0</v>
      </c>
      <c r="G98" s="27">
        <f t="shared" si="49"/>
        <v>0</v>
      </c>
      <c r="H98" s="27">
        <f t="shared" si="49"/>
        <v>0</v>
      </c>
      <c r="I98" s="27">
        <f t="shared" si="49"/>
        <v>0</v>
      </c>
      <c r="J98" s="27">
        <f t="shared" si="49"/>
        <v>0</v>
      </c>
      <c r="K98" s="27">
        <f t="shared" si="49"/>
        <v>0</v>
      </c>
      <c r="L98" s="27">
        <f t="shared" si="49"/>
        <v>0</v>
      </c>
      <c r="M98" s="27">
        <f t="shared" si="49"/>
        <v>0</v>
      </c>
      <c r="N98" s="27">
        <f t="shared" si="49"/>
        <v>0</v>
      </c>
      <c r="O98" s="27">
        <f t="shared" si="49"/>
        <v>0</v>
      </c>
      <c r="P98" s="27">
        <f t="shared" si="49"/>
        <v>0</v>
      </c>
      <c r="Q98" s="27">
        <f t="shared" si="49"/>
        <v>0</v>
      </c>
      <c r="R98" s="27">
        <f t="shared" si="49"/>
        <v>0</v>
      </c>
      <c r="S98" s="27">
        <f t="shared" si="49"/>
        <v>0</v>
      </c>
      <c r="T98" s="27">
        <f t="shared" si="49"/>
        <v>0</v>
      </c>
      <c r="U98" s="27">
        <f t="shared" si="49"/>
        <v>0</v>
      </c>
      <c r="V98" s="27">
        <f t="shared" si="49"/>
        <v>0</v>
      </c>
      <c r="W98" s="27">
        <f t="shared" si="49"/>
        <v>0</v>
      </c>
      <c r="X98" s="27">
        <f t="shared" si="49"/>
        <v>0</v>
      </c>
      <c r="Y98" s="27">
        <f t="shared" si="49"/>
        <v>0</v>
      </c>
      <c r="Z98" s="27">
        <f t="shared" si="49"/>
        <v>0</v>
      </c>
      <c r="AA98" s="27">
        <f t="shared" si="49"/>
        <v>0</v>
      </c>
      <c r="AB98" s="27">
        <f t="shared" si="49"/>
        <v>0</v>
      </c>
      <c r="AC98" s="27">
        <f t="shared" si="49"/>
        <v>0</v>
      </c>
      <c r="AD98" s="27">
        <f t="shared" si="49"/>
        <v>0</v>
      </c>
      <c r="AE98" s="27">
        <f t="shared" si="49"/>
        <v>0</v>
      </c>
      <c r="AF98" s="27">
        <f t="shared" si="49"/>
        <v>0</v>
      </c>
      <c r="AG98" s="27">
        <f t="shared" si="49"/>
        <v>0</v>
      </c>
      <c r="AH98" s="27">
        <f t="shared" si="49"/>
        <v>0</v>
      </c>
      <c r="AI98" s="27">
        <f t="shared" si="49"/>
        <v>0</v>
      </c>
      <c r="AJ98" s="27">
        <f t="shared" si="49"/>
        <v>0</v>
      </c>
      <c r="AK98" s="27">
        <f t="shared" si="49"/>
        <v>0</v>
      </c>
      <c r="AL98" s="27">
        <f t="shared" si="49"/>
        <v>0</v>
      </c>
      <c r="AM98" s="27">
        <f t="shared" si="49"/>
        <v>0</v>
      </c>
      <c r="AN98" s="27">
        <f t="shared" si="49"/>
        <v>0</v>
      </c>
      <c r="AO98" s="27">
        <f t="shared" si="49"/>
        <v>0</v>
      </c>
      <c r="AP98" s="27">
        <f t="shared" si="49"/>
        <v>0</v>
      </c>
      <c r="AQ98" s="27">
        <f t="shared" si="49"/>
        <v>0</v>
      </c>
      <c r="AR98" s="27">
        <f t="shared" si="49"/>
        <v>0</v>
      </c>
      <c r="AS98" s="27">
        <f t="shared" si="49"/>
        <v>0</v>
      </c>
      <c r="AT98" s="27">
        <f t="shared" si="49"/>
        <v>0</v>
      </c>
      <c r="AU98" s="27">
        <f t="shared" si="49"/>
        <v>0</v>
      </c>
      <c r="AV98" s="27">
        <f t="shared" si="49"/>
        <v>0</v>
      </c>
      <c r="AW98" s="27">
        <f t="shared" si="49"/>
        <v>0</v>
      </c>
      <c r="AX98" s="27">
        <f t="shared" si="49"/>
        <v>0</v>
      </c>
      <c r="AY98" s="27">
        <f t="shared" si="49"/>
        <v>0</v>
      </c>
    </row>
    <row r="99" spans="2:51" x14ac:dyDescent="0.25">
      <c r="B99" t="str">
        <f t="shared" si="34"/>
        <v>spese varie</v>
      </c>
      <c r="D99" s="27">
        <f t="shared" si="35"/>
        <v>100</v>
      </c>
      <c r="E99" s="27">
        <f t="shared" ref="E99:AY99" si="50">+E18+E45-E72</f>
        <v>100</v>
      </c>
      <c r="F99" s="27">
        <f t="shared" si="50"/>
        <v>100</v>
      </c>
      <c r="G99" s="27">
        <f t="shared" si="50"/>
        <v>100</v>
      </c>
      <c r="H99" s="27">
        <f t="shared" si="50"/>
        <v>100</v>
      </c>
      <c r="I99" s="27">
        <f t="shared" si="50"/>
        <v>100</v>
      </c>
      <c r="J99" s="27">
        <f t="shared" si="50"/>
        <v>100</v>
      </c>
      <c r="K99" s="27">
        <f t="shared" si="50"/>
        <v>100</v>
      </c>
      <c r="L99" s="27">
        <f t="shared" si="50"/>
        <v>100</v>
      </c>
      <c r="M99" s="27">
        <f t="shared" si="50"/>
        <v>100</v>
      </c>
      <c r="N99" s="27">
        <f t="shared" si="50"/>
        <v>100</v>
      </c>
      <c r="O99" s="27">
        <f t="shared" si="50"/>
        <v>100</v>
      </c>
      <c r="P99" s="27">
        <f t="shared" si="50"/>
        <v>100</v>
      </c>
      <c r="Q99" s="27">
        <f t="shared" si="50"/>
        <v>100</v>
      </c>
      <c r="R99" s="27">
        <f t="shared" si="50"/>
        <v>100</v>
      </c>
      <c r="S99" s="27">
        <f t="shared" si="50"/>
        <v>100</v>
      </c>
      <c r="T99" s="27">
        <f t="shared" si="50"/>
        <v>100</v>
      </c>
      <c r="U99" s="27">
        <f t="shared" si="50"/>
        <v>100</v>
      </c>
      <c r="V99" s="27">
        <f t="shared" si="50"/>
        <v>100</v>
      </c>
      <c r="W99" s="27">
        <f t="shared" si="50"/>
        <v>100</v>
      </c>
      <c r="X99" s="27">
        <f t="shared" si="50"/>
        <v>100</v>
      </c>
      <c r="Y99" s="27">
        <f t="shared" si="50"/>
        <v>100</v>
      </c>
      <c r="Z99" s="27">
        <f t="shared" si="50"/>
        <v>100</v>
      </c>
      <c r="AA99" s="27">
        <f t="shared" si="50"/>
        <v>100</v>
      </c>
      <c r="AB99" s="27">
        <f t="shared" si="50"/>
        <v>100</v>
      </c>
      <c r="AC99" s="27">
        <f t="shared" si="50"/>
        <v>100</v>
      </c>
      <c r="AD99" s="27">
        <f t="shared" si="50"/>
        <v>100</v>
      </c>
      <c r="AE99" s="27">
        <f t="shared" si="50"/>
        <v>100</v>
      </c>
      <c r="AF99" s="27">
        <f t="shared" si="50"/>
        <v>100</v>
      </c>
      <c r="AG99" s="27">
        <f t="shared" si="50"/>
        <v>100</v>
      </c>
      <c r="AH99" s="27">
        <f t="shared" si="50"/>
        <v>100</v>
      </c>
      <c r="AI99" s="27">
        <f t="shared" si="50"/>
        <v>100</v>
      </c>
      <c r="AJ99" s="27">
        <f t="shared" si="50"/>
        <v>100</v>
      </c>
      <c r="AK99" s="27">
        <f t="shared" si="50"/>
        <v>100</v>
      </c>
      <c r="AL99" s="27">
        <f t="shared" si="50"/>
        <v>100</v>
      </c>
      <c r="AM99" s="27">
        <f t="shared" si="50"/>
        <v>100</v>
      </c>
      <c r="AN99" s="27">
        <f t="shared" si="50"/>
        <v>100</v>
      </c>
      <c r="AO99" s="27">
        <f t="shared" si="50"/>
        <v>100</v>
      </c>
      <c r="AP99" s="27">
        <f t="shared" si="50"/>
        <v>100</v>
      </c>
      <c r="AQ99" s="27">
        <f t="shared" si="50"/>
        <v>100</v>
      </c>
      <c r="AR99" s="27">
        <f t="shared" si="50"/>
        <v>100</v>
      </c>
      <c r="AS99" s="27">
        <f t="shared" si="50"/>
        <v>100</v>
      </c>
      <c r="AT99" s="27">
        <f t="shared" si="50"/>
        <v>100</v>
      </c>
      <c r="AU99" s="27">
        <f t="shared" si="50"/>
        <v>100</v>
      </c>
      <c r="AV99" s="27">
        <f t="shared" si="50"/>
        <v>100</v>
      </c>
      <c r="AW99" s="27">
        <f t="shared" si="50"/>
        <v>100</v>
      </c>
      <c r="AX99" s="27">
        <f t="shared" si="50"/>
        <v>100</v>
      </c>
      <c r="AY99" s="27">
        <f t="shared" si="50"/>
        <v>100</v>
      </c>
    </row>
    <row r="100" spans="2:51" x14ac:dyDescent="0.25">
      <c r="B100" t="str">
        <f t="shared" si="34"/>
        <v>royalties</v>
      </c>
      <c r="D100" s="27">
        <f t="shared" si="35"/>
        <v>0</v>
      </c>
      <c r="E100" s="27">
        <f t="shared" ref="E100:AY100" si="51">+E19+E46-E73</f>
        <v>0</v>
      </c>
      <c r="F100" s="27">
        <f t="shared" si="51"/>
        <v>0</v>
      </c>
      <c r="G100" s="27">
        <f t="shared" si="51"/>
        <v>0</v>
      </c>
      <c r="H100" s="27">
        <f t="shared" si="51"/>
        <v>0</v>
      </c>
      <c r="I100" s="27">
        <f t="shared" si="51"/>
        <v>0</v>
      </c>
      <c r="J100" s="27">
        <f t="shared" si="51"/>
        <v>0</v>
      </c>
      <c r="K100" s="27">
        <f t="shared" si="51"/>
        <v>0</v>
      </c>
      <c r="L100" s="27">
        <f t="shared" si="51"/>
        <v>0</v>
      </c>
      <c r="M100" s="27">
        <f t="shared" si="51"/>
        <v>0</v>
      </c>
      <c r="N100" s="27">
        <f t="shared" si="51"/>
        <v>0</v>
      </c>
      <c r="O100" s="27">
        <f t="shared" si="51"/>
        <v>0</v>
      </c>
      <c r="P100" s="27">
        <f t="shared" si="51"/>
        <v>0</v>
      </c>
      <c r="Q100" s="27">
        <f t="shared" si="51"/>
        <v>0</v>
      </c>
      <c r="R100" s="27">
        <f t="shared" si="51"/>
        <v>0</v>
      </c>
      <c r="S100" s="27">
        <f t="shared" si="51"/>
        <v>0</v>
      </c>
      <c r="T100" s="27">
        <f t="shared" si="51"/>
        <v>0</v>
      </c>
      <c r="U100" s="27">
        <f t="shared" si="51"/>
        <v>0</v>
      </c>
      <c r="V100" s="27">
        <f t="shared" si="51"/>
        <v>0</v>
      </c>
      <c r="W100" s="27">
        <f t="shared" si="51"/>
        <v>0</v>
      </c>
      <c r="X100" s="27">
        <f t="shared" si="51"/>
        <v>0</v>
      </c>
      <c r="Y100" s="27">
        <f t="shared" si="51"/>
        <v>0</v>
      </c>
      <c r="Z100" s="27">
        <f t="shared" si="51"/>
        <v>0</v>
      </c>
      <c r="AA100" s="27">
        <f t="shared" si="51"/>
        <v>0</v>
      </c>
      <c r="AB100" s="27">
        <f t="shared" si="51"/>
        <v>0</v>
      </c>
      <c r="AC100" s="27">
        <f t="shared" si="51"/>
        <v>0</v>
      </c>
      <c r="AD100" s="27">
        <f t="shared" si="51"/>
        <v>0</v>
      </c>
      <c r="AE100" s="27">
        <f t="shared" si="51"/>
        <v>0</v>
      </c>
      <c r="AF100" s="27">
        <f t="shared" si="51"/>
        <v>0</v>
      </c>
      <c r="AG100" s="27">
        <f t="shared" si="51"/>
        <v>0</v>
      </c>
      <c r="AH100" s="27">
        <f t="shared" si="51"/>
        <v>0</v>
      </c>
      <c r="AI100" s="27">
        <f t="shared" si="51"/>
        <v>0</v>
      </c>
      <c r="AJ100" s="27">
        <f t="shared" si="51"/>
        <v>0</v>
      </c>
      <c r="AK100" s="27">
        <f t="shared" si="51"/>
        <v>0</v>
      </c>
      <c r="AL100" s="27">
        <f t="shared" si="51"/>
        <v>0</v>
      </c>
      <c r="AM100" s="27">
        <f t="shared" si="51"/>
        <v>0</v>
      </c>
      <c r="AN100" s="27">
        <f t="shared" si="51"/>
        <v>0</v>
      </c>
      <c r="AO100" s="27">
        <f t="shared" si="51"/>
        <v>0</v>
      </c>
      <c r="AP100" s="27">
        <f t="shared" si="51"/>
        <v>0</v>
      </c>
      <c r="AQ100" s="27">
        <f t="shared" si="51"/>
        <v>0</v>
      </c>
      <c r="AR100" s="27">
        <f t="shared" si="51"/>
        <v>0</v>
      </c>
      <c r="AS100" s="27">
        <f t="shared" si="51"/>
        <v>0</v>
      </c>
      <c r="AT100" s="27">
        <f t="shared" si="51"/>
        <v>0</v>
      </c>
      <c r="AU100" s="27">
        <f t="shared" si="51"/>
        <v>0</v>
      </c>
      <c r="AV100" s="27">
        <f t="shared" si="51"/>
        <v>0</v>
      </c>
      <c r="AW100" s="27">
        <f t="shared" si="51"/>
        <v>0</v>
      </c>
      <c r="AX100" s="27">
        <f t="shared" si="51"/>
        <v>0</v>
      </c>
      <c r="AY100" s="27">
        <f t="shared" si="51"/>
        <v>0</v>
      </c>
    </row>
    <row r="101" spans="2:51" x14ac:dyDescent="0.25">
      <c r="B101" t="str">
        <f t="shared" si="34"/>
        <v>consulenze legali, fiscali, notarili, ecc…</v>
      </c>
      <c r="D101" s="27">
        <f t="shared" si="35"/>
        <v>5000</v>
      </c>
      <c r="E101" s="27">
        <f t="shared" ref="E101:AY101" si="52">+E20+E47-E74</f>
        <v>5000</v>
      </c>
      <c r="F101" s="27">
        <f t="shared" si="52"/>
        <v>5000</v>
      </c>
      <c r="G101" s="27">
        <f t="shared" si="52"/>
        <v>5000</v>
      </c>
      <c r="H101" s="27">
        <f t="shared" si="52"/>
        <v>5000</v>
      </c>
      <c r="I101" s="27">
        <f t="shared" si="52"/>
        <v>5000</v>
      </c>
      <c r="J101" s="27">
        <f t="shared" si="52"/>
        <v>5000</v>
      </c>
      <c r="K101" s="27">
        <f t="shared" si="52"/>
        <v>5000</v>
      </c>
      <c r="L101" s="27">
        <f t="shared" si="52"/>
        <v>5000</v>
      </c>
      <c r="M101" s="27">
        <f t="shared" si="52"/>
        <v>5000</v>
      </c>
      <c r="N101" s="27">
        <f t="shared" si="52"/>
        <v>5000</v>
      </c>
      <c r="O101" s="27">
        <f t="shared" si="52"/>
        <v>5000</v>
      </c>
      <c r="P101" s="27">
        <f t="shared" si="52"/>
        <v>5000</v>
      </c>
      <c r="Q101" s="27">
        <f t="shared" si="52"/>
        <v>5000</v>
      </c>
      <c r="R101" s="27">
        <f t="shared" si="52"/>
        <v>5000</v>
      </c>
      <c r="S101" s="27">
        <f t="shared" si="52"/>
        <v>5000</v>
      </c>
      <c r="T101" s="27">
        <f t="shared" si="52"/>
        <v>5000</v>
      </c>
      <c r="U101" s="27">
        <f t="shared" si="52"/>
        <v>5000</v>
      </c>
      <c r="V101" s="27">
        <f t="shared" si="52"/>
        <v>5000</v>
      </c>
      <c r="W101" s="27">
        <f t="shared" si="52"/>
        <v>5000</v>
      </c>
      <c r="X101" s="27">
        <f t="shared" si="52"/>
        <v>5000</v>
      </c>
      <c r="Y101" s="27">
        <f t="shared" si="52"/>
        <v>5000</v>
      </c>
      <c r="Z101" s="27">
        <f t="shared" si="52"/>
        <v>5000</v>
      </c>
      <c r="AA101" s="27">
        <f t="shared" si="52"/>
        <v>5000</v>
      </c>
      <c r="AB101" s="27">
        <f t="shared" si="52"/>
        <v>5000</v>
      </c>
      <c r="AC101" s="27">
        <f t="shared" si="52"/>
        <v>5000</v>
      </c>
      <c r="AD101" s="27">
        <f t="shared" si="52"/>
        <v>5000</v>
      </c>
      <c r="AE101" s="27">
        <f t="shared" si="52"/>
        <v>5000</v>
      </c>
      <c r="AF101" s="27">
        <f t="shared" si="52"/>
        <v>5000</v>
      </c>
      <c r="AG101" s="27">
        <f t="shared" si="52"/>
        <v>5000</v>
      </c>
      <c r="AH101" s="27">
        <f t="shared" si="52"/>
        <v>5000</v>
      </c>
      <c r="AI101" s="27">
        <f t="shared" si="52"/>
        <v>5000</v>
      </c>
      <c r="AJ101" s="27">
        <f t="shared" si="52"/>
        <v>5000</v>
      </c>
      <c r="AK101" s="27">
        <f t="shared" si="52"/>
        <v>5000</v>
      </c>
      <c r="AL101" s="27">
        <f t="shared" si="52"/>
        <v>5000</v>
      </c>
      <c r="AM101" s="27">
        <f t="shared" si="52"/>
        <v>5000</v>
      </c>
      <c r="AN101" s="27">
        <f t="shared" si="52"/>
        <v>5000</v>
      </c>
      <c r="AO101" s="27">
        <f t="shared" si="52"/>
        <v>5000</v>
      </c>
      <c r="AP101" s="27">
        <f t="shared" si="52"/>
        <v>5000</v>
      </c>
      <c r="AQ101" s="27">
        <f t="shared" si="52"/>
        <v>5000</v>
      </c>
      <c r="AR101" s="27">
        <f t="shared" si="52"/>
        <v>5000</v>
      </c>
      <c r="AS101" s="27">
        <f t="shared" si="52"/>
        <v>5000</v>
      </c>
      <c r="AT101" s="27">
        <f t="shared" si="52"/>
        <v>5000</v>
      </c>
      <c r="AU101" s="27">
        <f t="shared" si="52"/>
        <v>5000</v>
      </c>
      <c r="AV101" s="27">
        <f t="shared" si="52"/>
        <v>5000</v>
      </c>
      <c r="AW101" s="27">
        <f t="shared" si="52"/>
        <v>5000</v>
      </c>
      <c r="AX101" s="27">
        <f t="shared" si="52"/>
        <v>5000</v>
      </c>
      <c r="AY101" s="27">
        <f t="shared" si="52"/>
        <v>5000</v>
      </c>
    </row>
    <row r="102" spans="2:51" x14ac:dyDescent="0.25">
      <c r="B102" t="str">
        <f t="shared" si="34"/>
        <v>compensi amministratori</v>
      </c>
      <c r="D102" s="27">
        <f t="shared" si="35"/>
        <v>0</v>
      </c>
      <c r="E102" s="27">
        <f t="shared" ref="E102:AY102" si="53">+E21+E48-E75</f>
        <v>0</v>
      </c>
      <c r="F102" s="27">
        <f t="shared" si="53"/>
        <v>0</v>
      </c>
      <c r="G102" s="27">
        <f t="shared" si="53"/>
        <v>0</v>
      </c>
      <c r="H102" s="27">
        <f t="shared" si="53"/>
        <v>0</v>
      </c>
      <c r="I102" s="27">
        <f t="shared" si="53"/>
        <v>0</v>
      </c>
      <c r="J102" s="27">
        <f t="shared" si="53"/>
        <v>0</v>
      </c>
      <c r="K102" s="27">
        <f t="shared" si="53"/>
        <v>0</v>
      </c>
      <c r="L102" s="27">
        <f t="shared" si="53"/>
        <v>0</v>
      </c>
      <c r="M102" s="27">
        <f t="shared" si="53"/>
        <v>0</v>
      </c>
      <c r="N102" s="27">
        <f t="shared" si="53"/>
        <v>0</v>
      </c>
      <c r="O102" s="27">
        <f t="shared" si="53"/>
        <v>0</v>
      </c>
      <c r="P102" s="27">
        <f t="shared" si="53"/>
        <v>0</v>
      </c>
      <c r="Q102" s="27">
        <f t="shared" si="53"/>
        <v>0</v>
      </c>
      <c r="R102" s="27">
        <f t="shared" si="53"/>
        <v>0</v>
      </c>
      <c r="S102" s="27">
        <f t="shared" si="53"/>
        <v>0</v>
      </c>
      <c r="T102" s="27">
        <f t="shared" si="53"/>
        <v>0</v>
      </c>
      <c r="U102" s="27">
        <f t="shared" si="53"/>
        <v>0</v>
      </c>
      <c r="V102" s="27">
        <f t="shared" si="53"/>
        <v>0</v>
      </c>
      <c r="W102" s="27">
        <f t="shared" si="53"/>
        <v>0</v>
      </c>
      <c r="X102" s="27">
        <f t="shared" si="53"/>
        <v>0</v>
      </c>
      <c r="Y102" s="27">
        <f t="shared" si="53"/>
        <v>0</v>
      </c>
      <c r="Z102" s="27">
        <f t="shared" si="53"/>
        <v>0</v>
      </c>
      <c r="AA102" s="27">
        <f t="shared" si="53"/>
        <v>0</v>
      </c>
      <c r="AB102" s="27">
        <f t="shared" si="53"/>
        <v>0</v>
      </c>
      <c r="AC102" s="27">
        <f t="shared" si="53"/>
        <v>0</v>
      </c>
      <c r="AD102" s="27">
        <f t="shared" si="53"/>
        <v>0</v>
      </c>
      <c r="AE102" s="27">
        <f t="shared" si="53"/>
        <v>0</v>
      </c>
      <c r="AF102" s="27">
        <f t="shared" si="53"/>
        <v>0</v>
      </c>
      <c r="AG102" s="27">
        <f t="shared" si="53"/>
        <v>0</v>
      </c>
      <c r="AH102" s="27">
        <f t="shared" si="53"/>
        <v>0</v>
      </c>
      <c r="AI102" s="27">
        <f t="shared" si="53"/>
        <v>0</v>
      </c>
      <c r="AJ102" s="27">
        <f t="shared" si="53"/>
        <v>0</v>
      </c>
      <c r="AK102" s="27">
        <f t="shared" si="53"/>
        <v>0</v>
      </c>
      <c r="AL102" s="27">
        <f t="shared" si="53"/>
        <v>0</v>
      </c>
      <c r="AM102" s="27">
        <f t="shared" si="53"/>
        <v>0</v>
      </c>
      <c r="AN102" s="27">
        <f t="shared" si="53"/>
        <v>0</v>
      </c>
      <c r="AO102" s="27">
        <f t="shared" si="53"/>
        <v>0</v>
      </c>
      <c r="AP102" s="27">
        <f t="shared" si="53"/>
        <v>0</v>
      </c>
      <c r="AQ102" s="27">
        <f t="shared" si="53"/>
        <v>0</v>
      </c>
      <c r="AR102" s="27">
        <f t="shared" si="53"/>
        <v>0</v>
      </c>
      <c r="AS102" s="27">
        <f t="shared" si="53"/>
        <v>0</v>
      </c>
      <c r="AT102" s="27">
        <f t="shared" si="53"/>
        <v>0</v>
      </c>
      <c r="AU102" s="27">
        <f t="shared" si="53"/>
        <v>0</v>
      </c>
      <c r="AV102" s="27">
        <f t="shared" si="53"/>
        <v>0</v>
      </c>
      <c r="AW102" s="27">
        <f t="shared" si="53"/>
        <v>0</v>
      </c>
      <c r="AX102" s="27">
        <f t="shared" si="53"/>
        <v>0</v>
      </c>
      <c r="AY102" s="27">
        <f t="shared" si="53"/>
        <v>0</v>
      </c>
    </row>
    <row r="103" spans="2:51" x14ac:dyDescent="0.25">
      <c r="B103" t="str">
        <f t="shared" si="34"/>
        <v>spese postali</v>
      </c>
      <c r="D103" s="27">
        <f t="shared" si="35"/>
        <v>500</v>
      </c>
      <c r="E103" s="27">
        <f t="shared" ref="E103:AY103" si="54">+E22+E49-E76</f>
        <v>500</v>
      </c>
      <c r="F103" s="27">
        <f t="shared" si="54"/>
        <v>500</v>
      </c>
      <c r="G103" s="27">
        <f t="shared" si="54"/>
        <v>500</v>
      </c>
      <c r="H103" s="27">
        <f t="shared" si="54"/>
        <v>500</v>
      </c>
      <c r="I103" s="27">
        <f t="shared" si="54"/>
        <v>500</v>
      </c>
      <c r="J103" s="27">
        <f t="shared" si="54"/>
        <v>500</v>
      </c>
      <c r="K103" s="27">
        <f t="shared" si="54"/>
        <v>500</v>
      </c>
      <c r="L103" s="27">
        <f t="shared" si="54"/>
        <v>500</v>
      </c>
      <c r="M103" s="27">
        <f t="shared" si="54"/>
        <v>500</v>
      </c>
      <c r="N103" s="27">
        <f t="shared" si="54"/>
        <v>500</v>
      </c>
      <c r="O103" s="27">
        <f t="shared" si="54"/>
        <v>500</v>
      </c>
      <c r="P103" s="27">
        <f t="shared" si="54"/>
        <v>500</v>
      </c>
      <c r="Q103" s="27">
        <f t="shared" si="54"/>
        <v>500</v>
      </c>
      <c r="R103" s="27">
        <f t="shared" si="54"/>
        <v>500</v>
      </c>
      <c r="S103" s="27">
        <f t="shared" si="54"/>
        <v>500</v>
      </c>
      <c r="T103" s="27">
        <f t="shared" si="54"/>
        <v>500</v>
      </c>
      <c r="U103" s="27">
        <f t="shared" si="54"/>
        <v>500</v>
      </c>
      <c r="V103" s="27">
        <f t="shared" si="54"/>
        <v>500</v>
      </c>
      <c r="W103" s="27">
        <f t="shared" si="54"/>
        <v>500</v>
      </c>
      <c r="X103" s="27">
        <f t="shared" si="54"/>
        <v>500</v>
      </c>
      <c r="Y103" s="27">
        <f t="shared" si="54"/>
        <v>500</v>
      </c>
      <c r="Z103" s="27">
        <f t="shared" si="54"/>
        <v>500</v>
      </c>
      <c r="AA103" s="27">
        <f t="shared" si="54"/>
        <v>500</v>
      </c>
      <c r="AB103" s="27">
        <f t="shared" si="54"/>
        <v>500</v>
      </c>
      <c r="AC103" s="27">
        <f t="shared" si="54"/>
        <v>500</v>
      </c>
      <c r="AD103" s="27">
        <f t="shared" si="54"/>
        <v>500</v>
      </c>
      <c r="AE103" s="27">
        <f t="shared" si="54"/>
        <v>500</v>
      </c>
      <c r="AF103" s="27">
        <f t="shared" si="54"/>
        <v>500</v>
      </c>
      <c r="AG103" s="27">
        <f t="shared" si="54"/>
        <v>500</v>
      </c>
      <c r="AH103" s="27">
        <f t="shared" si="54"/>
        <v>500</v>
      </c>
      <c r="AI103" s="27">
        <f t="shared" si="54"/>
        <v>500</v>
      </c>
      <c r="AJ103" s="27">
        <f t="shared" si="54"/>
        <v>500</v>
      </c>
      <c r="AK103" s="27">
        <f t="shared" si="54"/>
        <v>500</v>
      </c>
      <c r="AL103" s="27">
        <f t="shared" si="54"/>
        <v>500</v>
      </c>
      <c r="AM103" s="27">
        <f t="shared" si="54"/>
        <v>500</v>
      </c>
      <c r="AN103" s="27">
        <f t="shared" si="54"/>
        <v>500</v>
      </c>
      <c r="AO103" s="27">
        <f t="shared" si="54"/>
        <v>500</v>
      </c>
      <c r="AP103" s="27">
        <f t="shared" si="54"/>
        <v>500</v>
      </c>
      <c r="AQ103" s="27">
        <f t="shared" si="54"/>
        <v>500</v>
      </c>
      <c r="AR103" s="27">
        <f t="shared" si="54"/>
        <v>500</v>
      </c>
      <c r="AS103" s="27">
        <f t="shared" si="54"/>
        <v>500</v>
      </c>
      <c r="AT103" s="27">
        <f t="shared" si="54"/>
        <v>500</v>
      </c>
      <c r="AU103" s="27">
        <f t="shared" si="54"/>
        <v>500</v>
      </c>
      <c r="AV103" s="27">
        <f t="shared" si="54"/>
        <v>500</v>
      </c>
      <c r="AW103" s="27">
        <f t="shared" si="54"/>
        <v>500</v>
      </c>
      <c r="AX103" s="27">
        <f t="shared" si="54"/>
        <v>500</v>
      </c>
      <c r="AY103" s="27">
        <f t="shared" si="54"/>
        <v>500</v>
      </c>
    </row>
    <row r="104" spans="2:51" x14ac:dyDescent="0.25">
      <c r="B104" t="str">
        <f t="shared" si="34"/>
        <v>utenze</v>
      </c>
      <c r="D104" s="27">
        <f t="shared" si="35"/>
        <v>2500</v>
      </c>
      <c r="E104" s="27">
        <f t="shared" ref="E104:AY104" si="55">+E23+E50-E77</f>
        <v>2500</v>
      </c>
      <c r="F104" s="27">
        <f t="shared" si="55"/>
        <v>2500</v>
      </c>
      <c r="G104" s="27">
        <f t="shared" si="55"/>
        <v>2500</v>
      </c>
      <c r="H104" s="27">
        <f t="shared" si="55"/>
        <v>2500</v>
      </c>
      <c r="I104" s="27">
        <f t="shared" si="55"/>
        <v>2500</v>
      </c>
      <c r="J104" s="27">
        <f t="shared" si="55"/>
        <v>2500</v>
      </c>
      <c r="K104" s="27">
        <f t="shared" si="55"/>
        <v>2500</v>
      </c>
      <c r="L104" s="27">
        <f t="shared" si="55"/>
        <v>2500</v>
      </c>
      <c r="M104" s="27">
        <f t="shared" si="55"/>
        <v>2500</v>
      </c>
      <c r="N104" s="27">
        <f t="shared" si="55"/>
        <v>2500</v>
      </c>
      <c r="O104" s="27">
        <f t="shared" si="55"/>
        <v>2500</v>
      </c>
      <c r="P104" s="27">
        <f t="shared" si="55"/>
        <v>2500</v>
      </c>
      <c r="Q104" s="27">
        <f t="shared" si="55"/>
        <v>2500</v>
      </c>
      <c r="R104" s="27">
        <f t="shared" si="55"/>
        <v>2500</v>
      </c>
      <c r="S104" s="27">
        <f t="shared" si="55"/>
        <v>2500</v>
      </c>
      <c r="T104" s="27">
        <f t="shared" si="55"/>
        <v>2500</v>
      </c>
      <c r="U104" s="27">
        <f t="shared" si="55"/>
        <v>2500</v>
      </c>
      <c r="V104" s="27">
        <f t="shared" si="55"/>
        <v>2500</v>
      </c>
      <c r="W104" s="27">
        <f t="shared" si="55"/>
        <v>2500</v>
      </c>
      <c r="X104" s="27">
        <f t="shared" si="55"/>
        <v>2500</v>
      </c>
      <c r="Y104" s="27">
        <f t="shared" si="55"/>
        <v>2500</v>
      </c>
      <c r="Z104" s="27">
        <f t="shared" si="55"/>
        <v>2500</v>
      </c>
      <c r="AA104" s="27">
        <f t="shared" si="55"/>
        <v>2500</v>
      </c>
      <c r="AB104" s="27">
        <f t="shared" si="55"/>
        <v>2500</v>
      </c>
      <c r="AC104" s="27">
        <f t="shared" si="55"/>
        <v>2500</v>
      </c>
      <c r="AD104" s="27">
        <f t="shared" si="55"/>
        <v>2500</v>
      </c>
      <c r="AE104" s="27">
        <f t="shared" si="55"/>
        <v>2500</v>
      </c>
      <c r="AF104" s="27">
        <f t="shared" si="55"/>
        <v>2500</v>
      </c>
      <c r="AG104" s="27">
        <f t="shared" si="55"/>
        <v>2500</v>
      </c>
      <c r="AH104" s="27">
        <f t="shared" si="55"/>
        <v>2500</v>
      </c>
      <c r="AI104" s="27">
        <f t="shared" si="55"/>
        <v>2500</v>
      </c>
      <c r="AJ104" s="27">
        <f t="shared" si="55"/>
        <v>2500</v>
      </c>
      <c r="AK104" s="27">
        <f t="shared" si="55"/>
        <v>2500</v>
      </c>
      <c r="AL104" s="27">
        <f t="shared" si="55"/>
        <v>2500</v>
      </c>
      <c r="AM104" s="27">
        <f t="shared" si="55"/>
        <v>2500</v>
      </c>
      <c r="AN104" s="27">
        <f t="shared" si="55"/>
        <v>2500</v>
      </c>
      <c r="AO104" s="27">
        <f t="shared" si="55"/>
        <v>2500</v>
      </c>
      <c r="AP104" s="27">
        <f t="shared" si="55"/>
        <v>2500</v>
      </c>
      <c r="AQ104" s="27">
        <f t="shared" si="55"/>
        <v>2500</v>
      </c>
      <c r="AR104" s="27">
        <f t="shared" si="55"/>
        <v>2500</v>
      </c>
      <c r="AS104" s="27">
        <f t="shared" si="55"/>
        <v>2500</v>
      </c>
      <c r="AT104" s="27">
        <f t="shared" si="55"/>
        <v>2500</v>
      </c>
      <c r="AU104" s="27">
        <f t="shared" si="55"/>
        <v>2500</v>
      </c>
      <c r="AV104" s="27">
        <f t="shared" si="55"/>
        <v>2500</v>
      </c>
      <c r="AW104" s="27">
        <f t="shared" si="55"/>
        <v>2500</v>
      </c>
      <c r="AX104" s="27">
        <f t="shared" si="55"/>
        <v>2500</v>
      </c>
      <c r="AY104" s="27">
        <f t="shared" si="55"/>
        <v>2500</v>
      </c>
    </row>
    <row r="105" spans="2:51" x14ac:dyDescent="0.25">
      <c r="B105" t="str">
        <f t="shared" si="34"/>
        <v>affitti e locazioni passive</v>
      </c>
      <c r="D105" s="27">
        <f t="shared" si="35"/>
        <v>8000</v>
      </c>
      <c r="E105" s="27">
        <f t="shared" ref="E105:AY105" si="56">+E24+E51-E78</f>
        <v>8000</v>
      </c>
      <c r="F105" s="27">
        <f t="shared" si="56"/>
        <v>8000</v>
      </c>
      <c r="G105" s="27">
        <f t="shared" si="56"/>
        <v>8000</v>
      </c>
      <c r="H105" s="27">
        <f t="shared" si="56"/>
        <v>8000</v>
      </c>
      <c r="I105" s="27">
        <f t="shared" si="56"/>
        <v>8000</v>
      </c>
      <c r="J105" s="27">
        <f t="shared" si="56"/>
        <v>8000</v>
      </c>
      <c r="K105" s="27">
        <f t="shared" si="56"/>
        <v>8000</v>
      </c>
      <c r="L105" s="27">
        <f t="shared" si="56"/>
        <v>8000</v>
      </c>
      <c r="M105" s="27">
        <f t="shared" si="56"/>
        <v>8000</v>
      </c>
      <c r="N105" s="27">
        <f t="shared" si="56"/>
        <v>8000</v>
      </c>
      <c r="O105" s="27">
        <f t="shared" si="56"/>
        <v>8000</v>
      </c>
      <c r="P105" s="27">
        <f t="shared" si="56"/>
        <v>8000</v>
      </c>
      <c r="Q105" s="27">
        <f t="shared" si="56"/>
        <v>8000</v>
      </c>
      <c r="R105" s="27">
        <f t="shared" si="56"/>
        <v>8000</v>
      </c>
      <c r="S105" s="27">
        <f t="shared" si="56"/>
        <v>8000</v>
      </c>
      <c r="T105" s="27">
        <f t="shared" si="56"/>
        <v>8000</v>
      </c>
      <c r="U105" s="27">
        <f t="shared" si="56"/>
        <v>8000</v>
      </c>
      <c r="V105" s="27">
        <f t="shared" si="56"/>
        <v>8000</v>
      </c>
      <c r="W105" s="27">
        <f t="shared" si="56"/>
        <v>8000</v>
      </c>
      <c r="X105" s="27">
        <f t="shared" si="56"/>
        <v>8000</v>
      </c>
      <c r="Y105" s="27">
        <f t="shared" si="56"/>
        <v>8000</v>
      </c>
      <c r="Z105" s="27">
        <f t="shared" si="56"/>
        <v>8000</v>
      </c>
      <c r="AA105" s="27">
        <f t="shared" si="56"/>
        <v>8000</v>
      </c>
      <c r="AB105" s="27">
        <f t="shared" si="56"/>
        <v>8000</v>
      </c>
      <c r="AC105" s="27">
        <f t="shared" si="56"/>
        <v>8000</v>
      </c>
      <c r="AD105" s="27">
        <f t="shared" si="56"/>
        <v>8000</v>
      </c>
      <c r="AE105" s="27">
        <f t="shared" si="56"/>
        <v>8000</v>
      </c>
      <c r="AF105" s="27">
        <f t="shared" si="56"/>
        <v>8000</v>
      </c>
      <c r="AG105" s="27">
        <f t="shared" si="56"/>
        <v>8000</v>
      </c>
      <c r="AH105" s="27">
        <f t="shared" si="56"/>
        <v>8000</v>
      </c>
      <c r="AI105" s="27">
        <f t="shared" si="56"/>
        <v>8000</v>
      </c>
      <c r="AJ105" s="27">
        <f t="shared" si="56"/>
        <v>8000</v>
      </c>
      <c r="AK105" s="27">
        <f t="shared" si="56"/>
        <v>8000</v>
      </c>
      <c r="AL105" s="27">
        <f t="shared" si="56"/>
        <v>8000</v>
      </c>
      <c r="AM105" s="27">
        <f t="shared" si="56"/>
        <v>8000</v>
      </c>
      <c r="AN105" s="27">
        <f t="shared" si="56"/>
        <v>8000</v>
      </c>
      <c r="AO105" s="27">
        <f t="shared" si="56"/>
        <v>8000</v>
      </c>
      <c r="AP105" s="27">
        <f t="shared" si="56"/>
        <v>8000</v>
      </c>
      <c r="AQ105" s="27">
        <f t="shared" si="56"/>
        <v>8000</v>
      </c>
      <c r="AR105" s="27">
        <f t="shared" si="56"/>
        <v>8000</v>
      </c>
      <c r="AS105" s="27">
        <f t="shared" si="56"/>
        <v>8000</v>
      </c>
      <c r="AT105" s="27">
        <f t="shared" si="56"/>
        <v>8000</v>
      </c>
      <c r="AU105" s="27">
        <f t="shared" si="56"/>
        <v>8000</v>
      </c>
      <c r="AV105" s="27">
        <f t="shared" si="56"/>
        <v>8000</v>
      </c>
      <c r="AW105" s="27">
        <f t="shared" si="56"/>
        <v>8000</v>
      </c>
      <c r="AX105" s="27">
        <f t="shared" si="56"/>
        <v>8000</v>
      </c>
      <c r="AY105" s="27">
        <f t="shared" si="56"/>
        <v>8000</v>
      </c>
    </row>
    <row r="106" spans="2:51" x14ac:dyDescent="0.25">
      <c r="B106" t="str">
        <f t="shared" si="34"/>
        <v>altri costi amministrativi</v>
      </c>
      <c r="D106" s="27">
        <f t="shared" si="35"/>
        <v>1500</v>
      </c>
      <c r="E106" s="27">
        <f t="shared" ref="E106:AY106" si="57">+E25+E52-E79</f>
        <v>1500</v>
      </c>
      <c r="F106" s="27">
        <f t="shared" si="57"/>
        <v>1500</v>
      </c>
      <c r="G106" s="27">
        <f t="shared" si="57"/>
        <v>1500</v>
      </c>
      <c r="H106" s="27">
        <f t="shared" si="57"/>
        <v>1500</v>
      </c>
      <c r="I106" s="27">
        <f t="shared" si="57"/>
        <v>1500</v>
      </c>
      <c r="J106" s="27">
        <f t="shared" si="57"/>
        <v>1500</v>
      </c>
      <c r="K106" s="27">
        <f t="shared" si="57"/>
        <v>1500</v>
      </c>
      <c r="L106" s="27">
        <f t="shared" si="57"/>
        <v>1500</v>
      </c>
      <c r="M106" s="27">
        <f t="shared" si="57"/>
        <v>1500</v>
      </c>
      <c r="N106" s="27">
        <f t="shared" si="57"/>
        <v>1500</v>
      </c>
      <c r="O106" s="27">
        <f t="shared" si="57"/>
        <v>1500</v>
      </c>
      <c r="P106" s="27">
        <f t="shared" si="57"/>
        <v>1500</v>
      </c>
      <c r="Q106" s="27">
        <f t="shared" si="57"/>
        <v>1500</v>
      </c>
      <c r="R106" s="27">
        <f t="shared" si="57"/>
        <v>1500</v>
      </c>
      <c r="S106" s="27">
        <f t="shared" si="57"/>
        <v>1500</v>
      </c>
      <c r="T106" s="27">
        <f t="shared" si="57"/>
        <v>1500</v>
      </c>
      <c r="U106" s="27">
        <f t="shared" si="57"/>
        <v>1500</v>
      </c>
      <c r="V106" s="27">
        <f t="shared" si="57"/>
        <v>1500</v>
      </c>
      <c r="W106" s="27">
        <f t="shared" si="57"/>
        <v>1500</v>
      </c>
      <c r="X106" s="27">
        <f t="shared" si="57"/>
        <v>1500</v>
      </c>
      <c r="Y106" s="27">
        <f t="shared" si="57"/>
        <v>1500</v>
      </c>
      <c r="Z106" s="27">
        <f t="shared" si="57"/>
        <v>1500</v>
      </c>
      <c r="AA106" s="27">
        <f t="shared" si="57"/>
        <v>1500</v>
      </c>
      <c r="AB106" s="27">
        <f t="shared" si="57"/>
        <v>1500</v>
      </c>
      <c r="AC106" s="27">
        <f t="shared" si="57"/>
        <v>1500</v>
      </c>
      <c r="AD106" s="27">
        <f t="shared" si="57"/>
        <v>1500</v>
      </c>
      <c r="AE106" s="27">
        <f t="shared" si="57"/>
        <v>1500</v>
      </c>
      <c r="AF106" s="27">
        <f t="shared" si="57"/>
        <v>1500</v>
      </c>
      <c r="AG106" s="27">
        <f t="shared" si="57"/>
        <v>1500</v>
      </c>
      <c r="AH106" s="27">
        <f t="shared" si="57"/>
        <v>1500</v>
      </c>
      <c r="AI106" s="27">
        <f t="shared" si="57"/>
        <v>1500</v>
      </c>
      <c r="AJ106" s="27">
        <f t="shared" si="57"/>
        <v>1500</v>
      </c>
      <c r="AK106" s="27">
        <f t="shared" si="57"/>
        <v>1500</v>
      </c>
      <c r="AL106" s="27">
        <f t="shared" si="57"/>
        <v>1500</v>
      </c>
      <c r="AM106" s="27">
        <f t="shared" si="57"/>
        <v>1500</v>
      </c>
      <c r="AN106" s="27">
        <f t="shared" si="57"/>
        <v>1500</v>
      </c>
      <c r="AO106" s="27">
        <f t="shared" si="57"/>
        <v>1500</v>
      </c>
      <c r="AP106" s="27">
        <f t="shared" si="57"/>
        <v>1500</v>
      </c>
      <c r="AQ106" s="27">
        <f t="shared" si="57"/>
        <v>1500</v>
      </c>
      <c r="AR106" s="27">
        <f t="shared" si="57"/>
        <v>1500</v>
      </c>
      <c r="AS106" s="27">
        <f t="shared" si="57"/>
        <v>1500</v>
      </c>
      <c r="AT106" s="27">
        <f t="shared" si="57"/>
        <v>1500</v>
      </c>
      <c r="AU106" s="27">
        <f t="shared" si="57"/>
        <v>1500</v>
      </c>
      <c r="AV106" s="27">
        <f t="shared" si="57"/>
        <v>1500</v>
      </c>
      <c r="AW106" s="27">
        <f t="shared" si="57"/>
        <v>1500</v>
      </c>
      <c r="AX106" s="27">
        <f t="shared" si="57"/>
        <v>1500</v>
      </c>
      <c r="AY106" s="27">
        <f t="shared" si="57"/>
        <v>1500</v>
      </c>
    </row>
    <row r="107" spans="2:51" x14ac:dyDescent="0.25">
      <c r="B107" t="str">
        <f t="shared" si="34"/>
        <v>costi diversi</v>
      </c>
      <c r="D107" s="27">
        <f t="shared" si="35"/>
        <v>1000</v>
      </c>
      <c r="E107" s="27">
        <f t="shared" ref="E107:AY107" si="58">+E26+E53-E80</f>
        <v>1000</v>
      </c>
      <c r="F107" s="27">
        <f t="shared" si="58"/>
        <v>1000</v>
      </c>
      <c r="G107" s="27">
        <f t="shared" si="58"/>
        <v>1000</v>
      </c>
      <c r="H107" s="27">
        <f t="shared" si="58"/>
        <v>1000</v>
      </c>
      <c r="I107" s="27">
        <f t="shared" si="58"/>
        <v>1000</v>
      </c>
      <c r="J107" s="27">
        <f t="shared" si="58"/>
        <v>1000</v>
      </c>
      <c r="K107" s="27">
        <f t="shared" si="58"/>
        <v>1000</v>
      </c>
      <c r="L107" s="27">
        <f t="shared" si="58"/>
        <v>1000</v>
      </c>
      <c r="M107" s="27">
        <f t="shared" si="58"/>
        <v>1000</v>
      </c>
      <c r="N107" s="27">
        <f t="shared" si="58"/>
        <v>1000</v>
      </c>
      <c r="O107" s="27">
        <f t="shared" si="58"/>
        <v>1000</v>
      </c>
      <c r="P107" s="27">
        <f t="shared" si="58"/>
        <v>1000</v>
      </c>
      <c r="Q107" s="27">
        <f t="shared" si="58"/>
        <v>1000</v>
      </c>
      <c r="R107" s="27">
        <f t="shared" si="58"/>
        <v>1000</v>
      </c>
      <c r="S107" s="27">
        <f t="shared" si="58"/>
        <v>1000</v>
      </c>
      <c r="T107" s="27">
        <f t="shared" si="58"/>
        <v>1000</v>
      </c>
      <c r="U107" s="27">
        <f t="shared" si="58"/>
        <v>1000</v>
      </c>
      <c r="V107" s="27">
        <f t="shared" si="58"/>
        <v>1000</v>
      </c>
      <c r="W107" s="27">
        <f t="shared" si="58"/>
        <v>1000</v>
      </c>
      <c r="X107" s="27">
        <f t="shared" si="58"/>
        <v>1000</v>
      </c>
      <c r="Y107" s="27">
        <f t="shared" si="58"/>
        <v>1000</v>
      </c>
      <c r="Z107" s="27">
        <f t="shared" si="58"/>
        <v>1000</v>
      </c>
      <c r="AA107" s="27">
        <f t="shared" si="58"/>
        <v>1000</v>
      </c>
      <c r="AB107" s="27">
        <f t="shared" si="58"/>
        <v>1000</v>
      </c>
      <c r="AC107" s="27">
        <f t="shared" si="58"/>
        <v>1000</v>
      </c>
      <c r="AD107" s="27">
        <f t="shared" si="58"/>
        <v>1000</v>
      </c>
      <c r="AE107" s="27">
        <f t="shared" si="58"/>
        <v>1000</v>
      </c>
      <c r="AF107" s="27">
        <f t="shared" si="58"/>
        <v>1000</v>
      </c>
      <c r="AG107" s="27">
        <f t="shared" si="58"/>
        <v>1000</v>
      </c>
      <c r="AH107" s="27">
        <f t="shared" si="58"/>
        <v>1000</v>
      </c>
      <c r="AI107" s="27">
        <f t="shared" si="58"/>
        <v>1000</v>
      </c>
      <c r="AJ107" s="27">
        <f t="shared" si="58"/>
        <v>1000</v>
      </c>
      <c r="AK107" s="27">
        <f t="shared" si="58"/>
        <v>1000</v>
      </c>
      <c r="AL107" s="27">
        <f t="shared" si="58"/>
        <v>1000</v>
      </c>
      <c r="AM107" s="27">
        <f t="shared" si="58"/>
        <v>1000</v>
      </c>
      <c r="AN107" s="27">
        <f t="shared" si="58"/>
        <v>1000</v>
      </c>
      <c r="AO107" s="27">
        <f t="shared" si="58"/>
        <v>1000</v>
      </c>
      <c r="AP107" s="27">
        <f t="shared" si="58"/>
        <v>1000</v>
      </c>
      <c r="AQ107" s="27">
        <f t="shared" si="58"/>
        <v>1000</v>
      </c>
      <c r="AR107" s="27">
        <f t="shared" si="58"/>
        <v>1000</v>
      </c>
      <c r="AS107" s="27">
        <f t="shared" si="58"/>
        <v>1000</v>
      </c>
      <c r="AT107" s="27">
        <f t="shared" si="58"/>
        <v>1000</v>
      </c>
      <c r="AU107" s="27">
        <f t="shared" si="58"/>
        <v>1000</v>
      </c>
      <c r="AV107" s="27">
        <f t="shared" si="58"/>
        <v>1000</v>
      </c>
      <c r="AW107" s="27">
        <f t="shared" si="58"/>
        <v>1000</v>
      </c>
      <c r="AX107" s="27">
        <f t="shared" si="58"/>
        <v>1000</v>
      </c>
      <c r="AY107" s="27">
        <f t="shared" si="58"/>
        <v>1000</v>
      </c>
    </row>
    <row r="108" spans="2:51" x14ac:dyDescent="0.25">
      <c r="B108" t="str">
        <f t="shared" si="34"/>
        <v>premi assicurativi</v>
      </c>
      <c r="D108" s="27">
        <f t="shared" si="35"/>
        <v>1000</v>
      </c>
      <c r="E108" s="27">
        <f t="shared" ref="E108:AY108" si="59">+E27+E54-E81</f>
        <v>1000</v>
      </c>
      <c r="F108" s="27">
        <f t="shared" si="59"/>
        <v>1000</v>
      </c>
      <c r="G108" s="27">
        <f t="shared" si="59"/>
        <v>1000</v>
      </c>
      <c r="H108" s="27">
        <f t="shared" si="59"/>
        <v>1000</v>
      </c>
      <c r="I108" s="27">
        <f t="shared" si="59"/>
        <v>1000</v>
      </c>
      <c r="J108" s="27">
        <f t="shared" si="59"/>
        <v>1000</v>
      </c>
      <c r="K108" s="27">
        <f t="shared" si="59"/>
        <v>1000</v>
      </c>
      <c r="L108" s="27">
        <f t="shared" si="59"/>
        <v>1000</v>
      </c>
      <c r="M108" s="27">
        <f t="shared" si="59"/>
        <v>1000</v>
      </c>
      <c r="N108" s="27">
        <f t="shared" si="59"/>
        <v>1000</v>
      </c>
      <c r="O108" s="27">
        <f t="shared" si="59"/>
        <v>1000</v>
      </c>
      <c r="P108" s="27">
        <f t="shared" si="59"/>
        <v>1000</v>
      </c>
      <c r="Q108" s="27">
        <f t="shared" si="59"/>
        <v>1000</v>
      </c>
      <c r="R108" s="27">
        <f t="shared" si="59"/>
        <v>1000</v>
      </c>
      <c r="S108" s="27">
        <f t="shared" si="59"/>
        <v>1000</v>
      </c>
      <c r="T108" s="27">
        <f t="shared" si="59"/>
        <v>1000</v>
      </c>
      <c r="U108" s="27">
        <f t="shared" si="59"/>
        <v>1000</v>
      </c>
      <c r="V108" s="27">
        <f t="shared" si="59"/>
        <v>1000</v>
      </c>
      <c r="W108" s="27">
        <f t="shared" si="59"/>
        <v>1000</v>
      </c>
      <c r="X108" s="27">
        <f t="shared" si="59"/>
        <v>1000</v>
      </c>
      <c r="Y108" s="27">
        <f t="shared" si="59"/>
        <v>1000</v>
      </c>
      <c r="Z108" s="27">
        <f t="shared" si="59"/>
        <v>1000</v>
      </c>
      <c r="AA108" s="27">
        <f t="shared" si="59"/>
        <v>1000</v>
      </c>
      <c r="AB108" s="27">
        <f t="shared" si="59"/>
        <v>1000</v>
      </c>
      <c r="AC108" s="27">
        <f t="shared" si="59"/>
        <v>1000</v>
      </c>
      <c r="AD108" s="27">
        <f t="shared" si="59"/>
        <v>1000</v>
      </c>
      <c r="AE108" s="27">
        <f t="shared" si="59"/>
        <v>1000</v>
      </c>
      <c r="AF108" s="27">
        <f t="shared" si="59"/>
        <v>1000</v>
      </c>
      <c r="AG108" s="27">
        <f t="shared" si="59"/>
        <v>1000</v>
      </c>
      <c r="AH108" s="27">
        <f t="shared" si="59"/>
        <v>1000</v>
      </c>
      <c r="AI108" s="27">
        <f t="shared" si="59"/>
        <v>1000</v>
      </c>
      <c r="AJ108" s="27">
        <f t="shared" si="59"/>
        <v>1000</v>
      </c>
      <c r="AK108" s="27">
        <f t="shared" si="59"/>
        <v>1000</v>
      </c>
      <c r="AL108" s="27">
        <f t="shared" si="59"/>
        <v>1000</v>
      </c>
      <c r="AM108" s="27">
        <f t="shared" si="59"/>
        <v>1000</v>
      </c>
      <c r="AN108" s="27">
        <f t="shared" si="59"/>
        <v>1000</v>
      </c>
      <c r="AO108" s="27">
        <f t="shared" si="59"/>
        <v>1000</v>
      </c>
      <c r="AP108" s="27">
        <f t="shared" si="59"/>
        <v>1000</v>
      </c>
      <c r="AQ108" s="27">
        <f t="shared" si="59"/>
        <v>1000</v>
      </c>
      <c r="AR108" s="27">
        <f t="shared" si="59"/>
        <v>1000</v>
      </c>
      <c r="AS108" s="27">
        <f t="shared" si="59"/>
        <v>1000</v>
      </c>
      <c r="AT108" s="27">
        <f t="shared" si="59"/>
        <v>1000</v>
      </c>
      <c r="AU108" s="27">
        <f t="shared" si="59"/>
        <v>1000</v>
      </c>
      <c r="AV108" s="27">
        <f t="shared" si="59"/>
        <v>1000</v>
      </c>
      <c r="AW108" s="27">
        <f t="shared" si="59"/>
        <v>1000</v>
      </c>
      <c r="AX108" s="27">
        <f t="shared" si="59"/>
        <v>1000</v>
      </c>
      <c r="AY108" s="27">
        <f t="shared" si="59"/>
        <v>1000</v>
      </c>
    </row>
    <row r="109" spans="2:51" s="65" customFormat="1" x14ac:dyDescent="0.25">
      <c r="C109" s="65" t="s">
        <v>205</v>
      </c>
      <c r="D109" s="66">
        <f t="shared" ref="D109:AY109" si="60">SUM(D85:D108)</f>
        <v>39120</v>
      </c>
      <c r="E109" s="66">
        <f t="shared" si="60"/>
        <v>39120</v>
      </c>
      <c r="F109" s="66">
        <f t="shared" si="60"/>
        <v>39120</v>
      </c>
      <c r="G109" s="66">
        <f t="shared" si="60"/>
        <v>39120</v>
      </c>
      <c r="H109" s="66">
        <f t="shared" si="60"/>
        <v>39120</v>
      </c>
      <c r="I109" s="66">
        <f t="shared" si="60"/>
        <v>39120</v>
      </c>
      <c r="J109" s="66">
        <f t="shared" si="60"/>
        <v>39120</v>
      </c>
      <c r="K109" s="66">
        <f t="shared" si="60"/>
        <v>39120</v>
      </c>
      <c r="L109" s="66">
        <f t="shared" si="60"/>
        <v>39120</v>
      </c>
      <c r="M109" s="66">
        <f t="shared" si="60"/>
        <v>39120</v>
      </c>
      <c r="N109" s="66">
        <f t="shared" si="60"/>
        <v>39120</v>
      </c>
      <c r="O109" s="66">
        <f t="shared" si="60"/>
        <v>39120</v>
      </c>
      <c r="P109" s="66">
        <f t="shared" si="60"/>
        <v>39120</v>
      </c>
      <c r="Q109" s="66">
        <f t="shared" si="60"/>
        <v>39120</v>
      </c>
      <c r="R109" s="66">
        <f t="shared" si="60"/>
        <v>39120</v>
      </c>
      <c r="S109" s="66">
        <f t="shared" si="60"/>
        <v>39120</v>
      </c>
      <c r="T109" s="66">
        <f t="shared" si="60"/>
        <v>39120</v>
      </c>
      <c r="U109" s="66">
        <f t="shared" si="60"/>
        <v>39120</v>
      </c>
      <c r="V109" s="66">
        <f t="shared" si="60"/>
        <v>39120</v>
      </c>
      <c r="W109" s="66">
        <f t="shared" si="60"/>
        <v>39120</v>
      </c>
      <c r="X109" s="66">
        <f t="shared" si="60"/>
        <v>39120</v>
      </c>
      <c r="Y109" s="66">
        <f t="shared" si="60"/>
        <v>39120</v>
      </c>
      <c r="Z109" s="66">
        <f t="shared" si="60"/>
        <v>39120</v>
      </c>
      <c r="AA109" s="66">
        <f t="shared" si="60"/>
        <v>39120</v>
      </c>
      <c r="AB109" s="66">
        <f t="shared" si="60"/>
        <v>39120</v>
      </c>
      <c r="AC109" s="66">
        <f t="shared" si="60"/>
        <v>39120</v>
      </c>
      <c r="AD109" s="66">
        <f t="shared" si="60"/>
        <v>39120</v>
      </c>
      <c r="AE109" s="66">
        <f t="shared" si="60"/>
        <v>39120</v>
      </c>
      <c r="AF109" s="66">
        <f t="shared" si="60"/>
        <v>39120</v>
      </c>
      <c r="AG109" s="66">
        <f t="shared" si="60"/>
        <v>39120</v>
      </c>
      <c r="AH109" s="66">
        <f t="shared" si="60"/>
        <v>39120</v>
      </c>
      <c r="AI109" s="66">
        <f t="shared" si="60"/>
        <v>39120</v>
      </c>
      <c r="AJ109" s="66">
        <f t="shared" si="60"/>
        <v>39120</v>
      </c>
      <c r="AK109" s="66">
        <f t="shared" si="60"/>
        <v>39120</v>
      </c>
      <c r="AL109" s="66">
        <f t="shared" si="60"/>
        <v>39120</v>
      </c>
      <c r="AM109" s="66">
        <f t="shared" si="60"/>
        <v>39120</v>
      </c>
      <c r="AN109" s="66">
        <f t="shared" si="60"/>
        <v>39120</v>
      </c>
      <c r="AO109" s="66">
        <f t="shared" si="60"/>
        <v>39120</v>
      </c>
      <c r="AP109" s="66">
        <f t="shared" si="60"/>
        <v>39120</v>
      </c>
      <c r="AQ109" s="66">
        <f t="shared" si="60"/>
        <v>39120</v>
      </c>
      <c r="AR109" s="66">
        <f t="shared" si="60"/>
        <v>39120</v>
      </c>
      <c r="AS109" s="66">
        <f t="shared" si="60"/>
        <v>39120</v>
      </c>
      <c r="AT109" s="66">
        <f t="shared" si="60"/>
        <v>39120</v>
      </c>
      <c r="AU109" s="66">
        <f t="shared" si="60"/>
        <v>39120</v>
      </c>
      <c r="AV109" s="66">
        <f t="shared" si="60"/>
        <v>39120</v>
      </c>
      <c r="AW109" s="66">
        <f t="shared" si="60"/>
        <v>39120</v>
      </c>
      <c r="AX109" s="66">
        <f t="shared" si="60"/>
        <v>39120</v>
      </c>
      <c r="AY109" s="66">
        <f t="shared" si="60"/>
        <v>39120</v>
      </c>
    </row>
  </sheetData>
  <hyperlinks>
    <hyperlink ref="A1" location="Indice!A1" display="INDIC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appoggio!$D$3:$D$6</xm:f>
          </x14:formula1>
          <xm:sqref>C58:C81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B1079"/>
  <sheetViews>
    <sheetView showGridLines="0" zoomScale="96" zoomScaleNormal="96" workbookViewId="0">
      <pane xSplit="3" topLeftCell="D1" activePane="topRight" state="frozen"/>
      <selection activeCell="A75" sqref="A75"/>
      <selection pane="topRight" activeCell="F10" sqref="F10"/>
    </sheetView>
  </sheetViews>
  <sheetFormatPr defaultColWidth="8.85546875" defaultRowHeight="15" x14ac:dyDescent="0.25"/>
  <cols>
    <col min="2" max="2" width="33.42578125" bestFit="1" customWidth="1"/>
    <col min="3" max="3" width="14.28515625" customWidth="1"/>
    <col min="6" max="6" width="15.85546875" customWidth="1"/>
    <col min="7" max="53" width="13.42578125" customWidth="1"/>
  </cols>
  <sheetData>
    <row r="1" spans="1:53" x14ac:dyDescent="0.25">
      <c r="A1" s="54" t="s">
        <v>434</v>
      </c>
      <c r="E1" s="55"/>
      <c r="G1" s="56"/>
      <c r="H1" s="34"/>
      <c r="I1" s="57"/>
    </row>
    <row r="3" spans="1:53" x14ac:dyDescent="0.25">
      <c r="F3" s="58">
        <f>+'M_Altri Costi'!D3</f>
        <v>42370</v>
      </c>
      <c r="G3" s="58">
        <f>+'M_Altri Costi'!E3</f>
        <v>42429</v>
      </c>
      <c r="H3" s="58">
        <f>+'M_Altri Costi'!F3</f>
        <v>42460</v>
      </c>
      <c r="I3" s="58">
        <f>+'M_Altri Costi'!G3</f>
        <v>42490</v>
      </c>
      <c r="J3" s="58">
        <f>+'M_Altri Costi'!H3</f>
        <v>42521</v>
      </c>
      <c r="K3" s="58">
        <f>+'M_Altri Costi'!I3</f>
        <v>42551</v>
      </c>
      <c r="L3" s="58">
        <f>+'M_Altri Costi'!J3</f>
        <v>42582</v>
      </c>
      <c r="M3" s="58">
        <f>+'M_Altri Costi'!K3</f>
        <v>42613</v>
      </c>
      <c r="N3" s="58">
        <f>+'M_Altri Costi'!L3</f>
        <v>42643</v>
      </c>
      <c r="O3" s="58">
        <f>+'M_Altri Costi'!M3</f>
        <v>42674</v>
      </c>
      <c r="P3" s="58">
        <f>+'M_Altri Costi'!N3</f>
        <v>42704</v>
      </c>
      <c r="Q3" s="58">
        <f>+'M_Altri Costi'!O3</f>
        <v>42735</v>
      </c>
      <c r="R3" s="58">
        <f>+'M_Altri Costi'!P3</f>
        <v>42766</v>
      </c>
      <c r="S3" s="58">
        <f>+'M_Altri Costi'!Q3</f>
        <v>42794</v>
      </c>
      <c r="T3" s="58">
        <f>+'M_Altri Costi'!R3</f>
        <v>42825</v>
      </c>
      <c r="U3" s="58">
        <f>+'M_Altri Costi'!S3</f>
        <v>42855</v>
      </c>
      <c r="V3" s="58">
        <f>+'M_Altri Costi'!T3</f>
        <v>42886</v>
      </c>
      <c r="W3" s="58">
        <f>+'M_Altri Costi'!U3</f>
        <v>42916</v>
      </c>
      <c r="X3" s="58">
        <f>+'M_Altri Costi'!V3</f>
        <v>42947</v>
      </c>
      <c r="Y3" s="58">
        <f>+'M_Altri Costi'!W3</f>
        <v>42978</v>
      </c>
      <c r="Z3" s="58">
        <f>+'M_Altri Costi'!X3</f>
        <v>43008</v>
      </c>
      <c r="AA3" s="58">
        <f>+'M_Altri Costi'!Y3</f>
        <v>43039</v>
      </c>
      <c r="AB3" s="58">
        <f>+'M_Altri Costi'!Z3</f>
        <v>43069</v>
      </c>
      <c r="AC3" s="58">
        <f>+'M_Altri Costi'!AA3</f>
        <v>43100</v>
      </c>
      <c r="AD3" s="58">
        <f>+'M_Altri Costi'!AB3</f>
        <v>43131</v>
      </c>
      <c r="AE3" s="58">
        <f>+'M_Altri Costi'!AC3</f>
        <v>43159</v>
      </c>
      <c r="AF3" s="58">
        <f>+'M_Altri Costi'!AD3</f>
        <v>43190</v>
      </c>
      <c r="AG3" s="58">
        <f>+'M_Altri Costi'!AE3</f>
        <v>43220</v>
      </c>
      <c r="AH3" s="58">
        <f>+'M_Altri Costi'!AF3</f>
        <v>43251</v>
      </c>
      <c r="AI3" s="58">
        <f>+'M_Altri Costi'!AG3</f>
        <v>43281</v>
      </c>
      <c r="AJ3" s="58">
        <f>+'M_Altri Costi'!AH3</f>
        <v>43312</v>
      </c>
      <c r="AK3" s="58">
        <f>+'M_Altri Costi'!AI3</f>
        <v>43343</v>
      </c>
      <c r="AL3" s="58">
        <f>+'M_Altri Costi'!AJ3</f>
        <v>43373</v>
      </c>
      <c r="AM3" s="58">
        <f>+'M_Altri Costi'!AK3</f>
        <v>43404</v>
      </c>
      <c r="AN3" s="58">
        <f>+'M_Altri Costi'!AL3</f>
        <v>43434</v>
      </c>
      <c r="AO3" s="58">
        <f>+'M_Altri Costi'!AM3</f>
        <v>43465</v>
      </c>
      <c r="AP3" s="58">
        <f>+'M_Altri Costi'!AN3</f>
        <v>43496</v>
      </c>
      <c r="AQ3" s="58">
        <f>+'M_Altri Costi'!AO3</f>
        <v>43524</v>
      </c>
      <c r="AR3" s="58">
        <f>+'M_Altri Costi'!AP3</f>
        <v>43555</v>
      </c>
      <c r="AS3" s="58">
        <f>+'M_Altri Costi'!AQ3</f>
        <v>43585</v>
      </c>
      <c r="AT3" s="58">
        <f>+'M_Altri Costi'!AR3</f>
        <v>43616</v>
      </c>
      <c r="AU3" s="58">
        <f>+'M_Altri Costi'!AS3</f>
        <v>43646</v>
      </c>
      <c r="AV3" s="58">
        <f>+'M_Altri Costi'!AT3</f>
        <v>43677</v>
      </c>
      <c r="AW3" s="58">
        <f>+'M_Altri Costi'!AU3</f>
        <v>43708</v>
      </c>
      <c r="AX3" s="58">
        <f>+'M_Altri Costi'!AV3</f>
        <v>43738</v>
      </c>
      <c r="AY3" s="58">
        <f>+'M_Altri Costi'!AW3</f>
        <v>43769</v>
      </c>
      <c r="AZ3" s="58">
        <f>+'M_Altri Costi'!AX3</f>
        <v>43799</v>
      </c>
      <c r="BA3" s="58">
        <f>+'M_Altri Costi'!AY3</f>
        <v>43830</v>
      </c>
    </row>
    <row r="4" spans="1:53" x14ac:dyDescent="0.25">
      <c r="F4" s="69" t="s">
        <v>262</v>
      </c>
      <c r="G4" s="69" t="s">
        <v>262</v>
      </c>
      <c r="H4" s="69" t="s">
        <v>262</v>
      </c>
      <c r="I4" s="69" t="s">
        <v>262</v>
      </c>
      <c r="J4" s="69" t="s">
        <v>262</v>
      </c>
      <c r="K4" s="69" t="s">
        <v>262</v>
      </c>
      <c r="L4" s="69" t="s">
        <v>262</v>
      </c>
      <c r="M4" s="69" t="s">
        <v>262</v>
      </c>
      <c r="N4" s="69" t="s">
        <v>262</v>
      </c>
      <c r="O4" s="69" t="s">
        <v>262</v>
      </c>
      <c r="P4" s="69" t="s">
        <v>262</v>
      </c>
      <c r="Q4" s="69" t="s">
        <v>262</v>
      </c>
      <c r="R4" s="69" t="s">
        <v>262</v>
      </c>
      <c r="S4" s="69" t="s">
        <v>262</v>
      </c>
      <c r="T4" s="69" t="s">
        <v>262</v>
      </c>
      <c r="U4" s="69" t="s">
        <v>262</v>
      </c>
      <c r="V4" s="69" t="s">
        <v>262</v>
      </c>
      <c r="W4" s="69" t="s">
        <v>262</v>
      </c>
      <c r="X4" s="69" t="s">
        <v>262</v>
      </c>
      <c r="Y4" s="69" t="s">
        <v>262</v>
      </c>
      <c r="Z4" s="69" t="s">
        <v>262</v>
      </c>
      <c r="AA4" s="69" t="s">
        <v>262</v>
      </c>
      <c r="AB4" s="69" t="s">
        <v>262</v>
      </c>
      <c r="AC4" s="69" t="s">
        <v>262</v>
      </c>
      <c r="AD4" s="69" t="s">
        <v>262</v>
      </c>
      <c r="AE4" s="69" t="s">
        <v>262</v>
      </c>
      <c r="AF4" s="69" t="s">
        <v>262</v>
      </c>
      <c r="AG4" s="69" t="s">
        <v>262</v>
      </c>
      <c r="AH4" s="69" t="s">
        <v>262</v>
      </c>
      <c r="AI4" s="69" t="s">
        <v>262</v>
      </c>
      <c r="AJ4" s="69" t="s">
        <v>262</v>
      </c>
      <c r="AK4" s="69" t="s">
        <v>262</v>
      </c>
      <c r="AL4" s="69" t="s">
        <v>262</v>
      </c>
      <c r="AM4" s="69" t="s">
        <v>262</v>
      </c>
      <c r="AN4" s="69" t="s">
        <v>262</v>
      </c>
      <c r="AO4" s="69" t="s">
        <v>262</v>
      </c>
      <c r="AP4" s="69" t="s">
        <v>262</v>
      </c>
      <c r="AQ4" s="69" t="s">
        <v>262</v>
      </c>
      <c r="AR4" s="69" t="s">
        <v>262</v>
      </c>
      <c r="AS4" s="69" t="s">
        <v>262</v>
      </c>
      <c r="AT4" s="69" t="s">
        <v>262</v>
      </c>
      <c r="AU4" s="69" t="s">
        <v>262</v>
      </c>
      <c r="AV4" s="69" t="s">
        <v>262</v>
      </c>
      <c r="AW4" s="69" t="s">
        <v>262</v>
      </c>
      <c r="AX4" s="69" t="s">
        <v>262</v>
      </c>
      <c r="AY4" s="69" t="s">
        <v>262</v>
      </c>
      <c r="AZ4" s="69" t="s">
        <v>262</v>
      </c>
      <c r="BA4" s="69" t="s">
        <v>262</v>
      </c>
    </row>
    <row r="5" spans="1:53" s="70" customFormat="1" x14ac:dyDescent="0.25">
      <c r="A5"/>
      <c r="B5" t="s">
        <v>263</v>
      </c>
      <c r="C5"/>
      <c r="D5"/>
      <c r="E5"/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0</v>
      </c>
      <c r="M5" s="83">
        <v>0</v>
      </c>
      <c r="N5" s="83">
        <v>0</v>
      </c>
      <c r="O5" s="83">
        <v>0</v>
      </c>
      <c r="P5" s="83">
        <v>0</v>
      </c>
      <c r="Q5" s="83">
        <v>0</v>
      </c>
      <c r="R5" s="83">
        <v>0</v>
      </c>
      <c r="S5" s="83">
        <v>0</v>
      </c>
      <c r="T5" s="83">
        <v>0</v>
      </c>
      <c r="U5" s="83">
        <v>0</v>
      </c>
      <c r="V5" s="83">
        <v>0</v>
      </c>
      <c r="W5" s="83">
        <v>0</v>
      </c>
      <c r="X5" s="83">
        <v>0</v>
      </c>
      <c r="Y5" s="83">
        <v>0</v>
      </c>
      <c r="Z5" s="83">
        <v>0</v>
      </c>
      <c r="AA5" s="83">
        <v>0</v>
      </c>
      <c r="AB5" s="83">
        <v>0</v>
      </c>
      <c r="AC5" s="83">
        <v>0</v>
      </c>
      <c r="AD5" s="83">
        <v>0</v>
      </c>
      <c r="AE5" s="83">
        <v>0</v>
      </c>
      <c r="AF5" s="83">
        <v>0</v>
      </c>
      <c r="AG5" s="83">
        <v>0</v>
      </c>
      <c r="AH5" s="83">
        <v>0</v>
      </c>
      <c r="AI5" s="83">
        <v>0</v>
      </c>
      <c r="AJ5" s="83">
        <v>0</v>
      </c>
      <c r="AK5" s="83">
        <v>0</v>
      </c>
      <c r="AL5" s="83">
        <v>0</v>
      </c>
      <c r="AM5" s="83">
        <v>0</v>
      </c>
      <c r="AN5" s="83">
        <v>0</v>
      </c>
      <c r="AO5" s="83">
        <v>0</v>
      </c>
      <c r="AP5" s="83">
        <v>0</v>
      </c>
      <c r="AQ5" s="83">
        <v>0</v>
      </c>
      <c r="AR5" s="83">
        <v>0</v>
      </c>
      <c r="AS5" s="83">
        <v>0</v>
      </c>
      <c r="AT5" s="83">
        <v>0</v>
      </c>
      <c r="AU5" s="83">
        <v>0</v>
      </c>
      <c r="AV5" s="83">
        <v>0</v>
      </c>
      <c r="AW5" s="83">
        <v>0</v>
      </c>
      <c r="AX5" s="83">
        <v>0</v>
      </c>
      <c r="AY5" s="83">
        <v>0</v>
      </c>
      <c r="AZ5" s="83">
        <v>0</v>
      </c>
      <c r="BA5" s="83">
        <v>0</v>
      </c>
    </row>
    <row r="6" spans="1:53" s="70" customFormat="1" x14ac:dyDescent="0.25">
      <c r="A6"/>
      <c r="B6" t="s">
        <v>264</v>
      </c>
      <c r="C6"/>
      <c r="D6"/>
      <c r="E6"/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0</v>
      </c>
      <c r="T6" s="83">
        <v>0</v>
      </c>
      <c r="U6" s="83">
        <v>0</v>
      </c>
      <c r="V6" s="83">
        <v>0</v>
      </c>
      <c r="W6" s="83">
        <v>0</v>
      </c>
      <c r="X6" s="83">
        <v>0</v>
      </c>
      <c r="Y6" s="83">
        <v>0</v>
      </c>
      <c r="Z6" s="83">
        <v>0</v>
      </c>
      <c r="AA6" s="83">
        <v>0</v>
      </c>
      <c r="AB6" s="83">
        <v>0</v>
      </c>
      <c r="AC6" s="83">
        <v>0</v>
      </c>
      <c r="AD6" s="83">
        <v>0</v>
      </c>
      <c r="AE6" s="83">
        <v>0</v>
      </c>
      <c r="AF6" s="83">
        <v>0</v>
      </c>
      <c r="AG6" s="83">
        <v>0</v>
      </c>
      <c r="AH6" s="83">
        <v>0</v>
      </c>
      <c r="AI6" s="83">
        <v>0</v>
      </c>
      <c r="AJ6" s="83">
        <v>0</v>
      </c>
      <c r="AK6" s="83">
        <v>0</v>
      </c>
      <c r="AL6" s="83">
        <v>0</v>
      </c>
      <c r="AM6" s="83">
        <v>0</v>
      </c>
      <c r="AN6" s="83">
        <v>0</v>
      </c>
      <c r="AO6" s="83">
        <v>0</v>
      </c>
      <c r="AP6" s="83">
        <v>0</v>
      </c>
      <c r="AQ6" s="83">
        <v>0</v>
      </c>
      <c r="AR6" s="83">
        <v>0</v>
      </c>
      <c r="AS6" s="83">
        <v>0</v>
      </c>
      <c r="AT6" s="83">
        <v>0</v>
      </c>
      <c r="AU6" s="83">
        <v>0</v>
      </c>
      <c r="AV6" s="83">
        <v>0</v>
      </c>
      <c r="AW6" s="83">
        <v>0</v>
      </c>
      <c r="AX6" s="83">
        <v>0</v>
      </c>
      <c r="AY6" s="83">
        <v>0</v>
      </c>
      <c r="AZ6" s="83">
        <v>0</v>
      </c>
      <c r="BA6" s="83">
        <v>0</v>
      </c>
    </row>
    <row r="7" spans="1:53" s="70" customFormat="1" x14ac:dyDescent="0.25">
      <c r="A7"/>
      <c r="B7" t="s">
        <v>265</v>
      </c>
      <c r="C7"/>
      <c r="D7"/>
      <c r="E7"/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0</v>
      </c>
      <c r="AB7" s="83">
        <v>0</v>
      </c>
      <c r="AC7" s="83">
        <v>0</v>
      </c>
      <c r="AD7" s="83">
        <v>0</v>
      </c>
      <c r="AE7" s="83">
        <v>0</v>
      </c>
      <c r="AF7" s="83">
        <v>0</v>
      </c>
      <c r="AG7" s="83">
        <v>0</v>
      </c>
      <c r="AH7" s="83">
        <v>0</v>
      </c>
      <c r="AI7" s="83">
        <v>0</v>
      </c>
      <c r="AJ7" s="83">
        <v>0</v>
      </c>
      <c r="AK7" s="83">
        <v>0</v>
      </c>
      <c r="AL7" s="83">
        <v>0</v>
      </c>
      <c r="AM7" s="83">
        <v>0</v>
      </c>
      <c r="AN7" s="83">
        <v>0</v>
      </c>
      <c r="AO7" s="83">
        <v>0</v>
      </c>
      <c r="AP7" s="83">
        <v>0</v>
      </c>
      <c r="AQ7" s="83">
        <v>0</v>
      </c>
      <c r="AR7" s="83">
        <v>0</v>
      </c>
      <c r="AS7" s="83">
        <v>0</v>
      </c>
      <c r="AT7" s="83">
        <v>0</v>
      </c>
      <c r="AU7" s="83">
        <v>0</v>
      </c>
      <c r="AV7" s="83">
        <v>0</v>
      </c>
      <c r="AW7" s="83">
        <v>0</v>
      </c>
      <c r="AX7" s="83">
        <v>0</v>
      </c>
      <c r="AY7" s="83">
        <v>0</v>
      </c>
      <c r="AZ7" s="83">
        <v>0</v>
      </c>
      <c r="BA7" s="83">
        <v>0</v>
      </c>
    </row>
    <row r="8" spans="1:53" s="70" customFormat="1" x14ac:dyDescent="0.25">
      <c r="A8"/>
      <c r="B8" t="s">
        <v>277</v>
      </c>
      <c r="C8"/>
      <c r="D8"/>
      <c r="E8"/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0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83">
        <v>0</v>
      </c>
      <c r="AN8" s="83">
        <v>0</v>
      </c>
      <c r="AO8" s="83">
        <v>0</v>
      </c>
      <c r="AP8" s="83">
        <v>0</v>
      </c>
      <c r="AQ8" s="83">
        <v>0</v>
      </c>
      <c r="AR8" s="83">
        <v>0</v>
      </c>
      <c r="AS8" s="83">
        <v>0</v>
      </c>
      <c r="AT8" s="83">
        <v>0</v>
      </c>
      <c r="AU8" s="83">
        <v>0</v>
      </c>
      <c r="AV8" s="83">
        <v>0</v>
      </c>
      <c r="AW8" s="83">
        <v>0</v>
      </c>
      <c r="AX8" s="83">
        <v>0</v>
      </c>
      <c r="AY8" s="83">
        <v>0</v>
      </c>
      <c r="AZ8" s="83">
        <v>0</v>
      </c>
      <c r="BA8" s="83">
        <v>0</v>
      </c>
    </row>
    <row r="9" spans="1:53" s="70" customFormat="1" x14ac:dyDescent="0.25">
      <c r="A9"/>
      <c r="B9" t="s">
        <v>266</v>
      </c>
      <c r="C9"/>
      <c r="D9"/>
      <c r="E9"/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0</v>
      </c>
      <c r="AF9" s="83">
        <v>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83">
        <v>0</v>
      </c>
      <c r="AN9" s="83">
        <v>0</v>
      </c>
      <c r="AO9" s="83">
        <v>0</v>
      </c>
      <c r="AP9" s="83">
        <v>0</v>
      </c>
      <c r="AQ9" s="83">
        <v>0</v>
      </c>
      <c r="AR9" s="83">
        <v>0</v>
      </c>
      <c r="AS9" s="83">
        <v>0</v>
      </c>
      <c r="AT9" s="83">
        <v>0</v>
      </c>
      <c r="AU9" s="83">
        <v>0</v>
      </c>
      <c r="AV9" s="83">
        <v>0</v>
      </c>
      <c r="AW9" s="83">
        <v>0</v>
      </c>
      <c r="AX9" s="83">
        <v>0</v>
      </c>
      <c r="AY9" s="83">
        <v>0</v>
      </c>
      <c r="AZ9" s="83">
        <v>0</v>
      </c>
      <c r="BA9" s="83">
        <v>0</v>
      </c>
    </row>
    <row r="10" spans="1:53" s="70" customFormat="1" x14ac:dyDescent="0.25">
      <c r="A10"/>
      <c r="B10" t="s">
        <v>278</v>
      </c>
      <c r="C10"/>
      <c r="D10"/>
      <c r="E10"/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0</v>
      </c>
      <c r="AJ10" s="83">
        <v>0</v>
      </c>
      <c r="AK10" s="83">
        <v>0</v>
      </c>
      <c r="AL10" s="83">
        <v>0</v>
      </c>
      <c r="AM10" s="83">
        <v>0</v>
      </c>
      <c r="AN10" s="83">
        <v>0</v>
      </c>
      <c r="AO10" s="83">
        <v>0</v>
      </c>
      <c r="AP10" s="83">
        <v>0</v>
      </c>
      <c r="AQ10" s="83">
        <v>0</v>
      </c>
      <c r="AR10" s="83">
        <v>0</v>
      </c>
      <c r="AS10" s="83">
        <v>0</v>
      </c>
      <c r="AT10" s="83">
        <v>0</v>
      </c>
      <c r="AU10" s="83">
        <v>0</v>
      </c>
      <c r="AV10" s="83">
        <v>0</v>
      </c>
      <c r="AW10" s="83">
        <v>0</v>
      </c>
      <c r="AX10" s="83">
        <v>0</v>
      </c>
      <c r="AY10" s="83">
        <v>0</v>
      </c>
      <c r="AZ10" s="83">
        <v>0</v>
      </c>
      <c r="BA10" s="83">
        <v>0</v>
      </c>
    </row>
    <row r="11" spans="1:53" s="70" customFormat="1" x14ac:dyDescent="0.25">
      <c r="A11"/>
      <c r="B11" t="s">
        <v>267</v>
      </c>
      <c r="C11"/>
      <c r="D11"/>
      <c r="E11"/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83">
        <v>0</v>
      </c>
      <c r="AN11" s="83">
        <v>0</v>
      </c>
      <c r="AO11" s="83">
        <v>0</v>
      </c>
      <c r="AP11" s="83">
        <v>0</v>
      </c>
      <c r="AQ11" s="83">
        <v>0</v>
      </c>
      <c r="AR11" s="83">
        <v>0</v>
      </c>
      <c r="AS11" s="83">
        <v>0</v>
      </c>
      <c r="AT11" s="83">
        <v>0</v>
      </c>
      <c r="AU11" s="83">
        <v>0</v>
      </c>
      <c r="AV11" s="83">
        <v>0</v>
      </c>
      <c r="AW11" s="83">
        <v>0</v>
      </c>
      <c r="AX11" s="83">
        <v>0</v>
      </c>
      <c r="AY11" s="83">
        <v>0</v>
      </c>
      <c r="AZ11" s="83">
        <v>0</v>
      </c>
      <c r="BA11" s="83">
        <v>0</v>
      </c>
    </row>
    <row r="12" spans="1:53" x14ac:dyDescent="0.25"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4" spans="1:53" x14ac:dyDescent="0.25">
      <c r="C14" t="s">
        <v>206</v>
      </c>
      <c r="F14" t="s">
        <v>238</v>
      </c>
      <c r="G14" t="s">
        <v>238</v>
      </c>
      <c r="H14" t="s">
        <v>238</v>
      </c>
      <c r="I14" t="s">
        <v>238</v>
      </c>
      <c r="J14" t="s">
        <v>238</v>
      </c>
      <c r="K14" t="s">
        <v>238</v>
      </c>
      <c r="L14" t="s">
        <v>238</v>
      </c>
      <c r="M14" t="s">
        <v>238</v>
      </c>
      <c r="N14" t="s">
        <v>238</v>
      </c>
      <c r="O14" t="s">
        <v>238</v>
      </c>
      <c r="P14" t="s">
        <v>238</v>
      </c>
      <c r="Q14" t="s">
        <v>238</v>
      </c>
      <c r="R14" t="s">
        <v>238</v>
      </c>
      <c r="S14" t="s">
        <v>238</v>
      </c>
      <c r="T14" t="s">
        <v>238</v>
      </c>
      <c r="U14" t="s">
        <v>238</v>
      </c>
      <c r="V14" t="s">
        <v>238</v>
      </c>
      <c r="W14" t="s">
        <v>238</v>
      </c>
      <c r="X14" t="s">
        <v>238</v>
      </c>
      <c r="Y14" t="s">
        <v>238</v>
      </c>
      <c r="Z14" t="s">
        <v>238</v>
      </c>
      <c r="AA14" t="s">
        <v>238</v>
      </c>
      <c r="AB14" t="s">
        <v>238</v>
      </c>
      <c r="AC14" t="s">
        <v>238</v>
      </c>
      <c r="AD14" t="s">
        <v>238</v>
      </c>
      <c r="AE14" t="s">
        <v>238</v>
      </c>
      <c r="AF14" t="s">
        <v>238</v>
      </c>
      <c r="AG14" t="s">
        <v>238</v>
      </c>
      <c r="AH14" t="s">
        <v>238</v>
      </c>
      <c r="AI14" t="s">
        <v>238</v>
      </c>
      <c r="AJ14" t="s">
        <v>238</v>
      </c>
      <c r="AK14" t="s">
        <v>238</v>
      </c>
      <c r="AL14" t="s">
        <v>238</v>
      </c>
      <c r="AM14" t="s">
        <v>238</v>
      </c>
      <c r="AN14" t="s">
        <v>238</v>
      </c>
      <c r="AO14" t="s">
        <v>238</v>
      </c>
      <c r="AP14" t="s">
        <v>238</v>
      </c>
      <c r="AQ14" t="s">
        <v>238</v>
      </c>
      <c r="AR14" t="s">
        <v>238</v>
      </c>
      <c r="AS14" t="s">
        <v>238</v>
      </c>
      <c r="AT14" t="s">
        <v>238</v>
      </c>
      <c r="AU14" t="s">
        <v>238</v>
      </c>
      <c r="AV14" t="s">
        <v>238</v>
      </c>
      <c r="AW14" t="s">
        <v>238</v>
      </c>
      <c r="AX14" t="s">
        <v>238</v>
      </c>
      <c r="AY14" t="s">
        <v>238</v>
      </c>
      <c r="AZ14" t="s">
        <v>238</v>
      </c>
      <c r="BA14" t="s">
        <v>238</v>
      </c>
    </row>
    <row r="15" spans="1:53" x14ac:dyDescent="0.25">
      <c r="B15" t="str">
        <f t="shared" ref="B15:B21" si="0">+B5</f>
        <v>FABBRICATI</v>
      </c>
      <c r="C15" s="82">
        <v>0.22</v>
      </c>
      <c r="F15" s="72">
        <f>+F5*$C15</f>
        <v>0</v>
      </c>
      <c r="G15" s="72">
        <f t="shared" ref="G15:AK15" si="1">+G5*$C15</f>
        <v>0</v>
      </c>
      <c r="H15" s="72">
        <f t="shared" si="1"/>
        <v>0</v>
      </c>
      <c r="I15" s="72">
        <f t="shared" si="1"/>
        <v>0</v>
      </c>
      <c r="J15" s="72">
        <f t="shared" si="1"/>
        <v>0</v>
      </c>
      <c r="K15" s="72">
        <f t="shared" si="1"/>
        <v>0</v>
      </c>
      <c r="L15" s="72">
        <f t="shared" si="1"/>
        <v>0</v>
      </c>
      <c r="M15" s="72">
        <f t="shared" si="1"/>
        <v>0</v>
      </c>
      <c r="N15" s="72">
        <f t="shared" si="1"/>
        <v>0</v>
      </c>
      <c r="O15" s="72">
        <f t="shared" si="1"/>
        <v>0</v>
      </c>
      <c r="P15" s="72">
        <f t="shared" si="1"/>
        <v>0</v>
      </c>
      <c r="Q15" s="72">
        <f t="shared" si="1"/>
        <v>0</v>
      </c>
      <c r="R15" s="72">
        <f t="shared" si="1"/>
        <v>0</v>
      </c>
      <c r="S15" s="72">
        <f t="shared" si="1"/>
        <v>0</v>
      </c>
      <c r="T15" s="72">
        <f t="shared" si="1"/>
        <v>0</v>
      </c>
      <c r="U15" s="72">
        <f t="shared" si="1"/>
        <v>0</v>
      </c>
      <c r="V15" s="72">
        <f t="shared" si="1"/>
        <v>0</v>
      </c>
      <c r="W15" s="72">
        <f t="shared" si="1"/>
        <v>0</v>
      </c>
      <c r="X15" s="72">
        <f t="shared" si="1"/>
        <v>0</v>
      </c>
      <c r="Y15" s="72">
        <f t="shared" si="1"/>
        <v>0</v>
      </c>
      <c r="Z15" s="72">
        <f t="shared" si="1"/>
        <v>0</v>
      </c>
      <c r="AA15" s="72">
        <f t="shared" si="1"/>
        <v>0</v>
      </c>
      <c r="AB15" s="72">
        <f t="shared" si="1"/>
        <v>0</v>
      </c>
      <c r="AC15" s="72">
        <f t="shared" si="1"/>
        <v>0</v>
      </c>
      <c r="AD15" s="72">
        <f t="shared" si="1"/>
        <v>0</v>
      </c>
      <c r="AE15" s="72">
        <f t="shared" si="1"/>
        <v>0</v>
      </c>
      <c r="AF15" s="72">
        <f t="shared" si="1"/>
        <v>0</v>
      </c>
      <c r="AG15" s="72">
        <f t="shared" si="1"/>
        <v>0</v>
      </c>
      <c r="AH15" s="72">
        <f t="shared" si="1"/>
        <v>0</v>
      </c>
      <c r="AI15" s="72">
        <f t="shared" si="1"/>
        <v>0</v>
      </c>
      <c r="AJ15" s="72">
        <f t="shared" si="1"/>
        <v>0</v>
      </c>
      <c r="AK15" s="72">
        <f t="shared" si="1"/>
        <v>0</v>
      </c>
      <c r="AL15" s="72">
        <f t="shared" ref="AL15:BA15" si="2">+AL5*$C15</f>
        <v>0</v>
      </c>
      <c r="AM15" s="72">
        <f t="shared" si="2"/>
        <v>0</v>
      </c>
      <c r="AN15" s="72">
        <f t="shared" si="2"/>
        <v>0</v>
      </c>
      <c r="AO15" s="72">
        <f t="shared" si="2"/>
        <v>0</v>
      </c>
      <c r="AP15" s="72">
        <f t="shared" si="2"/>
        <v>0</v>
      </c>
      <c r="AQ15" s="72">
        <f t="shared" si="2"/>
        <v>0</v>
      </c>
      <c r="AR15" s="72">
        <f t="shared" si="2"/>
        <v>0</v>
      </c>
      <c r="AS15" s="72">
        <f t="shared" si="2"/>
        <v>0</v>
      </c>
      <c r="AT15" s="72">
        <f t="shared" si="2"/>
        <v>0</v>
      </c>
      <c r="AU15" s="72">
        <f t="shared" si="2"/>
        <v>0</v>
      </c>
      <c r="AV15" s="72">
        <f t="shared" si="2"/>
        <v>0</v>
      </c>
      <c r="AW15" s="72">
        <f t="shared" si="2"/>
        <v>0</v>
      </c>
      <c r="AX15" s="72">
        <f t="shared" si="2"/>
        <v>0</v>
      </c>
      <c r="AY15" s="72">
        <f t="shared" si="2"/>
        <v>0</v>
      </c>
      <c r="AZ15" s="72">
        <f t="shared" si="2"/>
        <v>0</v>
      </c>
      <c r="BA15" s="72">
        <f t="shared" si="2"/>
        <v>0</v>
      </c>
    </row>
    <row r="16" spans="1:53" x14ac:dyDescent="0.25">
      <c r="B16" t="str">
        <f t="shared" si="0"/>
        <v>IMPIANTI E MACCHINARI</v>
      </c>
      <c r="C16" s="82">
        <v>0</v>
      </c>
      <c r="F16" s="72">
        <f t="shared" ref="F16:AK16" si="3">+F6*$C16</f>
        <v>0</v>
      </c>
      <c r="G16" s="72">
        <f t="shared" si="3"/>
        <v>0</v>
      </c>
      <c r="H16" s="72">
        <f t="shared" si="3"/>
        <v>0</v>
      </c>
      <c r="I16" s="72">
        <f t="shared" si="3"/>
        <v>0</v>
      </c>
      <c r="J16" s="72">
        <f t="shared" si="3"/>
        <v>0</v>
      </c>
      <c r="K16" s="72">
        <f t="shared" si="3"/>
        <v>0</v>
      </c>
      <c r="L16" s="72">
        <f t="shared" si="3"/>
        <v>0</v>
      </c>
      <c r="M16" s="72">
        <f t="shared" si="3"/>
        <v>0</v>
      </c>
      <c r="N16" s="72">
        <f t="shared" si="3"/>
        <v>0</v>
      </c>
      <c r="O16" s="72">
        <f t="shared" si="3"/>
        <v>0</v>
      </c>
      <c r="P16" s="72">
        <f t="shared" si="3"/>
        <v>0</v>
      </c>
      <c r="Q16" s="72">
        <f t="shared" si="3"/>
        <v>0</v>
      </c>
      <c r="R16" s="72">
        <f t="shared" si="3"/>
        <v>0</v>
      </c>
      <c r="S16" s="72">
        <f t="shared" si="3"/>
        <v>0</v>
      </c>
      <c r="T16" s="72">
        <f t="shared" si="3"/>
        <v>0</v>
      </c>
      <c r="U16" s="72">
        <f t="shared" si="3"/>
        <v>0</v>
      </c>
      <c r="V16" s="72">
        <f t="shared" si="3"/>
        <v>0</v>
      </c>
      <c r="W16" s="72">
        <f t="shared" si="3"/>
        <v>0</v>
      </c>
      <c r="X16" s="72">
        <f t="shared" si="3"/>
        <v>0</v>
      </c>
      <c r="Y16" s="72">
        <f t="shared" si="3"/>
        <v>0</v>
      </c>
      <c r="Z16" s="72">
        <f t="shared" si="3"/>
        <v>0</v>
      </c>
      <c r="AA16" s="72">
        <f t="shared" si="3"/>
        <v>0</v>
      </c>
      <c r="AB16" s="72">
        <f t="shared" si="3"/>
        <v>0</v>
      </c>
      <c r="AC16" s="72">
        <f t="shared" si="3"/>
        <v>0</v>
      </c>
      <c r="AD16" s="72">
        <f t="shared" si="3"/>
        <v>0</v>
      </c>
      <c r="AE16" s="72">
        <f t="shared" si="3"/>
        <v>0</v>
      </c>
      <c r="AF16" s="72">
        <f t="shared" si="3"/>
        <v>0</v>
      </c>
      <c r="AG16" s="72">
        <f t="shared" si="3"/>
        <v>0</v>
      </c>
      <c r="AH16" s="72">
        <f t="shared" si="3"/>
        <v>0</v>
      </c>
      <c r="AI16" s="72">
        <f t="shared" si="3"/>
        <v>0</v>
      </c>
      <c r="AJ16" s="72">
        <f t="shared" si="3"/>
        <v>0</v>
      </c>
      <c r="AK16" s="72">
        <f t="shared" si="3"/>
        <v>0</v>
      </c>
      <c r="AL16" s="72">
        <f t="shared" ref="AL16:BA16" si="4">+AL6*$C16</f>
        <v>0</v>
      </c>
      <c r="AM16" s="72">
        <f t="shared" si="4"/>
        <v>0</v>
      </c>
      <c r="AN16" s="72">
        <f t="shared" si="4"/>
        <v>0</v>
      </c>
      <c r="AO16" s="72">
        <f t="shared" si="4"/>
        <v>0</v>
      </c>
      <c r="AP16" s="72">
        <f t="shared" si="4"/>
        <v>0</v>
      </c>
      <c r="AQ16" s="72">
        <f t="shared" si="4"/>
        <v>0</v>
      </c>
      <c r="AR16" s="72">
        <f t="shared" si="4"/>
        <v>0</v>
      </c>
      <c r="AS16" s="72">
        <f t="shared" si="4"/>
        <v>0</v>
      </c>
      <c r="AT16" s="72">
        <f t="shared" si="4"/>
        <v>0</v>
      </c>
      <c r="AU16" s="72">
        <f t="shared" si="4"/>
        <v>0</v>
      </c>
      <c r="AV16" s="72">
        <f t="shared" si="4"/>
        <v>0</v>
      </c>
      <c r="AW16" s="72">
        <f t="shared" si="4"/>
        <v>0</v>
      </c>
      <c r="AX16" s="72">
        <f t="shared" si="4"/>
        <v>0</v>
      </c>
      <c r="AY16" s="72">
        <f t="shared" si="4"/>
        <v>0</v>
      </c>
      <c r="AZ16" s="72">
        <f t="shared" si="4"/>
        <v>0</v>
      </c>
      <c r="BA16" s="72">
        <f t="shared" si="4"/>
        <v>0</v>
      </c>
    </row>
    <row r="17" spans="2:53" x14ac:dyDescent="0.25">
      <c r="B17" t="str">
        <f t="shared" si="0"/>
        <v>ATTREZZATURE IND.LI E COMM.LI</v>
      </c>
      <c r="C17" s="82">
        <v>0</v>
      </c>
      <c r="F17" s="72">
        <f t="shared" ref="F17:AK17" si="5">+F7*$C17</f>
        <v>0</v>
      </c>
      <c r="G17" s="72">
        <f t="shared" si="5"/>
        <v>0</v>
      </c>
      <c r="H17" s="72">
        <f t="shared" si="5"/>
        <v>0</v>
      </c>
      <c r="I17" s="72">
        <f t="shared" si="5"/>
        <v>0</v>
      </c>
      <c r="J17" s="72">
        <f t="shared" si="5"/>
        <v>0</v>
      </c>
      <c r="K17" s="72">
        <f t="shared" si="5"/>
        <v>0</v>
      </c>
      <c r="L17" s="72">
        <f t="shared" si="5"/>
        <v>0</v>
      </c>
      <c r="M17" s="72">
        <f t="shared" si="5"/>
        <v>0</v>
      </c>
      <c r="N17" s="72">
        <f t="shared" si="5"/>
        <v>0</v>
      </c>
      <c r="O17" s="72">
        <f t="shared" si="5"/>
        <v>0</v>
      </c>
      <c r="P17" s="72">
        <f t="shared" si="5"/>
        <v>0</v>
      </c>
      <c r="Q17" s="72">
        <f t="shared" si="5"/>
        <v>0</v>
      </c>
      <c r="R17" s="72">
        <f t="shared" si="5"/>
        <v>0</v>
      </c>
      <c r="S17" s="72">
        <f t="shared" si="5"/>
        <v>0</v>
      </c>
      <c r="T17" s="72">
        <f t="shared" si="5"/>
        <v>0</v>
      </c>
      <c r="U17" s="72">
        <f t="shared" si="5"/>
        <v>0</v>
      </c>
      <c r="V17" s="72">
        <f t="shared" si="5"/>
        <v>0</v>
      </c>
      <c r="W17" s="72">
        <f t="shared" si="5"/>
        <v>0</v>
      </c>
      <c r="X17" s="72">
        <f t="shared" si="5"/>
        <v>0</v>
      </c>
      <c r="Y17" s="72">
        <f t="shared" si="5"/>
        <v>0</v>
      </c>
      <c r="Z17" s="72">
        <f t="shared" si="5"/>
        <v>0</v>
      </c>
      <c r="AA17" s="72">
        <f t="shared" si="5"/>
        <v>0</v>
      </c>
      <c r="AB17" s="72">
        <f t="shared" si="5"/>
        <v>0</v>
      </c>
      <c r="AC17" s="72">
        <f t="shared" si="5"/>
        <v>0</v>
      </c>
      <c r="AD17" s="72">
        <f t="shared" si="5"/>
        <v>0</v>
      </c>
      <c r="AE17" s="72">
        <f t="shared" si="5"/>
        <v>0</v>
      </c>
      <c r="AF17" s="72">
        <f t="shared" si="5"/>
        <v>0</v>
      </c>
      <c r="AG17" s="72">
        <f t="shared" si="5"/>
        <v>0</v>
      </c>
      <c r="AH17" s="72">
        <f t="shared" si="5"/>
        <v>0</v>
      </c>
      <c r="AI17" s="72">
        <f t="shared" si="5"/>
        <v>0</v>
      </c>
      <c r="AJ17" s="72">
        <f t="shared" si="5"/>
        <v>0</v>
      </c>
      <c r="AK17" s="72">
        <f t="shared" si="5"/>
        <v>0</v>
      </c>
      <c r="AL17" s="72">
        <f t="shared" ref="AL17:BA17" si="6">+AL7*$C17</f>
        <v>0</v>
      </c>
      <c r="AM17" s="72">
        <f t="shared" si="6"/>
        <v>0</v>
      </c>
      <c r="AN17" s="72">
        <f t="shared" si="6"/>
        <v>0</v>
      </c>
      <c r="AO17" s="72">
        <f t="shared" si="6"/>
        <v>0</v>
      </c>
      <c r="AP17" s="72">
        <f t="shared" si="6"/>
        <v>0</v>
      </c>
      <c r="AQ17" s="72">
        <f t="shared" si="6"/>
        <v>0</v>
      </c>
      <c r="AR17" s="72">
        <f t="shared" si="6"/>
        <v>0</v>
      </c>
      <c r="AS17" s="72">
        <f t="shared" si="6"/>
        <v>0</v>
      </c>
      <c r="AT17" s="72">
        <f t="shared" si="6"/>
        <v>0</v>
      </c>
      <c r="AU17" s="72">
        <f t="shared" si="6"/>
        <v>0</v>
      </c>
      <c r="AV17" s="72">
        <f t="shared" si="6"/>
        <v>0</v>
      </c>
      <c r="AW17" s="72">
        <f t="shared" si="6"/>
        <v>0</v>
      </c>
      <c r="AX17" s="72">
        <f t="shared" si="6"/>
        <v>0</v>
      </c>
      <c r="AY17" s="72">
        <f t="shared" si="6"/>
        <v>0</v>
      </c>
      <c r="AZ17" s="72">
        <f t="shared" si="6"/>
        <v>0</v>
      </c>
      <c r="BA17" s="72">
        <f t="shared" si="6"/>
        <v>0</v>
      </c>
    </row>
    <row r="18" spans="2:53" x14ac:dyDescent="0.25">
      <c r="B18" t="str">
        <f t="shared" si="0"/>
        <v>ALTRI BENI</v>
      </c>
      <c r="C18" s="82">
        <v>0.22</v>
      </c>
      <c r="F18" s="72">
        <f t="shared" ref="F18:AK18" si="7">+F8*$C18</f>
        <v>0</v>
      </c>
      <c r="G18" s="72">
        <f t="shared" si="7"/>
        <v>0</v>
      </c>
      <c r="H18" s="72">
        <f t="shared" si="7"/>
        <v>0</v>
      </c>
      <c r="I18" s="72">
        <f t="shared" si="7"/>
        <v>0</v>
      </c>
      <c r="J18" s="72">
        <f t="shared" si="7"/>
        <v>0</v>
      </c>
      <c r="K18" s="72">
        <f t="shared" si="7"/>
        <v>0</v>
      </c>
      <c r="L18" s="72">
        <f t="shared" si="7"/>
        <v>0</v>
      </c>
      <c r="M18" s="72">
        <f t="shared" si="7"/>
        <v>0</v>
      </c>
      <c r="N18" s="72">
        <f t="shared" si="7"/>
        <v>0</v>
      </c>
      <c r="O18" s="72">
        <f t="shared" si="7"/>
        <v>0</v>
      </c>
      <c r="P18" s="72">
        <f t="shared" si="7"/>
        <v>0</v>
      </c>
      <c r="Q18" s="72">
        <f t="shared" si="7"/>
        <v>0</v>
      </c>
      <c r="R18" s="72">
        <f t="shared" si="7"/>
        <v>0</v>
      </c>
      <c r="S18" s="72">
        <f t="shared" si="7"/>
        <v>0</v>
      </c>
      <c r="T18" s="72">
        <f t="shared" si="7"/>
        <v>0</v>
      </c>
      <c r="U18" s="72">
        <f t="shared" si="7"/>
        <v>0</v>
      </c>
      <c r="V18" s="72">
        <f t="shared" si="7"/>
        <v>0</v>
      </c>
      <c r="W18" s="72">
        <f t="shared" si="7"/>
        <v>0</v>
      </c>
      <c r="X18" s="72">
        <f t="shared" si="7"/>
        <v>0</v>
      </c>
      <c r="Y18" s="72">
        <f t="shared" si="7"/>
        <v>0</v>
      </c>
      <c r="Z18" s="72">
        <f t="shared" si="7"/>
        <v>0</v>
      </c>
      <c r="AA18" s="72">
        <f t="shared" si="7"/>
        <v>0</v>
      </c>
      <c r="AB18" s="72">
        <f t="shared" si="7"/>
        <v>0</v>
      </c>
      <c r="AC18" s="72">
        <f t="shared" si="7"/>
        <v>0</v>
      </c>
      <c r="AD18" s="72">
        <f t="shared" si="7"/>
        <v>0</v>
      </c>
      <c r="AE18" s="72">
        <f t="shared" si="7"/>
        <v>0</v>
      </c>
      <c r="AF18" s="72">
        <f t="shared" si="7"/>
        <v>0</v>
      </c>
      <c r="AG18" s="72">
        <f t="shared" si="7"/>
        <v>0</v>
      </c>
      <c r="AH18" s="72">
        <f t="shared" si="7"/>
        <v>0</v>
      </c>
      <c r="AI18" s="72">
        <f t="shared" si="7"/>
        <v>0</v>
      </c>
      <c r="AJ18" s="72">
        <f t="shared" si="7"/>
        <v>0</v>
      </c>
      <c r="AK18" s="72">
        <f t="shared" si="7"/>
        <v>0</v>
      </c>
      <c r="AL18" s="72">
        <f t="shared" ref="AL18:BA18" si="8">+AL8*$C18</f>
        <v>0</v>
      </c>
      <c r="AM18" s="72">
        <f t="shared" si="8"/>
        <v>0</v>
      </c>
      <c r="AN18" s="72">
        <f t="shared" si="8"/>
        <v>0</v>
      </c>
      <c r="AO18" s="72">
        <f t="shared" si="8"/>
        <v>0</v>
      </c>
      <c r="AP18" s="72">
        <f t="shared" si="8"/>
        <v>0</v>
      </c>
      <c r="AQ18" s="72">
        <f t="shared" si="8"/>
        <v>0</v>
      </c>
      <c r="AR18" s="72">
        <f t="shared" si="8"/>
        <v>0</v>
      </c>
      <c r="AS18" s="72">
        <f t="shared" si="8"/>
        <v>0</v>
      </c>
      <c r="AT18" s="72">
        <f t="shared" si="8"/>
        <v>0</v>
      </c>
      <c r="AU18" s="72">
        <f t="shared" si="8"/>
        <v>0</v>
      </c>
      <c r="AV18" s="72">
        <f t="shared" si="8"/>
        <v>0</v>
      </c>
      <c r="AW18" s="72">
        <f t="shared" si="8"/>
        <v>0</v>
      </c>
      <c r="AX18" s="72">
        <f t="shared" si="8"/>
        <v>0</v>
      </c>
      <c r="AY18" s="72">
        <f t="shared" si="8"/>
        <v>0</v>
      </c>
      <c r="AZ18" s="72">
        <f t="shared" si="8"/>
        <v>0</v>
      </c>
      <c r="BA18" s="72">
        <f t="shared" si="8"/>
        <v>0</v>
      </c>
    </row>
    <row r="19" spans="2:53" x14ac:dyDescent="0.25">
      <c r="B19" t="str">
        <f t="shared" si="0"/>
        <v>COSTI D'IMPIANTO E AMPLIAMENTO</v>
      </c>
      <c r="C19" s="82">
        <v>0</v>
      </c>
      <c r="F19" s="72">
        <f t="shared" ref="F19:AK19" si="9">+F9*$C19</f>
        <v>0</v>
      </c>
      <c r="G19" s="72">
        <f t="shared" si="9"/>
        <v>0</v>
      </c>
      <c r="H19" s="72">
        <f t="shared" si="9"/>
        <v>0</v>
      </c>
      <c r="I19" s="72">
        <f t="shared" si="9"/>
        <v>0</v>
      </c>
      <c r="J19" s="72">
        <f t="shared" si="9"/>
        <v>0</v>
      </c>
      <c r="K19" s="72">
        <f t="shared" si="9"/>
        <v>0</v>
      </c>
      <c r="L19" s="72">
        <f t="shared" si="9"/>
        <v>0</v>
      </c>
      <c r="M19" s="72">
        <f t="shared" si="9"/>
        <v>0</v>
      </c>
      <c r="N19" s="72">
        <f t="shared" si="9"/>
        <v>0</v>
      </c>
      <c r="O19" s="72">
        <f t="shared" si="9"/>
        <v>0</v>
      </c>
      <c r="P19" s="72">
        <f t="shared" si="9"/>
        <v>0</v>
      </c>
      <c r="Q19" s="72">
        <f t="shared" si="9"/>
        <v>0</v>
      </c>
      <c r="R19" s="72">
        <f t="shared" si="9"/>
        <v>0</v>
      </c>
      <c r="S19" s="72">
        <f t="shared" si="9"/>
        <v>0</v>
      </c>
      <c r="T19" s="72">
        <f t="shared" si="9"/>
        <v>0</v>
      </c>
      <c r="U19" s="72">
        <f t="shared" si="9"/>
        <v>0</v>
      </c>
      <c r="V19" s="72">
        <f t="shared" si="9"/>
        <v>0</v>
      </c>
      <c r="W19" s="72">
        <f t="shared" si="9"/>
        <v>0</v>
      </c>
      <c r="X19" s="72">
        <f t="shared" si="9"/>
        <v>0</v>
      </c>
      <c r="Y19" s="72">
        <f t="shared" si="9"/>
        <v>0</v>
      </c>
      <c r="Z19" s="72">
        <f t="shared" si="9"/>
        <v>0</v>
      </c>
      <c r="AA19" s="72">
        <f t="shared" si="9"/>
        <v>0</v>
      </c>
      <c r="AB19" s="72">
        <f t="shared" si="9"/>
        <v>0</v>
      </c>
      <c r="AC19" s="72">
        <f t="shared" si="9"/>
        <v>0</v>
      </c>
      <c r="AD19" s="72">
        <f t="shared" si="9"/>
        <v>0</v>
      </c>
      <c r="AE19" s="72">
        <f t="shared" si="9"/>
        <v>0</v>
      </c>
      <c r="AF19" s="72">
        <f t="shared" si="9"/>
        <v>0</v>
      </c>
      <c r="AG19" s="72">
        <f t="shared" si="9"/>
        <v>0</v>
      </c>
      <c r="AH19" s="72">
        <f t="shared" si="9"/>
        <v>0</v>
      </c>
      <c r="AI19" s="72">
        <f t="shared" si="9"/>
        <v>0</v>
      </c>
      <c r="AJ19" s="72">
        <f t="shared" si="9"/>
        <v>0</v>
      </c>
      <c r="AK19" s="72">
        <f t="shared" si="9"/>
        <v>0</v>
      </c>
      <c r="AL19" s="72">
        <f t="shared" ref="AL19:BA19" si="10">+AL9*$C19</f>
        <v>0</v>
      </c>
      <c r="AM19" s="72">
        <f t="shared" si="10"/>
        <v>0</v>
      </c>
      <c r="AN19" s="72">
        <f t="shared" si="10"/>
        <v>0</v>
      </c>
      <c r="AO19" s="72">
        <f t="shared" si="10"/>
        <v>0</v>
      </c>
      <c r="AP19" s="72">
        <f t="shared" si="10"/>
        <v>0</v>
      </c>
      <c r="AQ19" s="72">
        <f t="shared" si="10"/>
        <v>0</v>
      </c>
      <c r="AR19" s="72">
        <f t="shared" si="10"/>
        <v>0</v>
      </c>
      <c r="AS19" s="72">
        <f t="shared" si="10"/>
        <v>0</v>
      </c>
      <c r="AT19" s="72">
        <f t="shared" si="10"/>
        <v>0</v>
      </c>
      <c r="AU19" s="72">
        <f t="shared" si="10"/>
        <v>0</v>
      </c>
      <c r="AV19" s="72">
        <f t="shared" si="10"/>
        <v>0</v>
      </c>
      <c r="AW19" s="72">
        <f t="shared" si="10"/>
        <v>0</v>
      </c>
      <c r="AX19" s="72">
        <f t="shared" si="10"/>
        <v>0</v>
      </c>
      <c r="AY19" s="72">
        <f t="shared" si="10"/>
        <v>0</v>
      </c>
      <c r="AZ19" s="72">
        <f t="shared" si="10"/>
        <v>0</v>
      </c>
      <c r="BA19" s="72">
        <f t="shared" si="10"/>
        <v>0</v>
      </c>
    </row>
    <row r="20" spans="2:53" x14ac:dyDescent="0.25">
      <c r="B20" t="str">
        <f t="shared" si="0"/>
        <v>Ricerca &amp; Sviluppo</v>
      </c>
      <c r="C20" s="82">
        <v>0</v>
      </c>
      <c r="F20" s="72">
        <f t="shared" ref="F20:AN20" si="11">+F10*$C20</f>
        <v>0</v>
      </c>
      <c r="G20" s="72">
        <f t="shared" si="11"/>
        <v>0</v>
      </c>
      <c r="H20" s="72">
        <f t="shared" si="11"/>
        <v>0</v>
      </c>
      <c r="I20" s="72">
        <f t="shared" si="11"/>
        <v>0</v>
      </c>
      <c r="J20" s="72">
        <f t="shared" si="11"/>
        <v>0</v>
      </c>
      <c r="K20" s="72">
        <f t="shared" si="11"/>
        <v>0</v>
      </c>
      <c r="L20" s="72">
        <f t="shared" si="11"/>
        <v>0</v>
      </c>
      <c r="M20" s="72">
        <f t="shared" si="11"/>
        <v>0</v>
      </c>
      <c r="N20" s="72">
        <f t="shared" si="11"/>
        <v>0</v>
      </c>
      <c r="O20" s="72">
        <f t="shared" si="11"/>
        <v>0</v>
      </c>
      <c r="P20" s="72">
        <f t="shared" si="11"/>
        <v>0</v>
      </c>
      <c r="Q20" s="72">
        <f t="shared" si="11"/>
        <v>0</v>
      </c>
      <c r="R20" s="72">
        <f t="shared" si="11"/>
        <v>0</v>
      </c>
      <c r="S20" s="72">
        <f t="shared" si="11"/>
        <v>0</v>
      </c>
      <c r="T20" s="72">
        <f t="shared" si="11"/>
        <v>0</v>
      </c>
      <c r="U20" s="72">
        <f t="shared" si="11"/>
        <v>0</v>
      </c>
      <c r="V20" s="72">
        <f t="shared" si="11"/>
        <v>0</v>
      </c>
      <c r="W20" s="72">
        <f t="shared" si="11"/>
        <v>0</v>
      </c>
      <c r="X20" s="72">
        <f t="shared" si="11"/>
        <v>0</v>
      </c>
      <c r="Y20" s="72">
        <f t="shared" si="11"/>
        <v>0</v>
      </c>
      <c r="Z20" s="72">
        <f t="shared" si="11"/>
        <v>0</v>
      </c>
      <c r="AA20" s="72">
        <f t="shared" si="11"/>
        <v>0</v>
      </c>
      <c r="AB20" s="72">
        <f t="shared" si="11"/>
        <v>0</v>
      </c>
      <c r="AC20" s="72">
        <f t="shared" si="11"/>
        <v>0</v>
      </c>
      <c r="AD20" s="72">
        <f t="shared" si="11"/>
        <v>0</v>
      </c>
      <c r="AE20" s="72">
        <f t="shared" si="11"/>
        <v>0</v>
      </c>
      <c r="AF20" s="72">
        <f t="shared" si="11"/>
        <v>0</v>
      </c>
      <c r="AG20" s="72">
        <f t="shared" si="11"/>
        <v>0</v>
      </c>
      <c r="AH20" s="72">
        <f t="shared" si="11"/>
        <v>0</v>
      </c>
      <c r="AI20" s="72">
        <f t="shared" si="11"/>
        <v>0</v>
      </c>
      <c r="AJ20" s="72">
        <f t="shared" si="11"/>
        <v>0</v>
      </c>
      <c r="AK20" s="72">
        <f t="shared" si="11"/>
        <v>0</v>
      </c>
      <c r="AL20" s="72">
        <f t="shared" si="11"/>
        <v>0</v>
      </c>
      <c r="AM20" s="72">
        <f t="shared" si="11"/>
        <v>0</v>
      </c>
      <c r="AN20" s="72">
        <f t="shared" si="11"/>
        <v>0</v>
      </c>
      <c r="AO20" s="72">
        <f t="shared" ref="AO20:BA20" si="12">+AO10*$C20</f>
        <v>0</v>
      </c>
      <c r="AP20" s="72">
        <f t="shared" si="12"/>
        <v>0</v>
      </c>
      <c r="AQ20" s="72">
        <f t="shared" si="12"/>
        <v>0</v>
      </c>
      <c r="AR20" s="72">
        <f t="shared" si="12"/>
        <v>0</v>
      </c>
      <c r="AS20" s="72">
        <f t="shared" si="12"/>
        <v>0</v>
      </c>
      <c r="AT20" s="72">
        <f t="shared" si="12"/>
        <v>0</v>
      </c>
      <c r="AU20" s="72">
        <f t="shared" si="12"/>
        <v>0</v>
      </c>
      <c r="AV20" s="72">
        <f t="shared" si="12"/>
        <v>0</v>
      </c>
      <c r="AW20" s="72">
        <f t="shared" si="12"/>
        <v>0</v>
      </c>
      <c r="AX20" s="72">
        <f t="shared" si="12"/>
        <v>0</v>
      </c>
      <c r="AY20" s="72">
        <f t="shared" si="12"/>
        <v>0</v>
      </c>
      <c r="AZ20" s="72">
        <f t="shared" si="12"/>
        <v>0</v>
      </c>
      <c r="BA20" s="72">
        <f t="shared" si="12"/>
        <v>0</v>
      </c>
    </row>
    <row r="21" spans="2:53" x14ac:dyDescent="0.25">
      <c r="B21" t="str">
        <f t="shared" si="0"/>
        <v>ALTRE IMM.NI IMMATERIALI</v>
      </c>
      <c r="C21" s="82">
        <v>0.2</v>
      </c>
      <c r="F21" s="72">
        <f t="shared" ref="F21:U21" si="13">+F11*$C21</f>
        <v>0</v>
      </c>
      <c r="G21" s="72">
        <f t="shared" si="13"/>
        <v>0</v>
      </c>
      <c r="H21" s="72">
        <f t="shared" si="13"/>
        <v>0</v>
      </c>
      <c r="I21" s="72">
        <f t="shared" si="13"/>
        <v>0</v>
      </c>
      <c r="J21" s="72">
        <f t="shared" si="13"/>
        <v>0</v>
      </c>
      <c r="K21" s="72">
        <f t="shared" si="13"/>
        <v>0</v>
      </c>
      <c r="L21" s="72">
        <f t="shared" si="13"/>
        <v>0</v>
      </c>
      <c r="M21" s="72">
        <f t="shared" si="13"/>
        <v>0</v>
      </c>
      <c r="N21" s="72">
        <f t="shared" si="13"/>
        <v>0</v>
      </c>
      <c r="O21" s="72">
        <f t="shared" si="13"/>
        <v>0</v>
      </c>
      <c r="P21" s="72">
        <f t="shared" si="13"/>
        <v>0</v>
      </c>
      <c r="Q21" s="72">
        <f t="shared" si="13"/>
        <v>0</v>
      </c>
      <c r="R21" s="72">
        <f t="shared" si="13"/>
        <v>0</v>
      </c>
      <c r="S21" s="72">
        <f t="shared" si="13"/>
        <v>0</v>
      </c>
      <c r="T21" s="72">
        <f t="shared" si="13"/>
        <v>0</v>
      </c>
      <c r="U21" s="72">
        <f t="shared" si="13"/>
        <v>0</v>
      </c>
      <c r="V21" s="72">
        <f t="shared" ref="V21:BA21" si="14">+V11*$C21</f>
        <v>0</v>
      </c>
      <c r="W21" s="72">
        <f t="shared" si="14"/>
        <v>0</v>
      </c>
      <c r="X21" s="72">
        <f t="shared" si="14"/>
        <v>0</v>
      </c>
      <c r="Y21" s="72">
        <f t="shared" si="14"/>
        <v>0</v>
      </c>
      <c r="Z21" s="72">
        <f t="shared" si="14"/>
        <v>0</v>
      </c>
      <c r="AA21" s="72">
        <f t="shared" si="14"/>
        <v>0</v>
      </c>
      <c r="AB21" s="72">
        <f t="shared" si="14"/>
        <v>0</v>
      </c>
      <c r="AC21" s="72">
        <f t="shared" si="14"/>
        <v>0</v>
      </c>
      <c r="AD21" s="72">
        <f t="shared" si="14"/>
        <v>0</v>
      </c>
      <c r="AE21" s="72">
        <f t="shared" si="14"/>
        <v>0</v>
      </c>
      <c r="AF21" s="72">
        <f t="shared" si="14"/>
        <v>0</v>
      </c>
      <c r="AG21" s="72">
        <f t="shared" si="14"/>
        <v>0</v>
      </c>
      <c r="AH21" s="72">
        <f t="shared" si="14"/>
        <v>0</v>
      </c>
      <c r="AI21" s="72">
        <f t="shared" si="14"/>
        <v>0</v>
      </c>
      <c r="AJ21" s="72">
        <f t="shared" si="14"/>
        <v>0</v>
      </c>
      <c r="AK21" s="72">
        <f t="shared" si="14"/>
        <v>0</v>
      </c>
      <c r="AL21" s="72">
        <f t="shared" si="14"/>
        <v>0</v>
      </c>
      <c r="AM21" s="72">
        <f t="shared" si="14"/>
        <v>0</v>
      </c>
      <c r="AN21" s="72">
        <f t="shared" si="14"/>
        <v>0</v>
      </c>
      <c r="AO21" s="72">
        <f t="shared" si="14"/>
        <v>0</v>
      </c>
      <c r="AP21" s="72">
        <f t="shared" si="14"/>
        <v>0</v>
      </c>
      <c r="AQ21" s="72">
        <f t="shared" si="14"/>
        <v>0</v>
      </c>
      <c r="AR21" s="72">
        <f t="shared" si="14"/>
        <v>0</v>
      </c>
      <c r="AS21" s="72">
        <f t="shared" si="14"/>
        <v>0</v>
      </c>
      <c r="AT21" s="72">
        <f t="shared" si="14"/>
        <v>0</v>
      </c>
      <c r="AU21" s="72">
        <f t="shared" si="14"/>
        <v>0</v>
      </c>
      <c r="AV21" s="72">
        <f t="shared" si="14"/>
        <v>0</v>
      </c>
      <c r="AW21" s="72">
        <f t="shared" si="14"/>
        <v>0</v>
      </c>
      <c r="AX21" s="72">
        <f t="shared" si="14"/>
        <v>0</v>
      </c>
      <c r="AY21" s="72">
        <f t="shared" si="14"/>
        <v>0</v>
      </c>
      <c r="AZ21" s="72">
        <f t="shared" si="14"/>
        <v>0</v>
      </c>
      <c r="BA21" s="72">
        <f t="shared" si="14"/>
        <v>0</v>
      </c>
    </row>
    <row r="22" spans="2:53" s="73" customFormat="1" x14ac:dyDescent="0.25">
      <c r="B22" s="73" t="s">
        <v>268</v>
      </c>
      <c r="F22" s="74">
        <f>SUM(F15:F21)</f>
        <v>0</v>
      </c>
      <c r="G22" s="74">
        <f t="shared" ref="G22:BA22" si="15">SUM(G15:G21)</f>
        <v>0</v>
      </c>
      <c r="H22" s="74">
        <f t="shared" si="15"/>
        <v>0</v>
      </c>
      <c r="I22" s="74">
        <f t="shared" si="15"/>
        <v>0</v>
      </c>
      <c r="J22" s="74">
        <f t="shared" si="15"/>
        <v>0</v>
      </c>
      <c r="K22" s="74">
        <f t="shared" si="15"/>
        <v>0</v>
      </c>
      <c r="L22" s="74">
        <f t="shared" si="15"/>
        <v>0</v>
      </c>
      <c r="M22" s="74">
        <f t="shared" si="15"/>
        <v>0</v>
      </c>
      <c r="N22" s="74">
        <f t="shared" si="15"/>
        <v>0</v>
      </c>
      <c r="O22" s="74">
        <f t="shared" si="15"/>
        <v>0</v>
      </c>
      <c r="P22" s="74">
        <f t="shared" si="15"/>
        <v>0</v>
      </c>
      <c r="Q22" s="74">
        <f t="shared" si="15"/>
        <v>0</v>
      </c>
      <c r="R22" s="74">
        <f t="shared" si="15"/>
        <v>0</v>
      </c>
      <c r="S22" s="74">
        <f t="shared" si="15"/>
        <v>0</v>
      </c>
      <c r="T22" s="74">
        <f t="shared" si="15"/>
        <v>0</v>
      </c>
      <c r="U22" s="74">
        <f t="shared" si="15"/>
        <v>0</v>
      </c>
      <c r="V22" s="74">
        <f t="shared" si="15"/>
        <v>0</v>
      </c>
      <c r="W22" s="74">
        <f t="shared" si="15"/>
        <v>0</v>
      </c>
      <c r="X22" s="74">
        <f t="shared" si="15"/>
        <v>0</v>
      </c>
      <c r="Y22" s="74">
        <f t="shared" si="15"/>
        <v>0</v>
      </c>
      <c r="Z22" s="74">
        <f t="shared" si="15"/>
        <v>0</v>
      </c>
      <c r="AA22" s="74">
        <f t="shared" si="15"/>
        <v>0</v>
      </c>
      <c r="AB22" s="74">
        <f t="shared" si="15"/>
        <v>0</v>
      </c>
      <c r="AC22" s="74">
        <f t="shared" si="15"/>
        <v>0</v>
      </c>
      <c r="AD22" s="74">
        <f t="shared" si="15"/>
        <v>0</v>
      </c>
      <c r="AE22" s="74">
        <f t="shared" si="15"/>
        <v>0</v>
      </c>
      <c r="AF22" s="74">
        <f t="shared" si="15"/>
        <v>0</v>
      </c>
      <c r="AG22" s="74">
        <f t="shared" si="15"/>
        <v>0</v>
      </c>
      <c r="AH22" s="74">
        <f t="shared" si="15"/>
        <v>0</v>
      </c>
      <c r="AI22" s="74">
        <f t="shared" si="15"/>
        <v>0</v>
      </c>
      <c r="AJ22" s="74">
        <f t="shared" si="15"/>
        <v>0</v>
      </c>
      <c r="AK22" s="74">
        <f t="shared" si="15"/>
        <v>0</v>
      </c>
      <c r="AL22" s="74">
        <f t="shared" si="15"/>
        <v>0</v>
      </c>
      <c r="AM22" s="74">
        <f t="shared" si="15"/>
        <v>0</v>
      </c>
      <c r="AN22" s="74">
        <f t="shared" si="15"/>
        <v>0</v>
      </c>
      <c r="AO22" s="74">
        <f t="shared" si="15"/>
        <v>0</v>
      </c>
      <c r="AP22" s="74">
        <f t="shared" si="15"/>
        <v>0</v>
      </c>
      <c r="AQ22" s="74">
        <f t="shared" si="15"/>
        <v>0</v>
      </c>
      <c r="AR22" s="74">
        <f t="shared" si="15"/>
        <v>0</v>
      </c>
      <c r="AS22" s="74">
        <f t="shared" si="15"/>
        <v>0</v>
      </c>
      <c r="AT22" s="74">
        <f t="shared" si="15"/>
        <v>0</v>
      </c>
      <c r="AU22" s="74">
        <f t="shared" si="15"/>
        <v>0</v>
      </c>
      <c r="AV22" s="74">
        <f t="shared" si="15"/>
        <v>0</v>
      </c>
      <c r="AW22" s="74">
        <f t="shared" si="15"/>
        <v>0</v>
      </c>
      <c r="AX22" s="74">
        <f t="shared" si="15"/>
        <v>0</v>
      </c>
      <c r="AY22" s="74">
        <f t="shared" si="15"/>
        <v>0</v>
      </c>
      <c r="AZ22" s="74">
        <f t="shared" si="15"/>
        <v>0</v>
      </c>
      <c r="BA22" s="74">
        <f t="shared" si="15"/>
        <v>0</v>
      </c>
    </row>
    <row r="24" spans="2:53" ht="45" x14ac:dyDescent="0.25">
      <c r="C24" s="75" t="s">
        <v>269</v>
      </c>
      <c r="F24" s="75" t="s">
        <v>270</v>
      </c>
      <c r="G24" s="75" t="s">
        <v>270</v>
      </c>
      <c r="H24" s="75" t="s">
        <v>270</v>
      </c>
      <c r="I24" s="75" t="s">
        <v>270</v>
      </c>
      <c r="J24" s="75" t="s">
        <v>270</v>
      </c>
      <c r="K24" s="75" t="s">
        <v>270</v>
      </c>
      <c r="L24" s="75" t="s">
        <v>270</v>
      </c>
      <c r="M24" s="75" t="s">
        <v>270</v>
      </c>
      <c r="N24" s="75" t="s">
        <v>270</v>
      </c>
      <c r="O24" s="75" t="s">
        <v>270</v>
      </c>
      <c r="P24" s="75" t="s">
        <v>270</v>
      </c>
      <c r="Q24" s="75" t="s">
        <v>270</v>
      </c>
      <c r="R24" s="75" t="s">
        <v>270</v>
      </c>
      <c r="S24" s="75" t="s">
        <v>270</v>
      </c>
      <c r="T24" s="75" t="s">
        <v>270</v>
      </c>
      <c r="U24" s="75" t="s">
        <v>270</v>
      </c>
      <c r="V24" s="75" t="s">
        <v>270</v>
      </c>
      <c r="W24" s="75" t="s">
        <v>270</v>
      </c>
      <c r="X24" s="75" t="s">
        <v>270</v>
      </c>
      <c r="Y24" s="75" t="s">
        <v>270</v>
      </c>
      <c r="Z24" s="75" t="s">
        <v>270</v>
      </c>
      <c r="AA24" s="75" t="s">
        <v>270</v>
      </c>
      <c r="AB24" s="75" t="s">
        <v>270</v>
      </c>
      <c r="AC24" s="75" t="s">
        <v>270</v>
      </c>
      <c r="AD24" s="75" t="s">
        <v>270</v>
      </c>
      <c r="AE24" s="75" t="s">
        <v>270</v>
      </c>
      <c r="AF24" s="75" t="s">
        <v>270</v>
      </c>
      <c r="AG24" s="75" t="s">
        <v>270</v>
      </c>
      <c r="AH24" s="75" t="s">
        <v>270</v>
      </c>
      <c r="AI24" s="75" t="s">
        <v>270</v>
      </c>
      <c r="AJ24" s="75" t="s">
        <v>270</v>
      </c>
      <c r="AK24" s="75" t="s">
        <v>270</v>
      </c>
      <c r="AL24" s="75" t="s">
        <v>270</v>
      </c>
      <c r="AM24" s="75" t="s">
        <v>270</v>
      </c>
      <c r="AN24" s="75" t="s">
        <v>270</v>
      </c>
      <c r="AO24" s="75" t="s">
        <v>270</v>
      </c>
      <c r="AP24" s="75" t="s">
        <v>270</v>
      </c>
      <c r="AQ24" s="75" t="s">
        <v>270</v>
      </c>
      <c r="AR24" s="75" t="s">
        <v>270</v>
      </c>
      <c r="AS24" s="75" t="s">
        <v>270</v>
      </c>
      <c r="AT24" s="75" t="s">
        <v>270</v>
      </c>
      <c r="AU24" s="75" t="s">
        <v>270</v>
      </c>
      <c r="AV24" s="75" t="s">
        <v>270</v>
      </c>
      <c r="AW24" s="75" t="s">
        <v>270</v>
      </c>
      <c r="AX24" s="75" t="s">
        <v>270</v>
      </c>
      <c r="AY24" s="75" t="s">
        <v>270</v>
      </c>
      <c r="AZ24" s="75" t="s">
        <v>270</v>
      </c>
      <c r="BA24" s="75" t="s">
        <v>270</v>
      </c>
    </row>
    <row r="25" spans="2:53" x14ac:dyDescent="0.25">
      <c r="B25" t="str">
        <f t="shared" ref="B25:B31" si="16">+B5</f>
        <v>FABBRICATI</v>
      </c>
      <c r="C25" s="68">
        <v>30</v>
      </c>
      <c r="F25" s="27">
        <f t="shared" ref="F25:F31" si="17">+IF($C25=0,0,(+F5+F15))</f>
        <v>0</v>
      </c>
      <c r="G25" s="27">
        <f t="shared" ref="G25:G31" si="18">+IF($C25=0,0,IF($C25=30,(G5+G15),(SUM(F5:G5)+SUM(F15:G15))))</f>
        <v>0</v>
      </c>
      <c r="H25" s="27">
        <f t="shared" ref="H25:I31" si="19">+IF($C25=0,0,IF($C25=30,(H5+H15),IF($C25=60,(SUM(G5:H5)+SUM(G15:H15)),(SUM(F5:H5)+SUM(F15:H15)))))</f>
        <v>0</v>
      </c>
      <c r="I25" s="27">
        <f t="shared" si="19"/>
        <v>0</v>
      </c>
      <c r="J25" s="27">
        <f t="shared" ref="J25:BA25" si="20">+IF($C25=0,0,IF($C25=30,(J5+J15),IF($C25=60,(SUM(I5:J5)+SUM(I15:J15)),(SUM(H5:J5)+SUM(H15:J15)))))</f>
        <v>0</v>
      </c>
      <c r="K25" s="27">
        <f t="shared" si="20"/>
        <v>0</v>
      </c>
      <c r="L25" s="27">
        <f t="shared" si="20"/>
        <v>0</v>
      </c>
      <c r="M25" s="27">
        <f t="shared" si="20"/>
        <v>0</v>
      </c>
      <c r="N25" s="27">
        <f t="shared" si="20"/>
        <v>0</v>
      </c>
      <c r="O25" s="27">
        <f t="shared" si="20"/>
        <v>0</v>
      </c>
      <c r="P25" s="27">
        <f t="shared" si="20"/>
        <v>0</v>
      </c>
      <c r="Q25" s="27">
        <f t="shared" si="20"/>
        <v>0</v>
      </c>
      <c r="R25" s="27">
        <f t="shared" si="20"/>
        <v>0</v>
      </c>
      <c r="S25" s="27">
        <f t="shared" si="20"/>
        <v>0</v>
      </c>
      <c r="T25" s="27">
        <f t="shared" si="20"/>
        <v>0</v>
      </c>
      <c r="U25" s="27">
        <f t="shared" si="20"/>
        <v>0</v>
      </c>
      <c r="V25" s="27">
        <f t="shared" si="20"/>
        <v>0</v>
      </c>
      <c r="W25" s="27">
        <f t="shared" si="20"/>
        <v>0</v>
      </c>
      <c r="X25" s="27">
        <f t="shared" si="20"/>
        <v>0</v>
      </c>
      <c r="Y25" s="27">
        <f t="shared" si="20"/>
        <v>0</v>
      </c>
      <c r="Z25" s="27">
        <f t="shared" si="20"/>
        <v>0</v>
      </c>
      <c r="AA25" s="27">
        <f t="shared" si="20"/>
        <v>0</v>
      </c>
      <c r="AB25" s="27">
        <f t="shared" si="20"/>
        <v>0</v>
      </c>
      <c r="AC25" s="27">
        <f t="shared" si="20"/>
        <v>0</v>
      </c>
      <c r="AD25" s="27">
        <f t="shared" si="20"/>
        <v>0</v>
      </c>
      <c r="AE25" s="27">
        <f t="shared" si="20"/>
        <v>0</v>
      </c>
      <c r="AF25" s="27">
        <f t="shared" si="20"/>
        <v>0</v>
      </c>
      <c r="AG25" s="27">
        <f t="shared" si="20"/>
        <v>0</v>
      </c>
      <c r="AH25" s="27">
        <f t="shared" si="20"/>
        <v>0</v>
      </c>
      <c r="AI25" s="27">
        <f t="shared" si="20"/>
        <v>0</v>
      </c>
      <c r="AJ25" s="27">
        <f t="shared" si="20"/>
        <v>0</v>
      </c>
      <c r="AK25" s="27">
        <f t="shared" si="20"/>
        <v>0</v>
      </c>
      <c r="AL25" s="27">
        <f t="shared" si="20"/>
        <v>0</v>
      </c>
      <c r="AM25" s="27">
        <f t="shared" si="20"/>
        <v>0</v>
      </c>
      <c r="AN25" s="27">
        <f t="shared" si="20"/>
        <v>0</v>
      </c>
      <c r="AO25" s="27">
        <f t="shared" si="20"/>
        <v>0</v>
      </c>
      <c r="AP25" s="27">
        <f t="shared" si="20"/>
        <v>0</v>
      </c>
      <c r="AQ25" s="27">
        <f t="shared" si="20"/>
        <v>0</v>
      </c>
      <c r="AR25" s="27">
        <f t="shared" si="20"/>
        <v>0</v>
      </c>
      <c r="AS25" s="27">
        <f t="shared" si="20"/>
        <v>0</v>
      </c>
      <c r="AT25" s="27">
        <f t="shared" si="20"/>
        <v>0</v>
      </c>
      <c r="AU25" s="27">
        <f t="shared" si="20"/>
        <v>0</v>
      </c>
      <c r="AV25" s="27">
        <f t="shared" si="20"/>
        <v>0</v>
      </c>
      <c r="AW25" s="27">
        <f t="shared" si="20"/>
        <v>0</v>
      </c>
      <c r="AX25" s="27">
        <f t="shared" si="20"/>
        <v>0</v>
      </c>
      <c r="AY25" s="27">
        <f t="shared" si="20"/>
        <v>0</v>
      </c>
      <c r="AZ25" s="27">
        <f t="shared" si="20"/>
        <v>0</v>
      </c>
      <c r="BA25" s="27">
        <f t="shared" si="20"/>
        <v>0</v>
      </c>
    </row>
    <row r="26" spans="2:53" x14ac:dyDescent="0.25">
      <c r="B26" t="str">
        <f t="shared" si="16"/>
        <v>IMPIANTI E MACCHINARI</v>
      </c>
      <c r="C26" s="68">
        <v>0</v>
      </c>
      <c r="F26" s="27">
        <f t="shared" si="17"/>
        <v>0</v>
      </c>
      <c r="G26" s="27">
        <f t="shared" si="18"/>
        <v>0</v>
      </c>
      <c r="H26" s="27">
        <f t="shared" si="19"/>
        <v>0</v>
      </c>
      <c r="I26" s="27">
        <f t="shared" si="19"/>
        <v>0</v>
      </c>
      <c r="J26" s="27">
        <f t="shared" ref="J26:S30" si="21">+IF($C26=0,0,IF($C26=30,(J6+J16),IF($C26=60,(SUM(I6:J6)+SUM(I16:J16)),(SUM(H6:J6)+SUM(H16:J16)))))</f>
        <v>0</v>
      </c>
      <c r="K26" s="27">
        <f t="shared" si="21"/>
        <v>0</v>
      </c>
      <c r="L26" s="27">
        <f t="shared" si="21"/>
        <v>0</v>
      </c>
      <c r="M26" s="27">
        <f t="shared" si="21"/>
        <v>0</v>
      </c>
      <c r="N26" s="27">
        <f t="shared" si="21"/>
        <v>0</v>
      </c>
      <c r="O26" s="27">
        <f t="shared" si="21"/>
        <v>0</v>
      </c>
      <c r="P26" s="27">
        <f t="shared" si="21"/>
        <v>0</v>
      </c>
      <c r="Q26" s="27">
        <f t="shared" si="21"/>
        <v>0</v>
      </c>
      <c r="R26" s="27">
        <f t="shared" si="21"/>
        <v>0</v>
      </c>
      <c r="S26" s="27">
        <f t="shared" si="21"/>
        <v>0</v>
      </c>
      <c r="T26" s="27">
        <f t="shared" ref="T26:AC30" si="22">+IF($C26=0,0,IF($C26=30,(T6+T16),IF($C26=60,(SUM(S6:T6)+SUM(S16:T16)),(SUM(R6:T6)+SUM(R16:T16)))))</f>
        <v>0</v>
      </c>
      <c r="U26" s="27">
        <f t="shared" si="22"/>
        <v>0</v>
      </c>
      <c r="V26" s="27">
        <f t="shared" si="22"/>
        <v>0</v>
      </c>
      <c r="W26" s="27">
        <f t="shared" si="22"/>
        <v>0</v>
      </c>
      <c r="X26" s="27">
        <f t="shared" si="22"/>
        <v>0</v>
      </c>
      <c r="Y26" s="27">
        <f t="shared" si="22"/>
        <v>0</v>
      </c>
      <c r="Z26" s="27">
        <f t="shared" si="22"/>
        <v>0</v>
      </c>
      <c r="AA26" s="27">
        <f t="shared" si="22"/>
        <v>0</v>
      </c>
      <c r="AB26" s="27">
        <f t="shared" si="22"/>
        <v>0</v>
      </c>
      <c r="AC26" s="27">
        <f t="shared" si="22"/>
        <v>0</v>
      </c>
      <c r="AD26" s="27">
        <f t="shared" ref="AD26:AM30" si="23">+IF($C26=0,0,IF($C26=30,(AD6+AD16),IF($C26=60,(SUM(AC6:AD6)+SUM(AC16:AD16)),(SUM(AB6:AD6)+SUM(AB16:AD16)))))</f>
        <v>0</v>
      </c>
      <c r="AE26" s="27">
        <f t="shared" si="23"/>
        <v>0</v>
      </c>
      <c r="AF26" s="27">
        <f t="shared" si="23"/>
        <v>0</v>
      </c>
      <c r="AG26" s="27">
        <f t="shared" si="23"/>
        <v>0</v>
      </c>
      <c r="AH26" s="27">
        <f t="shared" si="23"/>
        <v>0</v>
      </c>
      <c r="AI26" s="27">
        <f t="shared" si="23"/>
        <v>0</v>
      </c>
      <c r="AJ26" s="27">
        <f t="shared" si="23"/>
        <v>0</v>
      </c>
      <c r="AK26" s="27">
        <f t="shared" si="23"/>
        <v>0</v>
      </c>
      <c r="AL26" s="27">
        <f t="shared" si="23"/>
        <v>0</v>
      </c>
      <c r="AM26" s="27">
        <f t="shared" si="23"/>
        <v>0</v>
      </c>
      <c r="AN26" s="27">
        <f t="shared" ref="AN26:AW30" si="24">+IF($C26=0,0,IF($C26=30,(AN6+AN16),IF($C26=60,(SUM(AM6:AN6)+SUM(AM16:AN16)),(SUM(AL6:AN6)+SUM(AL16:AN16)))))</f>
        <v>0</v>
      </c>
      <c r="AO26" s="27">
        <f t="shared" si="24"/>
        <v>0</v>
      </c>
      <c r="AP26" s="27">
        <f t="shared" si="24"/>
        <v>0</v>
      </c>
      <c r="AQ26" s="27">
        <f t="shared" si="24"/>
        <v>0</v>
      </c>
      <c r="AR26" s="27">
        <f t="shared" si="24"/>
        <v>0</v>
      </c>
      <c r="AS26" s="27">
        <f t="shared" si="24"/>
        <v>0</v>
      </c>
      <c r="AT26" s="27">
        <f t="shared" si="24"/>
        <v>0</v>
      </c>
      <c r="AU26" s="27">
        <f t="shared" si="24"/>
        <v>0</v>
      </c>
      <c r="AV26" s="27">
        <f t="shared" si="24"/>
        <v>0</v>
      </c>
      <c r="AW26" s="27">
        <f t="shared" si="24"/>
        <v>0</v>
      </c>
      <c r="AX26" s="27">
        <f t="shared" ref="AX26:BA30" si="25">+IF($C26=0,0,IF($C26=30,(AX6+AX16),IF($C26=60,(SUM(AW6:AX6)+SUM(AW16:AX16)),(SUM(AV6:AX6)+SUM(AV16:AX16)))))</f>
        <v>0</v>
      </c>
      <c r="AY26" s="27">
        <f t="shared" si="25"/>
        <v>0</v>
      </c>
      <c r="AZ26" s="27">
        <f t="shared" si="25"/>
        <v>0</v>
      </c>
      <c r="BA26" s="27">
        <f t="shared" si="25"/>
        <v>0</v>
      </c>
    </row>
    <row r="27" spans="2:53" x14ac:dyDescent="0.25">
      <c r="B27" t="str">
        <f t="shared" si="16"/>
        <v>ATTREZZATURE IND.LI E COMM.LI</v>
      </c>
      <c r="C27" s="68">
        <v>0</v>
      </c>
      <c r="F27" s="27">
        <f t="shared" si="17"/>
        <v>0</v>
      </c>
      <c r="G27" s="27">
        <f t="shared" si="18"/>
        <v>0</v>
      </c>
      <c r="H27" s="27">
        <f t="shared" si="19"/>
        <v>0</v>
      </c>
      <c r="I27" s="27">
        <f t="shared" si="19"/>
        <v>0</v>
      </c>
      <c r="J27" s="27">
        <f t="shared" si="21"/>
        <v>0</v>
      </c>
      <c r="K27" s="27">
        <f t="shared" si="21"/>
        <v>0</v>
      </c>
      <c r="L27" s="27">
        <f t="shared" si="21"/>
        <v>0</v>
      </c>
      <c r="M27" s="27">
        <f t="shared" si="21"/>
        <v>0</v>
      </c>
      <c r="N27" s="27">
        <f t="shared" si="21"/>
        <v>0</v>
      </c>
      <c r="O27" s="27">
        <f t="shared" si="21"/>
        <v>0</v>
      </c>
      <c r="P27" s="27">
        <f t="shared" si="21"/>
        <v>0</v>
      </c>
      <c r="Q27" s="27">
        <f t="shared" si="21"/>
        <v>0</v>
      </c>
      <c r="R27" s="27">
        <f t="shared" si="21"/>
        <v>0</v>
      </c>
      <c r="S27" s="27">
        <f t="shared" si="21"/>
        <v>0</v>
      </c>
      <c r="T27" s="27">
        <f t="shared" si="22"/>
        <v>0</v>
      </c>
      <c r="U27" s="27">
        <f t="shared" si="22"/>
        <v>0</v>
      </c>
      <c r="V27" s="27">
        <f t="shared" si="22"/>
        <v>0</v>
      </c>
      <c r="W27" s="27">
        <f t="shared" si="22"/>
        <v>0</v>
      </c>
      <c r="X27" s="27">
        <f t="shared" si="22"/>
        <v>0</v>
      </c>
      <c r="Y27" s="27">
        <f t="shared" si="22"/>
        <v>0</v>
      </c>
      <c r="Z27" s="27">
        <f t="shared" si="22"/>
        <v>0</v>
      </c>
      <c r="AA27" s="27">
        <f t="shared" si="22"/>
        <v>0</v>
      </c>
      <c r="AB27" s="27">
        <f t="shared" si="22"/>
        <v>0</v>
      </c>
      <c r="AC27" s="27">
        <f t="shared" si="22"/>
        <v>0</v>
      </c>
      <c r="AD27" s="27">
        <f t="shared" si="23"/>
        <v>0</v>
      </c>
      <c r="AE27" s="27">
        <f t="shared" si="23"/>
        <v>0</v>
      </c>
      <c r="AF27" s="27">
        <f t="shared" si="23"/>
        <v>0</v>
      </c>
      <c r="AG27" s="27">
        <f t="shared" si="23"/>
        <v>0</v>
      </c>
      <c r="AH27" s="27">
        <f t="shared" si="23"/>
        <v>0</v>
      </c>
      <c r="AI27" s="27">
        <f t="shared" si="23"/>
        <v>0</v>
      </c>
      <c r="AJ27" s="27">
        <f t="shared" si="23"/>
        <v>0</v>
      </c>
      <c r="AK27" s="27">
        <f t="shared" si="23"/>
        <v>0</v>
      </c>
      <c r="AL27" s="27">
        <f t="shared" si="23"/>
        <v>0</v>
      </c>
      <c r="AM27" s="27">
        <f t="shared" si="23"/>
        <v>0</v>
      </c>
      <c r="AN27" s="27">
        <f t="shared" si="24"/>
        <v>0</v>
      </c>
      <c r="AO27" s="27">
        <f t="shared" si="24"/>
        <v>0</v>
      </c>
      <c r="AP27" s="27">
        <f t="shared" si="24"/>
        <v>0</v>
      </c>
      <c r="AQ27" s="27">
        <f t="shared" si="24"/>
        <v>0</v>
      </c>
      <c r="AR27" s="27">
        <f t="shared" si="24"/>
        <v>0</v>
      </c>
      <c r="AS27" s="27">
        <f t="shared" si="24"/>
        <v>0</v>
      </c>
      <c r="AT27" s="27">
        <f t="shared" si="24"/>
        <v>0</v>
      </c>
      <c r="AU27" s="27">
        <f t="shared" si="24"/>
        <v>0</v>
      </c>
      <c r="AV27" s="27">
        <f t="shared" si="24"/>
        <v>0</v>
      </c>
      <c r="AW27" s="27">
        <f t="shared" si="24"/>
        <v>0</v>
      </c>
      <c r="AX27" s="27">
        <f t="shared" si="25"/>
        <v>0</v>
      </c>
      <c r="AY27" s="27">
        <f t="shared" si="25"/>
        <v>0</v>
      </c>
      <c r="AZ27" s="27">
        <f t="shared" si="25"/>
        <v>0</v>
      </c>
      <c r="BA27" s="27">
        <f t="shared" si="25"/>
        <v>0</v>
      </c>
    </row>
    <row r="28" spans="2:53" x14ac:dyDescent="0.25">
      <c r="B28" t="str">
        <f t="shared" si="16"/>
        <v>ALTRI BENI</v>
      </c>
      <c r="C28" s="68">
        <v>30</v>
      </c>
      <c r="F28" s="27">
        <f t="shared" si="17"/>
        <v>0</v>
      </c>
      <c r="G28" s="27">
        <f t="shared" si="18"/>
        <v>0</v>
      </c>
      <c r="H28" s="27">
        <f t="shared" si="19"/>
        <v>0</v>
      </c>
      <c r="I28" s="27">
        <f t="shared" si="19"/>
        <v>0</v>
      </c>
      <c r="J28" s="27">
        <f t="shared" si="21"/>
        <v>0</v>
      </c>
      <c r="K28" s="27">
        <f t="shared" si="21"/>
        <v>0</v>
      </c>
      <c r="L28" s="27">
        <f t="shared" si="21"/>
        <v>0</v>
      </c>
      <c r="M28" s="27">
        <f t="shared" si="21"/>
        <v>0</v>
      </c>
      <c r="N28" s="27">
        <f t="shared" si="21"/>
        <v>0</v>
      </c>
      <c r="O28" s="27">
        <f t="shared" si="21"/>
        <v>0</v>
      </c>
      <c r="P28" s="27">
        <f t="shared" si="21"/>
        <v>0</v>
      </c>
      <c r="Q28" s="27">
        <f t="shared" si="21"/>
        <v>0</v>
      </c>
      <c r="R28" s="27">
        <f t="shared" si="21"/>
        <v>0</v>
      </c>
      <c r="S28" s="27">
        <f t="shared" si="21"/>
        <v>0</v>
      </c>
      <c r="T28" s="27">
        <f t="shared" si="22"/>
        <v>0</v>
      </c>
      <c r="U28" s="27">
        <f t="shared" si="22"/>
        <v>0</v>
      </c>
      <c r="V28" s="27">
        <f t="shared" si="22"/>
        <v>0</v>
      </c>
      <c r="W28" s="27">
        <f t="shared" si="22"/>
        <v>0</v>
      </c>
      <c r="X28" s="27">
        <f t="shared" si="22"/>
        <v>0</v>
      </c>
      <c r="Y28" s="27">
        <f t="shared" si="22"/>
        <v>0</v>
      </c>
      <c r="Z28" s="27">
        <f t="shared" si="22"/>
        <v>0</v>
      </c>
      <c r="AA28" s="27">
        <f t="shared" si="22"/>
        <v>0</v>
      </c>
      <c r="AB28" s="27">
        <f t="shared" si="22"/>
        <v>0</v>
      </c>
      <c r="AC28" s="27">
        <f t="shared" si="22"/>
        <v>0</v>
      </c>
      <c r="AD28" s="27">
        <f t="shared" si="23"/>
        <v>0</v>
      </c>
      <c r="AE28" s="27">
        <f t="shared" si="23"/>
        <v>0</v>
      </c>
      <c r="AF28" s="27">
        <f t="shared" si="23"/>
        <v>0</v>
      </c>
      <c r="AG28" s="27">
        <f t="shared" si="23"/>
        <v>0</v>
      </c>
      <c r="AH28" s="27">
        <f t="shared" si="23"/>
        <v>0</v>
      </c>
      <c r="AI28" s="27">
        <f t="shared" si="23"/>
        <v>0</v>
      </c>
      <c r="AJ28" s="27">
        <f t="shared" si="23"/>
        <v>0</v>
      </c>
      <c r="AK28" s="27">
        <f t="shared" si="23"/>
        <v>0</v>
      </c>
      <c r="AL28" s="27">
        <f t="shared" si="23"/>
        <v>0</v>
      </c>
      <c r="AM28" s="27">
        <f t="shared" si="23"/>
        <v>0</v>
      </c>
      <c r="AN28" s="27">
        <f t="shared" si="24"/>
        <v>0</v>
      </c>
      <c r="AO28" s="27">
        <f t="shared" si="24"/>
        <v>0</v>
      </c>
      <c r="AP28" s="27">
        <f t="shared" si="24"/>
        <v>0</v>
      </c>
      <c r="AQ28" s="27">
        <f t="shared" si="24"/>
        <v>0</v>
      </c>
      <c r="AR28" s="27">
        <f t="shared" si="24"/>
        <v>0</v>
      </c>
      <c r="AS28" s="27">
        <f t="shared" si="24"/>
        <v>0</v>
      </c>
      <c r="AT28" s="27">
        <f t="shared" si="24"/>
        <v>0</v>
      </c>
      <c r="AU28" s="27">
        <f t="shared" si="24"/>
        <v>0</v>
      </c>
      <c r="AV28" s="27">
        <f t="shared" si="24"/>
        <v>0</v>
      </c>
      <c r="AW28" s="27">
        <f t="shared" si="24"/>
        <v>0</v>
      </c>
      <c r="AX28" s="27">
        <f t="shared" si="25"/>
        <v>0</v>
      </c>
      <c r="AY28" s="27">
        <f t="shared" si="25"/>
        <v>0</v>
      </c>
      <c r="AZ28" s="27">
        <f t="shared" si="25"/>
        <v>0</v>
      </c>
      <c r="BA28" s="27">
        <f t="shared" si="25"/>
        <v>0</v>
      </c>
    </row>
    <row r="29" spans="2:53" x14ac:dyDescent="0.25">
      <c r="B29" t="str">
        <f t="shared" si="16"/>
        <v>COSTI D'IMPIANTO E AMPLIAMENTO</v>
      </c>
      <c r="C29" s="68">
        <v>0</v>
      </c>
      <c r="F29" s="27">
        <f t="shared" si="17"/>
        <v>0</v>
      </c>
      <c r="G29" s="27">
        <f t="shared" si="18"/>
        <v>0</v>
      </c>
      <c r="H29" s="27">
        <f t="shared" si="19"/>
        <v>0</v>
      </c>
      <c r="I29" s="27">
        <f t="shared" si="19"/>
        <v>0</v>
      </c>
      <c r="J29" s="27">
        <f t="shared" si="21"/>
        <v>0</v>
      </c>
      <c r="K29" s="27">
        <f t="shared" si="21"/>
        <v>0</v>
      </c>
      <c r="L29" s="27">
        <f t="shared" si="21"/>
        <v>0</v>
      </c>
      <c r="M29" s="27">
        <f t="shared" si="21"/>
        <v>0</v>
      </c>
      <c r="N29" s="27">
        <f t="shared" si="21"/>
        <v>0</v>
      </c>
      <c r="O29" s="27">
        <f t="shared" si="21"/>
        <v>0</v>
      </c>
      <c r="P29" s="27">
        <f t="shared" si="21"/>
        <v>0</v>
      </c>
      <c r="Q29" s="27">
        <f t="shared" si="21"/>
        <v>0</v>
      </c>
      <c r="R29" s="27">
        <f t="shared" si="21"/>
        <v>0</v>
      </c>
      <c r="S29" s="27">
        <f t="shared" si="21"/>
        <v>0</v>
      </c>
      <c r="T29" s="27">
        <f t="shared" si="22"/>
        <v>0</v>
      </c>
      <c r="U29" s="27">
        <f t="shared" si="22"/>
        <v>0</v>
      </c>
      <c r="V29" s="27">
        <f t="shared" si="22"/>
        <v>0</v>
      </c>
      <c r="W29" s="27">
        <f t="shared" si="22"/>
        <v>0</v>
      </c>
      <c r="X29" s="27">
        <f t="shared" si="22"/>
        <v>0</v>
      </c>
      <c r="Y29" s="27">
        <f t="shared" si="22"/>
        <v>0</v>
      </c>
      <c r="Z29" s="27">
        <f t="shared" si="22"/>
        <v>0</v>
      </c>
      <c r="AA29" s="27">
        <f t="shared" si="22"/>
        <v>0</v>
      </c>
      <c r="AB29" s="27">
        <f t="shared" si="22"/>
        <v>0</v>
      </c>
      <c r="AC29" s="27">
        <f t="shared" si="22"/>
        <v>0</v>
      </c>
      <c r="AD29" s="27">
        <f t="shared" si="23"/>
        <v>0</v>
      </c>
      <c r="AE29" s="27">
        <f t="shared" si="23"/>
        <v>0</v>
      </c>
      <c r="AF29" s="27">
        <f t="shared" si="23"/>
        <v>0</v>
      </c>
      <c r="AG29" s="27">
        <f t="shared" si="23"/>
        <v>0</v>
      </c>
      <c r="AH29" s="27">
        <f t="shared" si="23"/>
        <v>0</v>
      </c>
      <c r="AI29" s="27">
        <f t="shared" si="23"/>
        <v>0</v>
      </c>
      <c r="AJ29" s="27">
        <f t="shared" si="23"/>
        <v>0</v>
      </c>
      <c r="AK29" s="27">
        <f t="shared" si="23"/>
        <v>0</v>
      </c>
      <c r="AL29" s="27">
        <f t="shared" si="23"/>
        <v>0</v>
      </c>
      <c r="AM29" s="27">
        <f t="shared" si="23"/>
        <v>0</v>
      </c>
      <c r="AN29" s="27">
        <f t="shared" si="24"/>
        <v>0</v>
      </c>
      <c r="AO29" s="27">
        <f t="shared" si="24"/>
        <v>0</v>
      </c>
      <c r="AP29" s="27">
        <f t="shared" si="24"/>
        <v>0</v>
      </c>
      <c r="AQ29" s="27">
        <f t="shared" si="24"/>
        <v>0</v>
      </c>
      <c r="AR29" s="27">
        <f t="shared" si="24"/>
        <v>0</v>
      </c>
      <c r="AS29" s="27">
        <f t="shared" si="24"/>
        <v>0</v>
      </c>
      <c r="AT29" s="27">
        <f t="shared" si="24"/>
        <v>0</v>
      </c>
      <c r="AU29" s="27">
        <f t="shared" si="24"/>
        <v>0</v>
      </c>
      <c r="AV29" s="27">
        <f t="shared" si="24"/>
        <v>0</v>
      </c>
      <c r="AW29" s="27">
        <f t="shared" si="24"/>
        <v>0</v>
      </c>
      <c r="AX29" s="27">
        <f t="shared" si="25"/>
        <v>0</v>
      </c>
      <c r="AY29" s="27">
        <f t="shared" si="25"/>
        <v>0</v>
      </c>
      <c r="AZ29" s="27">
        <f t="shared" si="25"/>
        <v>0</v>
      </c>
      <c r="BA29" s="27">
        <f t="shared" si="25"/>
        <v>0</v>
      </c>
    </row>
    <row r="30" spans="2:53" x14ac:dyDescent="0.25">
      <c r="B30" t="str">
        <f t="shared" si="16"/>
        <v>Ricerca &amp; Sviluppo</v>
      </c>
      <c r="C30" s="68">
        <v>0</v>
      </c>
      <c r="F30" s="27">
        <f t="shared" si="17"/>
        <v>0</v>
      </c>
      <c r="G30" s="27">
        <f t="shared" si="18"/>
        <v>0</v>
      </c>
      <c r="H30" s="27">
        <f t="shared" si="19"/>
        <v>0</v>
      </c>
      <c r="I30" s="27">
        <f t="shared" si="19"/>
        <v>0</v>
      </c>
      <c r="J30" s="27">
        <f t="shared" si="21"/>
        <v>0</v>
      </c>
      <c r="K30" s="27">
        <f t="shared" si="21"/>
        <v>0</v>
      </c>
      <c r="L30" s="27">
        <f t="shared" si="21"/>
        <v>0</v>
      </c>
      <c r="M30" s="27">
        <f t="shared" si="21"/>
        <v>0</v>
      </c>
      <c r="N30" s="27">
        <f t="shared" si="21"/>
        <v>0</v>
      </c>
      <c r="O30" s="27">
        <f t="shared" si="21"/>
        <v>0</v>
      </c>
      <c r="P30" s="27">
        <f t="shared" si="21"/>
        <v>0</v>
      </c>
      <c r="Q30" s="27">
        <f t="shared" si="21"/>
        <v>0</v>
      </c>
      <c r="R30" s="27">
        <f t="shared" si="21"/>
        <v>0</v>
      </c>
      <c r="S30" s="27">
        <f t="shared" si="21"/>
        <v>0</v>
      </c>
      <c r="T30" s="27">
        <f t="shared" si="22"/>
        <v>0</v>
      </c>
      <c r="U30" s="27">
        <f t="shared" si="22"/>
        <v>0</v>
      </c>
      <c r="V30" s="27">
        <f t="shared" si="22"/>
        <v>0</v>
      </c>
      <c r="W30" s="27">
        <f t="shared" si="22"/>
        <v>0</v>
      </c>
      <c r="X30" s="27">
        <f t="shared" si="22"/>
        <v>0</v>
      </c>
      <c r="Y30" s="27">
        <f t="shared" si="22"/>
        <v>0</v>
      </c>
      <c r="Z30" s="27">
        <f t="shared" si="22"/>
        <v>0</v>
      </c>
      <c r="AA30" s="27">
        <f t="shared" si="22"/>
        <v>0</v>
      </c>
      <c r="AB30" s="27">
        <f t="shared" si="22"/>
        <v>0</v>
      </c>
      <c r="AC30" s="27">
        <f t="shared" si="22"/>
        <v>0</v>
      </c>
      <c r="AD30" s="27">
        <f t="shared" si="23"/>
        <v>0</v>
      </c>
      <c r="AE30" s="27">
        <f t="shared" si="23"/>
        <v>0</v>
      </c>
      <c r="AF30" s="27">
        <f t="shared" si="23"/>
        <v>0</v>
      </c>
      <c r="AG30" s="27">
        <f t="shared" si="23"/>
        <v>0</v>
      </c>
      <c r="AH30" s="27">
        <f t="shared" si="23"/>
        <v>0</v>
      </c>
      <c r="AI30" s="27">
        <f t="shared" si="23"/>
        <v>0</v>
      </c>
      <c r="AJ30" s="27">
        <f t="shared" si="23"/>
        <v>0</v>
      </c>
      <c r="AK30" s="27">
        <f t="shared" si="23"/>
        <v>0</v>
      </c>
      <c r="AL30" s="27">
        <f t="shared" si="23"/>
        <v>0</v>
      </c>
      <c r="AM30" s="27">
        <f t="shared" si="23"/>
        <v>0</v>
      </c>
      <c r="AN30" s="27">
        <f t="shared" si="24"/>
        <v>0</v>
      </c>
      <c r="AO30" s="27">
        <f t="shared" si="24"/>
        <v>0</v>
      </c>
      <c r="AP30" s="27">
        <f t="shared" si="24"/>
        <v>0</v>
      </c>
      <c r="AQ30" s="27">
        <f t="shared" si="24"/>
        <v>0</v>
      </c>
      <c r="AR30" s="27">
        <f t="shared" si="24"/>
        <v>0</v>
      </c>
      <c r="AS30" s="27">
        <f t="shared" si="24"/>
        <v>0</v>
      </c>
      <c r="AT30" s="27">
        <f t="shared" si="24"/>
        <v>0</v>
      </c>
      <c r="AU30" s="27">
        <f t="shared" si="24"/>
        <v>0</v>
      </c>
      <c r="AV30" s="27">
        <f t="shared" si="24"/>
        <v>0</v>
      </c>
      <c r="AW30" s="27">
        <f t="shared" si="24"/>
        <v>0</v>
      </c>
      <c r="AX30" s="27">
        <f t="shared" si="25"/>
        <v>0</v>
      </c>
      <c r="AY30" s="27">
        <f t="shared" si="25"/>
        <v>0</v>
      </c>
      <c r="AZ30" s="27">
        <f t="shared" si="25"/>
        <v>0</v>
      </c>
      <c r="BA30" s="27">
        <f t="shared" si="25"/>
        <v>0</v>
      </c>
    </row>
    <row r="31" spans="2:53" x14ac:dyDescent="0.25">
      <c r="B31" t="str">
        <f t="shared" si="16"/>
        <v>ALTRE IMM.NI IMMATERIALI</v>
      </c>
      <c r="C31" s="68">
        <v>0</v>
      </c>
      <c r="F31" s="27">
        <f t="shared" si="17"/>
        <v>0</v>
      </c>
      <c r="G31" s="27">
        <f t="shared" si="18"/>
        <v>0</v>
      </c>
      <c r="H31" s="27">
        <f t="shared" si="19"/>
        <v>0</v>
      </c>
      <c r="I31" s="27">
        <f t="shared" si="19"/>
        <v>0</v>
      </c>
      <c r="J31" s="27">
        <f t="shared" ref="J31:AI31" si="26">+IF($C31=0,0,IF($C31=30,(J11+J21),IF($C31=60,(SUM(I11:J11)+SUM(I21:J21)),(SUM(H11:J11)+SUM(H21:J21)))))</f>
        <v>0</v>
      </c>
      <c r="K31" s="27">
        <f t="shared" si="26"/>
        <v>0</v>
      </c>
      <c r="L31" s="27">
        <f t="shared" si="26"/>
        <v>0</v>
      </c>
      <c r="M31" s="27">
        <f t="shared" si="26"/>
        <v>0</v>
      </c>
      <c r="N31" s="27">
        <f t="shared" si="26"/>
        <v>0</v>
      </c>
      <c r="O31" s="27">
        <f t="shared" si="26"/>
        <v>0</v>
      </c>
      <c r="P31" s="27">
        <f t="shared" si="26"/>
        <v>0</v>
      </c>
      <c r="Q31" s="27">
        <f t="shared" si="26"/>
        <v>0</v>
      </c>
      <c r="R31" s="27">
        <f t="shared" si="26"/>
        <v>0</v>
      </c>
      <c r="S31" s="27">
        <f t="shared" si="26"/>
        <v>0</v>
      </c>
      <c r="T31" s="27">
        <f t="shared" si="26"/>
        <v>0</v>
      </c>
      <c r="U31" s="27">
        <f t="shared" si="26"/>
        <v>0</v>
      </c>
      <c r="V31" s="27">
        <f t="shared" si="26"/>
        <v>0</v>
      </c>
      <c r="W31" s="27">
        <f t="shared" si="26"/>
        <v>0</v>
      </c>
      <c r="X31" s="27">
        <f t="shared" si="26"/>
        <v>0</v>
      </c>
      <c r="Y31" s="27">
        <f t="shared" si="26"/>
        <v>0</v>
      </c>
      <c r="Z31" s="27">
        <f t="shared" si="26"/>
        <v>0</v>
      </c>
      <c r="AA31" s="27">
        <f t="shared" si="26"/>
        <v>0</v>
      </c>
      <c r="AB31" s="27">
        <f t="shared" si="26"/>
        <v>0</v>
      </c>
      <c r="AC31" s="27">
        <f t="shared" si="26"/>
        <v>0</v>
      </c>
      <c r="AD31" s="27">
        <f t="shared" si="26"/>
        <v>0</v>
      </c>
      <c r="AE31" s="27">
        <f t="shared" si="26"/>
        <v>0</v>
      </c>
      <c r="AF31" s="27">
        <f t="shared" si="26"/>
        <v>0</v>
      </c>
      <c r="AG31" s="27">
        <f t="shared" si="26"/>
        <v>0</v>
      </c>
      <c r="AH31" s="27">
        <f t="shared" si="26"/>
        <v>0</v>
      </c>
      <c r="AI31" s="27">
        <f t="shared" si="26"/>
        <v>0</v>
      </c>
      <c r="AJ31" s="27">
        <f t="shared" ref="AJ31:BA31" si="27">+IF($C31=0,0,IF($C31=30,(AJ11+AJ21),IF($C31=60,(SUM(AI11:AJ11)+SUM(AI21:AJ21)),(SUM(AH11:AJ11)+SUM(AH21:AJ21)))))</f>
        <v>0</v>
      </c>
      <c r="AK31" s="27">
        <f t="shared" si="27"/>
        <v>0</v>
      </c>
      <c r="AL31" s="27">
        <f t="shared" si="27"/>
        <v>0</v>
      </c>
      <c r="AM31" s="27">
        <f t="shared" si="27"/>
        <v>0</v>
      </c>
      <c r="AN31" s="27">
        <f t="shared" si="27"/>
        <v>0</v>
      </c>
      <c r="AO31" s="27">
        <f t="shared" si="27"/>
        <v>0</v>
      </c>
      <c r="AP31" s="27">
        <f t="shared" si="27"/>
        <v>0</v>
      </c>
      <c r="AQ31" s="27">
        <f t="shared" si="27"/>
        <v>0</v>
      </c>
      <c r="AR31" s="27">
        <f t="shared" si="27"/>
        <v>0</v>
      </c>
      <c r="AS31" s="27">
        <f t="shared" si="27"/>
        <v>0</v>
      </c>
      <c r="AT31" s="27">
        <f t="shared" si="27"/>
        <v>0</v>
      </c>
      <c r="AU31" s="27">
        <f t="shared" si="27"/>
        <v>0</v>
      </c>
      <c r="AV31" s="27">
        <f t="shared" si="27"/>
        <v>0</v>
      </c>
      <c r="AW31" s="27">
        <f t="shared" si="27"/>
        <v>0</v>
      </c>
      <c r="AX31" s="27">
        <f t="shared" si="27"/>
        <v>0</v>
      </c>
      <c r="AY31" s="27">
        <f t="shared" si="27"/>
        <v>0</v>
      </c>
      <c r="AZ31" s="27">
        <f t="shared" si="27"/>
        <v>0</v>
      </c>
      <c r="BA31" s="27">
        <f t="shared" si="27"/>
        <v>0</v>
      </c>
    </row>
    <row r="32" spans="2:53" s="73" customFormat="1" x14ac:dyDescent="0.25">
      <c r="B32" s="73" t="s">
        <v>271</v>
      </c>
      <c r="F32" s="74">
        <f>SUM(F25:F31)</f>
        <v>0</v>
      </c>
      <c r="G32" s="74">
        <f t="shared" ref="G32:BA32" si="28">SUM(G25:G31)</f>
        <v>0</v>
      </c>
      <c r="H32" s="74">
        <f t="shared" si="28"/>
        <v>0</v>
      </c>
      <c r="I32" s="74">
        <f t="shared" si="28"/>
        <v>0</v>
      </c>
      <c r="J32" s="74">
        <f t="shared" si="28"/>
        <v>0</v>
      </c>
      <c r="K32" s="74">
        <f t="shared" si="28"/>
        <v>0</v>
      </c>
      <c r="L32" s="74">
        <f t="shared" si="28"/>
        <v>0</v>
      </c>
      <c r="M32" s="74">
        <f t="shared" si="28"/>
        <v>0</v>
      </c>
      <c r="N32" s="74">
        <f t="shared" si="28"/>
        <v>0</v>
      </c>
      <c r="O32" s="74">
        <f t="shared" si="28"/>
        <v>0</v>
      </c>
      <c r="P32" s="74">
        <f t="shared" si="28"/>
        <v>0</v>
      </c>
      <c r="Q32" s="74">
        <f t="shared" si="28"/>
        <v>0</v>
      </c>
      <c r="R32" s="74">
        <f t="shared" si="28"/>
        <v>0</v>
      </c>
      <c r="S32" s="74">
        <f t="shared" si="28"/>
        <v>0</v>
      </c>
      <c r="T32" s="74">
        <f t="shared" si="28"/>
        <v>0</v>
      </c>
      <c r="U32" s="74">
        <f t="shared" si="28"/>
        <v>0</v>
      </c>
      <c r="V32" s="74">
        <f t="shared" si="28"/>
        <v>0</v>
      </c>
      <c r="W32" s="74">
        <f t="shared" si="28"/>
        <v>0</v>
      </c>
      <c r="X32" s="74">
        <f t="shared" si="28"/>
        <v>0</v>
      </c>
      <c r="Y32" s="74">
        <f t="shared" si="28"/>
        <v>0</v>
      </c>
      <c r="Z32" s="74">
        <f t="shared" si="28"/>
        <v>0</v>
      </c>
      <c r="AA32" s="74">
        <f t="shared" si="28"/>
        <v>0</v>
      </c>
      <c r="AB32" s="74">
        <f t="shared" si="28"/>
        <v>0</v>
      </c>
      <c r="AC32" s="74">
        <f t="shared" si="28"/>
        <v>0</v>
      </c>
      <c r="AD32" s="74">
        <f t="shared" si="28"/>
        <v>0</v>
      </c>
      <c r="AE32" s="74">
        <f t="shared" si="28"/>
        <v>0</v>
      </c>
      <c r="AF32" s="74">
        <f t="shared" si="28"/>
        <v>0</v>
      </c>
      <c r="AG32" s="74">
        <f t="shared" si="28"/>
        <v>0</v>
      </c>
      <c r="AH32" s="74">
        <f t="shared" si="28"/>
        <v>0</v>
      </c>
      <c r="AI32" s="74">
        <f t="shared" si="28"/>
        <v>0</v>
      </c>
      <c r="AJ32" s="74">
        <f t="shared" si="28"/>
        <v>0</v>
      </c>
      <c r="AK32" s="74">
        <f t="shared" si="28"/>
        <v>0</v>
      </c>
      <c r="AL32" s="74">
        <f t="shared" si="28"/>
        <v>0</v>
      </c>
      <c r="AM32" s="74">
        <f t="shared" si="28"/>
        <v>0</v>
      </c>
      <c r="AN32" s="74">
        <f t="shared" si="28"/>
        <v>0</v>
      </c>
      <c r="AO32" s="74">
        <f t="shared" si="28"/>
        <v>0</v>
      </c>
      <c r="AP32" s="74">
        <f t="shared" si="28"/>
        <v>0</v>
      </c>
      <c r="AQ32" s="74">
        <f t="shared" si="28"/>
        <v>0</v>
      </c>
      <c r="AR32" s="74">
        <f t="shared" si="28"/>
        <v>0</v>
      </c>
      <c r="AS32" s="74">
        <f t="shared" si="28"/>
        <v>0</v>
      </c>
      <c r="AT32" s="74">
        <f t="shared" si="28"/>
        <v>0</v>
      </c>
      <c r="AU32" s="74">
        <f t="shared" si="28"/>
        <v>0</v>
      </c>
      <c r="AV32" s="74">
        <f t="shared" si="28"/>
        <v>0</v>
      </c>
      <c r="AW32" s="74">
        <f t="shared" si="28"/>
        <v>0</v>
      </c>
      <c r="AX32" s="74">
        <f t="shared" si="28"/>
        <v>0</v>
      </c>
      <c r="AY32" s="74">
        <f t="shared" si="28"/>
        <v>0</v>
      </c>
      <c r="AZ32" s="74">
        <f t="shared" si="28"/>
        <v>0</v>
      </c>
      <c r="BA32" s="74">
        <f t="shared" si="28"/>
        <v>0</v>
      </c>
    </row>
    <row r="33" spans="2:53" s="73" customFormat="1" x14ac:dyDescent="0.25">
      <c r="B33" s="73" t="s">
        <v>279</v>
      </c>
      <c r="F33" s="74">
        <f>+F32</f>
        <v>0</v>
      </c>
      <c r="G33" s="74">
        <f>+G32-F32</f>
        <v>0</v>
      </c>
      <c r="H33" s="74">
        <f>+H32-G32</f>
        <v>0</v>
      </c>
      <c r="I33" s="74">
        <f>+I32-H32</f>
        <v>0</v>
      </c>
      <c r="J33" s="74">
        <f t="shared" ref="J33:BA33" si="29">+J32-I32</f>
        <v>0</v>
      </c>
      <c r="K33" s="74">
        <f t="shared" si="29"/>
        <v>0</v>
      </c>
      <c r="L33" s="74">
        <f t="shared" si="29"/>
        <v>0</v>
      </c>
      <c r="M33" s="74">
        <f t="shared" si="29"/>
        <v>0</v>
      </c>
      <c r="N33" s="74">
        <f t="shared" si="29"/>
        <v>0</v>
      </c>
      <c r="O33" s="74">
        <f t="shared" si="29"/>
        <v>0</v>
      </c>
      <c r="P33" s="74">
        <f t="shared" si="29"/>
        <v>0</v>
      </c>
      <c r="Q33" s="74">
        <f t="shared" si="29"/>
        <v>0</v>
      </c>
      <c r="R33" s="74">
        <f t="shared" si="29"/>
        <v>0</v>
      </c>
      <c r="S33" s="74">
        <f t="shared" si="29"/>
        <v>0</v>
      </c>
      <c r="T33" s="74">
        <f t="shared" si="29"/>
        <v>0</v>
      </c>
      <c r="U33" s="74">
        <f t="shared" si="29"/>
        <v>0</v>
      </c>
      <c r="V33" s="74">
        <f t="shared" si="29"/>
        <v>0</v>
      </c>
      <c r="W33" s="74">
        <f t="shared" si="29"/>
        <v>0</v>
      </c>
      <c r="X33" s="74">
        <f t="shared" si="29"/>
        <v>0</v>
      </c>
      <c r="Y33" s="74">
        <f t="shared" si="29"/>
        <v>0</v>
      </c>
      <c r="Z33" s="74">
        <f t="shared" si="29"/>
        <v>0</v>
      </c>
      <c r="AA33" s="74">
        <f t="shared" si="29"/>
        <v>0</v>
      </c>
      <c r="AB33" s="74">
        <f t="shared" si="29"/>
        <v>0</v>
      </c>
      <c r="AC33" s="74">
        <f t="shared" si="29"/>
        <v>0</v>
      </c>
      <c r="AD33" s="74">
        <f t="shared" si="29"/>
        <v>0</v>
      </c>
      <c r="AE33" s="74">
        <f t="shared" si="29"/>
        <v>0</v>
      </c>
      <c r="AF33" s="74">
        <f t="shared" si="29"/>
        <v>0</v>
      </c>
      <c r="AG33" s="74">
        <f t="shared" si="29"/>
        <v>0</v>
      </c>
      <c r="AH33" s="74">
        <f t="shared" si="29"/>
        <v>0</v>
      </c>
      <c r="AI33" s="74">
        <f t="shared" si="29"/>
        <v>0</v>
      </c>
      <c r="AJ33" s="74">
        <f t="shared" si="29"/>
        <v>0</v>
      </c>
      <c r="AK33" s="74">
        <f t="shared" si="29"/>
        <v>0</v>
      </c>
      <c r="AL33" s="74">
        <f t="shared" si="29"/>
        <v>0</v>
      </c>
      <c r="AM33" s="74">
        <f t="shared" si="29"/>
        <v>0</v>
      </c>
      <c r="AN33" s="74">
        <f t="shared" si="29"/>
        <v>0</v>
      </c>
      <c r="AO33" s="74">
        <f t="shared" si="29"/>
        <v>0</v>
      </c>
      <c r="AP33" s="74">
        <f t="shared" si="29"/>
        <v>0</v>
      </c>
      <c r="AQ33" s="74">
        <f t="shared" si="29"/>
        <v>0</v>
      </c>
      <c r="AR33" s="74">
        <f t="shared" si="29"/>
        <v>0</v>
      </c>
      <c r="AS33" s="74">
        <f t="shared" si="29"/>
        <v>0</v>
      </c>
      <c r="AT33" s="74">
        <f t="shared" si="29"/>
        <v>0</v>
      </c>
      <c r="AU33" s="74">
        <f t="shared" si="29"/>
        <v>0</v>
      </c>
      <c r="AV33" s="74">
        <f t="shared" si="29"/>
        <v>0</v>
      </c>
      <c r="AW33" s="74">
        <f t="shared" si="29"/>
        <v>0</v>
      </c>
      <c r="AX33" s="74">
        <f t="shared" si="29"/>
        <v>0</v>
      </c>
      <c r="AY33" s="74">
        <f t="shared" si="29"/>
        <v>0</v>
      </c>
      <c r="AZ33" s="74">
        <f t="shared" si="29"/>
        <v>0</v>
      </c>
      <c r="BA33" s="74">
        <f t="shared" si="29"/>
        <v>0</v>
      </c>
    </row>
    <row r="34" spans="2:53" x14ac:dyDescent="0.25">
      <c r="F34" s="69" t="s">
        <v>272</v>
      </c>
      <c r="G34" s="69" t="s">
        <v>272</v>
      </c>
      <c r="H34" s="69" t="s">
        <v>272</v>
      </c>
      <c r="I34" s="69" t="s">
        <v>272</v>
      </c>
      <c r="J34" s="69" t="s">
        <v>272</v>
      </c>
      <c r="K34" s="69" t="s">
        <v>272</v>
      </c>
      <c r="L34" s="69" t="s">
        <v>272</v>
      </c>
      <c r="M34" s="69" t="s">
        <v>272</v>
      </c>
      <c r="N34" s="69" t="s">
        <v>272</v>
      </c>
      <c r="O34" s="69" t="s">
        <v>272</v>
      </c>
      <c r="P34" s="69" t="s">
        <v>272</v>
      </c>
      <c r="Q34" s="69" t="s">
        <v>272</v>
      </c>
      <c r="R34" s="69" t="s">
        <v>272</v>
      </c>
      <c r="S34" s="69" t="s">
        <v>272</v>
      </c>
      <c r="T34" s="69" t="s">
        <v>272</v>
      </c>
      <c r="U34" s="69" t="s">
        <v>272</v>
      </c>
      <c r="V34" s="69" t="s">
        <v>272</v>
      </c>
      <c r="W34" s="69" t="s">
        <v>272</v>
      </c>
      <c r="X34" s="69" t="s">
        <v>272</v>
      </c>
      <c r="Y34" s="69" t="s">
        <v>272</v>
      </c>
      <c r="Z34" s="69" t="s">
        <v>272</v>
      </c>
      <c r="AA34" s="69" t="s">
        <v>272</v>
      </c>
      <c r="AB34" s="69" t="s">
        <v>272</v>
      </c>
      <c r="AC34" s="69" t="s">
        <v>272</v>
      </c>
      <c r="AD34" s="69" t="s">
        <v>272</v>
      </c>
      <c r="AE34" s="69" t="s">
        <v>272</v>
      </c>
      <c r="AF34" s="69" t="s">
        <v>272</v>
      </c>
      <c r="AG34" s="69" t="s">
        <v>272</v>
      </c>
      <c r="AH34" s="69" t="s">
        <v>272</v>
      </c>
      <c r="AI34" s="69" t="s">
        <v>272</v>
      </c>
      <c r="AJ34" s="69" t="s">
        <v>272</v>
      </c>
      <c r="AK34" s="69" t="s">
        <v>272</v>
      </c>
      <c r="AL34" s="69" t="s">
        <v>272</v>
      </c>
      <c r="AM34" s="69" t="s">
        <v>272</v>
      </c>
      <c r="AN34" s="69" t="s">
        <v>272</v>
      </c>
      <c r="AO34" s="69" t="s">
        <v>272</v>
      </c>
      <c r="AP34" s="69" t="s">
        <v>272</v>
      </c>
      <c r="AQ34" s="69" t="s">
        <v>272</v>
      </c>
      <c r="AR34" s="69" t="s">
        <v>272</v>
      </c>
      <c r="AS34" s="69" t="s">
        <v>272</v>
      </c>
      <c r="AT34" s="69" t="s">
        <v>272</v>
      </c>
      <c r="AU34" s="69" t="s">
        <v>272</v>
      </c>
      <c r="AV34" s="69" t="s">
        <v>272</v>
      </c>
      <c r="AW34" s="69" t="s">
        <v>272</v>
      </c>
      <c r="AX34" s="69" t="s">
        <v>272</v>
      </c>
      <c r="AY34" s="69" t="s">
        <v>272</v>
      </c>
      <c r="AZ34" s="69" t="s">
        <v>272</v>
      </c>
      <c r="BA34" s="69" t="s">
        <v>272</v>
      </c>
    </row>
    <row r="35" spans="2:53" x14ac:dyDescent="0.25">
      <c r="B35" t="str">
        <f t="shared" ref="B35:B41" si="30">+B25</f>
        <v>FABBRICATI</v>
      </c>
      <c r="F35" s="27">
        <f t="shared" ref="F35:F41" si="31">+F5+F15-F25</f>
        <v>0</v>
      </c>
      <c r="G35" s="27">
        <f>+G5+G15-(G25-F25)</f>
        <v>0</v>
      </c>
      <c r="H35" s="27">
        <f t="shared" ref="H35:AL35" si="32">+H5+H15-(H25-G25)</f>
        <v>0</v>
      </c>
      <c r="I35" s="27">
        <f t="shared" si="32"/>
        <v>0</v>
      </c>
      <c r="J35" s="27">
        <f t="shared" si="32"/>
        <v>0</v>
      </c>
      <c r="K35" s="27">
        <f t="shared" si="32"/>
        <v>0</v>
      </c>
      <c r="L35" s="27">
        <f t="shared" si="32"/>
        <v>0</v>
      </c>
      <c r="M35" s="27">
        <f t="shared" si="32"/>
        <v>0</v>
      </c>
      <c r="N35" s="27">
        <f t="shared" si="32"/>
        <v>0</v>
      </c>
      <c r="O35" s="27">
        <f t="shared" si="32"/>
        <v>0</v>
      </c>
      <c r="P35" s="27">
        <f t="shared" si="32"/>
        <v>0</v>
      </c>
      <c r="Q35" s="27">
        <f t="shared" si="32"/>
        <v>0</v>
      </c>
      <c r="R35" s="27">
        <f t="shared" si="32"/>
        <v>0</v>
      </c>
      <c r="S35" s="27">
        <f t="shared" si="32"/>
        <v>0</v>
      </c>
      <c r="T35" s="27">
        <f t="shared" si="32"/>
        <v>0</v>
      </c>
      <c r="U35" s="27">
        <f t="shared" si="32"/>
        <v>0</v>
      </c>
      <c r="V35" s="27">
        <f t="shared" si="32"/>
        <v>0</v>
      </c>
      <c r="W35" s="27">
        <f t="shared" si="32"/>
        <v>0</v>
      </c>
      <c r="X35" s="27">
        <f t="shared" si="32"/>
        <v>0</v>
      </c>
      <c r="Y35" s="27">
        <f t="shared" si="32"/>
        <v>0</v>
      </c>
      <c r="Z35" s="27">
        <f t="shared" si="32"/>
        <v>0</v>
      </c>
      <c r="AA35" s="27">
        <f t="shared" si="32"/>
        <v>0</v>
      </c>
      <c r="AB35" s="27">
        <f t="shared" si="32"/>
        <v>0</v>
      </c>
      <c r="AC35" s="27">
        <f t="shared" si="32"/>
        <v>0</v>
      </c>
      <c r="AD35" s="27">
        <f t="shared" si="32"/>
        <v>0</v>
      </c>
      <c r="AE35" s="27">
        <f t="shared" si="32"/>
        <v>0</v>
      </c>
      <c r="AF35" s="27">
        <f t="shared" si="32"/>
        <v>0</v>
      </c>
      <c r="AG35" s="27">
        <f t="shared" si="32"/>
        <v>0</v>
      </c>
      <c r="AH35" s="27">
        <f t="shared" si="32"/>
        <v>0</v>
      </c>
      <c r="AI35" s="27">
        <f t="shared" si="32"/>
        <v>0</v>
      </c>
      <c r="AJ35" s="27">
        <f t="shared" si="32"/>
        <v>0</v>
      </c>
      <c r="AK35" s="27">
        <f t="shared" si="32"/>
        <v>0</v>
      </c>
      <c r="AL35" s="27">
        <f t="shared" si="32"/>
        <v>0</v>
      </c>
      <c r="AM35" s="27">
        <f t="shared" ref="AM35:BA35" si="33">+AM5+AM15-(AM25-AL25)</f>
        <v>0</v>
      </c>
      <c r="AN35" s="27">
        <f t="shared" si="33"/>
        <v>0</v>
      </c>
      <c r="AO35" s="27">
        <f t="shared" si="33"/>
        <v>0</v>
      </c>
      <c r="AP35" s="27">
        <f t="shared" si="33"/>
        <v>0</v>
      </c>
      <c r="AQ35" s="27">
        <f t="shared" si="33"/>
        <v>0</v>
      </c>
      <c r="AR35" s="27">
        <f t="shared" si="33"/>
        <v>0</v>
      </c>
      <c r="AS35" s="27">
        <f t="shared" si="33"/>
        <v>0</v>
      </c>
      <c r="AT35" s="27">
        <f t="shared" si="33"/>
        <v>0</v>
      </c>
      <c r="AU35" s="27">
        <f t="shared" si="33"/>
        <v>0</v>
      </c>
      <c r="AV35" s="27">
        <f t="shared" si="33"/>
        <v>0</v>
      </c>
      <c r="AW35" s="27">
        <f t="shared" si="33"/>
        <v>0</v>
      </c>
      <c r="AX35" s="27">
        <f t="shared" si="33"/>
        <v>0</v>
      </c>
      <c r="AY35" s="27">
        <f t="shared" si="33"/>
        <v>0</v>
      </c>
      <c r="AZ35" s="27">
        <f t="shared" si="33"/>
        <v>0</v>
      </c>
      <c r="BA35" s="27">
        <f t="shared" si="33"/>
        <v>0</v>
      </c>
    </row>
    <row r="36" spans="2:53" x14ac:dyDescent="0.25">
      <c r="B36" t="str">
        <f t="shared" si="30"/>
        <v>IMPIANTI E MACCHINARI</v>
      </c>
      <c r="F36" s="27">
        <f t="shared" si="31"/>
        <v>0</v>
      </c>
      <c r="G36" s="27">
        <f t="shared" ref="G36:AL36" si="34">+G6+G16-(G26-F26)</f>
        <v>0</v>
      </c>
      <c r="H36" s="27">
        <f t="shared" si="34"/>
        <v>0</v>
      </c>
      <c r="I36" s="27">
        <f t="shared" si="34"/>
        <v>0</v>
      </c>
      <c r="J36" s="27">
        <f t="shared" si="34"/>
        <v>0</v>
      </c>
      <c r="K36" s="27">
        <f t="shared" si="34"/>
        <v>0</v>
      </c>
      <c r="L36" s="27">
        <f t="shared" si="34"/>
        <v>0</v>
      </c>
      <c r="M36" s="27">
        <f t="shared" si="34"/>
        <v>0</v>
      </c>
      <c r="N36" s="27">
        <f t="shared" si="34"/>
        <v>0</v>
      </c>
      <c r="O36" s="27">
        <f t="shared" si="34"/>
        <v>0</v>
      </c>
      <c r="P36" s="27">
        <f t="shared" si="34"/>
        <v>0</v>
      </c>
      <c r="Q36" s="27">
        <f t="shared" si="34"/>
        <v>0</v>
      </c>
      <c r="R36" s="27">
        <f t="shared" si="34"/>
        <v>0</v>
      </c>
      <c r="S36" s="27">
        <f t="shared" si="34"/>
        <v>0</v>
      </c>
      <c r="T36" s="27">
        <f t="shared" si="34"/>
        <v>0</v>
      </c>
      <c r="U36" s="27">
        <f t="shared" si="34"/>
        <v>0</v>
      </c>
      <c r="V36" s="27">
        <f t="shared" si="34"/>
        <v>0</v>
      </c>
      <c r="W36" s="27">
        <f t="shared" si="34"/>
        <v>0</v>
      </c>
      <c r="X36" s="27">
        <f t="shared" si="34"/>
        <v>0</v>
      </c>
      <c r="Y36" s="27">
        <f t="shared" si="34"/>
        <v>0</v>
      </c>
      <c r="Z36" s="27">
        <f t="shared" si="34"/>
        <v>0</v>
      </c>
      <c r="AA36" s="27">
        <f t="shared" si="34"/>
        <v>0</v>
      </c>
      <c r="AB36" s="27">
        <f t="shared" si="34"/>
        <v>0</v>
      </c>
      <c r="AC36" s="27">
        <f t="shared" si="34"/>
        <v>0</v>
      </c>
      <c r="AD36" s="27">
        <f t="shared" si="34"/>
        <v>0</v>
      </c>
      <c r="AE36" s="27">
        <f t="shared" si="34"/>
        <v>0</v>
      </c>
      <c r="AF36" s="27">
        <f t="shared" si="34"/>
        <v>0</v>
      </c>
      <c r="AG36" s="27">
        <f t="shared" si="34"/>
        <v>0</v>
      </c>
      <c r="AH36" s="27">
        <f t="shared" si="34"/>
        <v>0</v>
      </c>
      <c r="AI36" s="27">
        <f t="shared" si="34"/>
        <v>0</v>
      </c>
      <c r="AJ36" s="27">
        <f t="shared" si="34"/>
        <v>0</v>
      </c>
      <c r="AK36" s="27">
        <f t="shared" si="34"/>
        <v>0</v>
      </c>
      <c r="AL36" s="27">
        <f t="shared" si="34"/>
        <v>0</v>
      </c>
      <c r="AM36" s="27">
        <f t="shared" ref="AM36:BA36" si="35">+AM6+AM16-(AM26-AL26)</f>
        <v>0</v>
      </c>
      <c r="AN36" s="27">
        <f t="shared" si="35"/>
        <v>0</v>
      </c>
      <c r="AO36" s="27">
        <f t="shared" si="35"/>
        <v>0</v>
      </c>
      <c r="AP36" s="27">
        <f t="shared" si="35"/>
        <v>0</v>
      </c>
      <c r="AQ36" s="27">
        <f t="shared" si="35"/>
        <v>0</v>
      </c>
      <c r="AR36" s="27">
        <f t="shared" si="35"/>
        <v>0</v>
      </c>
      <c r="AS36" s="27">
        <f t="shared" si="35"/>
        <v>0</v>
      </c>
      <c r="AT36" s="27">
        <f t="shared" si="35"/>
        <v>0</v>
      </c>
      <c r="AU36" s="27">
        <f t="shared" si="35"/>
        <v>0</v>
      </c>
      <c r="AV36" s="27">
        <f t="shared" si="35"/>
        <v>0</v>
      </c>
      <c r="AW36" s="27">
        <f t="shared" si="35"/>
        <v>0</v>
      </c>
      <c r="AX36" s="27">
        <f t="shared" si="35"/>
        <v>0</v>
      </c>
      <c r="AY36" s="27">
        <f t="shared" si="35"/>
        <v>0</v>
      </c>
      <c r="AZ36" s="27">
        <f t="shared" si="35"/>
        <v>0</v>
      </c>
      <c r="BA36" s="27">
        <f t="shared" si="35"/>
        <v>0</v>
      </c>
    </row>
    <row r="37" spans="2:53" x14ac:dyDescent="0.25">
      <c r="B37" t="str">
        <f t="shared" si="30"/>
        <v>ATTREZZATURE IND.LI E COMM.LI</v>
      </c>
      <c r="F37" s="27">
        <f t="shared" si="31"/>
        <v>0</v>
      </c>
      <c r="G37" s="27">
        <f t="shared" ref="G37:AL37" si="36">+G7+G17-(G27-F27)</f>
        <v>0</v>
      </c>
      <c r="H37" s="27">
        <f t="shared" si="36"/>
        <v>0</v>
      </c>
      <c r="I37" s="27">
        <f t="shared" si="36"/>
        <v>0</v>
      </c>
      <c r="J37" s="27">
        <f t="shared" si="36"/>
        <v>0</v>
      </c>
      <c r="K37" s="27">
        <f t="shared" si="36"/>
        <v>0</v>
      </c>
      <c r="L37" s="27">
        <f t="shared" si="36"/>
        <v>0</v>
      </c>
      <c r="M37" s="27">
        <f t="shared" si="36"/>
        <v>0</v>
      </c>
      <c r="N37" s="27">
        <f t="shared" si="36"/>
        <v>0</v>
      </c>
      <c r="O37" s="27">
        <f t="shared" si="36"/>
        <v>0</v>
      </c>
      <c r="P37" s="27">
        <f t="shared" si="36"/>
        <v>0</v>
      </c>
      <c r="Q37" s="27">
        <f t="shared" si="36"/>
        <v>0</v>
      </c>
      <c r="R37" s="27">
        <f t="shared" si="36"/>
        <v>0</v>
      </c>
      <c r="S37" s="27">
        <f t="shared" si="36"/>
        <v>0</v>
      </c>
      <c r="T37" s="27">
        <f t="shared" si="36"/>
        <v>0</v>
      </c>
      <c r="U37" s="27">
        <f t="shared" si="36"/>
        <v>0</v>
      </c>
      <c r="V37" s="27">
        <f t="shared" si="36"/>
        <v>0</v>
      </c>
      <c r="W37" s="27">
        <f t="shared" si="36"/>
        <v>0</v>
      </c>
      <c r="X37" s="27">
        <f t="shared" si="36"/>
        <v>0</v>
      </c>
      <c r="Y37" s="27">
        <f t="shared" si="36"/>
        <v>0</v>
      </c>
      <c r="Z37" s="27">
        <f t="shared" si="36"/>
        <v>0</v>
      </c>
      <c r="AA37" s="27">
        <f t="shared" si="36"/>
        <v>0</v>
      </c>
      <c r="AB37" s="27">
        <f t="shared" si="36"/>
        <v>0</v>
      </c>
      <c r="AC37" s="27">
        <f t="shared" si="36"/>
        <v>0</v>
      </c>
      <c r="AD37" s="27">
        <f t="shared" si="36"/>
        <v>0</v>
      </c>
      <c r="AE37" s="27">
        <f t="shared" si="36"/>
        <v>0</v>
      </c>
      <c r="AF37" s="27">
        <f t="shared" si="36"/>
        <v>0</v>
      </c>
      <c r="AG37" s="27">
        <f t="shared" si="36"/>
        <v>0</v>
      </c>
      <c r="AH37" s="27">
        <f t="shared" si="36"/>
        <v>0</v>
      </c>
      <c r="AI37" s="27">
        <f t="shared" si="36"/>
        <v>0</v>
      </c>
      <c r="AJ37" s="27">
        <f t="shared" si="36"/>
        <v>0</v>
      </c>
      <c r="AK37" s="27">
        <f t="shared" si="36"/>
        <v>0</v>
      </c>
      <c r="AL37" s="27">
        <f t="shared" si="36"/>
        <v>0</v>
      </c>
      <c r="AM37" s="27">
        <f t="shared" ref="AM37:BA37" si="37">+AM7+AM17-(AM27-AL27)</f>
        <v>0</v>
      </c>
      <c r="AN37" s="27">
        <f t="shared" si="37"/>
        <v>0</v>
      </c>
      <c r="AO37" s="27">
        <f t="shared" si="37"/>
        <v>0</v>
      </c>
      <c r="AP37" s="27">
        <f t="shared" si="37"/>
        <v>0</v>
      </c>
      <c r="AQ37" s="27">
        <f t="shared" si="37"/>
        <v>0</v>
      </c>
      <c r="AR37" s="27">
        <f t="shared" si="37"/>
        <v>0</v>
      </c>
      <c r="AS37" s="27">
        <f t="shared" si="37"/>
        <v>0</v>
      </c>
      <c r="AT37" s="27">
        <f t="shared" si="37"/>
        <v>0</v>
      </c>
      <c r="AU37" s="27">
        <f t="shared" si="37"/>
        <v>0</v>
      </c>
      <c r="AV37" s="27">
        <f t="shared" si="37"/>
        <v>0</v>
      </c>
      <c r="AW37" s="27">
        <f t="shared" si="37"/>
        <v>0</v>
      </c>
      <c r="AX37" s="27">
        <f t="shared" si="37"/>
        <v>0</v>
      </c>
      <c r="AY37" s="27">
        <f t="shared" si="37"/>
        <v>0</v>
      </c>
      <c r="AZ37" s="27">
        <f t="shared" si="37"/>
        <v>0</v>
      </c>
      <c r="BA37" s="27">
        <f t="shared" si="37"/>
        <v>0</v>
      </c>
    </row>
    <row r="38" spans="2:53" x14ac:dyDescent="0.25">
      <c r="B38" t="str">
        <f t="shared" si="30"/>
        <v>ALTRI BENI</v>
      </c>
      <c r="F38" s="27">
        <f t="shared" si="31"/>
        <v>0</v>
      </c>
      <c r="G38" s="27">
        <f t="shared" ref="G38:AL38" si="38">+G8+G18-(G28-F28)</f>
        <v>0</v>
      </c>
      <c r="H38" s="27">
        <f t="shared" si="38"/>
        <v>0</v>
      </c>
      <c r="I38" s="27">
        <f t="shared" si="38"/>
        <v>0</v>
      </c>
      <c r="J38" s="27">
        <f t="shared" si="38"/>
        <v>0</v>
      </c>
      <c r="K38" s="27">
        <f t="shared" si="38"/>
        <v>0</v>
      </c>
      <c r="L38" s="27">
        <f t="shared" si="38"/>
        <v>0</v>
      </c>
      <c r="M38" s="27">
        <f t="shared" si="38"/>
        <v>0</v>
      </c>
      <c r="N38" s="27">
        <f t="shared" si="38"/>
        <v>0</v>
      </c>
      <c r="O38" s="27">
        <f t="shared" si="38"/>
        <v>0</v>
      </c>
      <c r="P38" s="27">
        <f t="shared" si="38"/>
        <v>0</v>
      </c>
      <c r="Q38" s="27">
        <f t="shared" si="38"/>
        <v>0</v>
      </c>
      <c r="R38" s="27">
        <f t="shared" si="38"/>
        <v>0</v>
      </c>
      <c r="S38" s="27">
        <f t="shared" si="38"/>
        <v>0</v>
      </c>
      <c r="T38" s="27">
        <f t="shared" si="38"/>
        <v>0</v>
      </c>
      <c r="U38" s="27">
        <f t="shared" si="38"/>
        <v>0</v>
      </c>
      <c r="V38" s="27">
        <f t="shared" si="38"/>
        <v>0</v>
      </c>
      <c r="W38" s="27">
        <f t="shared" si="38"/>
        <v>0</v>
      </c>
      <c r="X38" s="27">
        <f t="shared" si="38"/>
        <v>0</v>
      </c>
      <c r="Y38" s="27">
        <f t="shared" si="38"/>
        <v>0</v>
      </c>
      <c r="Z38" s="27">
        <f t="shared" si="38"/>
        <v>0</v>
      </c>
      <c r="AA38" s="27">
        <f t="shared" si="38"/>
        <v>0</v>
      </c>
      <c r="AB38" s="27">
        <f t="shared" si="38"/>
        <v>0</v>
      </c>
      <c r="AC38" s="27">
        <f t="shared" si="38"/>
        <v>0</v>
      </c>
      <c r="AD38" s="27">
        <f t="shared" si="38"/>
        <v>0</v>
      </c>
      <c r="AE38" s="27">
        <f t="shared" si="38"/>
        <v>0</v>
      </c>
      <c r="AF38" s="27">
        <f t="shared" si="38"/>
        <v>0</v>
      </c>
      <c r="AG38" s="27">
        <f t="shared" si="38"/>
        <v>0</v>
      </c>
      <c r="AH38" s="27">
        <f t="shared" si="38"/>
        <v>0</v>
      </c>
      <c r="AI38" s="27">
        <f t="shared" si="38"/>
        <v>0</v>
      </c>
      <c r="AJ38" s="27">
        <f t="shared" si="38"/>
        <v>0</v>
      </c>
      <c r="AK38" s="27">
        <f t="shared" si="38"/>
        <v>0</v>
      </c>
      <c r="AL38" s="27">
        <f t="shared" si="38"/>
        <v>0</v>
      </c>
      <c r="AM38" s="27">
        <f t="shared" ref="AM38:BA38" si="39">+AM8+AM18-(AM28-AL28)</f>
        <v>0</v>
      </c>
      <c r="AN38" s="27">
        <f t="shared" si="39"/>
        <v>0</v>
      </c>
      <c r="AO38" s="27">
        <f t="shared" si="39"/>
        <v>0</v>
      </c>
      <c r="AP38" s="27">
        <f t="shared" si="39"/>
        <v>0</v>
      </c>
      <c r="AQ38" s="27">
        <f t="shared" si="39"/>
        <v>0</v>
      </c>
      <c r="AR38" s="27">
        <f t="shared" si="39"/>
        <v>0</v>
      </c>
      <c r="AS38" s="27">
        <f t="shared" si="39"/>
        <v>0</v>
      </c>
      <c r="AT38" s="27">
        <f t="shared" si="39"/>
        <v>0</v>
      </c>
      <c r="AU38" s="27">
        <f t="shared" si="39"/>
        <v>0</v>
      </c>
      <c r="AV38" s="27">
        <f t="shared" si="39"/>
        <v>0</v>
      </c>
      <c r="AW38" s="27">
        <f t="shared" si="39"/>
        <v>0</v>
      </c>
      <c r="AX38" s="27">
        <f t="shared" si="39"/>
        <v>0</v>
      </c>
      <c r="AY38" s="27">
        <f t="shared" si="39"/>
        <v>0</v>
      </c>
      <c r="AZ38" s="27">
        <f t="shared" si="39"/>
        <v>0</v>
      </c>
      <c r="BA38" s="27">
        <f t="shared" si="39"/>
        <v>0</v>
      </c>
    </row>
    <row r="39" spans="2:53" x14ac:dyDescent="0.25">
      <c r="B39" t="str">
        <f t="shared" si="30"/>
        <v>COSTI D'IMPIANTO E AMPLIAMENTO</v>
      </c>
      <c r="F39" s="27">
        <f t="shared" si="31"/>
        <v>0</v>
      </c>
      <c r="G39" s="27">
        <f t="shared" ref="G39:AL39" si="40">+G9+G19-(G29-F29)</f>
        <v>0</v>
      </c>
      <c r="H39" s="27">
        <f t="shared" si="40"/>
        <v>0</v>
      </c>
      <c r="I39" s="27">
        <f t="shared" si="40"/>
        <v>0</v>
      </c>
      <c r="J39" s="27">
        <f t="shared" si="40"/>
        <v>0</v>
      </c>
      <c r="K39" s="27">
        <f t="shared" si="40"/>
        <v>0</v>
      </c>
      <c r="L39" s="27">
        <f t="shared" si="40"/>
        <v>0</v>
      </c>
      <c r="M39" s="27">
        <f t="shared" si="40"/>
        <v>0</v>
      </c>
      <c r="N39" s="27">
        <f t="shared" si="40"/>
        <v>0</v>
      </c>
      <c r="O39" s="27">
        <f t="shared" si="40"/>
        <v>0</v>
      </c>
      <c r="P39" s="27">
        <f t="shared" si="40"/>
        <v>0</v>
      </c>
      <c r="Q39" s="27">
        <f t="shared" si="40"/>
        <v>0</v>
      </c>
      <c r="R39" s="27">
        <f t="shared" si="40"/>
        <v>0</v>
      </c>
      <c r="S39" s="27">
        <f t="shared" si="40"/>
        <v>0</v>
      </c>
      <c r="T39" s="27">
        <f t="shared" si="40"/>
        <v>0</v>
      </c>
      <c r="U39" s="27">
        <f t="shared" si="40"/>
        <v>0</v>
      </c>
      <c r="V39" s="27">
        <f t="shared" si="40"/>
        <v>0</v>
      </c>
      <c r="W39" s="27">
        <f t="shared" si="40"/>
        <v>0</v>
      </c>
      <c r="X39" s="27">
        <f t="shared" si="40"/>
        <v>0</v>
      </c>
      <c r="Y39" s="27">
        <f t="shared" si="40"/>
        <v>0</v>
      </c>
      <c r="Z39" s="27">
        <f t="shared" si="40"/>
        <v>0</v>
      </c>
      <c r="AA39" s="27">
        <f t="shared" si="40"/>
        <v>0</v>
      </c>
      <c r="AB39" s="27">
        <f t="shared" si="40"/>
        <v>0</v>
      </c>
      <c r="AC39" s="27">
        <f t="shared" si="40"/>
        <v>0</v>
      </c>
      <c r="AD39" s="27">
        <f t="shared" si="40"/>
        <v>0</v>
      </c>
      <c r="AE39" s="27">
        <f t="shared" si="40"/>
        <v>0</v>
      </c>
      <c r="AF39" s="27">
        <f t="shared" si="40"/>
        <v>0</v>
      </c>
      <c r="AG39" s="27">
        <f t="shared" si="40"/>
        <v>0</v>
      </c>
      <c r="AH39" s="27">
        <f t="shared" si="40"/>
        <v>0</v>
      </c>
      <c r="AI39" s="27">
        <f t="shared" si="40"/>
        <v>0</v>
      </c>
      <c r="AJ39" s="27">
        <f t="shared" si="40"/>
        <v>0</v>
      </c>
      <c r="AK39" s="27">
        <f t="shared" si="40"/>
        <v>0</v>
      </c>
      <c r="AL39" s="27">
        <f t="shared" si="40"/>
        <v>0</v>
      </c>
      <c r="AM39" s="27">
        <f t="shared" ref="AM39:BA39" si="41">+AM9+AM19-(AM29-AL29)</f>
        <v>0</v>
      </c>
      <c r="AN39" s="27">
        <f t="shared" si="41"/>
        <v>0</v>
      </c>
      <c r="AO39" s="27">
        <f t="shared" si="41"/>
        <v>0</v>
      </c>
      <c r="AP39" s="27">
        <f t="shared" si="41"/>
        <v>0</v>
      </c>
      <c r="AQ39" s="27">
        <f t="shared" si="41"/>
        <v>0</v>
      </c>
      <c r="AR39" s="27">
        <f t="shared" si="41"/>
        <v>0</v>
      </c>
      <c r="AS39" s="27">
        <f t="shared" si="41"/>
        <v>0</v>
      </c>
      <c r="AT39" s="27">
        <f t="shared" si="41"/>
        <v>0</v>
      </c>
      <c r="AU39" s="27">
        <f t="shared" si="41"/>
        <v>0</v>
      </c>
      <c r="AV39" s="27">
        <f t="shared" si="41"/>
        <v>0</v>
      </c>
      <c r="AW39" s="27">
        <f t="shared" si="41"/>
        <v>0</v>
      </c>
      <c r="AX39" s="27">
        <f t="shared" si="41"/>
        <v>0</v>
      </c>
      <c r="AY39" s="27">
        <f t="shared" si="41"/>
        <v>0</v>
      </c>
      <c r="AZ39" s="27">
        <f t="shared" si="41"/>
        <v>0</v>
      </c>
      <c r="BA39" s="27">
        <f t="shared" si="41"/>
        <v>0</v>
      </c>
    </row>
    <row r="40" spans="2:53" x14ac:dyDescent="0.25">
      <c r="B40" t="str">
        <f t="shared" si="30"/>
        <v>Ricerca &amp; Sviluppo</v>
      </c>
      <c r="F40" s="27">
        <f t="shared" si="31"/>
        <v>0</v>
      </c>
      <c r="G40" s="27">
        <f t="shared" ref="G40:AL40" si="42">+G10+G20-(G30-F30)</f>
        <v>0</v>
      </c>
      <c r="H40" s="27">
        <f t="shared" si="42"/>
        <v>0</v>
      </c>
      <c r="I40" s="27">
        <f t="shared" si="42"/>
        <v>0</v>
      </c>
      <c r="J40" s="27">
        <f t="shared" si="42"/>
        <v>0</v>
      </c>
      <c r="K40" s="27">
        <f t="shared" si="42"/>
        <v>0</v>
      </c>
      <c r="L40" s="27">
        <f t="shared" si="42"/>
        <v>0</v>
      </c>
      <c r="M40" s="27">
        <f t="shared" si="42"/>
        <v>0</v>
      </c>
      <c r="N40" s="27">
        <f t="shared" si="42"/>
        <v>0</v>
      </c>
      <c r="O40" s="27">
        <f t="shared" si="42"/>
        <v>0</v>
      </c>
      <c r="P40" s="27">
        <f t="shared" si="42"/>
        <v>0</v>
      </c>
      <c r="Q40" s="27">
        <f t="shared" si="42"/>
        <v>0</v>
      </c>
      <c r="R40" s="27">
        <f t="shared" si="42"/>
        <v>0</v>
      </c>
      <c r="S40" s="27">
        <f t="shared" si="42"/>
        <v>0</v>
      </c>
      <c r="T40" s="27">
        <f t="shared" si="42"/>
        <v>0</v>
      </c>
      <c r="U40" s="27">
        <f t="shared" si="42"/>
        <v>0</v>
      </c>
      <c r="V40" s="27">
        <f t="shared" si="42"/>
        <v>0</v>
      </c>
      <c r="W40" s="27">
        <f t="shared" si="42"/>
        <v>0</v>
      </c>
      <c r="X40" s="27">
        <f t="shared" si="42"/>
        <v>0</v>
      </c>
      <c r="Y40" s="27">
        <f t="shared" si="42"/>
        <v>0</v>
      </c>
      <c r="Z40" s="27">
        <f t="shared" si="42"/>
        <v>0</v>
      </c>
      <c r="AA40" s="27">
        <f t="shared" si="42"/>
        <v>0</v>
      </c>
      <c r="AB40" s="27">
        <f t="shared" si="42"/>
        <v>0</v>
      </c>
      <c r="AC40" s="27">
        <f t="shared" si="42"/>
        <v>0</v>
      </c>
      <c r="AD40" s="27">
        <f t="shared" si="42"/>
        <v>0</v>
      </c>
      <c r="AE40" s="27">
        <f t="shared" si="42"/>
        <v>0</v>
      </c>
      <c r="AF40" s="27">
        <f t="shared" si="42"/>
        <v>0</v>
      </c>
      <c r="AG40" s="27">
        <f t="shared" si="42"/>
        <v>0</v>
      </c>
      <c r="AH40" s="27">
        <f t="shared" si="42"/>
        <v>0</v>
      </c>
      <c r="AI40" s="27">
        <f t="shared" si="42"/>
        <v>0</v>
      </c>
      <c r="AJ40" s="27">
        <f t="shared" si="42"/>
        <v>0</v>
      </c>
      <c r="AK40" s="27">
        <f t="shared" si="42"/>
        <v>0</v>
      </c>
      <c r="AL40" s="27">
        <f t="shared" si="42"/>
        <v>0</v>
      </c>
      <c r="AM40" s="27">
        <f t="shared" ref="AM40:BA40" si="43">+AM10+AM20-(AM30-AL30)</f>
        <v>0</v>
      </c>
      <c r="AN40" s="27">
        <f t="shared" si="43"/>
        <v>0</v>
      </c>
      <c r="AO40" s="27">
        <f t="shared" si="43"/>
        <v>0</v>
      </c>
      <c r="AP40" s="27">
        <f t="shared" si="43"/>
        <v>0</v>
      </c>
      <c r="AQ40" s="27">
        <f t="shared" si="43"/>
        <v>0</v>
      </c>
      <c r="AR40" s="27">
        <f t="shared" si="43"/>
        <v>0</v>
      </c>
      <c r="AS40" s="27">
        <f t="shared" si="43"/>
        <v>0</v>
      </c>
      <c r="AT40" s="27">
        <f t="shared" si="43"/>
        <v>0</v>
      </c>
      <c r="AU40" s="27">
        <f t="shared" si="43"/>
        <v>0</v>
      </c>
      <c r="AV40" s="27">
        <f t="shared" si="43"/>
        <v>0</v>
      </c>
      <c r="AW40" s="27">
        <f t="shared" si="43"/>
        <v>0</v>
      </c>
      <c r="AX40" s="27">
        <f t="shared" si="43"/>
        <v>0</v>
      </c>
      <c r="AY40" s="27">
        <f t="shared" si="43"/>
        <v>0</v>
      </c>
      <c r="AZ40" s="27">
        <f t="shared" si="43"/>
        <v>0</v>
      </c>
      <c r="BA40" s="27">
        <f t="shared" si="43"/>
        <v>0</v>
      </c>
    </row>
    <row r="41" spans="2:53" x14ac:dyDescent="0.25">
      <c r="B41" t="str">
        <f t="shared" si="30"/>
        <v>ALTRE IMM.NI IMMATERIALI</v>
      </c>
      <c r="F41" s="27">
        <f t="shared" si="31"/>
        <v>0</v>
      </c>
      <c r="G41" s="27">
        <f t="shared" ref="G41:AL41" si="44">+G11+G21-(G31-F31)</f>
        <v>0</v>
      </c>
      <c r="H41" s="27">
        <f t="shared" si="44"/>
        <v>0</v>
      </c>
      <c r="I41" s="27">
        <f t="shared" si="44"/>
        <v>0</v>
      </c>
      <c r="J41" s="27">
        <f t="shared" si="44"/>
        <v>0</v>
      </c>
      <c r="K41" s="27">
        <f t="shared" si="44"/>
        <v>0</v>
      </c>
      <c r="L41" s="27">
        <f t="shared" si="44"/>
        <v>0</v>
      </c>
      <c r="M41" s="27">
        <f t="shared" si="44"/>
        <v>0</v>
      </c>
      <c r="N41" s="27">
        <f t="shared" si="44"/>
        <v>0</v>
      </c>
      <c r="O41" s="27">
        <f t="shared" si="44"/>
        <v>0</v>
      </c>
      <c r="P41" s="27">
        <f t="shared" si="44"/>
        <v>0</v>
      </c>
      <c r="Q41" s="27">
        <f t="shared" si="44"/>
        <v>0</v>
      </c>
      <c r="R41" s="27">
        <f t="shared" si="44"/>
        <v>0</v>
      </c>
      <c r="S41" s="27">
        <f t="shared" si="44"/>
        <v>0</v>
      </c>
      <c r="T41" s="27">
        <f t="shared" si="44"/>
        <v>0</v>
      </c>
      <c r="U41" s="27">
        <f t="shared" si="44"/>
        <v>0</v>
      </c>
      <c r="V41" s="27">
        <f t="shared" si="44"/>
        <v>0</v>
      </c>
      <c r="W41" s="27">
        <f t="shared" si="44"/>
        <v>0</v>
      </c>
      <c r="X41" s="27">
        <f t="shared" si="44"/>
        <v>0</v>
      </c>
      <c r="Y41" s="27">
        <f t="shared" si="44"/>
        <v>0</v>
      </c>
      <c r="Z41" s="27">
        <f t="shared" si="44"/>
        <v>0</v>
      </c>
      <c r="AA41" s="27">
        <f t="shared" si="44"/>
        <v>0</v>
      </c>
      <c r="AB41" s="27">
        <f t="shared" si="44"/>
        <v>0</v>
      </c>
      <c r="AC41" s="27">
        <f t="shared" si="44"/>
        <v>0</v>
      </c>
      <c r="AD41" s="27">
        <f t="shared" si="44"/>
        <v>0</v>
      </c>
      <c r="AE41" s="27">
        <f t="shared" si="44"/>
        <v>0</v>
      </c>
      <c r="AF41" s="27">
        <f t="shared" si="44"/>
        <v>0</v>
      </c>
      <c r="AG41" s="27">
        <f t="shared" si="44"/>
        <v>0</v>
      </c>
      <c r="AH41" s="27">
        <f t="shared" si="44"/>
        <v>0</v>
      </c>
      <c r="AI41" s="27">
        <f t="shared" si="44"/>
        <v>0</v>
      </c>
      <c r="AJ41" s="27">
        <f t="shared" si="44"/>
        <v>0</v>
      </c>
      <c r="AK41" s="27">
        <f t="shared" si="44"/>
        <v>0</v>
      </c>
      <c r="AL41" s="27">
        <f t="shared" si="44"/>
        <v>0</v>
      </c>
      <c r="AM41" s="27">
        <f t="shared" ref="AM41:BA41" si="45">+AM11+AM21-(AM31-AL31)</f>
        <v>0</v>
      </c>
      <c r="AN41" s="27">
        <f t="shared" si="45"/>
        <v>0</v>
      </c>
      <c r="AO41" s="27">
        <f t="shared" si="45"/>
        <v>0</v>
      </c>
      <c r="AP41" s="27">
        <f t="shared" si="45"/>
        <v>0</v>
      </c>
      <c r="AQ41" s="27">
        <f t="shared" si="45"/>
        <v>0</v>
      </c>
      <c r="AR41" s="27">
        <f t="shared" si="45"/>
        <v>0</v>
      </c>
      <c r="AS41" s="27">
        <f t="shared" si="45"/>
        <v>0</v>
      </c>
      <c r="AT41" s="27">
        <f t="shared" si="45"/>
        <v>0</v>
      </c>
      <c r="AU41" s="27">
        <f t="shared" si="45"/>
        <v>0</v>
      </c>
      <c r="AV41" s="27">
        <f t="shared" si="45"/>
        <v>0</v>
      </c>
      <c r="AW41" s="27">
        <f t="shared" si="45"/>
        <v>0</v>
      </c>
      <c r="AX41" s="27">
        <f t="shared" si="45"/>
        <v>0</v>
      </c>
      <c r="AY41" s="27">
        <f t="shared" si="45"/>
        <v>0</v>
      </c>
      <c r="AZ41" s="27">
        <f t="shared" si="45"/>
        <v>0</v>
      </c>
      <c r="BA41" s="27">
        <f t="shared" si="45"/>
        <v>0</v>
      </c>
    </row>
    <row r="42" spans="2:53" s="76" customFormat="1" x14ac:dyDescent="0.25">
      <c r="B42" s="76" t="s">
        <v>273</v>
      </c>
      <c r="F42" s="66">
        <f>SUM(F35:F41)</f>
        <v>0</v>
      </c>
      <c r="G42" s="66">
        <f t="shared" ref="G42:BA42" si="46">SUM(G35:G41)</f>
        <v>0</v>
      </c>
      <c r="H42" s="66">
        <f t="shared" si="46"/>
        <v>0</v>
      </c>
      <c r="I42" s="66">
        <f t="shared" si="46"/>
        <v>0</v>
      </c>
      <c r="J42" s="66">
        <f t="shared" si="46"/>
        <v>0</v>
      </c>
      <c r="K42" s="66">
        <f t="shared" si="46"/>
        <v>0</v>
      </c>
      <c r="L42" s="66">
        <f t="shared" si="46"/>
        <v>0</v>
      </c>
      <c r="M42" s="66">
        <f t="shared" si="46"/>
        <v>0</v>
      </c>
      <c r="N42" s="66">
        <f t="shared" si="46"/>
        <v>0</v>
      </c>
      <c r="O42" s="66">
        <f t="shared" si="46"/>
        <v>0</v>
      </c>
      <c r="P42" s="66">
        <f t="shared" si="46"/>
        <v>0</v>
      </c>
      <c r="Q42" s="66">
        <f t="shared" si="46"/>
        <v>0</v>
      </c>
      <c r="R42" s="66">
        <f t="shared" si="46"/>
        <v>0</v>
      </c>
      <c r="S42" s="66">
        <f t="shared" si="46"/>
        <v>0</v>
      </c>
      <c r="T42" s="66">
        <f t="shared" si="46"/>
        <v>0</v>
      </c>
      <c r="U42" s="66">
        <f t="shared" si="46"/>
        <v>0</v>
      </c>
      <c r="V42" s="66">
        <f t="shared" si="46"/>
        <v>0</v>
      </c>
      <c r="W42" s="66">
        <f t="shared" si="46"/>
        <v>0</v>
      </c>
      <c r="X42" s="66">
        <f t="shared" si="46"/>
        <v>0</v>
      </c>
      <c r="Y42" s="66">
        <f t="shared" si="46"/>
        <v>0</v>
      </c>
      <c r="Z42" s="66">
        <f t="shared" si="46"/>
        <v>0</v>
      </c>
      <c r="AA42" s="66">
        <f t="shared" si="46"/>
        <v>0</v>
      </c>
      <c r="AB42" s="66">
        <f t="shared" si="46"/>
        <v>0</v>
      </c>
      <c r="AC42" s="66">
        <f t="shared" si="46"/>
        <v>0</v>
      </c>
      <c r="AD42" s="66">
        <f t="shared" si="46"/>
        <v>0</v>
      </c>
      <c r="AE42" s="66">
        <f t="shared" si="46"/>
        <v>0</v>
      </c>
      <c r="AF42" s="66">
        <f t="shared" si="46"/>
        <v>0</v>
      </c>
      <c r="AG42" s="66">
        <f t="shared" si="46"/>
        <v>0</v>
      </c>
      <c r="AH42" s="66">
        <f t="shared" si="46"/>
        <v>0</v>
      </c>
      <c r="AI42" s="66">
        <f t="shared" si="46"/>
        <v>0</v>
      </c>
      <c r="AJ42" s="66">
        <f t="shared" si="46"/>
        <v>0</v>
      </c>
      <c r="AK42" s="66">
        <f t="shared" si="46"/>
        <v>0</v>
      </c>
      <c r="AL42" s="66">
        <f t="shared" si="46"/>
        <v>0</v>
      </c>
      <c r="AM42" s="66">
        <f t="shared" si="46"/>
        <v>0</v>
      </c>
      <c r="AN42" s="66">
        <f t="shared" si="46"/>
        <v>0</v>
      </c>
      <c r="AO42" s="66">
        <f t="shared" si="46"/>
        <v>0</v>
      </c>
      <c r="AP42" s="66">
        <f t="shared" si="46"/>
        <v>0</v>
      </c>
      <c r="AQ42" s="66">
        <f t="shared" si="46"/>
        <v>0</v>
      </c>
      <c r="AR42" s="66">
        <f t="shared" si="46"/>
        <v>0</v>
      </c>
      <c r="AS42" s="66">
        <f t="shared" si="46"/>
        <v>0</v>
      </c>
      <c r="AT42" s="66">
        <f t="shared" si="46"/>
        <v>0</v>
      </c>
      <c r="AU42" s="66">
        <f t="shared" si="46"/>
        <v>0</v>
      </c>
      <c r="AV42" s="66">
        <f t="shared" si="46"/>
        <v>0</v>
      </c>
      <c r="AW42" s="66">
        <f t="shared" si="46"/>
        <v>0</v>
      </c>
      <c r="AX42" s="66">
        <f t="shared" si="46"/>
        <v>0</v>
      </c>
      <c r="AY42" s="66">
        <f t="shared" si="46"/>
        <v>0</v>
      </c>
      <c r="AZ42" s="66">
        <f t="shared" si="46"/>
        <v>0</v>
      </c>
      <c r="BA42" s="66">
        <f t="shared" si="46"/>
        <v>0</v>
      </c>
    </row>
    <row r="44" spans="2:53" ht="30" x14ac:dyDescent="0.25">
      <c r="C44" s="75" t="s">
        <v>274</v>
      </c>
      <c r="F44" s="75" t="s">
        <v>275</v>
      </c>
      <c r="G44" s="75" t="s">
        <v>275</v>
      </c>
      <c r="H44" s="75" t="s">
        <v>275</v>
      </c>
      <c r="I44" s="75" t="s">
        <v>275</v>
      </c>
      <c r="J44" s="75" t="s">
        <v>275</v>
      </c>
      <c r="K44" s="75" t="s">
        <v>275</v>
      </c>
      <c r="L44" s="75" t="s">
        <v>275</v>
      </c>
      <c r="M44" s="75" t="s">
        <v>275</v>
      </c>
      <c r="N44" s="75" t="s">
        <v>275</v>
      </c>
      <c r="O44" s="75" t="s">
        <v>275</v>
      </c>
      <c r="P44" s="75" t="s">
        <v>275</v>
      </c>
      <c r="Q44" s="75" t="s">
        <v>275</v>
      </c>
      <c r="R44" s="75" t="s">
        <v>275</v>
      </c>
      <c r="S44" s="75" t="s">
        <v>275</v>
      </c>
      <c r="T44" s="75" t="s">
        <v>275</v>
      </c>
      <c r="U44" s="75" t="s">
        <v>275</v>
      </c>
      <c r="V44" s="75" t="s">
        <v>275</v>
      </c>
      <c r="W44" s="75" t="s">
        <v>275</v>
      </c>
      <c r="X44" s="75" t="s">
        <v>275</v>
      </c>
      <c r="Y44" s="75" t="s">
        <v>275</v>
      </c>
      <c r="Z44" s="75" t="s">
        <v>275</v>
      </c>
      <c r="AA44" s="75" t="s">
        <v>275</v>
      </c>
      <c r="AB44" s="75" t="s">
        <v>275</v>
      </c>
      <c r="AC44" s="75" t="s">
        <v>275</v>
      </c>
      <c r="AD44" s="75" t="s">
        <v>275</v>
      </c>
      <c r="AE44" s="75" t="s">
        <v>275</v>
      </c>
      <c r="AF44" s="75" t="s">
        <v>275</v>
      </c>
      <c r="AG44" s="75" t="s">
        <v>275</v>
      </c>
      <c r="AH44" s="75" t="s">
        <v>275</v>
      </c>
      <c r="AI44" s="75" t="s">
        <v>275</v>
      </c>
      <c r="AJ44" s="75" t="s">
        <v>275</v>
      </c>
      <c r="AK44" s="75" t="s">
        <v>275</v>
      </c>
      <c r="AL44" s="75" t="s">
        <v>275</v>
      </c>
      <c r="AM44" s="75" t="s">
        <v>275</v>
      </c>
      <c r="AN44" s="75" t="s">
        <v>275</v>
      </c>
      <c r="AO44" s="75" t="s">
        <v>275</v>
      </c>
      <c r="AP44" s="75" t="s">
        <v>275</v>
      </c>
      <c r="AQ44" s="75" t="s">
        <v>275</v>
      </c>
      <c r="AR44" s="75" t="s">
        <v>275</v>
      </c>
      <c r="AS44" s="75" t="s">
        <v>275</v>
      </c>
      <c r="AT44" s="75" t="s">
        <v>275</v>
      </c>
      <c r="AU44" s="75" t="s">
        <v>275</v>
      </c>
      <c r="AV44" s="75" t="s">
        <v>275</v>
      </c>
      <c r="AW44" s="75" t="s">
        <v>275</v>
      </c>
      <c r="AX44" s="75" t="s">
        <v>275</v>
      </c>
      <c r="AY44" s="75" t="s">
        <v>275</v>
      </c>
      <c r="AZ44" s="75" t="s">
        <v>275</v>
      </c>
      <c r="BA44" s="75" t="s">
        <v>275</v>
      </c>
    </row>
    <row r="45" spans="2:53" x14ac:dyDescent="0.25">
      <c r="B45" t="str">
        <f t="shared" ref="B45:B51" si="47">+B35</f>
        <v>FABBRICATI</v>
      </c>
      <c r="C45" s="43">
        <v>0.1</v>
      </c>
      <c r="F45" s="72">
        <f>+(F5*$C45)/12</f>
        <v>0</v>
      </c>
      <c r="G45" s="72">
        <f t="shared" ref="G45:AL45" si="48">+IF(F53=$F5,0,1)*($F5*$C45)/12</f>
        <v>0</v>
      </c>
      <c r="H45" s="72">
        <f t="shared" si="48"/>
        <v>0</v>
      </c>
      <c r="I45" s="72">
        <f t="shared" si="48"/>
        <v>0</v>
      </c>
      <c r="J45" s="72">
        <f t="shared" si="48"/>
        <v>0</v>
      </c>
      <c r="K45" s="72">
        <f t="shared" si="48"/>
        <v>0</v>
      </c>
      <c r="L45" s="72">
        <f t="shared" si="48"/>
        <v>0</v>
      </c>
      <c r="M45" s="72">
        <f t="shared" si="48"/>
        <v>0</v>
      </c>
      <c r="N45" s="72">
        <f t="shared" si="48"/>
        <v>0</v>
      </c>
      <c r="O45" s="72">
        <f t="shared" si="48"/>
        <v>0</v>
      </c>
      <c r="P45" s="72">
        <f t="shared" si="48"/>
        <v>0</v>
      </c>
      <c r="Q45" s="72">
        <f t="shared" si="48"/>
        <v>0</v>
      </c>
      <c r="R45" s="72">
        <f t="shared" si="48"/>
        <v>0</v>
      </c>
      <c r="S45" s="72">
        <f t="shared" si="48"/>
        <v>0</v>
      </c>
      <c r="T45" s="72">
        <f t="shared" si="48"/>
        <v>0</v>
      </c>
      <c r="U45" s="72">
        <f t="shared" si="48"/>
        <v>0</v>
      </c>
      <c r="V45" s="72">
        <f t="shared" si="48"/>
        <v>0</v>
      </c>
      <c r="W45" s="72">
        <f t="shared" si="48"/>
        <v>0</v>
      </c>
      <c r="X45" s="72">
        <f t="shared" si="48"/>
        <v>0</v>
      </c>
      <c r="Y45" s="72">
        <f t="shared" si="48"/>
        <v>0</v>
      </c>
      <c r="Z45" s="72">
        <f t="shared" si="48"/>
        <v>0</v>
      </c>
      <c r="AA45" s="72">
        <f t="shared" si="48"/>
        <v>0</v>
      </c>
      <c r="AB45" s="72">
        <f t="shared" si="48"/>
        <v>0</v>
      </c>
      <c r="AC45" s="72">
        <f t="shared" si="48"/>
        <v>0</v>
      </c>
      <c r="AD45" s="72">
        <f t="shared" si="48"/>
        <v>0</v>
      </c>
      <c r="AE45" s="72">
        <f t="shared" si="48"/>
        <v>0</v>
      </c>
      <c r="AF45" s="72">
        <f t="shared" si="48"/>
        <v>0</v>
      </c>
      <c r="AG45" s="72">
        <f t="shared" si="48"/>
        <v>0</v>
      </c>
      <c r="AH45" s="72">
        <f t="shared" si="48"/>
        <v>0</v>
      </c>
      <c r="AI45" s="72">
        <f t="shared" si="48"/>
        <v>0</v>
      </c>
      <c r="AJ45" s="72">
        <f t="shared" si="48"/>
        <v>0</v>
      </c>
      <c r="AK45" s="72">
        <f t="shared" si="48"/>
        <v>0</v>
      </c>
      <c r="AL45" s="72">
        <f t="shared" si="48"/>
        <v>0</v>
      </c>
      <c r="AM45" s="72">
        <f t="shared" ref="AM45:BA45" si="49">+IF(AL53=$F5,0,1)*($F5*$C45)/12</f>
        <v>0</v>
      </c>
      <c r="AN45" s="72">
        <f t="shared" si="49"/>
        <v>0</v>
      </c>
      <c r="AO45" s="72">
        <f t="shared" si="49"/>
        <v>0</v>
      </c>
      <c r="AP45" s="72">
        <f t="shared" si="49"/>
        <v>0</v>
      </c>
      <c r="AQ45" s="72">
        <f t="shared" si="49"/>
        <v>0</v>
      </c>
      <c r="AR45" s="72">
        <f t="shared" si="49"/>
        <v>0</v>
      </c>
      <c r="AS45" s="72">
        <f t="shared" si="49"/>
        <v>0</v>
      </c>
      <c r="AT45" s="72">
        <f t="shared" si="49"/>
        <v>0</v>
      </c>
      <c r="AU45" s="72">
        <f t="shared" si="49"/>
        <v>0</v>
      </c>
      <c r="AV45" s="72">
        <f t="shared" si="49"/>
        <v>0</v>
      </c>
      <c r="AW45" s="72">
        <f t="shared" si="49"/>
        <v>0</v>
      </c>
      <c r="AX45" s="72">
        <f t="shared" si="49"/>
        <v>0</v>
      </c>
      <c r="AY45" s="72">
        <f t="shared" si="49"/>
        <v>0</v>
      </c>
      <c r="AZ45" s="72">
        <f t="shared" si="49"/>
        <v>0</v>
      </c>
      <c r="BA45" s="72">
        <f t="shared" si="49"/>
        <v>0</v>
      </c>
    </row>
    <row r="46" spans="2:53" x14ac:dyDescent="0.25">
      <c r="B46" t="str">
        <f t="shared" si="47"/>
        <v>IMPIANTI E MACCHINARI</v>
      </c>
      <c r="C46" s="43">
        <v>0.1</v>
      </c>
      <c r="F46" s="72">
        <f t="shared" ref="F46:F51" si="50">+(F6*$C46)/12</f>
        <v>0</v>
      </c>
      <c r="G46" s="72">
        <f t="shared" ref="G46:AL46" si="51">+IF(F54=$F6,0,1)*($F6*$C46)/12</f>
        <v>0</v>
      </c>
      <c r="H46" s="72">
        <f t="shared" si="51"/>
        <v>0</v>
      </c>
      <c r="I46" s="72">
        <f t="shared" si="51"/>
        <v>0</v>
      </c>
      <c r="J46" s="72">
        <f t="shared" si="51"/>
        <v>0</v>
      </c>
      <c r="K46" s="72">
        <f t="shared" si="51"/>
        <v>0</v>
      </c>
      <c r="L46" s="72">
        <f t="shared" si="51"/>
        <v>0</v>
      </c>
      <c r="M46" s="72">
        <f t="shared" si="51"/>
        <v>0</v>
      </c>
      <c r="N46" s="72">
        <f t="shared" si="51"/>
        <v>0</v>
      </c>
      <c r="O46" s="72">
        <f t="shared" si="51"/>
        <v>0</v>
      </c>
      <c r="P46" s="72">
        <f t="shared" si="51"/>
        <v>0</v>
      </c>
      <c r="Q46" s="72">
        <f t="shared" si="51"/>
        <v>0</v>
      </c>
      <c r="R46" s="72">
        <f t="shared" si="51"/>
        <v>0</v>
      </c>
      <c r="S46" s="72">
        <f t="shared" si="51"/>
        <v>0</v>
      </c>
      <c r="T46" s="72">
        <f t="shared" si="51"/>
        <v>0</v>
      </c>
      <c r="U46" s="72">
        <f t="shared" si="51"/>
        <v>0</v>
      </c>
      <c r="V46" s="72">
        <f t="shared" si="51"/>
        <v>0</v>
      </c>
      <c r="W46" s="72">
        <f t="shared" si="51"/>
        <v>0</v>
      </c>
      <c r="X46" s="72">
        <f t="shared" si="51"/>
        <v>0</v>
      </c>
      <c r="Y46" s="72">
        <f t="shared" si="51"/>
        <v>0</v>
      </c>
      <c r="Z46" s="72">
        <f t="shared" si="51"/>
        <v>0</v>
      </c>
      <c r="AA46" s="72">
        <f t="shared" si="51"/>
        <v>0</v>
      </c>
      <c r="AB46" s="72">
        <f t="shared" si="51"/>
        <v>0</v>
      </c>
      <c r="AC46" s="72">
        <f t="shared" si="51"/>
        <v>0</v>
      </c>
      <c r="AD46" s="72">
        <f t="shared" si="51"/>
        <v>0</v>
      </c>
      <c r="AE46" s="72">
        <f t="shared" si="51"/>
        <v>0</v>
      </c>
      <c r="AF46" s="72">
        <f t="shared" si="51"/>
        <v>0</v>
      </c>
      <c r="AG46" s="72">
        <f t="shared" si="51"/>
        <v>0</v>
      </c>
      <c r="AH46" s="72">
        <f t="shared" si="51"/>
        <v>0</v>
      </c>
      <c r="AI46" s="72">
        <f t="shared" si="51"/>
        <v>0</v>
      </c>
      <c r="AJ46" s="72">
        <f t="shared" si="51"/>
        <v>0</v>
      </c>
      <c r="AK46" s="72">
        <f t="shared" si="51"/>
        <v>0</v>
      </c>
      <c r="AL46" s="72">
        <f t="shared" si="51"/>
        <v>0</v>
      </c>
      <c r="AM46" s="72">
        <f t="shared" ref="AM46:BA46" si="52">+IF(AL54=$F6,0,1)*($F6*$C46)/12</f>
        <v>0</v>
      </c>
      <c r="AN46" s="72">
        <f t="shared" si="52"/>
        <v>0</v>
      </c>
      <c r="AO46" s="72">
        <f t="shared" si="52"/>
        <v>0</v>
      </c>
      <c r="AP46" s="72">
        <f t="shared" si="52"/>
        <v>0</v>
      </c>
      <c r="AQ46" s="72">
        <f t="shared" si="52"/>
        <v>0</v>
      </c>
      <c r="AR46" s="72">
        <f t="shared" si="52"/>
        <v>0</v>
      </c>
      <c r="AS46" s="72">
        <f t="shared" si="52"/>
        <v>0</v>
      </c>
      <c r="AT46" s="72">
        <f t="shared" si="52"/>
        <v>0</v>
      </c>
      <c r="AU46" s="72">
        <f t="shared" si="52"/>
        <v>0</v>
      </c>
      <c r="AV46" s="72">
        <f t="shared" si="52"/>
        <v>0</v>
      </c>
      <c r="AW46" s="72">
        <f t="shared" si="52"/>
        <v>0</v>
      </c>
      <c r="AX46" s="72">
        <f t="shared" si="52"/>
        <v>0</v>
      </c>
      <c r="AY46" s="72">
        <f t="shared" si="52"/>
        <v>0</v>
      </c>
      <c r="AZ46" s="72">
        <f t="shared" si="52"/>
        <v>0</v>
      </c>
      <c r="BA46" s="72">
        <f t="shared" si="52"/>
        <v>0</v>
      </c>
    </row>
    <row r="47" spans="2:53" x14ac:dyDescent="0.25">
      <c r="B47" t="str">
        <f t="shared" si="47"/>
        <v>ATTREZZATURE IND.LI E COMM.LI</v>
      </c>
      <c r="C47" s="43">
        <v>0.1</v>
      </c>
      <c r="F47" s="72">
        <f t="shared" si="50"/>
        <v>0</v>
      </c>
      <c r="G47" s="72">
        <f t="shared" ref="G47:AL47" si="53">+IF(F55=$F7,0,1)*($F7*$C47)/12</f>
        <v>0</v>
      </c>
      <c r="H47" s="72">
        <f t="shared" si="53"/>
        <v>0</v>
      </c>
      <c r="I47" s="72">
        <f t="shared" si="53"/>
        <v>0</v>
      </c>
      <c r="J47" s="72">
        <f t="shared" si="53"/>
        <v>0</v>
      </c>
      <c r="K47" s="72">
        <f t="shared" si="53"/>
        <v>0</v>
      </c>
      <c r="L47" s="72">
        <f t="shared" si="53"/>
        <v>0</v>
      </c>
      <c r="M47" s="72">
        <f t="shared" si="53"/>
        <v>0</v>
      </c>
      <c r="N47" s="72">
        <f t="shared" si="53"/>
        <v>0</v>
      </c>
      <c r="O47" s="72">
        <f t="shared" si="53"/>
        <v>0</v>
      </c>
      <c r="P47" s="72">
        <f t="shared" si="53"/>
        <v>0</v>
      </c>
      <c r="Q47" s="72">
        <f t="shared" si="53"/>
        <v>0</v>
      </c>
      <c r="R47" s="72">
        <f t="shared" si="53"/>
        <v>0</v>
      </c>
      <c r="S47" s="72">
        <f t="shared" si="53"/>
        <v>0</v>
      </c>
      <c r="T47" s="72">
        <f t="shared" si="53"/>
        <v>0</v>
      </c>
      <c r="U47" s="72">
        <f t="shared" si="53"/>
        <v>0</v>
      </c>
      <c r="V47" s="72">
        <f t="shared" si="53"/>
        <v>0</v>
      </c>
      <c r="W47" s="72">
        <f t="shared" si="53"/>
        <v>0</v>
      </c>
      <c r="X47" s="72">
        <f t="shared" si="53"/>
        <v>0</v>
      </c>
      <c r="Y47" s="72">
        <f t="shared" si="53"/>
        <v>0</v>
      </c>
      <c r="Z47" s="72">
        <f t="shared" si="53"/>
        <v>0</v>
      </c>
      <c r="AA47" s="72">
        <f t="shared" si="53"/>
        <v>0</v>
      </c>
      <c r="AB47" s="72">
        <f t="shared" si="53"/>
        <v>0</v>
      </c>
      <c r="AC47" s="72">
        <f t="shared" si="53"/>
        <v>0</v>
      </c>
      <c r="AD47" s="72">
        <f t="shared" si="53"/>
        <v>0</v>
      </c>
      <c r="AE47" s="72">
        <f t="shared" si="53"/>
        <v>0</v>
      </c>
      <c r="AF47" s="72">
        <f t="shared" si="53"/>
        <v>0</v>
      </c>
      <c r="AG47" s="72">
        <f t="shared" si="53"/>
        <v>0</v>
      </c>
      <c r="AH47" s="72">
        <f t="shared" si="53"/>
        <v>0</v>
      </c>
      <c r="AI47" s="72">
        <f t="shared" si="53"/>
        <v>0</v>
      </c>
      <c r="AJ47" s="72">
        <f t="shared" si="53"/>
        <v>0</v>
      </c>
      <c r="AK47" s="72">
        <f t="shared" si="53"/>
        <v>0</v>
      </c>
      <c r="AL47" s="72">
        <f t="shared" si="53"/>
        <v>0</v>
      </c>
      <c r="AM47" s="72">
        <f t="shared" ref="AM47:BA47" si="54">+IF(AL55=$F7,0,1)*($F7*$C47)/12</f>
        <v>0</v>
      </c>
      <c r="AN47" s="72">
        <f t="shared" si="54"/>
        <v>0</v>
      </c>
      <c r="AO47" s="72">
        <f t="shared" si="54"/>
        <v>0</v>
      </c>
      <c r="AP47" s="72">
        <f t="shared" si="54"/>
        <v>0</v>
      </c>
      <c r="AQ47" s="72">
        <f t="shared" si="54"/>
        <v>0</v>
      </c>
      <c r="AR47" s="72">
        <f t="shared" si="54"/>
        <v>0</v>
      </c>
      <c r="AS47" s="72">
        <f t="shared" si="54"/>
        <v>0</v>
      </c>
      <c r="AT47" s="72">
        <f t="shared" si="54"/>
        <v>0</v>
      </c>
      <c r="AU47" s="72">
        <f t="shared" si="54"/>
        <v>0</v>
      </c>
      <c r="AV47" s="72">
        <f t="shared" si="54"/>
        <v>0</v>
      </c>
      <c r="AW47" s="72">
        <f t="shared" si="54"/>
        <v>0</v>
      </c>
      <c r="AX47" s="72">
        <f t="shared" si="54"/>
        <v>0</v>
      </c>
      <c r="AY47" s="72">
        <f t="shared" si="54"/>
        <v>0</v>
      </c>
      <c r="AZ47" s="72">
        <f t="shared" si="54"/>
        <v>0</v>
      </c>
      <c r="BA47" s="72">
        <f t="shared" si="54"/>
        <v>0</v>
      </c>
    </row>
    <row r="48" spans="2:53" x14ac:dyDescent="0.25">
      <c r="B48" t="str">
        <f t="shared" si="47"/>
        <v>ALTRI BENI</v>
      </c>
      <c r="C48" s="43">
        <v>0.1</v>
      </c>
      <c r="F48" s="72">
        <f t="shared" si="50"/>
        <v>0</v>
      </c>
      <c r="G48" s="72">
        <f t="shared" ref="G48:AL48" si="55">+IF(F57=$F8,0,1)*($F8*$C48)/12</f>
        <v>0</v>
      </c>
      <c r="H48" s="72">
        <f t="shared" si="55"/>
        <v>0</v>
      </c>
      <c r="I48" s="72">
        <f t="shared" si="55"/>
        <v>0</v>
      </c>
      <c r="J48" s="72">
        <f t="shared" si="55"/>
        <v>0</v>
      </c>
      <c r="K48" s="72">
        <f t="shared" si="55"/>
        <v>0</v>
      </c>
      <c r="L48" s="72">
        <f t="shared" si="55"/>
        <v>0</v>
      </c>
      <c r="M48" s="72">
        <f t="shared" si="55"/>
        <v>0</v>
      </c>
      <c r="N48" s="72">
        <f t="shared" si="55"/>
        <v>0</v>
      </c>
      <c r="O48" s="72">
        <f t="shared" si="55"/>
        <v>0</v>
      </c>
      <c r="P48" s="72">
        <f t="shared" si="55"/>
        <v>0</v>
      </c>
      <c r="Q48" s="72">
        <f t="shared" si="55"/>
        <v>0</v>
      </c>
      <c r="R48" s="72">
        <f t="shared" si="55"/>
        <v>0</v>
      </c>
      <c r="S48" s="72">
        <f t="shared" si="55"/>
        <v>0</v>
      </c>
      <c r="T48" s="72">
        <f t="shared" si="55"/>
        <v>0</v>
      </c>
      <c r="U48" s="72">
        <f t="shared" si="55"/>
        <v>0</v>
      </c>
      <c r="V48" s="72">
        <f t="shared" si="55"/>
        <v>0</v>
      </c>
      <c r="W48" s="72">
        <f t="shared" si="55"/>
        <v>0</v>
      </c>
      <c r="X48" s="72">
        <f t="shared" si="55"/>
        <v>0</v>
      </c>
      <c r="Y48" s="72">
        <f t="shared" si="55"/>
        <v>0</v>
      </c>
      <c r="Z48" s="72">
        <f t="shared" si="55"/>
        <v>0</v>
      </c>
      <c r="AA48" s="72">
        <f t="shared" si="55"/>
        <v>0</v>
      </c>
      <c r="AB48" s="72">
        <f t="shared" si="55"/>
        <v>0</v>
      </c>
      <c r="AC48" s="72">
        <f t="shared" si="55"/>
        <v>0</v>
      </c>
      <c r="AD48" s="72">
        <f t="shared" si="55"/>
        <v>0</v>
      </c>
      <c r="AE48" s="72">
        <f t="shared" si="55"/>
        <v>0</v>
      </c>
      <c r="AF48" s="72">
        <f t="shared" si="55"/>
        <v>0</v>
      </c>
      <c r="AG48" s="72">
        <f t="shared" si="55"/>
        <v>0</v>
      </c>
      <c r="AH48" s="72">
        <f t="shared" si="55"/>
        <v>0</v>
      </c>
      <c r="AI48" s="72">
        <f t="shared" si="55"/>
        <v>0</v>
      </c>
      <c r="AJ48" s="72">
        <f t="shared" si="55"/>
        <v>0</v>
      </c>
      <c r="AK48" s="72">
        <f t="shared" si="55"/>
        <v>0</v>
      </c>
      <c r="AL48" s="72">
        <f t="shared" si="55"/>
        <v>0</v>
      </c>
      <c r="AM48" s="72">
        <f t="shared" ref="AM48:BA48" si="56">+IF(AL57=$F8,0,1)*($F8*$C48)/12</f>
        <v>0</v>
      </c>
      <c r="AN48" s="72">
        <f t="shared" si="56"/>
        <v>0</v>
      </c>
      <c r="AO48" s="72">
        <f t="shared" si="56"/>
        <v>0</v>
      </c>
      <c r="AP48" s="72">
        <f t="shared" si="56"/>
        <v>0</v>
      </c>
      <c r="AQ48" s="72">
        <f t="shared" si="56"/>
        <v>0</v>
      </c>
      <c r="AR48" s="72">
        <f t="shared" si="56"/>
        <v>0</v>
      </c>
      <c r="AS48" s="72">
        <f t="shared" si="56"/>
        <v>0</v>
      </c>
      <c r="AT48" s="72">
        <f t="shared" si="56"/>
        <v>0</v>
      </c>
      <c r="AU48" s="72">
        <f t="shared" si="56"/>
        <v>0</v>
      </c>
      <c r="AV48" s="72">
        <f t="shared" si="56"/>
        <v>0</v>
      </c>
      <c r="AW48" s="72">
        <f t="shared" si="56"/>
        <v>0</v>
      </c>
      <c r="AX48" s="72">
        <f t="shared" si="56"/>
        <v>0</v>
      </c>
      <c r="AY48" s="72">
        <f t="shared" si="56"/>
        <v>0</v>
      </c>
      <c r="AZ48" s="72">
        <f t="shared" si="56"/>
        <v>0</v>
      </c>
      <c r="BA48" s="72">
        <f t="shared" si="56"/>
        <v>0</v>
      </c>
    </row>
    <row r="49" spans="2:53" x14ac:dyDescent="0.25">
      <c r="B49" t="str">
        <f t="shared" si="47"/>
        <v>COSTI D'IMPIANTO E AMPLIAMENTO</v>
      </c>
      <c r="C49" s="43">
        <v>0.1</v>
      </c>
      <c r="F49" s="72">
        <f t="shared" si="50"/>
        <v>0</v>
      </c>
      <c r="G49" s="72">
        <f t="shared" ref="G49:AL49" si="57">+IF(F57=$F9,0,1)*($F9*$C49)/12</f>
        <v>0</v>
      </c>
      <c r="H49" s="72">
        <f t="shared" si="57"/>
        <v>0</v>
      </c>
      <c r="I49" s="72">
        <f t="shared" si="57"/>
        <v>0</v>
      </c>
      <c r="J49" s="72">
        <f t="shared" si="57"/>
        <v>0</v>
      </c>
      <c r="K49" s="72">
        <f t="shared" si="57"/>
        <v>0</v>
      </c>
      <c r="L49" s="72">
        <f t="shared" si="57"/>
        <v>0</v>
      </c>
      <c r="M49" s="72">
        <f t="shared" si="57"/>
        <v>0</v>
      </c>
      <c r="N49" s="72">
        <f t="shared" si="57"/>
        <v>0</v>
      </c>
      <c r="O49" s="72">
        <f t="shared" si="57"/>
        <v>0</v>
      </c>
      <c r="P49" s="72">
        <f t="shared" si="57"/>
        <v>0</v>
      </c>
      <c r="Q49" s="72">
        <f t="shared" si="57"/>
        <v>0</v>
      </c>
      <c r="R49" s="72">
        <f t="shared" si="57"/>
        <v>0</v>
      </c>
      <c r="S49" s="72">
        <f t="shared" si="57"/>
        <v>0</v>
      </c>
      <c r="T49" s="72">
        <f t="shared" si="57"/>
        <v>0</v>
      </c>
      <c r="U49" s="72">
        <f t="shared" si="57"/>
        <v>0</v>
      </c>
      <c r="V49" s="72">
        <f t="shared" si="57"/>
        <v>0</v>
      </c>
      <c r="W49" s="72">
        <f t="shared" si="57"/>
        <v>0</v>
      </c>
      <c r="X49" s="72">
        <f t="shared" si="57"/>
        <v>0</v>
      </c>
      <c r="Y49" s="72">
        <f t="shared" si="57"/>
        <v>0</v>
      </c>
      <c r="Z49" s="72">
        <f t="shared" si="57"/>
        <v>0</v>
      </c>
      <c r="AA49" s="72">
        <f t="shared" si="57"/>
        <v>0</v>
      </c>
      <c r="AB49" s="72">
        <f t="shared" si="57"/>
        <v>0</v>
      </c>
      <c r="AC49" s="72">
        <f t="shared" si="57"/>
        <v>0</v>
      </c>
      <c r="AD49" s="72">
        <f t="shared" si="57"/>
        <v>0</v>
      </c>
      <c r="AE49" s="72">
        <f t="shared" si="57"/>
        <v>0</v>
      </c>
      <c r="AF49" s="72">
        <f t="shared" si="57"/>
        <v>0</v>
      </c>
      <c r="AG49" s="72">
        <f t="shared" si="57"/>
        <v>0</v>
      </c>
      <c r="AH49" s="72">
        <f t="shared" si="57"/>
        <v>0</v>
      </c>
      <c r="AI49" s="72">
        <f t="shared" si="57"/>
        <v>0</v>
      </c>
      <c r="AJ49" s="72">
        <f t="shared" si="57"/>
        <v>0</v>
      </c>
      <c r="AK49" s="72">
        <f t="shared" si="57"/>
        <v>0</v>
      </c>
      <c r="AL49" s="72">
        <f t="shared" si="57"/>
        <v>0</v>
      </c>
      <c r="AM49" s="72">
        <f t="shared" ref="AM49:BA49" si="58">+IF(AL57=$F9,0,1)*($F9*$C49)/12</f>
        <v>0</v>
      </c>
      <c r="AN49" s="72">
        <f t="shared" si="58"/>
        <v>0</v>
      </c>
      <c r="AO49" s="72">
        <f t="shared" si="58"/>
        <v>0</v>
      </c>
      <c r="AP49" s="72">
        <f t="shared" si="58"/>
        <v>0</v>
      </c>
      <c r="AQ49" s="72">
        <f t="shared" si="58"/>
        <v>0</v>
      </c>
      <c r="AR49" s="72">
        <f t="shared" si="58"/>
        <v>0</v>
      </c>
      <c r="AS49" s="72">
        <f t="shared" si="58"/>
        <v>0</v>
      </c>
      <c r="AT49" s="72">
        <f t="shared" si="58"/>
        <v>0</v>
      </c>
      <c r="AU49" s="72">
        <f t="shared" si="58"/>
        <v>0</v>
      </c>
      <c r="AV49" s="72">
        <f t="shared" si="58"/>
        <v>0</v>
      </c>
      <c r="AW49" s="72">
        <f t="shared" si="58"/>
        <v>0</v>
      </c>
      <c r="AX49" s="72">
        <f t="shared" si="58"/>
        <v>0</v>
      </c>
      <c r="AY49" s="72">
        <f t="shared" si="58"/>
        <v>0</v>
      </c>
      <c r="AZ49" s="72">
        <f t="shared" si="58"/>
        <v>0</v>
      </c>
      <c r="BA49" s="72">
        <f t="shared" si="58"/>
        <v>0</v>
      </c>
    </row>
    <row r="50" spans="2:53" x14ac:dyDescent="0.25">
      <c r="B50" t="str">
        <f t="shared" si="47"/>
        <v>Ricerca &amp; Sviluppo</v>
      </c>
      <c r="C50" s="43">
        <v>0.1</v>
      </c>
      <c r="F50" s="72">
        <f t="shared" si="50"/>
        <v>0</v>
      </c>
      <c r="G50" s="72">
        <f t="shared" ref="G50:AL50" si="59">+IF(F58=$F10,0,1)*($F10*$C50)/12</f>
        <v>0</v>
      </c>
      <c r="H50" s="72">
        <f t="shared" si="59"/>
        <v>0</v>
      </c>
      <c r="I50" s="72">
        <f t="shared" si="59"/>
        <v>0</v>
      </c>
      <c r="J50" s="72">
        <f t="shared" si="59"/>
        <v>0</v>
      </c>
      <c r="K50" s="72">
        <f t="shared" si="59"/>
        <v>0</v>
      </c>
      <c r="L50" s="72">
        <f t="shared" si="59"/>
        <v>0</v>
      </c>
      <c r="M50" s="72">
        <f t="shared" si="59"/>
        <v>0</v>
      </c>
      <c r="N50" s="72">
        <f t="shared" si="59"/>
        <v>0</v>
      </c>
      <c r="O50" s="72">
        <f t="shared" si="59"/>
        <v>0</v>
      </c>
      <c r="P50" s="72">
        <f t="shared" si="59"/>
        <v>0</v>
      </c>
      <c r="Q50" s="72">
        <f t="shared" si="59"/>
        <v>0</v>
      </c>
      <c r="R50" s="72">
        <f t="shared" si="59"/>
        <v>0</v>
      </c>
      <c r="S50" s="72">
        <f t="shared" si="59"/>
        <v>0</v>
      </c>
      <c r="T50" s="72">
        <f t="shared" si="59"/>
        <v>0</v>
      </c>
      <c r="U50" s="72">
        <f t="shared" si="59"/>
        <v>0</v>
      </c>
      <c r="V50" s="72">
        <f t="shared" si="59"/>
        <v>0</v>
      </c>
      <c r="W50" s="72">
        <f t="shared" si="59"/>
        <v>0</v>
      </c>
      <c r="X50" s="72">
        <f t="shared" si="59"/>
        <v>0</v>
      </c>
      <c r="Y50" s="72">
        <f t="shared" si="59"/>
        <v>0</v>
      </c>
      <c r="Z50" s="72">
        <f t="shared" si="59"/>
        <v>0</v>
      </c>
      <c r="AA50" s="72">
        <f t="shared" si="59"/>
        <v>0</v>
      </c>
      <c r="AB50" s="72">
        <f t="shared" si="59"/>
        <v>0</v>
      </c>
      <c r="AC50" s="72">
        <f t="shared" si="59"/>
        <v>0</v>
      </c>
      <c r="AD50" s="72">
        <f t="shared" si="59"/>
        <v>0</v>
      </c>
      <c r="AE50" s="72">
        <f t="shared" si="59"/>
        <v>0</v>
      </c>
      <c r="AF50" s="72">
        <f t="shared" si="59"/>
        <v>0</v>
      </c>
      <c r="AG50" s="72">
        <f t="shared" si="59"/>
        <v>0</v>
      </c>
      <c r="AH50" s="72">
        <f t="shared" si="59"/>
        <v>0</v>
      </c>
      <c r="AI50" s="72">
        <f t="shared" si="59"/>
        <v>0</v>
      </c>
      <c r="AJ50" s="72">
        <f t="shared" si="59"/>
        <v>0</v>
      </c>
      <c r="AK50" s="72">
        <f t="shared" si="59"/>
        <v>0</v>
      </c>
      <c r="AL50" s="72">
        <f t="shared" si="59"/>
        <v>0</v>
      </c>
      <c r="AM50" s="72">
        <f t="shared" ref="AM50:BA50" si="60">+IF(AL58=$F10,0,1)*($F10*$C50)/12</f>
        <v>0</v>
      </c>
      <c r="AN50" s="72">
        <f t="shared" si="60"/>
        <v>0</v>
      </c>
      <c r="AO50" s="72">
        <f t="shared" si="60"/>
        <v>0</v>
      </c>
      <c r="AP50" s="72">
        <f t="shared" si="60"/>
        <v>0</v>
      </c>
      <c r="AQ50" s="72">
        <f t="shared" si="60"/>
        <v>0</v>
      </c>
      <c r="AR50" s="72">
        <f t="shared" si="60"/>
        <v>0</v>
      </c>
      <c r="AS50" s="72">
        <f t="shared" si="60"/>
        <v>0</v>
      </c>
      <c r="AT50" s="72">
        <f t="shared" si="60"/>
        <v>0</v>
      </c>
      <c r="AU50" s="72">
        <f t="shared" si="60"/>
        <v>0</v>
      </c>
      <c r="AV50" s="72">
        <f t="shared" si="60"/>
        <v>0</v>
      </c>
      <c r="AW50" s="72">
        <f t="shared" si="60"/>
        <v>0</v>
      </c>
      <c r="AX50" s="72">
        <f t="shared" si="60"/>
        <v>0</v>
      </c>
      <c r="AY50" s="72">
        <f t="shared" si="60"/>
        <v>0</v>
      </c>
      <c r="AZ50" s="72">
        <f t="shared" si="60"/>
        <v>0</v>
      </c>
      <c r="BA50" s="72">
        <f t="shared" si="60"/>
        <v>0</v>
      </c>
    </row>
    <row r="51" spans="2:53" x14ac:dyDescent="0.25">
      <c r="B51" t="str">
        <f t="shared" si="47"/>
        <v>ALTRE IMM.NI IMMATERIALI</v>
      </c>
      <c r="C51" s="43">
        <v>0.1</v>
      </c>
      <c r="F51" s="72">
        <f t="shared" si="50"/>
        <v>0</v>
      </c>
      <c r="G51" s="72">
        <f t="shared" ref="G51:AL51" si="61">+IF(F59=$F11,0,1)*($F11*$C51)/12</f>
        <v>0</v>
      </c>
      <c r="H51" s="72">
        <f t="shared" si="61"/>
        <v>0</v>
      </c>
      <c r="I51" s="72">
        <f t="shared" si="61"/>
        <v>0</v>
      </c>
      <c r="J51" s="72">
        <f t="shared" si="61"/>
        <v>0</v>
      </c>
      <c r="K51" s="72">
        <f t="shared" si="61"/>
        <v>0</v>
      </c>
      <c r="L51" s="72">
        <f t="shared" si="61"/>
        <v>0</v>
      </c>
      <c r="M51" s="72">
        <f t="shared" si="61"/>
        <v>0</v>
      </c>
      <c r="N51" s="72">
        <f t="shared" si="61"/>
        <v>0</v>
      </c>
      <c r="O51" s="72">
        <f t="shared" si="61"/>
        <v>0</v>
      </c>
      <c r="P51" s="72">
        <f t="shared" si="61"/>
        <v>0</v>
      </c>
      <c r="Q51" s="72">
        <f t="shared" si="61"/>
        <v>0</v>
      </c>
      <c r="R51" s="72">
        <f t="shared" si="61"/>
        <v>0</v>
      </c>
      <c r="S51" s="72">
        <f t="shared" si="61"/>
        <v>0</v>
      </c>
      <c r="T51" s="72">
        <f t="shared" si="61"/>
        <v>0</v>
      </c>
      <c r="U51" s="72">
        <f t="shared" si="61"/>
        <v>0</v>
      </c>
      <c r="V51" s="72">
        <f t="shared" si="61"/>
        <v>0</v>
      </c>
      <c r="W51" s="72">
        <f t="shared" si="61"/>
        <v>0</v>
      </c>
      <c r="X51" s="72">
        <f t="shared" si="61"/>
        <v>0</v>
      </c>
      <c r="Y51" s="72">
        <f t="shared" si="61"/>
        <v>0</v>
      </c>
      <c r="Z51" s="72">
        <f t="shared" si="61"/>
        <v>0</v>
      </c>
      <c r="AA51" s="72">
        <f t="shared" si="61"/>
        <v>0</v>
      </c>
      <c r="AB51" s="72">
        <f t="shared" si="61"/>
        <v>0</v>
      </c>
      <c r="AC51" s="72">
        <f t="shared" si="61"/>
        <v>0</v>
      </c>
      <c r="AD51" s="72">
        <f t="shared" si="61"/>
        <v>0</v>
      </c>
      <c r="AE51" s="72">
        <f t="shared" si="61"/>
        <v>0</v>
      </c>
      <c r="AF51" s="72">
        <f t="shared" si="61"/>
        <v>0</v>
      </c>
      <c r="AG51" s="72">
        <f t="shared" si="61"/>
        <v>0</v>
      </c>
      <c r="AH51" s="72">
        <f t="shared" si="61"/>
        <v>0</v>
      </c>
      <c r="AI51" s="72">
        <f t="shared" si="61"/>
        <v>0</v>
      </c>
      <c r="AJ51" s="72">
        <f t="shared" si="61"/>
        <v>0</v>
      </c>
      <c r="AK51" s="72">
        <f t="shared" si="61"/>
        <v>0</v>
      </c>
      <c r="AL51" s="72">
        <f t="shared" si="61"/>
        <v>0</v>
      </c>
      <c r="AM51" s="72">
        <f t="shared" ref="AM51:BA51" si="62">+IF(AL59=$F11,0,1)*($F11*$C51)/12</f>
        <v>0</v>
      </c>
      <c r="AN51" s="72">
        <f t="shared" si="62"/>
        <v>0</v>
      </c>
      <c r="AO51" s="72">
        <f t="shared" si="62"/>
        <v>0</v>
      </c>
      <c r="AP51" s="72">
        <f t="shared" si="62"/>
        <v>0</v>
      </c>
      <c r="AQ51" s="72">
        <f t="shared" si="62"/>
        <v>0</v>
      </c>
      <c r="AR51" s="72">
        <f t="shared" si="62"/>
        <v>0</v>
      </c>
      <c r="AS51" s="72">
        <f t="shared" si="62"/>
        <v>0</v>
      </c>
      <c r="AT51" s="72">
        <f t="shared" si="62"/>
        <v>0</v>
      </c>
      <c r="AU51" s="72">
        <f t="shared" si="62"/>
        <v>0</v>
      </c>
      <c r="AV51" s="72">
        <f t="shared" si="62"/>
        <v>0</v>
      </c>
      <c r="AW51" s="72">
        <f t="shared" si="62"/>
        <v>0</v>
      </c>
      <c r="AX51" s="72">
        <f t="shared" si="62"/>
        <v>0</v>
      </c>
      <c r="AY51" s="72">
        <f t="shared" si="62"/>
        <v>0</v>
      </c>
      <c r="AZ51" s="72">
        <f t="shared" si="62"/>
        <v>0</v>
      </c>
      <c r="BA51" s="72">
        <f t="shared" si="62"/>
        <v>0</v>
      </c>
    </row>
    <row r="52" spans="2:53" ht="30" x14ac:dyDescent="0.25">
      <c r="C52" s="75"/>
      <c r="F52" s="75" t="s">
        <v>276</v>
      </c>
      <c r="G52" s="75" t="s">
        <v>276</v>
      </c>
      <c r="H52" s="75" t="s">
        <v>276</v>
      </c>
      <c r="I52" s="75" t="s">
        <v>276</v>
      </c>
      <c r="J52" s="75" t="s">
        <v>276</v>
      </c>
      <c r="K52" s="75" t="s">
        <v>276</v>
      </c>
      <c r="L52" s="75" t="s">
        <v>276</v>
      </c>
      <c r="M52" s="75" t="s">
        <v>276</v>
      </c>
      <c r="N52" s="75" t="s">
        <v>276</v>
      </c>
      <c r="O52" s="75" t="s">
        <v>276</v>
      </c>
      <c r="P52" s="75" t="s">
        <v>276</v>
      </c>
      <c r="Q52" s="75" t="s">
        <v>276</v>
      </c>
      <c r="R52" s="75" t="s">
        <v>276</v>
      </c>
      <c r="S52" s="75" t="s">
        <v>276</v>
      </c>
      <c r="T52" s="75" t="s">
        <v>276</v>
      </c>
      <c r="U52" s="75" t="s">
        <v>276</v>
      </c>
      <c r="V52" s="75" t="s">
        <v>276</v>
      </c>
      <c r="W52" s="75" t="s">
        <v>276</v>
      </c>
      <c r="X52" s="75" t="s">
        <v>276</v>
      </c>
      <c r="Y52" s="75" t="s">
        <v>276</v>
      </c>
      <c r="Z52" s="75" t="s">
        <v>276</v>
      </c>
      <c r="AA52" s="75" t="s">
        <v>276</v>
      </c>
      <c r="AB52" s="75" t="s">
        <v>276</v>
      </c>
      <c r="AC52" s="75" t="s">
        <v>276</v>
      </c>
      <c r="AD52" s="75" t="s">
        <v>276</v>
      </c>
      <c r="AE52" s="75" t="s">
        <v>276</v>
      </c>
      <c r="AF52" s="75" t="s">
        <v>276</v>
      </c>
      <c r="AG52" s="75" t="s">
        <v>276</v>
      </c>
      <c r="AH52" s="75" t="s">
        <v>276</v>
      </c>
      <c r="AI52" s="75" t="s">
        <v>276</v>
      </c>
      <c r="AJ52" s="75" t="s">
        <v>276</v>
      </c>
      <c r="AK52" s="75" t="s">
        <v>276</v>
      </c>
      <c r="AL52" s="75" t="s">
        <v>276</v>
      </c>
      <c r="AM52" s="75" t="s">
        <v>276</v>
      </c>
      <c r="AN52" s="75" t="s">
        <v>276</v>
      </c>
      <c r="AO52" s="75" t="s">
        <v>276</v>
      </c>
      <c r="AP52" s="75" t="s">
        <v>276</v>
      </c>
      <c r="AQ52" s="75" t="s">
        <v>276</v>
      </c>
      <c r="AR52" s="75" t="s">
        <v>276</v>
      </c>
      <c r="AS52" s="75" t="s">
        <v>276</v>
      </c>
      <c r="AT52" s="75" t="s">
        <v>276</v>
      </c>
      <c r="AU52" s="75" t="s">
        <v>276</v>
      </c>
      <c r="AV52" s="75" t="s">
        <v>276</v>
      </c>
      <c r="AW52" s="75" t="s">
        <v>276</v>
      </c>
      <c r="AX52" s="75" t="s">
        <v>276</v>
      </c>
      <c r="AY52" s="75" t="s">
        <v>276</v>
      </c>
      <c r="AZ52" s="75" t="s">
        <v>276</v>
      </c>
      <c r="BA52" s="75" t="s">
        <v>276</v>
      </c>
    </row>
    <row r="53" spans="2:53" x14ac:dyDescent="0.25">
      <c r="B53" t="str">
        <f t="shared" ref="B53:B59" si="63">+B45</f>
        <v>FABBRICATI</v>
      </c>
      <c r="C53" s="77"/>
      <c r="F53" s="72">
        <f t="shared" ref="F53:F59" si="64">+F45</f>
        <v>0</v>
      </c>
      <c r="G53" s="72">
        <f t="shared" ref="G53:AL53" si="65">+F53+G45</f>
        <v>0</v>
      </c>
      <c r="H53" s="72">
        <f t="shared" si="65"/>
        <v>0</v>
      </c>
      <c r="I53" s="72">
        <f t="shared" si="65"/>
        <v>0</v>
      </c>
      <c r="J53" s="72">
        <f t="shared" si="65"/>
        <v>0</v>
      </c>
      <c r="K53" s="72">
        <f t="shared" si="65"/>
        <v>0</v>
      </c>
      <c r="L53" s="72">
        <f t="shared" si="65"/>
        <v>0</v>
      </c>
      <c r="M53" s="72">
        <f t="shared" si="65"/>
        <v>0</v>
      </c>
      <c r="N53" s="72">
        <f t="shared" si="65"/>
        <v>0</v>
      </c>
      <c r="O53" s="72">
        <f t="shared" si="65"/>
        <v>0</v>
      </c>
      <c r="P53" s="72">
        <f t="shared" si="65"/>
        <v>0</v>
      </c>
      <c r="Q53" s="72">
        <f t="shared" si="65"/>
        <v>0</v>
      </c>
      <c r="R53" s="72">
        <f t="shared" si="65"/>
        <v>0</v>
      </c>
      <c r="S53" s="72">
        <f t="shared" si="65"/>
        <v>0</v>
      </c>
      <c r="T53" s="72">
        <f t="shared" si="65"/>
        <v>0</v>
      </c>
      <c r="U53" s="72">
        <f t="shared" si="65"/>
        <v>0</v>
      </c>
      <c r="V53" s="72">
        <f t="shared" si="65"/>
        <v>0</v>
      </c>
      <c r="W53" s="72">
        <f t="shared" si="65"/>
        <v>0</v>
      </c>
      <c r="X53" s="72">
        <f t="shared" si="65"/>
        <v>0</v>
      </c>
      <c r="Y53" s="72">
        <f t="shared" si="65"/>
        <v>0</v>
      </c>
      <c r="Z53" s="72">
        <f t="shared" si="65"/>
        <v>0</v>
      </c>
      <c r="AA53" s="72">
        <f t="shared" si="65"/>
        <v>0</v>
      </c>
      <c r="AB53" s="72">
        <f t="shared" si="65"/>
        <v>0</v>
      </c>
      <c r="AC53" s="72">
        <f t="shared" si="65"/>
        <v>0</v>
      </c>
      <c r="AD53" s="72">
        <f t="shared" si="65"/>
        <v>0</v>
      </c>
      <c r="AE53" s="72">
        <f t="shared" si="65"/>
        <v>0</v>
      </c>
      <c r="AF53" s="72">
        <f t="shared" si="65"/>
        <v>0</v>
      </c>
      <c r="AG53" s="72">
        <f t="shared" si="65"/>
        <v>0</v>
      </c>
      <c r="AH53" s="72">
        <f t="shared" si="65"/>
        <v>0</v>
      </c>
      <c r="AI53" s="72">
        <f t="shared" si="65"/>
        <v>0</v>
      </c>
      <c r="AJ53" s="72">
        <f t="shared" si="65"/>
        <v>0</v>
      </c>
      <c r="AK53" s="72">
        <f t="shared" si="65"/>
        <v>0</v>
      </c>
      <c r="AL53" s="72">
        <f t="shared" si="65"/>
        <v>0</v>
      </c>
      <c r="AM53" s="72">
        <f t="shared" ref="AM53:BA53" si="66">+AL53+AM45</f>
        <v>0</v>
      </c>
      <c r="AN53" s="72">
        <f t="shared" si="66"/>
        <v>0</v>
      </c>
      <c r="AO53" s="72">
        <f t="shared" si="66"/>
        <v>0</v>
      </c>
      <c r="AP53" s="72">
        <f t="shared" si="66"/>
        <v>0</v>
      </c>
      <c r="AQ53" s="72">
        <f t="shared" si="66"/>
        <v>0</v>
      </c>
      <c r="AR53" s="72">
        <f t="shared" si="66"/>
        <v>0</v>
      </c>
      <c r="AS53" s="72">
        <f t="shared" si="66"/>
        <v>0</v>
      </c>
      <c r="AT53" s="72">
        <f t="shared" si="66"/>
        <v>0</v>
      </c>
      <c r="AU53" s="72">
        <f t="shared" si="66"/>
        <v>0</v>
      </c>
      <c r="AV53" s="72">
        <f t="shared" si="66"/>
        <v>0</v>
      </c>
      <c r="AW53" s="72">
        <f t="shared" si="66"/>
        <v>0</v>
      </c>
      <c r="AX53" s="72">
        <f t="shared" si="66"/>
        <v>0</v>
      </c>
      <c r="AY53" s="72">
        <f t="shared" si="66"/>
        <v>0</v>
      </c>
      <c r="AZ53" s="72">
        <f t="shared" si="66"/>
        <v>0</v>
      </c>
      <c r="BA53" s="72">
        <f t="shared" si="66"/>
        <v>0</v>
      </c>
    </row>
    <row r="54" spans="2:53" x14ac:dyDescent="0.25">
      <c r="B54" t="str">
        <f t="shared" si="63"/>
        <v>IMPIANTI E MACCHINARI</v>
      </c>
      <c r="C54" s="77"/>
      <c r="F54" s="72">
        <f t="shared" si="64"/>
        <v>0</v>
      </c>
      <c r="G54" s="72">
        <f t="shared" ref="G54:AL54" si="67">+F54+G46</f>
        <v>0</v>
      </c>
      <c r="H54" s="72">
        <f t="shared" si="67"/>
        <v>0</v>
      </c>
      <c r="I54" s="72">
        <f t="shared" si="67"/>
        <v>0</v>
      </c>
      <c r="J54" s="72">
        <f t="shared" si="67"/>
        <v>0</v>
      </c>
      <c r="K54" s="72">
        <f t="shared" si="67"/>
        <v>0</v>
      </c>
      <c r="L54" s="72">
        <f t="shared" si="67"/>
        <v>0</v>
      </c>
      <c r="M54" s="72">
        <f t="shared" si="67"/>
        <v>0</v>
      </c>
      <c r="N54" s="72">
        <f t="shared" si="67"/>
        <v>0</v>
      </c>
      <c r="O54" s="72">
        <f t="shared" si="67"/>
        <v>0</v>
      </c>
      <c r="P54" s="72">
        <f t="shared" si="67"/>
        <v>0</v>
      </c>
      <c r="Q54" s="72">
        <f t="shared" si="67"/>
        <v>0</v>
      </c>
      <c r="R54" s="72">
        <f t="shared" si="67"/>
        <v>0</v>
      </c>
      <c r="S54" s="72">
        <f t="shared" si="67"/>
        <v>0</v>
      </c>
      <c r="T54" s="72">
        <f t="shared" si="67"/>
        <v>0</v>
      </c>
      <c r="U54" s="72">
        <f t="shared" si="67"/>
        <v>0</v>
      </c>
      <c r="V54" s="72">
        <f t="shared" si="67"/>
        <v>0</v>
      </c>
      <c r="W54" s="72">
        <f t="shared" si="67"/>
        <v>0</v>
      </c>
      <c r="X54" s="72">
        <f t="shared" si="67"/>
        <v>0</v>
      </c>
      <c r="Y54" s="72">
        <f t="shared" si="67"/>
        <v>0</v>
      </c>
      <c r="Z54" s="72">
        <f t="shared" si="67"/>
        <v>0</v>
      </c>
      <c r="AA54" s="72">
        <f t="shared" si="67"/>
        <v>0</v>
      </c>
      <c r="AB54" s="72">
        <f t="shared" si="67"/>
        <v>0</v>
      </c>
      <c r="AC54" s="72">
        <f t="shared" si="67"/>
        <v>0</v>
      </c>
      <c r="AD54" s="72">
        <f t="shared" si="67"/>
        <v>0</v>
      </c>
      <c r="AE54" s="72">
        <f t="shared" si="67"/>
        <v>0</v>
      </c>
      <c r="AF54" s="72">
        <f t="shared" si="67"/>
        <v>0</v>
      </c>
      <c r="AG54" s="72">
        <f t="shared" si="67"/>
        <v>0</v>
      </c>
      <c r="AH54" s="72">
        <f t="shared" si="67"/>
        <v>0</v>
      </c>
      <c r="AI54" s="72">
        <f t="shared" si="67"/>
        <v>0</v>
      </c>
      <c r="AJ54" s="72">
        <f t="shared" si="67"/>
        <v>0</v>
      </c>
      <c r="AK54" s="72">
        <f t="shared" si="67"/>
        <v>0</v>
      </c>
      <c r="AL54" s="72">
        <f t="shared" si="67"/>
        <v>0</v>
      </c>
      <c r="AM54" s="72">
        <f t="shared" ref="AM54:BA54" si="68">+AL54+AM46</f>
        <v>0</v>
      </c>
      <c r="AN54" s="72">
        <f t="shared" si="68"/>
        <v>0</v>
      </c>
      <c r="AO54" s="72">
        <f t="shared" si="68"/>
        <v>0</v>
      </c>
      <c r="AP54" s="72">
        <f t="shared" si="68"/>
        <v>0</v>
      </c>
      <c r="AQ54" s="72">
        <f t="shared" si="68"/>
        <v>0</v>
      </c>
      <c r="AR54" s="72">
        <f t="shared" si="68"/>
        <v>0</v>
      </c>
      <c r="AS54" s="72">
        <f t="shared" si="68"/>
        <v>0</v>
      </c>
      <c r="AT54" s="72">
        <f t="shared" si="68"/>
        <v>0</v>
      </c>
      <c r="AU54" s="72">
        <f t="shared" si="68"/>
        <v>0</v>
      </c>
      <c r="AV54" s="72">
        <f t="shared" si="68"/>
        <v>0</v>
      </c>
      <c r="AW54" s="72">
        <f t="shared" si="68"/>
        <v>0</v>
      </c>
      <c r="AX54" s="72">
        <f t="shared" si="68"/>
        <v>0</v>
      </c>
      <c r="AY54" s="72">
        <f t="shared" si="68"/>
        <v>0</v>
      </c>
      <c r="AZ54" s="72">
        <f t="shared" si="68"/>
        <v>0</v>
      </c>
      <c r="BA54" s="72">
        <f t="shared" si="68"/>
        <v>0</v>
      </c>
    </row>
    <row r="55" spans="2:53" x14ac:dyDescent="0.25">
      <c r="B55" t="str">
        <f t="shared" si="63"/>
        <v>ATTREZZATURE IND.LI E COMM.LI</v>
      </c>
      <c r="C55" s="77"/>
      <c r="F55" s="72">
        <f t="shared" si="64"/>
        <v>0</v>
      </c>
      <c r="G55" s="72">
        <f t="shared" ref="G55:AL55" si="69">+F55+G47</f>
        <v>0</v>
      </c>
      <c r="H55" s="72">
        <f t="shared" si="69"/>
        <v>0</v>
      </c>
      <c r="I55" s="72">
        <f t="shared" si="69"/>
        <v>0</v>
      </c>
      <c r="J55" s="72">
        <f t="shared" si="69"/>
        <v>0</v>
      </c>
      <c r="K55" s="72">
        <f t="shared" si="69"/>
        <v>0</v>
      </c>
      <c r="L55" s="72">
        <f t="shared" si="69"/>
        <v>0</v>
      </c>
      <c r="M55" s="72">
        <f t="shared" si="69"/>
        <v>0</v>
      </c>
      <c r="N55" s="72">
        <f t="shared" si="69"/>
        <v>0</v>
      </c>
      <c r="O55" s="72">
        <f t="shared" si="69"/>
        <v>0</v>
      </c>
      <c r="P55" s="72">
        <f t="shared" si="69"/>
        <v>0</v>
      </c>
      <c r="Q55" s="72">
        <f t="shared" si="69"/>
        <v>0</v>
      </c>
      <c r="R55" s="72">
        <f t="shared" si="69"/>
        <v>0</v>
      </c>
      <c r="S55" s="72">
        <f t="shared" si="69"/>
        <v>0</v>
      </c>
      <c r="T55" s="72">
        <f t="shared" si="69"/>
        <v>0</v>
      </c>
      <c r="U55" s="72">
        <f t="shared" si="69"/>
        <v>0</v>
      </c>
      <c r="V55" s="72">
        <f t="shared" si="69"/>
        <v>0</v>
      </c>
      <c r="W55" s="72">
        <f t="shared" si="69"/>
        <v>0</v>
      </c>
      <c r="X55" s="72">
        <f t="shared" si="69"/>
        <v>0</v>
      </c>
      <c r="Y55" s="72">
        <f t="shared" si="69"/>
        <v>0</v>
      </c>
      <c r="Z55" s="72">
        <f t="shared" si="69"/>
        <v>0</v>
      </c>
      <c r="AA55" s="72">
        <f t="shared" si="69"/>
        <v>0</v>
      </c>
      <c r="AB55" s="72">
        <f t="shared" si="69"/>
        <v>0</v>
      </c>
      <c r="AC55" s="72">
        <f t="shared" si="69"/>
        <v>0</v>
      </c>
      <c r="AD55" s="72">
        <f t="shared" si="69"/>
        <v>0</v>
      </c>
      <c r="AE55" s="72">
        <f t="shared" si="69"/>
        <v>0</v>
      </c>
      <c r="AF55" s="72">
        <f t="shared" si="69"/>
        <v>0</v>
      </c>
      <c r="AG55" s="72">
        <f t="shared" si="69"/>
        <v>0</v>
      </c>
      <c r="AH55" s="72">
        <f t="shared" si="69"/>
        <v>0</v>
      </c>
      <c r="AI55" s="72">
        <f t="shared" si="69"/>
        <v>0</v>
      </c>
      <c r="AJ55" s="72">
        <f t="shared" si="69"/>
        <v>0</v>
      </c>
      <c r="AK55" s="72">
        <f t="shared" si="69"/>
        <v>0</v>
      </c>
      <c r="AL55" s="72">
        <f t="shared" si="69"/>
        <v>0</v>
      </c>
      <c r="AM55" s="72">
        <f t="shared" ref="AM55:BA55" si="70">+AL55+AM47</f>
        <v>0</v>
      </c>
      <c r="AN55" s="72">
        <f t="shared" si="70"/>
        <v>0</v>
      </c>
      <c r="AO55" s="72">
        <f t="shared" si="70"/>
        <v>0</v>
      </c>
      <c r="AP55" s="72">
        <f t="shared" si="70"/>
        <v>0</v>
      </c>
      <c r="AQ55" s="72">
        <f t="shared" si="70"/>
        <v>0</v>
      </c>
      <c r="AR55" s="72">
        <f t="shared" si="70"/>
        <v>0</v>
      </c>
      <c r="AS55" s="72">
        <f t="shared" si="70"/>
        <v>0</v>
      </c>
      <c r="AT55" s="72">
        <f t="shared" si="70"/>
        <v>0</v>
      </c>
      <c r="AU55" s="72">
        <f t="shared" si="70"/>
        <v>0</v>
      </c>
      <c r="AV55" s="72">
        <f t="shared" si="70"/>
        <v>0</v>
      </c>
      <c r="AW55" s="72">
        <f t="shared" si="70"/>
        <v>0</v>
      </c>
      <c r="AX55" s="72">
        <f t="shared" si="70"/>
        <v>0</v>
      </c>
      <c r="AY55" s="72">
        <f t="shared" si="70"/>
        <v>0</v>
      </c>
      <c r="AZ55" s="72">
        <f t="shared" si="70"/>
        <v>0</v>
      </c>
      <c r="BA55" s="72">
        <f t="shared" si="70"/>
        <v>0</v>
      </c>
    </row>
    <row r="56" spans="2:53" x14ac:dyDescent="0.25">
      <c r="B56" t="str">
        <f t="shared" si="63"/>
        <v>ALTRI BENI</v>
      </c>
      <c r="C56" s="77"/>
      <c r="F56" s="72">
        <f t="shared" si="64"/>
        <v>0</v>
      </c>
      <c r="G56" s="72">
        <f t="shared" ref="G56:AL56" si="71">+F56+G48</f>
        <v>0</v>
      </c>
      <c r="H56" s="72">
        <f t="shared" si="71"/>
        <v>0</v>
      </c>
      <c r="I56" s="72">
        <f t="shared" si="71"/>
        <v>0</v>
      </c>
      <c r="J56" s="72">
        <f t="shared" si="71"/>
        <v>0</v>
      </c>
      <c r="K56" s="72">
        <f t="shared" si="71"/>
        <v>0</v>
      </c>
      <c r="L56" s="72">
        <f t="shared" si="71"/>
        <v>0</v>
      </c>
      <c r="M56" s="72">
        <f t="shared" si="71"/>
        <v>0</v>
      </c>
      <c r="N56" s="72">
        <f t="shared" si="71"/>
        <v>0</v>
      </c>
      <c r="O56" s="72">
        <f t="shared" si="71"/>
        <v>0</v>
      </c>
      <c r="P56" s="72">
        <f t="shared" si="71"/>
        <v>0</v>
      </c>
      <c r="Q56" s="72">
        <f t="shared" si="71"/>
        <v>0</v>
      </c>
      <c r="R56" s="72">
        <f t="shared" si="71"/>
        <v>0</v>
      </c>
      <c r="S56" s="72">
        <f t="shared" si="71"/>
        <v>0</v>
      </c>
      <c r="T56" s="72">
        <f t="shared" si="71"/>
        <v>0</v>
      </c>
      <c r="U56" s="72">
        <f t="shared" si="71"/>
        <v>0</v>
      </c>
      <c r="V56" s="72">
        <f t="shared" si="71"/>
        <v>0</v>
      </c>
      <c r="W56" s="72">
        <f t="shared" si="71"/>
        <v>0</v>
      </c>
      <c r="X56" s="72">
        <f t="shared" si="71"/>
        <v>0</v>
      </c>
      <c r="Y56" s="72">
        <f t="shared" si="71"/>
        <v>0</v>
      </c>
      <c r="Z56" s="72">
        <f t="shared" si="71"/>
        <v>0</v>
      </c>
      <c r="AA56" s="72">
        <f t="shared" si="71"/>
        <v>0</v>
      </c>
      <c r="AB56" s="72">
        <f t="shared" si="71"/>
        <v>0</v>
      </c>
      <c r="AC56" s="72">
        <f t="shared" si="71"/>
        <v>0</v>
      </c>
      <c r="AD56" s="72">
        <f t="shared" si="71"/>
        <v>0</v>
      </c>
      <c r="AE56" s="72">
        <f t="shared" si="71"/>
        <v>0</v>
      </c>
      <c r="AF56" s="72">
        <f t="shared" si="71"/>
        <v>0</v>
      </c>
      <c r="AG56" s="72">
        <f t="shared" si="71"/>
        <v>0</v>
      </c>
      <c r="AH56" s="72">
        <f t="shared" si="71"/>
        <v>0</v>
      </c>
      <c r="AI56" s="72">
        <f t="shared" si="71"/>
        <v>0</v>
      </c>
      <c r="AJ56" s="72">
        <f t="shared" si="71"/>
        <v>0</v>
      </c>
      <c r="AK56" s="72">
        <f t="shared" si="71"/>
        <v>0</v>
      </c>
      <c r="AL56" s="72">
        <f t="shared" si="71"/>
        <v>0</v>
      </c>
      <c r="AM56" s="72">
        <f t="shared" ref="AM56:BA56" si="72">+AL56+AM48</f>
        <v>0</v>
      </c>
      <c r="AN56" s="72">
        <f t="shared" si="72"/>
        <v>0</v>
      </c>
      <c r="AO56" s="72">
        <f t="shared" si="72"/>
        <v>0</v>
      </c>
      <c r="AP56" s="72">
        <f t="shared" si="72"/>
        <v>0</v>
      </c>
      <c r="AQ56" s="72">
        <f t="shared" si="72"/>
        <v>0</v>
      </c>
      <c r="AR56" s="72">
        <f t="shared" si="72"/>
        <v>0</v>
      </c>
      <c r="AS56" s="72">
        <f t="shared" si="72"/>
        <v>0</v>
      </c>
      <c r="AT56" s="72">
        <f t="shared" si="72"/>
        <v>0</v>
      </c>
      <c r="AU56" s="72">
        <f t="shared" si="72"/>
        <v>0</v>
      </c>
      <c r="AV56" s="72">
        <f t="shared" si="72"/>
        <v>0</v>
      </c>
      <c r="AW56" s="72">
        <f t="shared" si="72"/>
        <v>0</v>
      </c>
      <c r="AX56" s="72">
        <f t="shared" si="72"/>
        <v>0</v>
      </c>
      <c r="AY56" s="72">
        <f t="shared" si="72"/>
        <v>0</v>
      </c>
      <c r="AZ56" s="72">
        <f t="shared" si="72"/>
        <v>0</v>
      </c>
      <c r="BA56" s="72">
        <f t="shared" si="72"/>
        <v>0</v>
      </c>
    </row>
    <row r="57" spans="2:53" x14ac:dyDescent="0.25">
      <c r="B57" t="str">
        <f t="shared" si="63"/>
        <v>COSTI D'IMPIANTO E AMPLIAMENTO</v>
      </c>
      <c r="C57" s="77"/>
      <c r="F57" s="72">
        <f t="shared" si="64"/>
        <v>0</v>
      </c>
      <c r="G57" s="72">
        <f t="shared" ref="G57:AL57" si="73">+F57+G49</f>
        <v>0</v>
      </c>
      <c r="H57" s="72">
        <f t="shared" si="73"/>
        <v>0</v>
      </c>
      <c r="I57" s="72">
        <f t="shared" si="73"/>
        <v>0</v>
      </c>
      <c r="J57" s="72">
        <f t="shared" si="73"/>
        <v>0</v>
      </c>
      <c r="K57" s="72">
        <f t="shared" si="73"/>
        <v>0</v>
      </c>
      <c r="L57" s="72">
        <f t="shared" si="73"/>
        <v>0</v>
      </c>
      <c r="M57" s="72">
        <f t="shared" si="73"/>
        <v>0</v>
      </c>
      <c r="N57" s="72">
        <f t="shared" si="73"/>
        <v>0</v>
      </c>
      <c r="O57" s="72">
        <f t="shared" si="73"/>
        <v>0</v>
      </c>
      <c r="P57" s="72">
        <f t="shared" si="73"/>
        <v>0</v>
      </c>
      <c r="Q57" s="72">
        <f t="shared" si="73"/>
        <v>0</v>
      </c>
      <c r="R57" s="72">
        <f t="shared" si="73"/>
        <v>0</v>
      </c>
      <c r="S57" s="72">
        <f t="shared" si="73"/>
        <v>0</v>
      </c>
      <c r="T57" s="72">
        <f t="shared" si="73"/>
        <v>0</v>
      </c>
      <c r="U57" s="72">
        <f t="shared" si="73"/>
        <v>0</v>
      </c>
      <c r="V57" s="72">
        <f t="shared" si="73"/>
        <v>0</v>
      </c>
      <c r="W57" s="72">
        <f t="shared" si="73"/>
        <v>0</v>
      </c>
      <c r="X57" s="72">
        <f t="shared" si="73"/>
        <v>0</v>
      </c>
      <c r="Y57" s="72">
        <f t="shared" si="73"/>
        <v>0</v>
      </c>
      <c r="Z57" s="72">
        <f t="shared" si="73"/>
        <v>0</v>
      </c>
      <c r="AA57" s="72">
        <f t="shared" si="73"/>
        <v>0</v>
      </c>
      <c r="AB57" s="72">
        <f t="shared" si="73"/>
        <v>0</v>
      </c>
      <c r="AC57" s="72">
        <f t="shared" si="73"/>
        <v>0</v>
      </c>
      <c r="AD57" s="72">
        <f t="shared" si="73"/>
        <v>0</v>
      </c>
      <c r="AE57" s="72">
        <f t="shared" si="73"/>
        <v>0</v>
      </c>
      <c r="AF57" s="72">
        <f t="shared" si="73"/>
        <v>0</v>
      </c>
      <c r="AG57" s="72">
        <f t="shared" si="73"/>
        <v>0</v>
      </c>
      <c r="AH57" s="72">
        <f t="shared" si="73"/>
        <v>0</v>
      </c>
      <c r="AI57" s="72">
        <f t="shared" si="73"/>
        <v>0</v>
      </c>
      <c r="AJ57" s="72">
        <f t="shared" si="73"/>
        <v>0</v>
      </c>
      <c r="AK57" s="72">
        <f t="shared" si="73"/>
        <v>0</v>
      </c>
      <c r="AL57" s="72">
        <f t="shared" si="73"/>
        <v>0</v>
      </c>
      <c r="AM57" s="72">
        <f t="shared" ref="AM57:BA57" si="74">+AL57+AM49</f>
        <v>0</v>
      </c>
      <c r="AN57" s="72">
        <f t="shared" si="74"/>
        <v>0</v>
      </c>
      <c r="AO57" s="72">
        <f t="shared" si="74"/>
        <v>0</v>
      </c>
      <c r="AP57" s="72">
        <f t="shared" si="74"/>
        <v>0</v>
      </c>
      <c r="AQ57" s="72">
        <f t="shared" si="74"/>
        <v>0</v>
      </c>
      <c r="AR57" s="72">
        <f t="shared" si="74"/>
        <v>0</v>
      </c>
      <c r="AS57" s="72">
        <f t="shared" si="74"/>
        <v>0</v>
      </c>
      <c r="AT57" s="72">
        <f t="shared" si="74"/>
        <v>0</v>
      </c>
      <c r="AU57" s="72">
        <f t="shared" si="74"/>
        <v>0</v>
      </c>
      <c r="AV57" s="72">
        <f t="shared" si="74"/>
        <v>0</v>
      </c>
      <c r="AW57" s="72">
        <f t="shared" si="74"/>
        <v>0</v>
      </c>
      <c r="AX57" s="72">
        <f t="shared" si="74"/>
        <v>0</v>
      </c>
      <c r="AY57" s="72">
        <f t="shared" si="74"/>
        <v>0</v>
      </c>
      <c r="AZ57" s="72">
        <f t="shared" si="74"/>
        <v>0</v>
      </c>
      <c r="BA57" s="72">
        <f t="shared" si="74"/>
        <v>0</v>
      </c>
    </row>
    <row r="58" spans="2:53" x14ac:dyDescent="0.25">
      <c r="B58" t="str">
        <f t="shared" si="63"/>
        <v>Ricerca &amp; Sviluppo</v>
      </c>
      <c r="C58" s="77"/>
      <c r="F58" s="72">
        <f t="shared" si="64"/>
        <v>0</v>
      </c>
      <c r="G58" s="72">
        <f t="shared" ref="G58:AL58" si="75">+F58+G50</f>
        <v>0</v>
      </c>
      <c r="H58" s="72">
        <f t="shared" si="75"/>
        <v>0</v>
      </c>
      <c r="I58" s="72">
        <f t="shared" si="75"/>
        <v>0</v>
      </c>
      <c r="J58" s="72">
        <f t="shared" si="75"/>
        <v>0</v>
      </c>
      <c r="K58" s="72">
        <f t="shared" si="75"/>
        <v>0</v>
      </c>
      <c r="L58" s="72">
        <f t="shared" si="75"/>
        <v>0</v>
      </c>
      <c r="M58" s="72">
        <f t="shared" si="75"/>
        <v>0</v>
      </c>
      <c r="N58" s="72">
        <f t="shared" si="75"/>
        <v>0</v>
      </c>
      <c r="O58" s="72">
        <f t="shared" si="75"/>
        <v>0</v>
      </c>
      <c r="P58" s="72">
        <f t="shared" si="75"/>
        <v>0</v>
      </c>
      <c r="Q58" s="72">
        <f t="shared" si="75"/>
        <v>0</v>
      </c>
      <c r="R58" s="72">
        <f t="shared" si="75"/>
        <v>0</v>
      </c>
      <c r="S58" s="72">
        <f t="shared" si="75"/>
        <v>0</v>
      </c>
      <c r="T58" s="72">
        <f t="shared" si="75"/>
        <v>0</v>
      </c>
      <c r="U58" s="72">
        <f t="shared" si="75"/>
        <v>0</v>
      </c>
      <c r="V58" s="72">
        <f t="shared" si="75"/>
        <v>0</v>
      </c>
      <c r="W58" s="72">
        <f t="shared" si="75"/>
        <v>0</v>
      </c>
      <c r="X58" s="72">
        <f t="shared" si="75"/>
        <v>0</v>
      </c>
      <c r="Y58" s="72">
        <f t="shared" si="75"/>
        <v>0</v>
      </c>
      <c r="Z58" s="72">
        <f t="shared" si="75"/>
        <v>0</v>
      </c>
      <c r="AA58" s="72">
        <f t="shared" si="75"/>
        <v>0</v>
      </c>
      <c r="AB58" s="72">
        <f t="shared" si="75"/>
        <v>0</v>
      </c>
      <c r="AC58" s="72">
        <f t="shared" si="75"/>
        <v>0</v>
      </c>
      <c r="AD58" s="72">
        <f t="shared" si="75"/>
        <v>0</v>
      </c>
      <c r="AE58" s="72">
        <f t="shared" si="75"/>
        <v>0</v>
      </c>
      <c r="AF58" s="72">
        <f t="shared" si="75"/>
        <v>0</v>
      </c>
      <c r="AG58" s="72">
        <f t="shared" si="75"/>
        <v>0</v>
      </c>
      <c r="AH58" s="72">
        <f t="shared" si="75"/>
        <v>0</v>
      </c>
      <c r="AI58" s="72">
        <f t="shared" si="75"/>
        <v>0</v>
      </c>
      <c r="AJ58" s="72">
        <f t="shared" si="75"/>
        <v>0</v>
      </c>
      <c r="AK58" s="72">
        <f t="shared" si="75"/>
        <v>0</v>
      </c>
      <c r="AL58" s="72">
        <f t="shared" si="75"/>
        <v>0</v>
      </c>
      <c r="AM58" s="72">
        <f t="shared" ref="AM58:BA58" si="76">+AL58+AM50</f>
        <v>0</v>
      </c>
      <c r="AN58" s="72">
        <f t="shared" si="76"/>
        <v>0</v>
      </c>
      <c r="AO58" s="72">
        <f t="shared" si="76"/>
        <v>0</v>
      </c>
      <c r="AP58" s="72">
        <f t="shared" si="76"/>
        <v>0</v>
      </c>
      <c r="AQ58" s="72">
        <f t="shared" si="76"/>
        <v>0</v>
      </c>
      <c r="AR58" s="72">
        <f t="shared" si="76"/>
        <v>0</v>
      </c>
      <c r="AS58" s="72">
        <f t="shared" si="76"/>
        <v>0</v>
      </c>
      <c r="AT58" s="72">
        <f t="shared" si="76"/>
        <v>0</v>
      </c>
      <c r="AU58" s="72">
        <f t="shared" si="76"/>
        <v>0</v>
      </c>
      <c r="AV58" s="72">
        <f t="shared" si="76"/>
        <v>0</v>
      </c>
      <c r="AW58" s="72">
        <f t="shared" si="76"/>
        <v>0</v>
      </c>
      <c r="AX58" s="72">
        <f t="shared" si="76"/>
        <v>0</v>
      </c>
      <c r="AY58" s="72">
        <f t="shared" si="76"/>
        <v>0</v>
      </c>
      <c r="AZ58" s="72">
        <f t="shared" si="76"/>
        <v>0</v>
      </c>
      <c r="BA58" s="72">
        <f t="shared" si="76"/>
        <v>0</v>
      </c>
    </row>
    <row r="59" spans="2:53" x14ac:dyDescent="0.25">
      <c r="B59" t="str">
        <f t="shared" si="63"/>
        <v>ALTRE IMM.NI IMMATERIALI</v>
      </c>
      <c r="C59" s="77"/>
      <c r="F59" s="72">
        <f t="shared" si="64"/>
        <v>0</v>
      </c>
      <c r="G59" s="72">
        <f t="shared" ref="G59:AL59" si="77">+F59+G51</f>
        <v>0</v>
      </c>
      <c r="H59" s="72">
        <f t="shared" si="77"/>
        <v>0</v>
      </c>
      <c r="I59" s="72">
        <f t="shared" si="77"/>
        <v>0</v>
      </c>
      <c r="J59" s="72">
        <f t="shared" si="77"/>
        <v>0</v>
      </c>
      <c r="K59" s="72">
        <f t="shared" si="77"/>
        <v>0</v>
      </c>
      <c r="L59" s="72">
        <f t="shared" si="77"/>
        <v>0</v>
      </c>
      <c r="M59" s="72">
        <f t="shared" si="77"/>
        <v>0</v>
      </c>
      <c r="N59" s="72">
        <f t="shared" si="77"/>
        <v>0</v>
      </c>
      <c r="O59" s="72">
        <f t="shared" si="77"/>
        <v>0</v>
      </c>
      <c r="P59" s="72">
        <f t="shared" si="77"/>
        <v>0</v>
      </c>
      <c r="Q59" s="72">
        <f t="shared" si="77"/>
        <v>0</v>
      </c>
      <c r="R59" s="72">
        <f t="shared" si="77"/>
        <v>0</v>
      </c>
      <c r="S59" s="72">
        <f t="shared" si="77"/>
        <v>0</v>
      </c>
      <c r="T59" s="72">
        <f t="shared" si="77"/>
        <v>0</v>
      </c>
      <c r="U59" s="72">
        <f t="shared" si="77"/>
        <v>0</v>
      </c>
      <c r="V59" s="72">
        <f t="shared" si="77"/>
        <v>0</v>
      </c>
      <c r="W59" s="72">
        <f t="shared" si="77"/>
        <v>0</v>
      </c>
      <c r="X59" s="72">
        <f t="shared" si="77"/>
        <v>0</v>
      </c>
      <c r="Y59" s="72">
        <f t="shared" si="77"/>
        <v>0</v>
      </c>
      <c r="Z59" s="72">
        <f t="shared" si="77"/>
        <v>0</v>
      </c>
      <c r="AA59" s="72">
        <f t="shared" si="77"/>
        <v>0</v>
      </c>
      <c r="AB59" s="72">
        <f t="shared" si="77"/>
        <v>0</v>
      </c>
      <c r="AC59" s="72">
        <f t="shared" si="77"/>
        <v>0</v>
      </c>
      <c r="AD59" s="72">
        <f t="shared" si="77"/>
        <v>0</v>
      </c>
      <c r="AE59" s="72">
        <f t="shared" si="77"/>
        <v>0</v>
      </c>
      <c r="AF59" s="72">
        <f t="shared" si="77"/>
        <v>0</v>
      </c>
      <c r="AG59" s="72">
        <f t="shared" si="77"/>
        <v>0</v>
      </c>
      <c r="AH59" s="72">
        <f t="shared" si="77"/>
        <v>0</v>
      </c>
      <c r="AI59" s="72">
        <f t="shared" si="77"/>
        <v>0</v>
      </c>
      <c r="AJ59" s="72">
        <f t="shared" si="77"/>
        <v>0</v>
      </c>
      <c r="AK59" s="72">
        <f t="shared" si="77"/>
        <v>0</v>
      </c>
      <c r="AL59" s="72">
        <f t="shared" si="77"/>
        <v>0</v>
      </c>
      <c r="AM59" s="72">
        <f t="shared" ref="AM59:BA59" si="78">+AL59+AM51</f>
        <v>0</v>
      </c>
      <c r="AN59" s="72">
        <f t="shared" si="78"/>
        <v>0</v>
      </c>
      <c r="AO59" s="72">
        <f t="shared" si="78"/>
        <v>0</v>
      </c>
      <c r="AP59" s="72">
        <f t="shared" si="78"/>
        <v>0</v>
      </c>
      <c r="AQ59" s="72">
        <f t="shared" si="78"/>
        <v>0</v>
      </c>
      <c r="AR59" s="72">
        <f t="shared" si="78"/>
        <v>0</v>
      </c>
      <c r="AS59" s="72">
        <f t="shared" si="78"/>
        <v>0</v>
      </c>
      <c r="AT59" s="72">
        <f t="shared" si="78"/>
        <v>0</v>
      </c>
      <c r="AU59" s="72">
        <f t="shared" si="78"/>
        <v>0</v>
      </c>
      <c r="AV59" s="72">
        <f t="shared" si="78"/>
        <v>0</v>
      </c>
      <c r="AW59" s="72">
        <f t="shared" si="78"/>
        <v>0</v>
      </c>
      <c r="AX59" s="72">
        <f t="shared" si="78"/>
        <v>0</v>
      </c>
      <c r="AY59" s="72">
        <f t="shared" si="78"/>
        <v>0</v>
      </c>
      <c r="AZ59" s="72">
        <f t="shared" si="78"/>
        <v>0</v>
      </c>
      <c r="BA59" s="72">
        <f t="shared" si="78"/>
        <v>0</v>
      </c>
    </row>
    <row r="61" spans="2:53" ht="30" x14ac:dyDescent="0.25">
      <c r="C61" s="75" t="s">
        <v>274</v>
      </c>
      <c r="F61" s="75" t="s">
        <v>275</v>
      </c>
      <c r="G61" s="75" t="s">
        <v>275</v>
      </c>
      <c r="H61" s="75" t="s">
        <v>275</v>
      </c>
      <c r="I61" s="75" t="s">
        <v>275</v>
      </c>
      <c r="J61" s="75" t="s">
        <v>275</v>
      </c>
      <c r="K61" s="75" t="s">
        <v>275</v>
      </c>
      <c r="L61" s="75" t="s">
        <v>275</v>
      </c>
      <c r="M61" s="75" t="s">
        <v>275</v>
      </c>
      <c r="N61" s="75" t="s">
        <v>275</v>
      </c>
      <c r="O61" s="75" t="s">
        <v>275</v>
      </c>
      <c r="P61" s="75" t="s">
        <v>275</v>
      </c>
      <c r="Q61" s="75" t="s">
        <v>275</v>
      </c>
      <c r="R61" s="75" t="s">
        <v>275</v>
      </c>
      <c r="S61" s="75" t="s">
        <v>275</v>
      </c>
      <c r="T61" s="75" t="s">
        <v>275</v>
      </c>
      <c r="U61" s="75" t="s">
        <v>275</v>
      </c>
      <c r="V61" s="75" t="s">
        <v>275</v>
      </c>
      <c r="W61" s="75" t="s">
        <v>275</v>
      </c>
      <c r="X61" s="75" t="s">
        <v>275</v>
      </c>
      <c r="Y61" s="75" t="s">
        <v>275</v>
      </c>
      <c r="Z61" s="75" t="s">
        <v>275</v>
      </c>
      <c r="AA61" s="75" t="s">
        <v>275</v>
      </c>
      <c r="AB61" s="75" t="s">
        <v>275</v>
      </c>
      <c r="AC61" s="75" t="s">
        <v>275</v>
      </c>
      <c r="AD61" s="75" t="s">
        <v>275</v>
      </c>
      <c r="AE61" s="75" t="s">
        <v>275</v>
      </c>
      <c r="AF61" s="75" t="s">
        <v>275</v>
      </c>
      <c r="AG61" s="75" t="s">
        <v>275</v>
      </c>
      <c r="AH61" s="75" t="s">
        <v>275</v>
      </c>
      <c r="AI61" s="75" t="s">
        <v>275</v>
      </c>
      <c r="AJ61" s="75" t="s">
        <v>275</v>
      </c>
      <c r="AK61" s="75" t="s">
        <v>275</v>
      </c>
      <c r="AL61" s="75" t="s">
        <v>275</v>
      </c>
      <c r="AM61" s="75" t="s">
        <v>275</v>
      </c>
      <c r="AN61" s="75" t="s">
        <v>275</v>
      </c>
      <c r="AO61" s="75" t="s">
        <v>275</v>
      </c>
      <c r="AP61" s="75" t="s">
        <v>275</v>
      </c>
      <c r="AQ61" s="75" t="s">
        <v>275</v>
      </c>
      <c r="AR61" s="75" t="s">
        <v>275</v>
      </c>
      <c r="AS61" s="75" t="s">
        <v>275</v>
      </c>
      <c r="AT61" s="75" t="s">
        <v>275</v>
      </c>
      <c r="AU61" s="75" t="s">
        <v>275</v>
      </c>
      <c r="AV61" s="75" t="s">
        <v>275</v>
      </c>
      <c r="AW61" s="75" t="s">
        <v>275</v>
      </c>
      <c r="AX61" s="75" t="s">
        <v>275</v>
      </c>
      <c r="AY61" s="75" t="s">
        <v>275</v>
      </c>
      <c r="AZ61" s="75" t="s">
        <v>275</v>
      </c>
      <c r="BA61" s="75" t="s">
        <v>275</v>
      </c>
    </row>
    <row r="62" spans="2:53" x14ac:dyDescent="0.25">
      <c r="B62" t="str">
        <f t="shared" ref="B62:C68" si="79">+B45</f>
        <v>FABBRICATI</v>
      </c>
      <c r="C62" s="77">
        <f t="shared" si="79"/>
        <v>0.1</v>
      </c>
      <c r="F62" s="72"/>
      <c r="G62" s="72">
        <f>+(G$5*$C62)/12</f>
        <v>0</v>
      </c>
      <c r="H62" s="72">
        <f>+IF(G70=$G$5,0,1)*(SUM($G5)*$C62)/12</f>
        <v>0</v>
      </c>
      <c r="I62" s="72">
        <f t="shared" ref="I62:AM62" si="80">+IF(H70=$G$5,0,1)*(SUM($G5)*$C62)/12</f>
        <v>0</v>
      </c>
      <c r="J62" s="72">
        <f t="shared" si="80"/>
        <v>0</v>
      </c>
      <c r="K62" s="72">
        <f t="shared" si="80"/>
        <v>0</v>
      </c>
      <c r="L62" s="72">
        <f t="shared" si="80"/>
        <v>0</v>
      </c>
      <c r="M62" s="72">
        <f t="shared" si="80"/>
        <v>0</v>
      </c>
      <c r="N62" s="72">
        <f t="shared" si="80"/>
        <v>0</v>
      </c>
      <c r="O62" s="72">
        <f t="shared" si="80"/>
        <v>0</v>
      </c>
      <c r="P62" s="72">
        <f t="shared" si="80"/>
        <v>0</v>
      </c>
      <c r="Q62" s="72">
        <f t="shared" si="80"/>
        <v>0</v>
      </c>
      <c r="R62" s="72">
        <f t="shared" si="80"/>
        <v>0</v>
      </c>
      <c r="S62" s="72">
        <f t="shared" si="80"/>
        <v>0</v>
      </c>
      <c r="T62" s="72">
        <f t="shared" si="80"/>
        <v>0</v>
      </c>
      <c r="U62" s="72">
        <f t="shared" si="80"/>
        <v>0</v>
      </c>
      <c r="V62" s="72">
        <f t="shared" si="80"/>
        <v>0</v>
      </c>
      <c r="W62" s="72">
        <f t="shared" si="80"/>
        <v>0</v>
      </c>
      <c r="X62" s="72">
        <f t="shared" si="80"/>
        <v>0</v>
      </c>
      <c r="Y62" s="72">
        <f t="shared" si="80"/>
        <v>0</v>
      </c>
      <c r="Z62" s="72">
        <f t="shared" si="80"/>
        <v>0</v>
      </c>
      <c r="AA62" s="72">
        <f t="shared" si="80"/>
        <v>0</v>
      </c>
      <c r="AB62" s="72">
        <f t="shared" si="80"/>
        <v>0</v>
      </c>
      <c r="AC62" s="72">
        <f t="shared" si="80"/>
        <v>0</v>
      </c>
      <c r="AD62" s="72">
        <f t="shared" si="80"/>
        <v>0</v>
      </c>
      <c r="AE62" s="72">
        <f t="shared" si="80"/>
        <v>0</v>
      </c>
      <c r="AF62" s="72">
        <f t="shared" si="80"/>
        <v>0</v>
      </c>
      <c r="AG62" s="72">
        <f t="shared" si="80"/>
        <v>0</v>
      </c>
      <c r="AH62" s="72">
        <f t="shared" si="80"/>
        <v>0</v>
      </c>
      <c r="AI62" s="72">
        <f t="shared" si="80"/>
        <v>0</v>
      </c>
      <c r="AJ62" s="72">
        <f t="shared" si="80"/>
        <v>0</v>
      </c>
      <c r="AK62" s="72">
        <f t="shared" si="80"/>
        <v>0</v>
      </c>
      <c r="AL62" s="72">
        <f t="shared" si="80"/>
        <v>0</v>
      </c>
      <c r="AM62" s="72">
        <f t="shared" si="80"/>
        <v>0</v>
      </c>
      <c r="AN62" s="72">
        <f>+IF(AM70=$G$5,0,1)*(SUM($G5)*$C62)/12</f>
        <v>0</v>
      </c>
      <c r="AO62" s="72">
        <f t="shared" ref="AO62:BA62" si="81">+IF(AN70=$G$5,0,1)*(SUM($G5)*$C62)/12</f>
        <v>0</v>
      </c>
      <c r="AP62" s="72">
        <f t="shared" si="81"/>
        <v>0</v>
      </c>
      <c r="AQ62" s="72">
        <f t="shared" si="81"/>
        <v>0</v>
      </c>
      <c r="AR62" s="72">
        <f t="shared" si="81"/>
        <v>0</v>
      </c>
      <c r="AS62" s="72">
        <f t="shared" si="81"/>
        <v>0</v>
      </c>
      <c r="AT62" s="72">
        <f t="shared" si="81"/>
        <v>0</v>
      </c>
      <c r="AU62" s="72">
        <f t="shared" si="81"/>
        <v>0</v>
      </c>
      <c r="AV62" s="72">
        <f t="shared" si="81"/>
        <v>0</v>
      </c>
      <c r="AW62" s="72">
        <f t="shared" si="81"/>
        <v>0</v>
      </c>
      <c r="AX62" s="72">
        <f t="shared" si="81"/>
        <v>0</v>
      </c>
      <c r="AY62" s="72">
        <f t="shared" si="81"/>
        <v>0</v>
      </c>
      <c r="AZ62" s="72">
        <f t="shared" si="81"/>
        <v>0</v>
      </c>
      <c r="BA62" s="72">
        <f t="shared" si="81"/>
        <v>0</v>
      </c>
    </row>
    <row r="63" spans="2:53" x14ac:dyDescent="0.25">
      <c r="B63" t="str">
        <f t="shared" si="79"/>
        <v>IMPIANTI E MACCHINARI</v>
      </c>
      <c r="C63" s="77">
        <f t="shared" si="79"/>
        <v>0.1</v>
      </c>
      <c r="F63" s="72"/>
      <c r="G63" s="72">
        <f>+(G$6*$C63)/12</f>
        <v>0</v>
      </c>
      <c r="H63" s="72">
        <f>+IF(G71=$G$6,0,1)*(SUM($G6)*$C63)/12</f>
        <v>0</v>
      </c>
      <c r="I63" s="72">
        <f t="shared" ref="I63:AM63" si="82">+IF(H71=$G$6,0,1)*(SUM($G6)*$C63)/12</f>
        <v>0</v>
      </c>
      <c r="J63" s="72">
        <f t="shared" si="82"/>
        <v>0</v>
      </c>
      <c r="K63" s="72">
        <f t="shared" si="82"/>
        <v>0</v>
      </c>
      <c r="L63" s="72">
        <f t="shared" si="82"/>
        <v>0</v>
      </c>
      <c r="M63" s="72">
        <f t="shared" si="82"/>
        <v>0</v>
      </c>
      <c r="N63" s="72">
        <f t="shared" si="82"/>
        <v>0</v>
      </c>
      <c r="O63" s="72">
        <f t="shared" si="82"/>
        <v>0</v>
      </c>
      <c r="P63" s="72">
        <f t="shared" si="82"/>
        <v>0</v>
      </c>
      <c r="Q63" s="72">
        <f t="shared" si="82"/>
        <v>0</v>
      </c>
      <c r="R63" s="72">
        <f t="shared" si="82"/>
        <v>0</v>
      </c>
      <c r="S63" s="72">
        <f t="shared" si="82"/>
        <v>0</v>
      </c>
      <c r="T63" s="72">
        <f t="shared" si="82"/>
        <v>0</v>
      </c>
      <c r="U63" s="72">
        <f t="shared" si="82"/>
        <v>0</v>
      </c>
      <c r="V63" s="72">
        <f t="shared" si="82"/>
        <v>0</v>
      </c>
      <c r="W63" s="72">
        <f t="shared" si="82"/>
        <v>0</v>
      </c>
      <c r="X63" s="72">
        <f t="shared" si="82"/>
        <v>0</v>
      </c>
      <c r="Y63" s="72">
        <f t="shared" si="82"/>
        <v>0</v>
      </c>
      <c r="Z63" s="72">
        <f t="shared" si="82"/>
        <v>0</v>
      </c>
      <c r="AA63" s="72">
        <f t="shared" si="82"/>
        <v>0</v>
      </c>
      <c r="AB63" s="72">
        <f t="shared" si="82"/>
        <v>0</v>
      </c>
      <c r="AC63" s="72">
        <f t="shared" si="82"/>
        <v>0</v>
      </c>
      <c r="AD63" s="72">
        <f t="shared" si="82"/>
        <v>0</v>
      </c>
      <c r="AE63" s="72">
        <f t="shared" si="82"/>
        <v>0</v>
      </c>
      <c r="AF63" s="72">
        <f t="shared" si="82"/>
        <v>0</v>
      </c>
      <c r="AG63" s="72">
        <f t="shared" si="82"/>
        <v>0</v>
      </c>
      <c r="AH63" s="72">
        <f t="shared" si="82"/>
        <v>0</v>
      </c>
      <c r="AI63" s="72">
        <f t="shared" si="82"/>
        <v>0</v>
      </c>
      <c r="AJ63" s="72">
        <f t="shared" si="82"/>
        <v>0</v>
      </c>
      <c r="AK63" s="72">
        <f t="shared" si="82"/>
        <v>0</v>
      </c>
      <c r="AL63" s="72">
        <f t="shared" si="82"/>
        <v>0</v>
      </c>
      <c r="AM63" s="72">
        <f t="shared" si="82"/>
        <v>0</v>
      </c>
      <c r="AN63" s="72">
        <f>+IF(AM71=$G$6,0,1)*(SUM($G6)*$C63)/12</f>
        <v>0</v>
      </c>
      <c r="AO63" s="72">
        <f t="shared" ref="AO63:BA63" si="83">+IF(AN71=$G$6,0,1)*(SUM($G6)*$C63)/12</f>
        <v>0</v>
      </c>
      <c r="AP63" s="72">
        <f t="shared" si="83"/>
        <v>0</v>
      </c>
      <c r="AQ63" s="72">
        <f t="shared" si="83"/>
        <v>0</v>
      </c>
      <c r="AR63" s="72">
        <f t="shared" si="83"/>
        <v>0</v>
      </c>
      <c r="AS63" s="72">
        <f t="shared" si="83"/>
        <v>0</v>
      </c>
      <c r="AT63" s="72">
        <f t="shared" si="83"/>
        <v>0</v>
      </c>
      <c r="AU63" s="72">
        <f t="shared" si="83"/>
        <v>0</v>
      </c>
      <c r="AV63" s="72">
        <f t="shared" si="83"/>
        <v>0</v>
      </c>
      <c r="AW63" s="72">
        <f t="shared" si="83"/>
        <v>0</v>
      </c>
      <c r="AX63" s="72">
        <f t="shared" si="83"/>
        <v>0</v>
      </c>
      <c r="AY63" s="72">
        <f t="shared" si="83"/>
        <v>0</v>
      </c>
      <c r="AZ63" s="72">
        <f t="shared" si="83"/>
        <v>0</v>
      </c>
      <c r="BA63" s="72">
        <f t="shared" si="83"/>
        <v>0</v>
      </c>
    </row>
    <row r="64" spans="2:53" x14ac:dyDescent="0.25">
      <c r="B64" t="str">
        <f t="shared" si="79"/>
        <v>ATTREZZATURE IND.LI E COMM.LI</v>
      </c>
      <c r="C64" s="77">
        <f t="shared" si="79"/>
        <v>0.1</v>
      </c>
      <c r="F64" s="72"/>
      <c r="G64" s="72">
        <f>+(G$7*$C64)/12</f>
        <v>0</v>
      </c>
      <c r="H64" s="72">
        <f>+IF(G72=$G$7,0,1)*(SUM($G7)*$C64)/12</f>
        <v>0</v>
      </c>
      <c r="I64" s="72">
        <f t="shared" ref="I64:AM64" si="84">+IF(H72=$G$7,0,1)*(SUM($G7)*$C64)/12</f>
        <v>0</v>
      </c>
      <c r="J64" s="72">
        <f t="shared" si="84"/>
        <v>0</v>
      </c>
      <c r="K64" s="72">
        <f t="shared" si="84"/>
        <v>0</v>
      </c>
      <c r="L64" s="72">
        <f t="shared" si="84"/>
        <v>0</v>
      </c>
      <c r="M64" s="72">
        <f t="shared" si="84"/>
        <v>0</v>
      </c>
      <c r="N64" s="72">
        <f t="shared" si="84"/>
        <v>0</v>
      </c>
      <c r="O64" s="72">
        <f t="shared" si="84"/>
        <v>0</v>
      </c>
      <c r="P64" s="72">
        <f t="shared" si="84"/>
        <v>0</v>
      </c>
      <c r="Q64" s="72">
        <f t="shared" si="84"/>
        <v>0</v>
      </c>
      <c r="R64" s="72">
        <f t="shared" si="84"/>
        <v>0</v>
      </c>
      <c r="S64" s="72">
        <f t="shared" si="84"/>
        <v>0</v>
      </c>
      <c r="T64" s="72">
        <f t="shared" si="84"/>
        <v>0</v>
      </c>
      <c r="U64" s="72">
        <f t="shared" si="84"/>
        <v>0</v>
      </c>
      <c r="V64" s="72">
        <f t="shared" si="84"/>
        <v>0</v>
      </c>
      <c r="W64" s="72">
        <f t="shared" si="84"/>
        <v>0</v>
      </c>
      <c r="X64" s="72">
        <f t="shared" si="84"/>
        <v>0</v>
      </c>
      <c r="Y64" s="72">
        <f t="shared" si="84"/>
        <v>0</v>
      </c>
      <c r="Z64" s="72">
        <f t="shared" si="84"/>
        <v>0</v>
      </c>
      <c r="AA64" s="72">
        <f t="shared" si="84"/>
        <v>0</v>
      </c>
      <c r="AB64" s="72">
        <f t="shared" si="84"/>
        <v>0</v>
      </c>
      <c r="AC64" s="72">
        <f t="shared" si="84"/>
        <v>0</v>
      </c>
      <c r="AD64" s="72">
        <f t="shared" si="84"/>
        <v>0</v>
      </c>
      <c r="AE64" s="72">
        <f t="shared" si="84"/>
        <v>0</v>
      </c>
      <c r="AF64" s="72">
        <f t="shared" si="84"/>
        <v>0</v>
      </c>
      <c r="AG64" s="72">
        <f t="shared" si="84"/>
        <v>0</v>
      </c>
      <c r="AH64" s="72">
        <f t="shared" si="84"/>
        <v>0</v>
      </c>
      <c r="AI64" s="72">
        <f t="shared" si="84"/>
        <v>0</v>
      </c>
      <c r="AJ64" s="72">
        <f t="shared" si="84"/>
        <v>0</v>
      </c>
      <c r="AK64" s="72">
        <f t="shared" si="84"/>
        <v>0</v>
      </c>
      <c r="AL64" s="72">
        <f t="shared" si="84"/>
        <v>0</v>
      </c>
      <c r="AM64" s="72">
        <f t="shared" si="84"/>
        <v>0</v>
      </c>
      <c r="AN64" s="72">
        <f>+IF(AM72=$G$7,0,1)*(SUM($G7)*$C64)/12</f>
        <v>0</v>
      </c>
      <c r="AO64" s="72">
        <f t="shared" ref="AO64:BA64" si="85">+IF(AN72=$G$7,0,1)*(SUM($G7)*$C64)/12</f>
        <v>0</v>
      </c>
      <c r="AP64" s="72">
        <f t="shared" si="85"/>
        <v>0</v>
      </c>
      <c r="AQ64" s="72">
        <f t="shared" si="85"/>
        <v>0</v>
      </c>
      <c r="AR64" s="72">
        <f t="shared" si="85"/>
        <v>0</v>
      </c>
      <c r="AS64" s="72">
        <f t="shared" si="85"/>
        <v>0</v>
      </c>
      <c r="AT64" s="72">
        <f t="shared" si="85"/>
        <v>0</v>
      </c>
      <c r="AU64" s="72">
        <f t="shared" si="85"/>
        <v>0</v>
      </c>
      <c r="AV64" s="72">
        <f t="shared" si="85"/>
        <v>0</v>
      </c>
      <c r="AW64" s="72">
        <f t="shared" si="85"/>
        <v>0</v>
      </c>
      <c r="AX64" s="72">
        <f t="shared" si="85"/>
        <v>0</v>
      </c>
      <c r="AY64" s="72">
        <f t="shared" si="85"/>
        <v>0</v>
      </c>
      <c r="AZ64" s="72">
        <f t="shared" si="85"/>
        <v>0</v>
      </c>
      <c r="BA64" s="72">
        <f t="shared" si="85"/>
        <v>0</v>
      </c>
    </row>
    <row r="65" spans="2:53" x14ac:dyDescent="0.25">
      <c r="B65" t="str">
        <f t="shared" si="79"/>
        <v>ALTRI BENI</v>
      </c>
      <c r="C65" s="77">
        <f t="shared" si="79"/>
        <v>0.1</v>
      </c>
      <c r="F65" s="72"/>
      <c r="G65" s="72">
        <f>+(G$8*$C65)/12</f>
        <v>0</v>
      </c>
      <c r="H65" s="72">
        <f>+IF(G74=$G$7,0,1)*(SUM($G8)*$C65)/12</f>
        <v>0</v>
      </c>
      <c r="I65" s="72">
        <f t="shared" ref="I65" si="86">+IF(H74=$G$7,0,1)*(SUM($G8)*$C65)/12</f>
        <v>0</v>
      </c>
      <c r="J65" s="72">
        <f t="shared" ref="J65" si="87">+IF(I74=$G$7,0,1)*(SUM($G8)*$C65)/12</f>
        <v>0</v>
      </c>
      <c r="K65" s="72">
        <f t="shared" ref="K65" si="88">+IF(J74=$G$7,0,1)*(SUM($G8)*$C65)/12</f>
        <v>0</v>
      </c>
      <c r="L65" s="72">
        <f t="shared" ref="L65" si="89">+IF(K74=$G$7,0,1)*(SUM($G8)*$C65)/12</f>
        <v>0</v>
      </c>
      <c r="M65" s="72">
        <f t="shared" ref="M65" si="90">+IF(L74=$G$7,0,1)*(SUM($G8)*$C65)/12</f>
        <v>0</v>
      </c>
      <c r="N65" s="72">
        <f t="shared" ref="N65" si="91">+IF(M74=$G$7,0,1)*(SUM($G8)*$C65)/12</f>
        <v>0</v>
      </c>
      <c r="O65" s="72">
        <f t="shared" ref="O65" si="92">+IF(N74=$G$7,0,1)*(SUM($G8)*$C65)/12</f>
        <v>0</v>
      </c>
      <c r="P65" s="72">
        <f t="shared" ref="P65" si="93">+IF(O74=$G$7,0,1)*(SUM($G8)*$C65)/12</f>
        <v>0</v>
      </c>
      <c r="Q65" s="72">
        <f t="shared" ref="Q65" si="94">+IF(P74=$G$7,0,1)*(SUM($G8)*$C65)/12</f>
        <v>0</v>
      </c>
      <c r="R65" s="72">
        <f t="shared" ref="R65" si="95">+IF(Q74=$G$7,0,1)*(SUM($G8)*$C65)/12</f>
        <v>0</v>
      </c>
      <c r="S65" s="72">
        <f t="shared" ref="S65" si="96">+IF(R74=$G$7,0,1)*(SUM($G8)*$C65)/12</f>
        <v>0</v>
      </c>
      <c r="T65" s="72">
        <f t="shared" ref="T65" si="97">+IF(S74=$G$7,0,1)*(SUM($G8)*$C65)/12</f>
        <v>0</v>
      </c>
      <c r="U65" s="72">
        <f t="shared" ref="U65" si="98">+IF(T74=$G$7,0,1)*(SUM($G8)*$C65)/12</f>
        <v>0</v>
      </c>
      <c r="V65" s="72">
        <f t="shared" ref="V65" si="99">+IF(U74=$G$7,0,1)*(SUM($G8)*$C65)/12</f>
        <v>0</v>
      </c>
      <c r="W65" s="72">
        <f t="shared" ref="W65" si="100">+IF(V74=$G$7,0,1)*(SUM($G8)*$C65)/12</f>
        <v>0</v>
      </c>
      <c r="X65" s="72">
        <f t="shared" ref="X65" si="101">+IF(W74=$G$7,0,1)*(SUM($G8)*$C65)/12</f>
        <v>0</v>
      </c>
      <c r="Y65" s="72">
        <f t="shared" ref="Y65" si="102">+IF(X74=$G$7,0,1)*(SUM($G8)*$C65)/12</f>
        <v>0</v>
      </c>
      <c r="Z65" s="72">
        <f t="shared" ref="Z65" si="103">+IF(Y74=$G$7,0,1)*(SUM($G8)*$C65)/12</f>
        <v>0</v>
      </c>
      <c r="AA65" s="72">
        <f t="shared" ref="AA65" si="104">+IF(Z74=$G$7,0,1)*(SUM($G8)*$C65)/12</f>
        <v>0</v>
      </c>
      <c r="AB65" s="72">
        <f t="shared" ref="AB65" si="105">+IF(AA74=$G$7,0,1)*(SUM($G8)*$C65)/12</f>
        <v>0</v>
      </c>
      <c r="AC65" s="72">
        <f t="shared" ref="AC65" si="106">+IF(AB74=$G$7,0,1)*(SUM($G8)*$C65)/12</f>
        <v>0</v>
      </c>
      <c r="AD65" s="72">
        <f t="shared" ref="AD65" si="107">+IF(AC74=$G$7,0,1)*(SUM($G8)*$C65)/12</f>
        <v>0</v>
      </c>
      <c r="AE65" s="72">
        <f t="shared" ref="AE65" si="108">+IF(AD74=$G$7,0,1)*(SUM($G8)*$C65)/12</f>
        <v>0</v>
      </c>
      <c r="AF65" s="72">
        <f t="shared" ref="AF65" si="109">+IF(AE74=$G$7,0,1)*(SUM($G8)*$C65)/12</f>
        <v>0</v>
      </c>
      <c r="AG65" s="72">
        <f t="shared" ref="AG65" si="110">+IF(AF74=$G$7,0,1)*(SUM($G8)*$C65)/12</f>
        <v>0</v>
      </c>
      <c r="AH65" s="72">
        <f t="shared" ref="AH65" si="111">+IF(AG74=$G$7,0,1)*(SUM($G8)*$C65)/12</f>
        <v>0</v>
      </c>
      <c r="AI65" s="72">
        <f t="shared" ref="AI65" si="112">+IF(AH74=$G$7,0,1)*(SUM($G8)*$C65)/12</f>
        <v>0</v>
      </c>
      <c r="AJ65" s="72">
        <f t="shared" ref="AJ65" si="113">+IF(AI74=$G$7,0,1)*(SUM($G8)*$C65)/12</f>
        <v>0</v>
      </c>
      <c r="AK65" s="72">
        <f t="shared" ref="AK65" si="114">+IF(AJ74=$G$7,0,1)*(SUM($G8)*$C65)/12</f>
        <v>0</v>
      </c>
      <c r="AL65" s="72">
        <f t="shared" ref="AL65" si="115">+IF(AK74=$G$7,0,1)*(SUM($G8)*$C65)/12</f>
        <v>0</v>
      </c>
      <c r="AM65" s="72">
        <f t="shared" ref="AM65" si="116">+IF(AL74=$G$7,0,1)*(SUM($G8)*$C65)/12</f>
        <v>0</v>
      </c>
      <c r="AN65" s="72">
        <f>+IF(AM74=$G$7,0,1)*(SUM($G8)*$C65)/12</f>
        <v>0</v>
      </c>
      <c r="AO65" s="72">
        <f t="shared" ref="AO65" si="117">+IF(AN74=$G$7,0,1)*(SUM($G8)*$C65)/12</f>
        <v>0</v>
      </c>
      <c r="AP65" s="72">
        <f t="shared" ref="AP65" si="118">+IF(AO74=$G$7,0,1)*(SUM($G8)*$C65)/12</f>
        <v>0</v>
      </c>
      <c r="AQ65" s="72">
        <f t="shared" ref="AQ65" si="119">+IF(AP74=$G$7,0,1)*(SUM($G8)*$C65)/12</f>
        <v>0</v>
      </c>
      <c r="AR65" s="72">
        <f t="shared" ref="AR65" si="120">+IF(AQ74=$G$7,0,1)*(SUM($G8)*$C65)/12</f>
        <v>0</v>
      </c>
      <c r="AS65" s="72">
        <f t="shared" ref="AS65" si="121">+IF(AR74=$G$7,0,1)*(SUM($G8)*$C65)/12</f>
        <v>0</v>
      </c>
      <c r="AT65" s="72">
        <f t="shared" ref="AT65" si="122">+IF(AS74=$G$7,0,1)*(SUM($G8)*$C65)/12</f>
        <v>0</v>
      </c>
      <c r="AU65" s="72">
        <f t="shared" ref="AU65" si="123">+IF(AT74=$G$7,0,1)*(SUM($G8)*$C65)/12</f>
        <v>0</v>
      </c>
      <c r="AV65" s="72">
        <f t="shared" ref="AV65" si="124">+IF(AU74=$G$7,0,1)*(SUM($G8)*$C65)/12</f>
        <v>0</v>
      </c>
      <c r="AW65" s="72">
        <f t="shared" ref="AW65" si="125">+IF(AV74=$G$7,0,1)*(SUM($G8)*$C65)/12</f>
        <v>0</v>
      </c>
      <c r="AX65" s="72">
        <f t="shared" ref="AX65" si="126">+IF(AW74=$G$7,0,1)*(SUM($G8)*$C65)/12</f>
        <v>0</v>
      </c>
      <c r="AY65" s="72">
        <f t="shared" ref="AY65" si="127">+IF(AX74=$G$7,0,1)*(SUM($G8)*$C65)/12</f>
        <v>0</v>
      </c>
      <c r="AZ65" s="72">
        <f t="shared" ref="AZ65" si="128">+IF(AY74=$G$7,0,1)*(SUM($G8)*$C65)/12</f>
        <v>0</v>
      </c>
      <c r="BA65" s="72">
        <f t="shared" ref="BA65" si="129">+IF(AZ74=$G$7,0,1)*(SUM($G8)*$C65)/12</f>
        <v>0</v>
      </c>
    </row>
    <row r="66" spans="2:53" x14ac:dyDescent="0.25">
      <c r="B66" t="str">
        <f t="shared" si="79"/>
        <v>COSTI D'IMPIANTO E AMPLIAMENTO</v>
      </c>
      <c r="C66" s="77">
        <f t="shared" si="79"/>
        <v>0.1</v>
      </c>
      <c r="F66" s="72"/>
      <c r="G66" s="72">
        <f>+(G$9*$C66)/12</f>
        <v>0</v>
      </c>
      <c r="H66" s="72">
        <f>+IF(G74=$G$9,0,1)*(SUM($G9)*$C66)/12</f>
        <v>0</v>
      </c>
      <c r="I66" s="72">
        <f t="shared" ref="I66:AM66" si="130">+IF(H74=$G$9,0,1)*(SUM($G9)*$C66)/12</f>
        <v>0</v>
      </c>
      <c r="J66" s="72">
        <f t="shared" si="130"/>
        <v>0</v>
      </c>
      <c r="K66" s="72">
        <f t="shared" si="130"/>
        <v>0</v>
      </c>
      <c r="L66" s="72">
        <f t="shared" si="130"/>
        <v>0</v>
      </c>
      <c r="M66" s="72">
        <f t="shared" si="130"/>
        <v>0</v>
      </c>
      <c r="N66" s="72">
        <f t="shared" si="130"/>
        <v>0</v>
      </c>
      <c r="O66" s="72">
        <f t="shared" si="130"/>
        <v>0</v>
      </c>
      <c r="P66" s="72">
        <f t="shared" si="130"/>
        <v>0</v>
      </c>
      <c r="Q66" s="72">
        <f t="shared" si="130"/>
        <v>0</v>
      </c>
      <c r="R66" s="72">
        <f t="shared" si="130"/>
        <v>0</v>
      </c>
      <c r="S66" s="72">
        <f t="shared" si="130"/>
        <v>0</v>
      </c>
      <c r="T66" s="72">
        <f t="shared" si="130"/>
        <v>0</v>
      </c>
      <c r="U66" s="72">
        <f t="shared" si="130"/>
        <v>0</v>
      </c>
      <c r="V66" s="72">
        <f t="shared" si="130"/>
        <v>0</v>
      </c>
      <c r="W66" s="72">
        <f t="shared" si="130"/>
        <v>0</v>
      </c>
      <c r="X66" s="72">
        <f t="shared" si="130"/>
        <v>0</v>
      </c>
      <c r="Y66" s="72">
        <f t="shared" si="130"/>
        <v>0</v>
      </c>
      <c r="Z66" s="72">
        <f t="shared" si="130"/>
        <v>0</v>
      </c>
      <c r="AA66" s="72">
        <f t="shared" si="130"/>
        <v>0</v>
      </c>
      <c r="AB66" s="72">
        <f t="shared" si="130"/>
        <v>0</v>
      </c>
      <c r="AC66" s="72">
        <f t="shared" si="130"/>
        <v>0</v>
      </c>
      <c r="AD66" s="72">
        <f t="shared" si="130"/>
        <v>0</v>
      </c>
      <c r="AE66" s="72">
        <f t="shared" si="130"/>
        <v>0</v>
      </c>
      <c r="AF66" s="72">
        <f t="shared" si="130"/>
        <v>0</v>
      </c>
      <c r="AG66" s="72">
        <f t="shared" si="130"/>
        <v>0</v>
      </c>
      <c r="AH66" s="72">
        <f t="shared" si="130"/>
        <v>0</v>
      </c>
      <c r="AI66" s="72">
        <f t="shared" si="130"/>
        <v>0</v>
      </c>
      <c r="AJ66" s="72">
        <f t="shared" si="130"/>
        <v>0</v>
      </c>
      <c r="AK66" s="72">
        <f t="shared" si="130"/>
        <v>0</v>
      </c>
      <c r="AL66" s="72">
        <f t="shared" si="130"/>
        <v>0</v>
      </c>
      <c r="AM66" s="72">
        <f t="shared" si="130"/>
        <v>0</v>
      </c>
      <c r="AN66" s="72">
        <f>+IF(AM74=$G$9,0,1)*(SUM($G9)*$C66)/12</f>
        <v>0</v>
      </c>
      <c r="AO66" s="72">
        <f t="shared" ref="AO66:BA66" si="131">+IF(AN74=$G$9,0,1)*(SUM($G9)*$C66)/12</f>
        <v>0</v>
      </c>
      <c r="AP66" s="72">
        <f t="shared" si="131"/>
        <v>0</v>
      </c>
      <c r="AQ66" s="72">
        <f t="shared" si="131"/>
        <v>0</v>
      </c>
      <c r="AR66" s="72">
        <f t="shared" si="131"/>
        <v>0</v>
      </c>
      <c r="AS66" s="72">
        <f t="shared" si="131"/>
        <v>0</v>
      </c>
      <c r="AT66" s="72">
        <f t="shared" si="131"/>
        <v>0</v>
      </c>
      <c r="AU66" s="72">
        <f t="shared" si="131"/>
        <v>0</v>
      </c>
      <c r="AV66" s="72">
        <f t="shared" si="131"/>
        <v>0</v>
      </c>
      <c r="AW66" s="72">
        <f t="shared" si="131"/>
        <v>0</v>
      </c>
      <c r="AX66" s="72">
        <f t="shared" si="131"/>
        <v>0</v>
      </c>
      <c r="AY66" s="72">
        <f t="shared" si="131"/>
        <v>0</v>
      </c>
      <c r="AZ66" s="72">
        <f t="shared" si="131"/>
        <v>0</v>
      </c>
      <c r="BA66" s="72">
        <f t="shared" si="131"/>
        <v>0</v>
      </c>
    </row>
    <row r="67" spans="2:53" x14ac:dyDescent="0.25">
      <c r="B67" t="str">
        <f t="shared" si="79"/>
        <v>Ricerca &amp; Sviluppo</v>
      </c>
      <c r="C67" s="77">
        <f t="shared" si="79"/>
        <v>0.1</v>
      </c>
      <c r="F67" s="72"/>
      <c r="G67" s="72">
        <f>+(G$10*$C67)/12</f>
        <v>0</v>
      </c>
      <c r="H67" s="72">
        <f>+IF(G75=$G$10,0,1)*(SUM($G10)*$C67)/12</f>
        <v>0</v>
      </c>
      <c r="I67" s="72">
        <f t="shared" ref="I67:AM67" si="132">+IF(H75=$G$10,0,1)*(SUM($G10)*$C67)/12</f>
        <v>0</v>
      </c>
      <c r="J67" s="72">
        <f t="shared" si="132"/>
        <v>0</v>
      </c>
      <c r="K67" s="72">
        <f t="shared" si="132"/>
        <v>0</v>
      </c>
      <c r="L67" s="72">
        <f t="shared" si="132"/>
        <v>0</v>
      </c>
      <c r="M67" s="72">
        <f t="shared" si="132"/>
        <v>0</v>
      </c>
      <c r="N67" s="72">
        <f t="shared" si="132"/>
        <v>0</v>
      </c>
      <c r="O67" s="72">
        <f t="shared" si="132"/>
        <v>0</v>
      </c>
      <c r="P67" s="72">
        <f t="shared" si="132"/>
        <v>0</v>
      </c>
      <c r="Q67" s="72">
        <f t="shared" si="132"/>
        <v>0</v>
      </c>
      <c r="R67" s="72">
        <f t="shared" si="132"/>
        <v>0</v>
      </c>
      <c r="S67" s="72">
        <f t="shared" si="132"/>
        <v>0</v>
      </c>
      <c r="T67" s="72">
        <f t="shared" si="132"/>
        <v>0</v>
      </c>
      <c r="U67" s="72">
        <f t="shared" si="132"/>
        <v>0</v>
      </c>
      <c r="V67" s="72">
        <f t="shared" si="132"/>
        <v>0</v>
      </c>
      <c r="W67" s="72">
        <f t="shared" si="132"/>
        <v>0</v>
      </c>
      <c r="X67" s="72">
        <f t="shared" si="132"/>
        <v>0</v>
      </c>
      <c r="Y67" s="72">
        <f t="shared" si="132"/>
        <v>0</v>
      </c>
      <c r="Z67" s="72">
        <f t="shared" si="132"/>
        <v>0</v>
      </c>
      <c r="AA67" s="72">
        <f t="shared" si="132"/>
        <v>0</v>
      </c>
      <c r="AB67" s="72">
        <f t="shared" si="132"/>
        <v>0</v>
      </c>
      <c r="AC67" s="72">
        <f t="shared" si="132"/>
        <v>0</v>
      </c>
      <c r="AD67" s="72">
        <f t="shared" si="132"/>
        <v>0</v>
      </c>
      <c r="AE67" s="72">
        <f t="shared" si="132"/>
        <v>0</v>
      </c>
      <c r="AF67" s="72">
        <f t="shared" si="132"/>
        <v>0</v>
      </c>
      <c r="AG67" s="72">
        <f t="shared" si="132"/>
        <v>0</v>
      </c>
      <c r="AH67" s="72">
        <f t="shared" si="132"/>
        <v>0</v>
      </c>
      <c r="AI67" s="72">
        <f t="shared" si="132"/>
        <v>0</v>
      </c>
      <c r="AJ67" s="72">
        <f t="shared" si="132"/>
        <v>0</v>
      </c>
      <c r="AK67" s="72">
        <f t="shared" si="132"/>
        <v>0</v>
      </c>
      <c r="AL67" s="72">
        <f t="shared" si="132"/>
        <v>0</v>
      </c>
      <c r="AM67" s="72">
        <f t="shared" si="132"/>
        <v>0</v>
      </c>
      <c r="AN67" s="72">
        <f>+IF(AM75=$G$10,0,1)*(SUM($G10)*$C67)/12</f>
        <v>0</v>
      </c>
      <c r="AO67" s="72">
        <f t="shared" ref="AO67:BA67" si="133">+IF(AN75=$G$10,0,1)*(SUM($G10)*$C67)/12</f>
        <v>0</v>
      </c>
      <c r="AP67" s="72">
        <f t="shared" si="133"/>
        <v>0</v>
      </c>
      <c r="AQ67" s="72">
        <f t="shared" si="133"/>
        <v>0</v>
      </c>
      <c r="AR67" s="72">
        <f t="shared" si="133"/>
        <v>0</v>
      </c>
      <c r="AS67" s="72">
        <f t="shared" si="133"/>
        <v>0</v>
      </c>
      <c r="AT67" s="72">
        <f t="shared" si="133"/>
        <v>0</v>
      </c>
      <c r="AU67" s="72">
        <f t="shared" si="133"/>
        <v>0</v>
      </c>
      <c r="AV67" s="72">
        <f t="shared" si="133"/>
        <v>0</v>
      </c>
      <c r="AW67" s="72">
        <f t="shared" si="133"/>
        <v>0</v>
      </c>
      <c r="AX67" s="72">
        <f t="shared" si="133"/>
        <v>0</v>
      </c>
      <c r="AY67" s="72">
        <f t="shared" si="133"/>
        <v>0</v>
      </c>
      <c r="AZ67" s="72">
        <f t="shared" si="133"/>
        <v>0</v>
      </c>
      <c r="BA67" s="72">
        <f t="shared" si="133"/>
        <v>0</v>
      </c>
    </row>
    <row r="68" spans="2:53" x14ac:dyDescent="0.25">
      <c r="B68" t="str">
        <f t="shared" si="79"/>
        <v>ALTRE IMM.NI IMMATERIALI</v>
      </c>
      <c r="C68" s="77">
        <f t="shared" si="79"/>
        <v>0.1</v>
      </c>
      <c r="F68" s="72"/>
      <c r="G68" s="72">
        <f>+(G$11*$C68)/12</f>
        <v>0</v>
      </c>
      <c r="H68" s="72">
        <f>+IF(G76=$G$11,0,1)*(SUM($G11)*$C68)/12</f>
        <v>0</v>
      </c>
      <c r="I68" s="72">
        <f t="shared" ref="I68:AM68" si="134">+IF(H76=$G$11,0,1)*(SUM($G11)*$C68)/12</f>
        <v>0</v>
      </c>
      <c r="J68" s="72">
        <f t="shared" si="134"/>
        <v>0</v>
      </c>
      <c r="K68" s="72">
        <f t="shared" si="134"/>
        <v>0</v>
      </c>
      <c r="L68" s="72">
        <f t="shared" si="134"/>
        <v>0</v>
      </c>
      <c r="M68" s="72">
        <f t="shared" si="134"/>
        <v>0</v>
      </c>
      <c r="N68" s="72">
        <f t="shared" si="134"/>
        <v>0</v>
      </c>
      <c r="O68" s="72">
        <f t="shared" si="134"/>
        <v>0</v>
      </c>
      <c r="P68" s="72">
        <f t="shared" si="134"/>
        <v>0</v>
      </c>
      <c r="Q68" s="72">
        <f t="shared" si="134"/>
        <v>0</v>
      </c>
      <c r="R68" s="72">
        <f t="shared" si="134"/>
        <v>0</v>
      </c>
      <c r="S68" s="72">
        <f t="shared" si="134"/>
        <v>0</v>
      </c>
      <c r="T68" s="72">
        <f t="shared" si="134"/>
        <v>0</v>
      </c>
      <c r="U68" s="72">
        <f t="shared" si="134"/>
        <v>0</v>
      </c>
      <c r="V68" s="72">
        <f t="shared" si="134"/>
        <v>0</v>
      </c>
      <c r="W68" s="72">
        <f t="shared" si="134"/>
        <v>0</v>
      </c>
      <c r="X68" s="72">
        <f t="shared" si="134"/>
        <v>0</v>
      </c>
      <c r="Y68" s="72">
        <f t="shared" si="134"/>
        <v>0</v>
      </c>
      <c r="Z68" s="72">
        <f t="shared" si="134"/>
        <v>0</v>
      </c>
      <c r="AA68" s="72">
        <f t="shared" si="134"/>
        <v>0</v>
      </c>
      <c r="AB68" s="72">
        <f t="shared" si="134"/>
        <v>0</v>
      </c>
      <c r="AC68" s="72">
        <f t="shared" si="134"/>
        <v>0</v>
      </c>
      <c r="AD68" s="72">
        <f t="shared" si="134"/>
        <v>0</v>
      </c>
      <c r="AE68" s="72">
        <f t="shared" si="134"/>
        <v>0</v>
      </c>
      <c r="AF68" s="72">
        <f t="shared" si="134"/>
        <v>0</v>
      </c>
      <c r="AG68" s="72">
        <f t="shared" si="134"/>
        <v>0</v>
      </c>
      <c r="AH68" s="72">
        <f t="shared" si="134"/>
        <v>0</v>
      </c>
      <c r="AI68" s="72">
        <f t="shared" si="134"/>
        <v>0</v>
      </c>
      <c r="AJ68" s="72">
        <f t="shared" si="134"/>
        <v>0</v>
      </c>
      <c r="AK68" s="72">
        <f t="shared" si="134"/>
        <v>0</v>
      </c>
      <c r="AL68" s="72">
        <f t="shared" si="134"/>
        <v>0</v>
      </c>
      <c r="AM68" s="72">
        <f t="shared" si="134"/>
        <v>0</v>
      </c>
      <c r="AN68" s="72">
        <f>+IF(AM76=$G$11,0,1)*(SUM($G11)*$C68)/12</f>
        <v>0</v>
      </c>
      <c r="AO68" s="72">
        <f t="shared" ref="AO68:BA68" si="135">+IF(AN76=$G$11,0,1)*(SUM($G11)*$C68)/12</f>
        <v>0</v>
      </c>
      <c r="AP68" s="72">
        <f t="shared" si="135"/>
        <v>0</v>
      </c>
      <c r="AQ68" s="72">
        <f t="shared" si="135"/>
        <v>0</v>
      </c>
      <c r="AR68" s="72">
        <f t="shared" si="135"/>
        <v>0</v>
      </c>
      <c r="AS68" s="72">
        <f t="shared" si="135"/>
        <v>0</v>
      </c>
      <c r="AT68" s="72">
        <f t="shared" si="135"/>
        <v>0</v>
      </c>
      <c r="AU68" s="72">
        <f t="shared" si="135"/>
        <v>0</v>
      </c>
      <c r="AV68" s="72">
        <f t="shared" si="135"/>
        <v>0</v>
      </c>
      <c r="AW68" s="72">
        <f t="shared" si="135"/>
        <v>0</v>
      </c>
      <c r="AX68" s="72">
        <f t="shared" si="135"/>
        <v>0</v>
      </c>
      <c r="AY68" s="72">
        <f t="shared" si="135"/>
        <v>0</v>
      </c>
      <c r="AZ68" s="72">
        <f t="shared" si="135"/>
        <v>0</v>
      </c>
      <c r="BA68" s="72">
        <f t="shared" si="135"/>
        <v>0</v>
      </c>
    </row>
    <row r="69" spans="2:53" ht="30" x14ac:dyDescent="0.25">
      <c r="C69" s="75"/>
      <c r="F69" s="75" t="s">
        <v>276</v>
      </c>
      <c r="G69" s="75" t="s">
        <v>276</v>
      </c>
      <c r="H69" s="75" t="s">
        <v>276</v>
      </c>
      <c r="I69" s="75" t="s">
        <v>276</v>
      </c>
      <c r="J69" s="75" t="s">
        <v>276</v>
      </c>
      <c r="K69" s="75" t="s">
        <v>276</v>
      </c>
      <c r="L69" s="75" t="s">
        <v>276</v>
      </c>
      <c r="M69" s="75" t="s">
        <v>276</v>
      </c>
      <c r="N69" s="75" t="s">
        <v>276</v>
      </c>
      <c r="O69" s="75" t="s">
        <v>276</v>
      </c>
      <c r="P69" s="75" t="s">
        <v>276</v>
      </c>
      <c r="Q69" s="75" t="s">
        <v>276</v>
      </c>
      <c r="R69" s="75" t="s">
        <v>276</v>
      </c>
      <c r="S69" s="75" t="s">
        <v>276</v>
      </c>
      <c r="T69" s="75" t="s">
        <v>276</v>
      </c>
      <c r="U69" s="75" t="s">
        <v>276</v>
      </c>
      <c r="V69" s="75" t="s">
        <v>276</v>
      </c>
      <c r="W69" s="75" t="s">
        <v>276</v>
      </c>
      <c r="X69" s="75" t="s">
        <v>276</v>
      </c>
      <c r="Y69" s="75" t="s">
        <v>276</v>
      </c>
      <c r="Z69" s="75" t="s">
        <v>276</v>
      </c>
      <c r="AA69" s="75" t="s">
        <v>276</v>
      </c>
      <c r="AB69" s="75" t="s">
        <v>276</v>
      </c>
      <c r="AC69" s="75" t="s">
        <v>276</v>
      </c>
      <c r="AD69" s="75" t="s">
        <v>276</v>
      </c>
      <c r="AE69" s="75" t="s">
        <v>276</v>
      </c>
      <c r="AF69" s="75" t="s">
        <v>276</v>
      </c>
      <c r="AG69" s="75" t="s">
        <v>276</v>
      </c>
      <c r="AH69" s="75" t="s">
        <v>276</v>
      </c>
      <c r="AI69" s="75" t="s">
        <v>276</v>
      </c>
      <c r="AJ69" s="75" t="s">
        <v>276</v>
      </c>
      <c r="AK69" s="75" t="s">
        <v>276</v>
      </c>
      <c r="AL69" s="75" t="s">
        <v>276</v>
      </c>
      <c r="AM69" s="75" t="s">
        <v>276</v>
      </c>
      <c r="AN69" s="75" t="s">
        <v>276</v>
      </c>
      <c r="AO69" s="75" t="s">
        <v>276</v>
      </c>
      <c r="AP69" s="75" t="s">
        <v>276</v>
      </c>
      <c r="AQ69" s="75" t="s">
        <v>276</v>
      </c>
      <c r="AR69" s="75" t="s">
        <v>276</v>
      </c>
      <c r="AS69" s="75" t="s">
        <v>276</v>
      </c>
      <c r="AT69" s="75" t="s">
        <v>276</v>
      </c>
      <c r="AU69" s="75" t="s">
        <v>276</v>
      </c>
      <c r="AV69" s="75" t="s">
        <v>276</v>
      </c>
      <c r="AW69" s="75" t="s">
        <v>276</v>
      </c>
      <c r="AX69" s="75" t="s">
        <v>276</v>
      </c>
      <c r="AY69" s="75" t="s">
        <v>276</v>
      </c>
      <c r="AZ69" s="75" t="s">
        <v>276</v>
      </c>
      <c r="BA69" s="75" t="s">
        <v>276</v>
      </c>
    </row>
    <row r="70" spans="2:53" x14ac:dyDescent="0.25">
      <c r="B70" t="str">
        <f t="shared" ref="B70:B76" si="136">+B62</f>
        <v>FABBRICATI</v>
      </c>
      <c r="C70" s="77"/>
      <c r="F70" s="72"/>
      <c r="G70" s="72">
        <f t="shared" ref="G70:AL70" si="137">+F70+G62</f>
        <v>0</v>
      </c>
      <c r="H70" s="72">
        <f t="shared" si="137"/>
        <v>0</v>
      </c>
      <c r="I70" s="72">
        <f t="shared" si="137"/>
        <v>0</v>
      </c>
      <c r="J70" s="72">
        <f t="shared" si="137"/>
        <v>0</v>
      </c>
      <c r="K70" s="72">
        <f t="shared" si="137"/>
        <v>0</v>
      </c>
      <c r="L70" s="72">
        <f t="shared" si="137"/>
        <v>0</v>
      </c>
      <c r="M70" s="72">
        <f t="shared" si="137"/>
        <v>0</v>
      </c>
      <c r="N70" s="72">
        <f t="shared" si="137"/>
        <v>0</v>
      </c>
      <c r="O70" s="72">
        <f t="shared" si="137"/>
        <v>0</v>
      </c>
      <c r="P70" s="72">
        <f t="shared" si="137"/>
        <v>0</v>
      </c>
      <c r="Q70" s="72">
        <f t="shared" si="137"/>
        <v>0</v>
      </c>
      <c r="R70" s="72">
        <f t="shared" si="137"/>
        <v>0</v>
      </c>
      <c r="S70" s="72">
        <f t="shared" si="137"/>
        <v>0</v>
      </c>
      <c r="T70" s="72">
        <f t="shared" si="137"/>
        <v>0</v>
      </c>
      <c r="U70" s="72">
        <f t="shared" si="137"/>
        <v>0</v>
      </c>
      <c r="V70" s="72">
        <f t="shared" si="137"/>
        <v>0</v>
      </c>
      <c r="W70" s="72">
        <f t="shared" si="137"/>
        <v>0</v>
      </c>
      <c r="X70" s="72">
        <f t="shared" si="137"/>
        <v>0</v>
      </c>
      <c r="Y70" s="72">
        <f t="shared" si="137"/>
        <v>0</v>
      </c>
      <c r="Z70" s="72">
        <f t="shared" si="137"/>
        <v>0</v>
      </c>
      <c r="AA70" s="72">
        <f t="shared" si="137"/>
        <v>0</v>
      </c>
      <c r="AB70" s="72">
        <f t="shared" si="137"/>
        <v>0</v>
      </c>
      <c r="AC70" s="72">
        <f t="shared" si="137"/>
        <v>0</v>
      </c>
      <c r="AD70" s="72">
        <f t="shared" si="137"/>
        <v>0</v>
      </c>
      <c r="AE70" s="72">
        <f t="shared" si="137"/>
        <v>0</v>
      </c>
      <c r="AF70" s="72">
        <f t="shared" si="137"/>
        <v>0</v>
      </c>
      <c r="AG70" s="72">
        <f t="shared" si="137"/>
        <v>0</v>
      </c>
      <c r="AH70" s="72">
        <f t="shared" si="137"/>
        <v>0</v>
      </c>
      <c r="AI70" s="72">
        <f t="shared" si="137"/>
        <v>0</v>
      </c>
      <c r="AJ70" s="72">
        <f t="shared" si="137"/>
        <v>0</v>
      </c>
      <c r="AK70" s="72">
        <f t="shared" si="137"/>
        <v>0</v>
      </c>
      <c r="AL70" s="72">
        <f t="shared" si="137"/>
        <v>0</v>
      </c>
      <c r="AM70" s="72">
        <f t="shared" ref="AM70:BA70" si="138">+AL70+AM62</f>
        <v>0</v>
      </c>
      <c r="AN70" s="72">
        <f t="shared" si="138"/>
        <v>0</v>
      </c>
      <c r="AO70" s="72">
        <f t="shared" si="138"/>
        <v>0</v>
      </c>
      <c r="AP70" s="72">
        <f t="shared" si="138"/>
        <v>0</v>
      </c>
      <c r="AQ70" s="72">
        <f t="shared" si="138"/>
        <v>0</v>
      </c>
      <c r="AR70" s="72">
        <f t="shared" si="138"/>
        <v>0</v>
      </c>
      <c r="AS70" s="72">
        <f t="shared" si="138"/>
        <v>0</v>
      </c>
      <c r="AT70" s="72">
        <f t="shared" si="138"/>
        <v>0</v>
      </c>
      <c r="AU70" s="72">
        <f t="shared" si="138"/>
        <v>0</v>
      </c>
      <c r="AV70" s="72">
        <f t="shared" si="138"/>
        <v>0</v>
      </c>
      <c r="AW70" s="72">
        <f t="shared" si="138"/>
        <v>0</v>
      </c>
      <c r="AX70" s="72">
        <f t="shared" si="138"/>
        <v>0</v>
      </c>
      <c r="AY70" s="72">
        <f t="shared" si="138"/>
        <v>0</v>
      </c>
      <c r="AZ70" s="72">
        <f t="shared" si="138"/>
        <v>0</v>
      </c>
      <c r="BA70" s="72">
        <f t="shared" si="138"/>
        <v>0</v>
      </c>
    </row>
    <row r="71" spans="2:53" x14ac:dyDescent="0.25">
      <c r="B71" t="str">
        <f t="shared" si="136"/>
        <v>IMPIANTI E MACCHINARI</v>
      </c>
      <c r="C71" s="77"/>
      <c r="F71" s="72"/>
      <c r="G71" s="72">
        <f t="shared" ref="G71:AL71" si="139">+F71+G63</f>
        <v>0</v>
      </c>
      <c r="H71" s="72">
        <f t="shared" si="139"/>
        <v>0</v>
      </c>
      <c r="I71" s="72">
        <f t="shared" si="139"/>
        <v>0</v>
      </c>
      <c r="J71" s="72">
        <f t="shared" si="139"/>
        <v>0</v>
      </c>
      <c r="K71" s="72">
        <f t="shared" si="139"/>
        <v>0</v>
      </c>
      <c r="L71" s="72">
        <f t="shared" si="139"/>
        <v>0</v>
      </c>
      <c r="M71" s="72">
        <f t="shared" si="139"/>
        <v>0</v>
      </c>
      <c r="N71" s="72">
        <f t="shared" si="139"/>
        <v>0</v>
      </c>
      <c r="O71" s="72">
        <f t="shared" si="139"/>
        <v>0</v>
      </c>
      <c r="P71" s="72">
        <f t="shared" si="139"/>
        <v>0</v>
      </c>
      <c r="Q71" s="72">
        <f t="shared" si="139"/>
        <v>0</v>
      </c>
      <c r="R71" s="72">
        <f t="shared" si="139"/>
        <v>0</v>
      </c>
      <c r="S71" s="72">
        <f t="shared" si="139"/>
        <v>0</v>
      </c>
      <c r="T71" s="72">
        <f t="shared" si="139"/>
        <v>0</v>
      </c>
      <c r="U71" s="72">
        <f t="shared" si="139"/>
        <v>0</v>
      </c>
      <c r="V71" s="72">
        <f t="shared" si="139"/>
        <v>0</v>
      </c>
      <c r="W71" s="72">
        <f t="shared" si="139"/>
        <v>0</v>
      </c>
      <c r="X71" s="72">
        <f t="shared" si="139"/>
        <v>0</v>
      </c>
      <c r="Y71" s="72">
        <f t="shared" si="139"/>
        <v>0</v>
      </c>
      <c r="Z71" s="72">
        <f t="shared" si="139"/>
        <v>0</v>
      </c>
      <c r="AA71" s="72">
        <f t="shared" si="139"/>
        <v>0</v>
      </c>
      <c r="AB71" s="72">
        <f t="shared" si="139"/>
        <v>0</v>
      </c>
      <c r="AC71" s="72">
        <f t="shared" si="139"/>
        <v>0</v>
      </c>
      <c r="AD71" s="72">
        <f t="shared" si="139"/>
        <v>0</v>
      </c>
      <c r="AE71" s="72">
        <f t="shared" si="139"/>
        <v>0</v>
      </c>
      <c r="AF71" s="72">
        <f t="shared" si="139"/>
        <v>0</v>
      </c>
      <c r="AG71" s="72">
        <f t="shared" si="139"/>
        <v>0</v>
      </c>
      <c r="AH71" s="72">
        <f t="shared" si="139"/>
        <v>0</v>
      </c>
      <c r="AI71" s="72">
        <f t="shared" si="139"/>
        <v>0</v>
      </c>
      <c r="AJ71" s="72">
        <f t="shared" si="139"/>
        <v>0</v>
      </c>
      <c r="AK71" s="72">
        <f t="shared" si="139"/>
        <v>0</v>
      </c>
      <c r="AL71" s="72">
        <f t="shared" si="139"/>
        <v>0</v>
      </c>
      <c r="AM71" s="72">
        <f t="shared" ref="AM71:BA71" si="140">+AL71+AM63</f>
        <v>0</v>
      </c>
      <c r="AN71" s="72">
        <f t="shared" si="140"/>
        <v>0</v>
      </c>
      <c r="AO71" s="72">
        <f t="shared" si="140"/>
        <v>0</v>
      </c>
      <c r="AP71" s="72">
        <f t="shared" si="140"/>
        <v>0</v>
      </c>
      <c r="AQ71" s="72">
        <f t="shared" si="140"/>
        <v>0</v>
      </c>
      <c r="AR71" s="72">
        <f t="shared" si="140"/>
        <v>0</v>
      </c>
      <c r="AS71" s="72">
        <f t="shared" si="140"/>
        <v>0</v>
      </c>
      <c r="AT71" s="72">
        <f t="shared" si="140"/>
        <v>0</v>
      </c>
      <c r="AU71" s="72">
        <f t="shared" si="140"/>
        <v>0</v>
      </c>
      <c r="AV71" s="72">
        <f t="shared" si="140"/>
        <v>0</v>
      </c>
      <c r="AW71" s="72">
        <f t="shared" si="140"/>
        <v>0</v>
      </c>
      <c r="AX71" s="72">
        <f t="shared" si="140"/>
        <v>0</v>
      </c>
      <c r="AY71" s="72">
        <f t="shared" si="140"/>
        <v>0</v>
      </c>
      <c r="AZ71" s="72">
        <f t="shared" si="140"/>
        <v>0</v>
      </c>
      <c r="BA71" s="72">
        <f t="shared" si="140"/>
        <v>0</v>
      </c>
    </row>
    <row r="72" spans="2:53" x14ac:dyDescent="0.25">
      <c r="B72" t="str">
        <f t="shared" si="136"/>
        <v>ATTREZZATURE IND.LI E COMM.LI</v>
      </c>
      <c r="C72" s="77"/>
      <c r="F72" s="72"/>
      <c r="G72" s="72">
        <f t="shared" ref="G72:AL72" si="141">+F72+G64</f>
        <v>0</v>
      </c>
      <c r="H72" s="72">
        <f t="shared" si="141"/>
        <v>0</v>
      </c>
      <c r="I72" s="72">
        <f t="shared" si="141"/>
        <v>0</v>
      </c>
      <c r="J72" s="72">
        <f t="shared" si="141"/>
        <v>0</v>
      </c>
      <c r="K72" s="72">
        <f t="shared" si="141"/>
        <v>0</v>
      </c>
      <c r="L72" s="72">
        <f t="shared" si="141"/>
        <v>0</v>
      </c>
      <c r="M72" s="72">
        <f t="shared" si="141"/>
        <v>0</v>
      </c>
      <c r="N72" s="72">
        <f t="shared" si="141"/>
        <v>0</v>
      </c>
      <c r="O72" s="72">
        <f t="shared" si="141"/>
        <v>0</v>
      </c>
      <c r="P72" s="72">
        <f t="shared" si="141"/>
        <v>0</v>
      </c>
      <c r="Q72" s="72">
        <f t="shared" si="141"/>
        <v>0</v>
      </c>
      <c r="R72" s="72">
        <f t="shared" si="141"/>
        <v>0</v>
      </c>
      <c r="S72" s="72">
        <f t="shared" si="141"/>
        <v>0</v>
      </c>
      <c r="T72" s="72">
        <f t="shared" si="141"/>
        <v>0</v>
      </c>
      <c r="U72" s="72">
        <f t="shared" si="141"/>
        <v>0</v>
      </c>
      <c r="V72" s="72">
        <f t="shared" si="141"/>
        <v>0</v>
      </c>
      <c r="W72" s="72">
        <f t="shared" si="141"/>
        <v>0</v>
      </c>
      <c r="X72" s="72">
        <f t="shared" si="141"/>
        <v>0</v>
      </c>
      <c r="Y72" s="72">
        <f t="shared" si="141"/>
        <v>0</v>
      </c>
      <c r="Z72" s="72">
        <f t="shared" si="141"/>
        <v>0</v>
      </c>
      <c r="AA72" s="72">
        <f t="shared" si="141"/>
        <v>0</v>
      </c>
      <c r="AB72" s="72">
        <f t="shared" si="141"/>
        <v>0</v>
      </c>
      <c r="AC72" s="72">
        <f t="shared" si="141"/>
        <v>0</v>
      </c>
      <c r="AD72" s="72">
        <f t="shared" si="141"/>
        <v>0</v>
      </c>
      <c r="AE72" s="72">
        <f t="shared" si="141"/>
        <v>0</v>
      </c>
      <c r="AF72" s="72">
        <f t="shared" si="141"/>
        <v>0</v>
      </c>
      <c r="AG72" s="72">
        <f t="shared" si="141"/>
        <v>0</v>
      </c>
      <c r="AH72" s="72">
        <f t="shared" si="141"/>
        <v>0</v>
      </c>
      <c r="AI72" s="72">
        <f t="shared" si="141"/>
        <v>0</v>
      </c>
      <c r="AJ72" s="72">
        <f t="shared" si="141"/>
        <v>0</v>
      </c>
      <c r="AK72" s="72">
        <f t="shared" si="141"/>
        <v>0</v>
      </c>
      <c r="AL72" s="72">
        <f t="shared" si="141"/>
        <v>0</v>
      </c>
      <c r="AM72" s="72">
        <f t="shared" ref="AM72:BA72" si="142">+AL72+AM64</f>
        <v>0</v>
      </c>
      <c r="AN72" s="72">
        <f t="shared" si="142"/>
        <v>0</v>
      </c>
      <c r="AO72" s="72">
        <f t="shared" si="142"/>
        <v>0</v>
      </c>
      <c r="AP72" s="72">
        <f t="shared" si="142"/>
        <v>0</v>
      </c>
      <c r="AQ72" s="72">
        <f t="shared" si="142"/>
        <v>0</v>
      </c>
      <c r="AR72" s="72">
        <f t="shared" si="142"/>
        <v>0</v>
      </c>
      <c r="AS72" s="72">
        <f t="shared" si="142"/>
        <v>0</v>
      </c>
      <c r="AT72" s="72">
        <f t="shared" si="142"/>
        <v>0</v>
      </c>
      <c r="AU72" s="72">
        <f t="shared" si="142"/>
        <v>0</v>
      </c>
      <c r="AV72" s="72">
        <f t="shared" si="142"/>
        <v>0</v>
      </c>
      <c r="AW72" s="72">
        <f t="shared" si="142"/>
        <v>0</v>
      </c>
      <c r="AX72" s="72">
        <f t="shared" si="142"/>
        <v>0</v>
      </c>
      <c r="AY72" s="72">
        <f t="shared" si="142"/>
        <v>0</v>
      </c>
      <c r="AZ72" s="72">
        <f t="shared" si="142"/>
        <v>0</v>
      </c>
      <c r="BA72" s="72">
        <f t="shared" si="142"/>
        <v>0</v>
      </c>
    </row>
    <row r="73" spans="2:53" x14ac:dyDescent="0.25">
      <c r="B73" t="str">
        <f t="shared" si="136"/>
        <v>ALTRI BENI</v>
      </c>
      <c r="C73" s="77"/>
      <c r="F73" s="72"/>
      <c r="G73" s="72">
        <f t="shared" ref="G73:AL73" si="143">+F73+G65</f>
        <v>0</v>
      </c>
      <c r="H73" s="72">
        <f t="shared" si="143"/>
        <v>0</v>
      </c>
      <c r="I73" s="72">
        <f t="shared" si="143"/>
        <v>0</v>
      </c>
      <c r="J73" s="72">
        <f t="shared" si="143"/>
        <v>0</v>
      </c>
      <c r="K73" s="72">
        <f t="shared" si="143"/>
        <v>0</v>
      </c>
      <c r="L73" s="72">
        <f t="shared" si="143"/>
        <v>0</v>
      </c>
      <c r="M73" s="72">
        <f t="shared" si="143"/>
        <v>0</v>
      </c>
      <c r="N73" s="72">
        <f t="shared" si="143"/>
        <v>0</v>
      </c>
      <c r="O73" s="72">
        <f t="shared" si="143"/>
        <v>0</v>
      </c>
      <c r="P73" s="72">
        <f t="shared" si="143"/>
        <v>0</v>
      </c>
      <c r="Q73" s="72">
        <f t="shared" si="143"/>
        <v>0</v>
      </c>
      <c r="R73" s="72">
        <f t="shared" si="143"/>
        <v>0</v>
      </c>
      <c r="S73" s="72">
        <f t="shared" si="143"/>
        <v>0</v>
      </c>
      <c r="T73" s="72">
        <f t="shared" si="143"/>
        <v>0</v>
      </c>
      <c r="U73" s="72">
        <f t="shared" si="143"/>
        <v>0</v>
      </c>
      <c r="V73" s="72">
        <f t="shared" si="143"/>
        <v>0</v>
      </c>
      <c r="W73" s="72">
        <f t="shared" si="143"/>
        <v>0</v>
      </c>
      <c r="X73" s="72">
        <f t="shared" si="143"/>
        <v>0</v>
      </c>
      <c r="Y73" s="72">
        <f t="shared" si="143"/>
        <v>0</v>
      </c>
      <c r="Z73" s="72">
        <f t="shared" si="143"/>
        <v>0</v>
      </c>
      <c r="AA73" s="72">
        <f t="shared" si="143"/>
        <v>0</v>
      </c>
      <c r="AB73" s="72">
        <f t="shared" si="143"/>
        <v>0</v>
      </c>
      <c r="AC73" s="72">
        <f t="shared" si="143"/>
        <v>0</v>
      </c>
      <c r="AD73" s="72">
        <f t="shared" si="143"/>
        <v>0</v>
      </c>
      <c r="AE73" s="72">
        <f t="shared" si="143"/>
        <v>0</v>
      </c>
      <c r="AF73" s="72">
        <f t="shared" si="143"/>
        <v>0</v>
      </c>
      <c r="AG73" s="72">
        <f t="shared" si="143"/>
        <v>0</v>
      </c>
      <c r="AH73" s="72">
        <f t="shared" si="143"/>
        <v>0</v>
      </c>
      <c r="AI73" s="72">
        <f t="shared" si="143"/>
        <v>0</v>
      </c>
      <c r="AJ73" s="72">
        <f t="shared" si="143"/>
        <v>0</v>
      </c>
      <c r="AK73" s="72">
        <f t="shared" si="143"/>
        <v>0</v>
      </c>
      <c r="AL73" s="72">
        <f t="shared" si="143"/>
        <v>0</v>
      </c>
      <c r="AM73" s="72">
        <f t="shared" ref="AM73:BA73" si="144">+AL73+AM65</f>
        <v>0</v>
      </c>
      <c r="AN73" s="72">
        <f t="shared" si="144"/>
        <v>0</v>
      </c>
      <c r="AO73" s="72">
        <f t="shared" si="144"/>
        <v>0</v>
      </c>
      <c r="AP73" s="72">
        <f t="shared" si="144"/>
        <v>0</v>
      </c>
      <c r="AQ73" s="72">
        <f t="shared" si="144"/>
        <v>0</v>
      </c>
      <c r="AR73" s="72">
        <f t="shared" si="144"/>
        <v>0</v>
      </c>
      <c r="AS73" s="72">
        <f t="shared" si="144"/>
        <v>0</v>
      </c>
      <c r="AT73" s="72">
        <f t="shared" si="144"/>
        <v>0</v>
      </c>
      <c r="AU73" s="72">
        <f t="shared" si="144"/>
        <v>0</v>
      </c>
      <c r="AV73" s="72">
        <f t="shared" si="144"/>
        <v>0</v>
      </c>
      <c r="AW73" s="72">
        <f t="shared" si="144"/>
        <v>0</v>
      </c>
      <c r="AX73" s="72">
        <f t="shared" si="144"/>
        <v>0</v>
      </c>
      <c r="AY73" s="72">
        <f t="shared" si="144"/>
        <v>0</v>
      </c>
      <c r="AZ73" s="72">
        <f t="shared" si="144"/>
        <v>0</v>
      </c>
      <c r="BA73" s="72">
        <f t="shared" si="144"/>
        <v>0</v>
      </c>
    </row>
    <row r="74" spans="2:53" x14ac:dyDescent="0.25">
      <c r="B74" t="str">
        <f t="shared" si="136"/>
        <v>COSTI D'IMPIANTO E AMPLIAMENTO</v>
      </c>
      <c r="C74" s="77"/>
      <c r="F74" s="72"/>
      <c r="G74" s="72">
        <f t="shared" ref="G74:AL74" si="145">+F74+G66</f>
        <v>0</v>
      </c>
      <c r="H74" s="72">
        <f t="shared" si="145"/>
        <v>0</v>
      </c>
      <c r="I74" s="72">
        <f t="shared" si="145"/>
        <v>0</v>
      </c>
      <c r="J74" s="72">
        <f t="shared" si="145"/>
        <v>0</v>
      </c>
      <c r="K74" s="72">
        <f t="shared" si="145"/>
        <v>0</v>
      </c>
      <c r="L74" s="72">
        <f t="shared" si="145"/>
        <v>0</v>
      </c>
      <c r="M74" s="72">
        <f t="shared" si="145"/>
        <v>0</v>
      </c>
      <c r="N74" s="72">
        <f t="shared" si="145"/>
        <v>0</v>
      </c>
      <c r="O74" s="72">
        <f t="shared" si="145"/>
        <v>0</v>
      </c>
      <c r="P74" s="72">
        <f t="shared" si="145"/>
        <v>0</v>
      </c>
      <c r="Q74" s="72">
        <f t="shared" si="145"/>
        <v>0</v>
      </c>
      <c r="R74" s="72">
        <f t="shared" si="145"/>
        <v>0</v>
      </c>
      <c r="S74" s="72">
        <f t="shared" si="145"/>
        <v>0</v>
      </c>
      <c r="T74" s="72">
        <f t="shared" si="145"/>
        <v>0</v>
      </c>
      <c r="U74" s="72">
        <f t="shared" si="145"/>
        <v>0</v>
      </c>
      <c r="V74" s="72">
        <f t="shared" si="145"/>
        <v>0</v>
      </c>
      <c r="W74" s="72">
        <f t="shared" si="145"/>
        <v>0</v>
      </c>
      <c r="X74" s="72">
        <f t="shared" si="145"/>
        <v>0</v>
      </c>
      <c r="Y74" s="72">
        <f t="shared" si="145"/>
        <v>0</v>
      </c>
      <c r="Z74" s="72">
        <f t="shared" si="145"/>
        <v>0</v>
      </c>
      <c r="AA74" s="72">
        <f t="shared" si="145"/>
        <v>0</v>
      </c>
      <c r="AB74" s="72">
        <f t="shared" si="145"/>
        <v>0</v>
      </c>
      <c r="AC74" s="72">
        <f t="shared" si="145"/>
        <v>0</v>
      </c>
      <c r="AD74" s="72">
        <f t="shared" si="145"/>
        <v>0</v>
      </c>
      <c r="AE74" s="72">
        <f t="shared" si="145"/>
        <v>0</v>
      </c>
      <c r="AF74" s="72">
        <f t="shared" si="145"/>
        <v>0</v>
      </c>
      <c r="AG74" s="72">
        <f t="shared" si="145"/>
        <v>0</v>
      </c>
      <c r="AH74" s="72">
        <f t="shared" si="145"/>
        <v>0</v>
      </c>
      <c r="AI74" s="72">
        <f t="shared" si="145"/>
        <v>0</v>
      </c>
      <c r="AJ74" s="72">
        <f t="shared" si="145"/>
        <v>0</v>
      </c>
      <c r="AK74" s="72">
        <f t="shared" si="145"/>
        <v>0</v>
      </c>
      <c r="AL74" s="72">
        <f t="shared" si="145"/>
        <v>0</v>
      </c>
      <c r="AM74" s="72">
        <f t="shared" ref="AM74:BA74" si="146">+AL74+AM66</f>
        <v>0</v>
      </c>
      <c r="AN74" s="72">
        <f t="shared" si="146"/>
        <v>0</v>
      </c>
      <c r="AO74" s="72">
        <f t="shared" si="146"/>
        <v>0</v>
      </c>
      <c r="AP74" s="72">
        <f t="shared" si="146"/>
        <v>0</v>
      </c>
      <c r="AQ74" s="72">
        <f t="shared" si="146"/>
        <v>0</v>
      </c>
      <c r="AR74" s="72">
        <f t="shared" si="146"/>
        <v>0</v>
      </c>
      <c r="AS74" s="72">
        <f t="shared" si="146"/>
        <v>0</v>
      </c>
      <c r="AT74" s="72">
        <f t="shared" si="146"/>
        <v>0</v>
      </c>
      <c r="AU74" s="72">
        <f t="shared" si="146"/>
        <v>0</v>
      </c>
      <c r="AV74" s="72">
        <f t="shared" si="146"/>
        <v>0</v>
      </c>
      <c r="AW74" s="72">
        <f t="shared" si="146"/>
        <v>0</v>
      </c>
      <c r="AX74" s="72">
        <f t="shared" si="146"/>
        <v>0</v>
      </c>
      <c r="AY74" s="72">
        <f t="shared" si="146"/>
        <v>0</v>
      </c>
      <c r="AZ74" s="72">
        <f t="shared" si="146"/>
        <v>0</v>
      </c>
      <c r="BA74" s="72">
        <f t="shared" si="146"/>
        <v>0</v>
      </c>
    </row>
    <row r="75" spans="2:53" x14ac:dyDescent="0.25">
      <c r="B75" t="str">
        <f t="shared" si="136"/>
        <v>Ricerca &amp; Sviluppo</v>
      </c>
      <c r="C75" s="77"/>
      <c r="F75" s="72"/>
      <c r="G75" s="72">
        <f t="shared" ref="G75:AL75" si="147">+F75+G67</f>
        <v>0</v>
      </c>
      <c r="H75" s="72">
        <f t="shared" si="147"/>
        <v>0</v>
      </c>
      <c r="I75" s="72">
        <f t="shared" si="147"/>
        <v>0</v>
      </c>
      <c r="J75" s="72">
        <f t="shared" si="147"/>
        <v>0</v>
      </c>
      <c r="K75" s="72">
        <f t="shared" si="147"/>
        <v>0</v>
      </c>
      <c r="L75" s="72">
        <f t="shared" si="147"/>
        <v>0</v>
      </c>
      <c r="M75" s="72">
        <f t="shared" si="147"/>
        <v>0</v>
      </c>
      <c r="N75" s="72">
        <f t="shared" si="147"/>
        <v>0</v>
      </c>
      <c r="O75" s="72">
        <f t="shared" si="147"/>
        <v>0</v>
      </c>
      <c r="P75" s="72">
        <f t="shared" si="147"/>
        <v>0</v>
      </c>
      <c r="Q75" s="72">
        <f t="shared" si="147"/>
        <v>0</v>
      </c>
      <c r="R75" s="72">
        <f t="shared" si="147"/>
        <v>0</v>
      </c>
      <c r="S75" s="72">
        <f t="shared" si="147"/>
        <v>0</v>
      </c>
      <c r="T75" s="72">
        <f t="shared" si="147"/>
        <v>0</v>
      </c>
      <c r="U75" s="72">
        <f t="shared" si="147"/>
        <v>0</v>
      </c>
      <c r="V75" s="72">
        <f t="shared" si="147"/>
        <v>0</v>
      </c>
      <c r="W75" s="72">
        <f t="shared" si="147"/>
        <v>0</v>
      </c>
      <c r="X75" s="72">
        <f t="shared" si="147"/>
        <v>0</v>
      </c>
      <c r="Y75" s="72">
        <f t="shared" si="147"/>
        <v>0</v>
      </c>
      <c r="Z75" s="72">
        <f t="shared" si="147"/>
        <v>0</v>
      </c>
      <c r="AA75" s="72">
        <f t="shared" si="147"/>
        <v>0</v>
      </c>
      <c r="AB75" s="72">
        <f t="shared" si="147"/>
        <v>0</v>
      </c>
      <c r="AC75" s="72">
        <f t="shared" si="147"/>
        <v>0</v>
      </c>
      <c r="AD75" s="72">
        <f t="shared" si="147"/>
        <v>0</v>
      </c>
      <c r="AE75" s="72">
        <f t="shared" si="147"/>
        <v>0</v>
      </c>
      <c r="AF75" s="72">
        <f t="shared" si="147"/>
        <v>0</v>
      </c>
      <c r="AG75" s="72">
        <f t="shared" si="147"/>
        <v>0</v>
      </c>
      <c r="AH75" s="72">
        <f t="shared" si="147"/>
        <v>0</v>
      </c>
      <c r="AI75" s="72">
        <f t="shared" si="147"/>
        <v>0</v>
      </c>
      <c r="AJ75" s="72">
        <f t="shared" si="147"/>
        <v>0</v>
      </c>
      <c r="AK75" s="72">
        <f t="shared" si="147"/>
        <v>0</v>
      </c>
      <c r="AL75" s="72">
        <f t="shared" si="147"/>
        <v>0</v>
      </c>
      <c r="AM75" s="72">
        <f t="shared" ref="AM75:BA75" si="148">+AL75+AM67</f>
        <v>0</v>
      </c>
      <c r="AN75" s="72">
        <f t="shared" si="148"/>
        <v>0</v>
      </c>
      <c r="AO75" s="72">
        <f t="shared" si="148"/>
        <v>0</v>
      </c>
      <c r="AP75" s="72">
        <f t="shared" si="148"/>
        <v>0</v>
      </c>
      <c r="AQ75" s="72">
        <f t="shared" si="148"/>
        <v>0</v>
      </c>
      <c r="AR75" s="72">
        <f t="shared" si="148"/>
        <v>0</v>
      </c>
      <c r="AS75" s="72">
        <f t="shared" si="148"/>
        <v>0</v>
      </c>
      <c r="AT75" s="72">
        <f t="shared" si="148"/>
        <v>0</v>
      </c>
      <c r="AU75" s="72">
        <f t="shared" si="148"/>
        <v>0</v>
      </c>
      <c r="AV75" s="72">
        <f t="shared" si="148"/>
        <v>0</v>
      </c>
      <c r="AW75" s="72">
        <f t="shared" si="148"/>
        <v>0</v>
      </c>
      <c r="AX75" s="72">
        <f t="shared" si="148"/>
        <v>0</v>
      </c>
      <c r="AY75" s="72">
        <f t="shared" si="148"/>
        <v>0</v>
      </c>
      <c r="AZ75" s="72">
        <f t="shared" si="148"/>
        <v>0</v>
      </c>
      <c r="BA75" s="72">
        <f t="shared" si="148"/>
        <v>0</v>
      </c>
    </row>
    <row r="76" spans="2:53" x14ac:dyDescent="0.25">
      <c r="B76" t="str">
        <f t="shared" si="136"/>
        <v>ALTRE IMM.NI IMMATERIALI</v>
      </c>
      <c r="C76" s="77"/>
      <c r="F76" s="72"/>
      <c r="G76" s="72">
        <f t="shared" ref="G76:AL76" si="149">+F76+G68</f>
        <v>0</v>
      </c>
      <c r="H76" s="72">
        <f t="shared" si="149"/>
        <v>0</v>
      </c>
      <c r="I76" s="72">
        <f t="shared" si="149"/>
        <v>0</v>
      </c>
      <c r="J76" s="72">
        <f t="shared" si="149"/>
        <v>0</v>
      </c>
      <c r="K76" s="72">
        <f t="shared" si="149"/>
        <v>0</v>
      </c>
      <c r="L76" s="72">
        <f t="shared" si="149"/>
        <v>0</v>
      </c>
      <c r="M76" s="72">
        <f t="shared" si="149"/>
        <v>0</v>
      </c>
      <c r="N76" s="72">
        <f t="shared" si="149"/>
        <v>0</v>
      </c>
      <c r="O76" s="72">
        <f t="shared" si="149"/>
        <v>0</v>
      </c>
      <c r="P76" s="72">
        <f t="shared" si="149"/>
        <v>0</v>
      </c>
      <c r="Q76" s="72">
        <f t="shared" si="149"/>
        <v>0</v>
      </c>
      <c r="R76" s="72">
        <f t="shared" si="149"/>
        <v>0</v>
      </c>
      <c r="S76" s="72">
        <f t="shared" si="149"/>
        <v>0</v>
      </c>
      <c r="T76" s="72">
        <f t="shared" si="149"/>
        <v>0</v>
      </c>
      <c r="U76" s="72">
        <f t="shared" si="149"/>
        <v>0</v>
      </c>
      <c r="V76" s="72">
        <f t="shared" si="149"/>
        <v>0</v>
      </c>
      <c r="W76" s="72">
        <f t="shared" si="149"/>
        <v>0</v>
      </c>
      <c r="X76" s="72">
        <f t="shared" si="149"/>
        <v>0</v>
      </c>
      <c r="Y76" s="72">
        <f t="shared" si="149"/>
        <v>0</v>
      </c>
      <c r="Z76" s="72">
        <f t="shared" si="149"/>
        <v>0</v>
      </c>
      <c r="AA76" s="72">
        <f t="shared" si="149"/>
        <v>0</v>
      </c>
      <c r="AB76" s="72">
        <f t="shared" si="149"/>
        <v>0</v>
      </c>
      <c r="AC76" s="72">
        <f t="shared" si="149"/>
        <v>0</v>
      </c>
      <c r="AD76" s="72">
        <f t="shared" si="149"/>
        <v>0</v>
      </c>
      <c r="AE76" s="72">
        <f t="shared" si="149"/>
        <v>0</v>
      </c>
      <c r="AF76" s="72">
        <f t="shared" si="149"/>
        <v>0</v>
      </c>
      <c r="AG76" s="72">
        <f t="shared" si="149"/>
        <v>0</v>
      </c>
      <c r="AH76" s="72">
        <f t="shared" si="149"/>
        <v>0</v>
      </c>
      <c r="AI76" s="72">
        <f t="shared" si="149"/>
        <v>0</v>
      </c>
      <c r="AJ76" s="72">
        <f t="shared" si="149"/>
        <v>0</v>
      </c>
      <c r="AK76" s="72">
        <f t="shared" si="149"/>
        <v>0</v>
      </c>
      <c r="AL76" s="72">
        <f t="shared" si="149"/>
        <v>0</v>
      </c>
      <c r="AM76" s="72">
        <f t="shared" ref="AM76:BA76" si="150">+AL76+AM68</f>
        <v>0</v>
      </c>
      <c r="AN76" s="72">
        <f t="shared" si="150"/>
        <v>0</v>
      </c>
      <c r="AO76" s="72">
        <f t="shared" si="150"/>
        <v>0</v>
      </c>
      <c r="AP76" s="72">
        <f t="shared" si="150"/>
        <v>0</v>
      </c>
      <c r="AQ76" s="72">
        <f t="shared" si="150"/>
        <v>0</v>
      </c>
      <c r="AR76" s="72">
        <f t="shared" si="150"/>
        <v>0</v>
      </c>
      <c r="AS76" s="72">
        <f t="shared" si="150"/>
        <v>0</v>
      </c>
      <c r="AT76" s="72">
        <f t="shared" si="150"/>
        <v>0</v>
      </c>
      <c r="AU76" s="72">
        <f t="shared" si="150"/>
        <v>0</v>
      </c>
      <c r="AV76" s="72">
        <f t="shared" si="150"/>
        <v>0</v>
      </c>
      <c r="AW76" s="72">
        <f t="shared" si="150"/>
        <v>0</v>
      </c>
      <c r="AX76" s="72">
        <f t="shared" si="150"/>
        <v>0</v>
      </c>
      <c r="AY76" s="72">
        <f t="shared" si="150"/>
        <v>0</v>
      </c>
      <c r="AZ76" s="72">
        <f t="shared" si="150"/>
        <v>0</v>
      </c>
      <c r="BA76" s="72">
        <f t="shared" si="150"/>
        <v>0</v>
      </c>
    </row>
    <row r="78" spans="2:53" ht="30" x14ac:dyDescent="0.25">
      <c r="C78" s="75" t="s">
        <v>274</v>
      </c>
      <c r="F78" s="75" t="s">
        <v>275</v>
      </c>
      <c r="G78" s="75" t="s">
        <v>275</v>
      </c>
      <c r="H78" s="75" t="s">
        <v>275</v>
      </c>
      <c r="I78" s="75" t="s">
        <v>275</v>
      </c>
      <c r="J78" s="75" t="s">
        <v>275</v>
      </c>
      <c r="K78" s="75" t="s">
        <v>275</v>
      </c>
      <c r="L78" s="75" t="s">
        <v>275</v>
      </c>
      <c r="M78" s="75" t="s">
        <v>275</v>
      </c>
      <c r="N78" s="75" t="s">
        <v>275</v>
      </c>
      <c r="O78" s="75" t="s">
        <v>275</v>
      </c>
      <c r="P78" s="75" t="s">
        <v>275</v>
      </c>
      <c r="Q78" s="75" t="s">
        <v>275</v>
      </c>
      <c r="R78" s="75" t="s">
        <v>275</v>
      </c>
      <c r="S78" s="75" t="s">
        <v>275</v>
      </c>
      <c r="T78" s="75" t="s">
        <v>275</v>
      </c>
      <c r="U78" s="75" t="s">
        <v>275</v>
      </c>
      <c r="V78" s="75" t="s">
        <v>275</v>
      </c>
      <c r="W78" s="75" t="s">
        <v>275</v>
      </c>
      <c r="X78" s="75" t="s">
        <v>275</v>
      </c>
      <c r="Y78" s="75" t="s">
        <v>275</v>
      </c>
      <c r="Z78" s="75" t="s">
        <v>275</v>
      </c>
      <c r="AA78" s="75" t="s">
        <v>275</v>
      </c>
      <c r="AB78" s="75" t="s">
        <v>275</v>
      </c>
      <c r="AC78" s="75" t="s">
        <v>275</v>
      </c>
      <c r="AD78" s="75" t="s">
        <v>275</v>
      </c>
      <c r="AE78" s="75" t="s">
        <v>275</v>
      </c>
      <c r="AF78" s="75" t="s">
        <v>275</v>
      </c>
      <c r="AG78" s="75" t="s">
        <v>275</v>
      </c>
      <c r="AH78" s="75" t="s">
        <v>275</v>
      </c>
      <c r="AI78" s="75" t="s">
        <v>275</v>
      </c>
      <c r="AJ78" s="75" t="s">
        <v>275</v>
      </c>
      <c r="AK78" s="75" t="s">
        <v>275</v>
      </c>
      <c r="AL78" s="75" t="s">
        <v>275</v>
      </c>
      <c r="AM78" s="75" t="s">
        <v>275</v>
      </c>
      <c r="AN78" s="75" t="s">
        <v>275</v>
      </c>
      <c r="AO78" s="75" t="s">
        <v>275</v>
      </c>
      <c r="AP78" s="75" t="s">
        <v>275</v>
      </c>
      <c r="AQ78" s="75" t="s">
        <v>275</v>
      </c>
      <c r="AR78" s="75" t="s">
        <v>275</v>
      </c>
      <c r="AS78" s="75" t="s">
        <v>275</v>
      </c>
      <c r="AT78" s="75" t="s">
        <v>275</v>
      </c>
      <c r="AU78" s="75" t="s">
        <v>275</v>
      </c>
      <c r="AV78" s="75" t="s">
        <v>275</v>
      </c>
      <c r="AW78" s="75" t="s">
        <v>275</v>
      </c>
      <c r="AX78" s="75" t="s">
        <v>275</v>
      </c>
      <c r="AY78" s="75" t="s">
        <v>275</v>
      </c>
      <c r="AZ78" s="75" t="s">
        <v>275</v>
      </c>
      <c r="BA78" s="75" t="s">
        <v>275</v>
      </c>
    </row>
    <row r="79" spans="2:53" x14ac:dyDescent="0.25">
      <c r="B79" t="str">
        <f t="shared" ref="B79:C85" si="151">+B62</f>
        <v>FABBRICATI</v>
      </c>
      <c r="C79" s="77">
        <f t="shared" si="151"/>
        <v>0.1</v>
      </c>
      <c r="F79" s="72"/>
      <c r="G79" s="72"/>
      <c r="H79" s="72">
        <f>+(H$5*$C79)/12</f>
        <v>0</v>
      </c>
      <c r="I79" s="72">
        <f>+IF(H87=$H$5,0,1)*(SUM($H$5)*$C79)/12</f>
        <v>0</v>
      </c>
      <c r="J79" s="72">
        <f>+IF(I87=$H$5,0,1)*(SUM($H$5)*$C79)/12</f>
        <v>0</v>
      </c>
      <c r="K79" s="72">
        <f t="shared" ref="K79:BA79" si="152">+IF(J87=$H$5,0,1)*(SUM($H$5)*$C79)/12</f>
        <v>0</v>
      </c>
      <c r="L79" s="72">
        <f t="shared" si="152"/>
        <v>0</v>
      </c>
      <c r="M79" s="72">
        <f t="shared" si="152"/>
        <v>0</v>
      </c>
      <c r="N79" s="72">
        <f t="shared" si="152"/>
        <v>0</v>
      </c>
      <c r="O79" s="72">
        <f t="shared" si="152"/>
        <v>0</v>
      </c>
      <c r="P79" s="72">
        <f t="shared" si="152"/>
        <v>0</v>
      </c>
      <c r="Q79" s="72">
        <f t="shared" si="152"/>
        <v>0</v>
      </c>
      <c r="R79" s="72">
        <f t="shared" si="152"/>
        <v>0</v>
      </c>
      <c r="S79" s="72">
        <f t="shared" si="152"/>
        <v>0</v>
      </c>
      <c r="T79" s="72">
        <f t="shared" si="152"/>
        <v>0</v>
      </c>
      <c r="U79" s="72">
        <f t="shared" si="152"/>
        <v>0</v>
      </c>
      <c r="V79" s="72">
        <f t="shared" si="152"/>
        <v>0</v>
      </c>
      <c r="W79" s="72">
        <f t="shared" si="152"/>
        <v>0</v>
      </c>
      <c r="X79" s="72">
        <f t="shared" si="152"/>
        <v>0</v>
      </c>
      <c r="Y79" s="72">
        <f t="shared" si="152"/>
        <v>0</v>
      </c>
      <c r="Z79" s="72">
        <f t="shared" si="152"/>
        <v>0</v>
      </c>
      <c r="AA79" s="72">
        <f t="shared" si="152"/>
        <v>0</v>
      </c>
      <c r="AB79" s="72">
        <f t="shared" si="152"/>
        <v>0</v>
      </c>
      <c r="AC79" s="72">
        <f t="shared" si="152"/>
        <v>0</v>
      </c>
      <c r="AD79" s="72">
        <f t="shared" si="152"/>
        <v>0</v>
      </c>
      <c r="AE79" s="72">
        <f t="shared" si="152"/>
        <v>0</v>
      </c>
      <c r="AF79" s="72">
        <f t="shared" si="152"/>
        <v>0</v>
      </c>
      <c r="AG79" s="72">
        <f t="shared" si="152"/>
        <v>0</v>
      </c>
      <c r="AH79" s="72">
        <f t="shared" si="152"/>
        <v>0</v>
      </c>
      <c r="AI79" s="72">
        <f t="shared" si="152"/>
        <v>0</v>
      </c>
      <c r="AJ79" s="72">
        <f t="shared" si="152"/>
        <v>0</v>
      </c>
      <c r="AK79" s="72">
        <f t="shared" si="152"/>
        <v>0</v>
      </c>
      <c r="AL79" s="72">
        <f t="shared" si="152"/>
        <v>0</v>
      </c>
      <c r="AM79" s="72">
        <f t="shared" si="152"/>
        <v>0</v>
      </c>
      <c r="AN79" s="72">
        <f t="shared" si="152"/>
        <v>0</v>
      </c>
      <c r="AO79" s="72">
        <f t="shared" si="152"/>
        <v>0</v>
      </c>
      <c r="AP79" s="72">
        <f t="shared" si="152"/>
        <v>0</v>
      </c>
      <c r="AQ79" s="72">
        <f t="shared" si="152"/>
        <v>0</v>
      </c>
      <c r="AR79" s="72">
        <f t="shared" si="152"/>
        <v>0</v>
      </c>
      <c r="AS79" s="72">
        <f t="shared" si="152"/>
        <v>0</v>
      </c>
      <c r="AT79" s="72">
        <f t="shared" si="152"/>
        <v>0</v>
      </c>
      <c r="AU79" s="72">
        <f t="shared" si="152"/>
        <v>0</v>
      </c>
      <c r="AV79" s="72">
        <f t="shared" si="152"/>
        <v>0</v>
      </c>
      <c r="AW79" s="72">
        <f t="shared" si="152"/>
        <v>0</v>
      </c>
      <c r="AX79" s="72">
        <f t="shared" si="152"/>
        <v>0</v>
      </c>
      <c r="AY79" s="72">
        <f t="shared" si="152"/>
        <v>0</v>
      </c>
      <c r="AZ79" s="72">
        <f t="shared" si="152"/>
        <v>0</v>
      </c>
      <c r="BA79" s="72">
        <f t="shared" si="152"/>
        <v>0</v>
      </c>
    </row>
    <row r="80" spans="2:53" x14ac:dyDescent="0.25">
      <c r="B80" t="str">
        <f t="shared" si="151"/>
        <v>IMPIANTI E MACCHINARI</v>
      </c>
      <c r="C80" s="77">
        <f t="shared" si="151"/>
        <v>0.1</v>
      </c>
      <c r="F80" s="72"/>
      <c r="G80" s="72"/>
      <c r="H80" s="72">
        <f>+(H$6*$C80)/12</f>
        <v>0</v>
      </c>
      <c r="I80" s="72">
        <f>+IF(H88=$H$6,0,1)*(SUM($H$6)*$C80)/12</f>
        <v>0</v>
      </c>
      <c r="J80" s="72">
        <f>+IF(I88=$H$6,0,1)*(SUM($H$6)*$C80)/12</f>
        <v>0</v>
      </c>
      <c r="K80" s="72">
        <f t="shared" ref="K80:BA80" si="153">+IF(J88=$H$6,0,1)*(SUM($H$6)*$C80)/12</f>
        <v>0</v>
      </c>
      <c r="L80" s="72">
        <f t="shared" si="153"/>
        <v>0</v>
      </c>
      <c r="M80" s="72">
        <f t="shared" si="153"/>
        <v>0</v>
      </c>
      <c r="N80" s="72">
        <f t="shared" si="153"/>
        <v>0</v>
      </c>
      <c r="O80" s="72">
        <f t="shared" si="153"/>
        <v>0</v>
      </c>
      <c r="P80" s="72">
        <f t="shared" si="153"/>
        <v>0</v>
      </c>
      <c r="Q80" s="72">
        <f t="shared" si="153"/>
        <v>0</v>
      </c>
      <c r="R80" s="72">
        <f t="shared" si="153"/>
        <v>0</v>
      </c>
      <c r="S80" s="72">
        <f t="shared" si="153"/>
        <v>0</v>
      </c>
      <c r="T80" s="72">
        <f t="shared" si="153"/>
        <v>0</v>
      </c>
      <c r="U80" s="72">
        <f t="shared" si="153"/>
        <v>0</v>
      </c>
      <c r="V80" s="72">
        <f t="shared" si="153"/>
        <v>0</v>
      </c>
      <c r="W80" s="72">
        <f t="shared" si="153"/>
        <v>0</v>
      </c>
      <c r="X80" s="72">
        <f t="shared" si="153"/>
        <v>0</v>
      </c>
      <c r="Y80" s="72">
        <f t="shared" si="153"/>
        <v>0</v>
      </c>
      <c r="Z80" s="72">
        <f t="shared" si="153"/>
        <v>0</v>
      </c>
      <c r="AA80" s="72">
        <f t="shared" si="153"/>
        <v>0</v>
      </c>
      <c r="AB80" s="72">
        <f t="shared" si="153"/>
        <v>0</v>
      </c>
      <c r="AC80" s="72">
        <f t="shared" si="153"/>
        <v>0</v>
      </c>
      <c r="AD80" s="72">
        <f t="shared" si="153"/>
        <v>0</v>
      </c>
      <c r="AE80" s="72">
        <f t="shared" si="153"/>
        <v>0</v>
      </c>
      <c r="AF80" s="72">
        <f t="shared" si="153"/>
        <v>0</v>
      </c>
      <c r="AG80" s="72">
        <f t="shared" si="153"/>
        <v>0</v>
      </c>
      <c r="AH80" s="72">
        <f t="shared" si="153"/>
        <v>0</v>
      </c>
      <c r="AI80" s="72">
        <f t="shared" si="153"/>
        <v>0</v>
      </c>
      <c r="AJ80" s="72">
        <f t="shared" si="153"/>
        <v>0</v>
      </c>
      <c r="AK80" s="72">
        <f t="shared" si="153"/>
        <v>0</v>
      </c>
      <c r="AL80" s="72">
        <f t="shared" si="153"/>
        <v>0</v>
      </c>
      <c r="AM80" s="72">
        <f t="shared" si="153"/>
        <v>0</v>
      </c>
      <c r="AN80" s="72">
        <f t="shared" si="153"/>
        <v>0</v>
      </c>
      <c r="AO80" s="72">
        <f t="shared" si="153"/>
        <v>0</v>
      </c>
      <c r="AP80" s="72">
        <f t="shared" si="153"/>
        <v>0</v>
      </c>
      <c r="AQ80" s="72">
        <f t="shared" si="153"/>
        <v>0</v>
      </c>
      <c r="AR80" s="72">
        <f t="shared" si="153"/>
        <v>0</v>
      </c>
      <c r="AS80" s="72">
        <f t="shared" si="153"/>
        <v>0</v>
      </c>
      <c r="AT80" s="72">
        <f t="shared" si="153"/>
        <v>0</v>
      </c>
      <c r="AU80" s="72">
        <f t="shared" si="153"/>
        <v>0</v>
      </c>
      <c r="AV80" s="72">
        <f t="shared" si="153"/>
        <v>0</v>
      </c>
      <c r="AW80" s="72">
        <f t="shared" si="153"/>
        <v>0</v>
      </c>
      <c r="AX80" s="72">
        <f t="shared" si="153"/>
        <v>0</v>
      </c>
      <c r="AY80" s="72">
        <f t="shared" si="153"/>
        <v>0</v>
      </c>
      <c r="AZ80" s="72">
        <f t="shared" si="153"/>
        <v>0</v>
      </c>
      <c r="BA80" s="72">
        <f t="shared" si="153"/>
        <v>0</v>
      </c>
    </row>
    <row r="81" spans="2:53" x14ac:dyDescent="0.25">
      <c r="B81" t="str">
        <f t="shared" si="151"/>
        <v>ATTREZZATURE IND.LI E COMM.LI</v>
      </c>
      <c r="C81" s="77">
        <f t="shared" si="151"/>
        <v>0.1</v>
      </c>
      <c r="F81" s="72"/>
      <c r="G81" s="72"/>
      <c r="H81" s="72">
        <f>+(H$7*$C81)/12</f>
        <v>0</v>
      </c>
      <c r="I81" s="72">
        <f>+IF(H89=$H$7,0,1)*(SUM($H$7)*$C81)/12</f>
        <v>0</v>
      </c>
      <c r="J81" s="72">
        <f>+IF(I89=$H$7,0,1)*(SUM($H$7)*$C81)/12</f>
        <v>0</v>
      </c>
      <c r="K81" s="72">
        <f t="shared" ref="K81:BA81" si="154">+IF(J89=$H$7,0,1)*(SUM($H$7)*$C81)/12</f>
        <v>0</v>
      </c>
      <c r="L81" s="72">
        <f t="shared" si="154"/>
        <v>0</v>
      </c>
      <c r="M81" s="72">
        <f t="shared" si="154"/>
        <v>0</v>
      </c>
      <c r="N81" s="72">
        <f t="shared" si="154"/>
        <v>0</v>
      </c>
      <c r="O81" s="72">
        <f t="shared" si="154"/>
        <v>0</v>
      </c>
      <c r="P81" s="72">
        <f t="shared" si="154"/>
        <v>0</v>
      </c>
      <c r="Q81" s="72">
        <f t="shared" si="154"/>
        <v>0</v>
      </c>
      <c r="R81" s="72">
        <f t="shared" si="154"/>
        <v>0</v>
      </c>
      <c r="S81" s="72">
        <f t="shared" si="154"/>
        <v>0</v>
      </c>
      <c r="T81" s="72">
        <f t="shared" si="154"/>
        <v>0</v>
      </c>
      <c r="U81" s="72">
        <f t="shared" si="154"/>
        <v>0</v>
      </c>
      <c r="V81" s="72">
        <f t="shared" si="154"/>
        <v>0</v>
      </c>
      <c r="W81" s="72">
        <f t="shared" si="154"/>
        <v>0</v>
      </c>
      <c r="X81" s="72">
        <f t="shared" si="154"/>
        <v>0</v>
      </c>
      <c r="Y81" s="72">
        <f t="shared" si="154"/>
        <v>0</v>
      </c>
      <c r="Z81" s="72">
        <f t="shared" si="154"/>
        <v>0</v>
      </c>
      <c r="AA81" s="72">
        <f t="shared" si="154"/>
        <v>0</v>
      </c>
      <c r="AB81" s="72">
        <f t="shared" si="154"/>
        <v>0</v>
      </c>
      <c r="AC81" s="72">
        <f t="shared" si="154"/>
        <v>0</v>
      </c>
      <c r="AD81" s="72">
        <f t="shared" si="154"/>
        <v>0</v>
      </c>
      <c r="AE81" s="72">
        <f t="shared" si="154"/>
        <v>0</v>
      </c>
      <c r="AF81" s="72">
        <f t="shared" si="154"/>
        <v>0</v>
      </c>
      <c r="AG81" s="72">
        <f t="shared" si="154"/>
        <v>0</v>
      </c>
      <c r="AH81" s="72">
        <f t="shared" si="154"/>
        <v>0</v>
      </c>
      <c r="AI81" s="72">
        <f t="shared" si="154"/>
        <v>0</v>
      </c>
      <c r="AJ81" s="72">
        <f t="shared" si="154"/>
        <v>0</v>
      </c>
      <c r="AK81" s="72">
        <f t="shared" si="154"/>
        <v>0</v>
      </c>
      <c r="AL81" s="72">
        <f t="shared" si="154"/>
        <v>0</v>
      </c>
      <c r="AM81" s="72">
        <f t="shared" si="154"/>
        <v>0</v>
      </c>
      <c r="AN81" s="72">
        <f t="shared" si="154"/>
        <v>0</v>
      </c>
      <c r="AO81" s="72">
        <f t="shared" si="154"/>
        <v>0</v>
      </c>
      <c r="AP81" s="72">
        <f t="shared" si="154"/>
        <v>0</v>
      </c>
      <c r="AQ81" s="72">
        <f t="shared" si="154"/>
        <v>0</v>
      </c>
      <c r="AR81" s="72">
        <f t="shared" si="154"/>
        <v>0</v>
      </c>
      <c r="AS81" s="72">
        <f t="shared" si="154"/>
        <v>0</v>
      </c>
      <c r="AT81" s="72">
        <f t="shared" si="154"/>
        <v>0</v>
      </c>
      <c r="AU81" s="72">
        <f t="shared" si="154"/>
        <v>0</v>
      </c>
      <c r="AV81" s="72">
        <f t="shared" si="154"/>
        <v>0</v>
      </c>
      <c r="AW81" s="72">
        <f t="shared" si="154"/>
        <v>0</v>
      </c>
      <c r="AX81" s="72">
        <f t="shared" si="154"/>
        <v>0</v>
      </c>
      <c r="AY81" s="72">
        <f t="shared" si="154"/>
        <v>0</v>
      </c>
      <c r="AZ81" s="72">
        <f t="shared" si="154"/>
        <v>0</v>
      </c>
      <c r="BA81" s="72">
        <f t="shared" si="154"/>
        <v>0</v>
      </c>
    </row>
    <row r="82" spans="2:53" x14ac:dyDescent="0.25">
      <c r="B82" t="str">
        <f t="shared" si="151"/>
        <v>ALTRI BENI</v>
      </c>
      <c r="C82" s="77">
        <f t="shared" si="151"/>
        <v>0.1</v>
      </c>
      <c r="F82" s="72"/>
      <c r="G82" s="72"/>
      <c r="H82" s="72">
        <f>+(H$8*$C82)/12</f>
        <v>0</v>
      </c>
      <c r="I82" s="72">
        <f>+IF(H91=$H$8,0,1)*(SUM($H$8)*$C82)/12</f>
        <v>0</v>
      </c>
      <c r="J82" s="72">
        <f>+IF(I91=$H$8,0,1)*(SUM($H$8)*$C82)/12</f>
        <v>0</v>
      </c>
      <c r="K82" s="72">
        <f t="shared" ref="K82:BA82" si="155">+IF(J91=$H$8,0,1)*(SUM($H$8)*$C82)/12</f>
        <v>0</v>
      </c>
      <c r="L82" s="72">
        <f t="shared" si="155"/>
        <v>0</v>
      </c>
      <c r="M82" s="72">
        <f t="shared" si="155"/>
        <v>0</v>
      </c>
      <c r="N82" s="72">
        <f t="shared" si="155"/>
        <v>0</v>
      </c>
      <c r="O82" s="72">
        <f t="shared" si="155"/>
        <v>0</v>
      </c>
      <c r="P82" s="72">
        <f t="shared" si="155"/>
        <v>0</v>
      </c>
      <c r="Q82" s="72">
        <f t="shared" si="155"/>
        <v>0</v>
      </c>
      <c r="R82" s="72">
        <f t="shared" si="155"/>
        <v>0</v>
      </c>
      <c r="S82" s="72">
        <f t="shared" si="155"/>
        <v>0</v>
      </c>
      <c r="T82" s="72">
        <f t="shared" si="155"/>
        <v>0</v>
      </c>
      <c r="U82" s="72">
        <f t="shared" si="155"/>
        <v>0</v>
      </c>
      <c r="V82" s="72">
        <f t="shared" si="155"/>
        <v>0</v>
      </c>
      <c r="W82" s="72">
        <f t="shared" si="155"/>
        <v>0</v>
      </c>
      <c r="X82" s="72">
        <f t="shared" si="155"/>
        <v>0</v>
      </c>
      <c r="Y82" s="72">
        <f t="shared" si="155"/>
        <v>0</v>
      </c>
      <c r="Z82" s="72">
        <f t="shared" si="155"/>
        <v>0</v>
      </c>
      <c r="AA82" s="72">
        <f t="shared" si="155"/>
        <v>0</v>
      </c>
      <c r="AB82" s="72">
        <f t="shared" si="155"/>
        <v>0</v>
      </c>
      <c r="AC82" s="72">
        <f t="shared" si="155"/>
        <v>0</v>
      </c>
      <c r="AD82" s="72">
        <f t="shared" si="155"/>
        <v>0</v>
      </c>
      <c r="AE82" s="72">
        <f t="shared" si="155"/>
        <v>0</v>
      </c>
      <c r="AF82" s="72">
        <f t="shared" si="155"/>
        <v>0</v>
      </c>
      <c r="AG82" s="72">
        <f t="shared" si="155"/>
        <v>0</v>
      </c>
      <c r="AH82" s="72">
        <f t="shared" si="155"/>
        <v>0</v>
      </c>
      <c r="AI82" s="72">
        <f t="shared" si="155"/>
        <v>0</v>
      </c>
      <c r="AJ82" s="72">
        <f t="shared" si="155"/>
        <v>0</v>
      </c>
      <c r="AK82" s="72">
        <f t="shared" si="155"/>
        <v>0</v>
      </c>
      <c r="AL82" s="72">
        <f t="shared" si="155"/>
        <v>0</v>
      </c>
      <c r="AM82" s="72">
        <f t="shared" si="155"/>
        <v>0</v>
      </c>
      <c r="AN82" s="72">
        <f t="shared" si="155"/>
        <v>0</v>
      </c>
      <c r="AO82" s="72">
        <f t="shared" si="155"/>
        <v>0</v>
      </c>
      <c r="AP82" s="72">
        <f t="shared" si="155"/>
        <v>0</v>
      </c>
      <c r="AQ82" s="72">
        <f t="shared" si="155"/>
        <v>0</v>
      </c>
      <c r="AR82" s="72">
        <f t="shared" si="155"/>
        <v>0</v>
      </c>
      <c r="AS82" s="72">
        <f t="shared" si="155"/>
        <v>0</v>
      </c>
      <c r="AT82" s="72">
        <f t="shared" si="155"/>
        <v>0</v>
      </c>
      <c r="AU82" s="72">
        <f t="shared" si="155"/>
        <v>0</v>
      </c>
      <c r="AV82" s="72">
        <f t="shared" si="155"/>
        <v>0</v>
      </c>
      <c r="AW82" s="72">
        <f t="shared" si="155"/>
        <v>0</v>
      </c>
      <c r="AX82" s="72">
        <f t="shared" si="155"/>
        <v>0</v>
      </c>
      <c r="AY82" s="72">
        <f t="shared" si="155"/>
        <v>0</v>
      </c>
      <c r="AZ82" s="72">
        <f t="shared" si="155"/>
        <v>0</v>
      </c>
      <c r="BA82" s="72">
        <f t="shared" si="155"/>
        <v>0</v>
      </c>
    </row>
    <row r="83" spans="2:53" x14ac:dyDescent="0.25">
      <c r="B83" t="str">
        <f t="shared" si="151"/>
        <v>COSTI D'IMPIANTO E AMPLIAMENTO</v>
      </c>
      <c r="C83" s="77">
        <f t="shared" si="151"/>
        <v>0.1</v>
      </c>
      <c r="F83" s="72"/>
      <c r="G83" s="72"/>
      <c r="H83" s="72">
        <f>+(H$9*$C83)/12</f>
        <v>0</v>
      </c>
      <c r="I83" s="72">
        <f>+IF(H91=$H$9,0,1)*(SUM($H$9)*$C83)/12</f>
        <v>0</v>
      </c>
      <c r="J83" s="72">
        <f>+IF(I91=$H$9,0,1)*(SUM($H$9)*$C83)/12</f>
        <v>0</v>
      </c>
      <c r="K83" s="72">
        <f t="shared" ref="K83:BA83" si="156">+IF(J91=$H$9,0,1)*(SUM($H$9)*$C83)/12</f>
        <v>0</v>
      </c>
      <c r="L83" s="72">
        <f t="shared" si="156"/>
        <v>0</v>
      </c>
      <c r="M83" s="72">
        <f t="shared" si="156"/>
        <v>0</v>
      </c>
      <c r="N83" s="72">
        <f t="shared" si="156"/>
        <v>0</v>
      </c>
      <c r="O83" s="72">
        <f t="shared" si="156"/>
        <v>0</v>
      </c>
      <c r="P83" s="72">
        <f t="shared" si="156"/>
        <v>0</v>
      </c>
      <c r="Q83" s="72">
        <f t="shared" si="156"/>
        <v>0</v>
      </c>
      <c r="R83" s="72">
        <f t="shared" si="156"/>
        <v>0</v>
      </c>
      <c r="S83" s="72">
        <f t="shared" si="156"/>
        <v>0</v>
      </c>
      <c r="T83" s="72">
        <f t="shared" si="156"/>
        <v>0</v>
      </c>
      <c r="U83" s="72">
        <f t="shared" si="156"/>
        <v>0</v>
      </c>
      <c r="V83" s="72">
        <f t="shared" si="156"/>
        <v>0</v>
      </c>
      <c r="W83" s="72">
        <f t="shared" si="156"/>
        <v>0</v>
      </c>
      <c r="X83" s="72">
        <f t="shared" si="156"/>
        <v>0</v>
      </c>
      <c r="Y83" s="72">
        <f t="shared" si="156"/>
        <v>0</v>
      </c>
      <c r="Z83" s="72">
        <f t="shared" si="156"/>
        <v>0</v>
      </c>
      <c r="AA83" s="72">
        <f t="shared" si="156"/>
        <v>0</v>
      </c>
      <c r="AB83" s="72">
        <f t="shared" si="156"/>
        <v>0</v>
      </c>
      <c r="AC83" s="72">
        <f t="shared" si="156"/>
        <v>0</v>
      </c>
      <c r="AD83" s="72">
        <f t="shared" si="156"/>
        <v>0</v>
      </c>
      <c r="AE83" s="72">
        <f t="shared" si="156"/>
        <v>0</v>
      </c>
      <c r="AF83" s="72">
        <f t="shared" si="156"/>
        <v>0</v>
      </c>
      <c r="AG83" s="72">
        <f t="shared" si="156"/>
        <v>0</v>
      </c>
      <c r="AH83" s="72">
        <f t="shared" si="156"/>
        <v>0</v>
      </c>
      <c r="AI83" s="72">
        <f t="shared" si="156"/>
        <v>0</v>
      </c>
      <c r="AJ83" s="72">
        <f t="shared" si="156"/>
        <v>0</v>
      </c>
      <c r="AK83" s="72">
        <f t="shared" si="156"/>
        <v>0</v>
      </c>
      <c r="AL83" s="72">
        <f t="shared" si="156"/>
        <v>0</v>
      </c>
      <c r="AM83" s="72">
        <f t="shared" si="156"/>
        <v>0</v>
      </c>
      <c r="AN83" s="72">
        <f t="shared" si="156"/>
        <v>0</v>
      </c>
      <c r="AO83" s="72">
        <f t="shared" si="156"/>
        <v>0</v>
      </c>
      <c r="AP83" s="72">
        <f t="shared" si="156"/>
        <v>0</v>
      </c>
      <c r="AQ83" s="72">
        <f t="shared" si="156"/>
        <v>0</v>
      </c>
      <c r="AR83" s="72">
        <f t="shared" si="156"/>
        <v>0</v>
      </c>
      <c r="AS83" s="72">
        <f t="shared" si="156"/>
        <v>0</v>
      </c>
      <c r="AT83" s="72">
        <f t="shared" si="156"/>
        <v>0</v>
      </c>
      <c r="AU83" s="72">
        <f t="shared" si="156"/>
        <v>0</v>
      </c>
      <c r="AV83" s="72">
        <f t="shared" si="156"/>
        <v>0</v>
      </c>
      <c r="AW83" s="72">
        <f t="shared" si="156"/>
        <v>0</v>
      </c>
      <c r="AX83" s="72">
        <f t="shared" si="156"/>
        <v>0</v>
      </c>
      <c r="AY83" s="72">
        <f t="shared" si="156"/>
        <v>0</v>
      </c>
      <c r="AZ83" s="72">
        <f t="shared" si="156"/>
        <v>0</v>
      </c>
      <c r="BA83" s="72">
        <f t="shared" si="156"/>
        <v>0</v>
      </c>
    </row>
    <row r="84" spans="2:53" x14ac:dyDescent="0.25">
      <c r="B84" t="str">
        <f t="shared" si="151"/>
        <v>Ricerca &amp; Sviluppo</v>
      </c>
      <c r="C84" s="77">
        <f t="shared" si="151"/>
        <v>0.1</v>
      </c>
      <c r="F84" s="72"/>
      <c r="G84" s="72"/>
      <c r="H84" s="72">
        <f>+(H$10*$C84)/12</f>
        <v>0</v>
      </c>
      <c r="I84" s="72">
        <f>+IF(H92=$H$10,0,1)*(SUM($H$10)*$C84)/12</f>
        <v>0</v>
      </c>
      <c r="J84" s="72">
        <f>+IF(I92=$H$10,0,1)*(SUM($H$10)*$C84)/12</f>
        <v>0</v>
      </c>
      <c r="K84" s="72">
        <f t="shared" ref="K84:BA84" si="157">+IF(J92=$H$10,0,1)*(SUM($H$10)*$C84)/12</f>
        <v>0</v>
      </c>
      <c r="L84" s="72">
        <f t="shared" si="157"/>
        <v>0</v>
      </c>
      <c r="M84" s="72">
        <f t="shared" si="157"/>
        <v>0</v>
      </c>
      <c r="N84" s="72">
        <f t="shared" si="157"/>
        <v>0</v>
      </c>
      <c r="O84" s="72">
        <f t="shared" si="157"/>
        <v>0</v>
      </c>
      <c r="P84" s="72">
        <f t="shared" si="157"/>
        <v>0</v>
      </c>
      <c r="Q84" s="72">
        <f t="shared" si="157"/>
        <v>0</v>
      </c>
      <c r="R84" s="72">
        <f t="shared" si="157"/>
        <v>0</v>
      </c>
      <c r="S84" s="72">
        <f t="shared" si="157"/>
        <v>0</v>
      </c>
      <c r="T84" s="72">
        <f t="shared" si="157"/>
        <v>0</v>
      </c>
      <c r="U84" s="72">
        <f t="shared" si="157"/>
        <v>0</v>
      </c>
      <c r="V84" s="72">
        <f t="shared" si="157"/>
        <v>0</v>
      </c>
      <c r="W84" s="72">
        <f t="shared" si="157"/>
        <v>0</v>
      </c>
      <c r="X84" s="72">
        <f t="shared" si="157"/>
        <v>0</v>
      </c>
      <c r="Y84" s="72">
        <f t="shared" si="157"/>
        <v>0</v>
      </c>
      <c r="Z84" s="72">
        <f t="shared" si="157"/>
        <v>0</v>
      </c>
      <c r="AA84" s="72">
        <f t="shared" si="157"/>
        <v>0</v>
      </c>
      <c r="AB84" s="72">
        <f t="shared" si="157"/>
        <v>0</v>
      </c>
      <c r="AC84" s="72">
        <f t="shared" si="157"/>
        <v>0</v>
      </c>
      <c r="AD84" s="72">
        <f t="shared" si="157"/>
        <v>0</v>
      </c>
      <c r="AE84" s="72">
        <f t="shared" si="157"/>
        <v>0</v>
      </c>
      <c r="AF84" s="72">
        <f t="shared" si="157"/>
        <v>0</v>
      </c>
      <c r="AG84" s="72">
        <f t="shared" si="157"/>
        <v>0</v>
      </c>
      <c r="AH84" s="72">
        <f t="shared" si="157"/>
        <v>0</v>
      </c>
      <c r="AI84" s="72">
        <f t="shared" si="157"/>
        <v>0</v>
      </c>
      <c r="AJ84" s="72">
        <f t="shared" si="157"/>
        <v>0</v>
      </c>
      <c r="AK84" s="72">
        <f t="shared" si="157"/>
        <v>0</v>
      </c>
      <c r="AL84" s="72">
        <f t="shared" si="157"/>
        <v>0</v>
      </c>
      <c r="AM84" s="72">
        <f t="shared" si="157"/>
        <v>0</v>
      </c>
      <c r="AN84" s="72">
        <f t="shared" si="157"/>
        <v>0</v>
      </c>
      <c r="AO84" s="72">
        <f t="shared" si="157"/>
        <v>0</v>
      </c>
      <c r="AP84" s="72">
        <f t="shared" si="157"/>
        <v>0</v>
      </c>
      <c r="AQ84" s="72">
        <f t="shared" si="157"/>
        <v>0</v>
      </c>
      <c r="AR84" s="72">
        <f t="shared" si="157"/>
        <v>0</v>
      </c>
      <c r="AS84" s="72">
        <f t="shared" si="157"/>
        <v>0</v>
      </c>
      <c r="AT84" s="72">
        <f t="shared" si="157"/>
        <v>0</v>
      </c>
      <c r="AU84" s="72">
        <f t="shared" si="157"/>
        <v>0</v>
      </c>
      <c r="AV84" s="72">
        <f t="shared" si="157"/>
        <v>0</v>
      </c>
      <c r="AW84" s="72">
        <f t="shared" si="157"/>
        <v>0</v>
      </c>
      <c r="AX84" s="72">
        <f t="shared" si="157"/>
        <v>0</v>
      </c>
      <c r="AY84" s="72">
        <f t="shared" si="157"/>
        <v>0</v>
      </c>
      <c r="AZ84" s="72">
        <f t="shared" si="157"/>
        <v>0</v>
      </c>
      <c r="BA84" s="72">
        <f t="shared" si="157"/>
        <v>0</v>
      </c>
    </row>
    <row r="85" spans="2:53" x14ac:dyDescent="0.25">
      <c r="B85" t="str">
        <f t="shared" si="151"/>
        <v>ALTRE IMM.NI IMMATERIALI</v>
      </c>
      <c r="C85" s="77">
        <f t="shared" si="151"/>
        <v>0.1</v>
      </c>
      <c r="F85" s="72"/>
      <c r="G85" s="72"/>
      <c r="H85" s="72">
        <f>+(H$11*$C85)/12</f>
        <v>0</v>
      </c>
      <c r="I85" s="72">
        <f>+IF(H93=$H$11,0,1)*(SUM($H$11)*$C85)/12</f>
        <v>0</v>
      </c>
      <c r="J85" s="72">
        <f>+IF(I93=$H$11,0,1)*(SUM($H$11)*$C85)/12</f>
        <v>0</v>
      </c>
      <c r="K85" s="72">
        <f t="shared" ref="K85:BA85" si="158">+IF(J93=$H$11,0,1)*(SUM($H$11)*$C85)/12</f>
        <v>0</v>
      </c>
      <c r="L85" s="72">
        <f t="shared" si="158"/>
        <v>0</v>
      </c>
      <c r="M85" s="72">
        <f t="shared" si="158"/>
        <v>0</v>
      </c>
      <c r="N85" s="72">
        <f t="shared" si="158"/>
        <v>0</v>
      </c>
      <c r="O85" s="72">
        <f t="shared" si="158"/>
        <v>0</v>
      </c>
      <c r="P85" s="72">
        <f t="shared" si="158"/>
        <v>0</v>
      </c>
      <c r="Q85" s="72">
        <f t="shared" si="158"/>
        <v>0</v>
      </c>
      <c r="R85" s="72">
        <f t="shared" si="158"/>
        <v>0</v>
      </c>
      <c r="S85" s="72">
        <f t="shared" si="158"/>
        <v>0</v>
      </c>
      <c r="T85" s="72">
        <f t="shared" si="158"/>
        <v>0</v>
      </c>
      <c r="U85" s="72">
        <f t="shared" si="158"/>
        <v>0</v>
      </c>
      <c r="V85" s="72">
        <f t="shared" si="158"/>
        <v>0</v>
      </c>
      <c r="W85" s="72">
        <f t="shared" si="158"/>
        <v>0</v>
      </c>
      <c r="X85" s="72">
        <f t="shared" si="158"/>
        <v>0</v>
      </c>
      <c r="Y85" s="72">
        <f t="shared" si="158"/>
        <v>0</v>
      </c>
      <c r="Z85" s="72">
        <f t="shared" si="158"/>
        <v>0</v>
      </c>
      <c r="AA85" s="72">
        <f t="shared" si="158"/>
        <v>0</v>
      </c>
      <c r="AB85" s="72">
        <f t="shared" si="158"/>
        <v>0</v>
      </c>
      <c r="AC85" s="72">
        <f t="shared" si="158"/>
        <v>0</v>
      </c>
      <c r="AD85" s="72">
        <f t="shared" si="158"/>
        <v>0</v>
      </c>
      <c r="AE85" s="72">
        <f t="shared" si="158"/>
        <v>0</v>
      </c>
      <c r="AF85" s="72">
        <f t="shared" si="158"/>
        <v>0</v>
      </c>
      <c r="AG85" s="72">
        <f t="shared" si="158"/>
        <v>0</v>
      </c>
      <c r="AH85" s="72">
        <f t="shared" si="158"/>
        <v>0</v>
      </c>
      <c r="AI85" s="72">
        <f t="shared" si="158"/>
        <v>0</v>
      </c>
      <c r="AJ85" s="72">
        <f t="shared" si="158"/>
        <v>0</v>
      </c>
      <c r="AK85" s="72">
        <f t="shared" si="158"/>
        <v>0</v>
      </c>
      <c r="AL85" s="72">
        <f t="shared" si="158"/>
        <v>0</v>
      </c>
      <c r="AM85" s="72">
        <f t="shared" si="158"/>
        <v>0</v>
      </c>
      <c r="AN85" s="72">
        <f t="shared" si="158"/>
        <v>0</v>
      </c>
      <c r="AO85" s="72">
        <f t="shared" si="158"/>
        <v>0</v>
      </c>
      <c r="AP85" s="72">
        <f t="shared" si="158"/>
        <v>0</v>
      </c>
      <c r="AQ85" s="72">
        <f t="shared" si="158"/>
        <v>0</v>
      </c>
      <c r="AR85" s="72">
        <f t="shared" si="158"/>
        <v>0</v>
      </c>
      <c r="AS85" s="72">
        <f t="shared" si="158"/>
        <v>0</v>
      </c>
      <c r="AT85" s="72">
        <f t="shared" si="158"/>
        <v>0</v>
      </c>
      <c r="AU85" s="72">
        <f t="shared" si="158"/>
        <v>0</v>
      </c>
      <c r="AV85" s="72">
        <f t="shared" si="158"/>
        <v>0</v>
      </c>
      <c r="AW85" s="72">
        <f t="shared" si="158"/>
        <v>0</v>
      </c>
      <c r="AX85" s="72">
        <f t="shared" si="158"/>
        <v>0</v>
      </c>
      <c r="AY85" s="72">
        <f t="shared" si="158"/>
        <v>0</v>
      </c>
      <c r="AZ85" s="72">
        <f t="shared" si="158"/>
        <v>0</v>
      </c>
      <c r="BA85" s="72">
        <f t="shared" si="158"/>
        <v>0</v>
      </c>
    </row>
    <row r="86" spans="2:53" ht="30" x14ac:dyDescent="0.25">
      <c r="C86" s="75"/>
      <c r="F86" s="75" t="s">
        <v>276</v>
      </c>
      <c r="G86" s="75" t="s">
        <v>276</v>
      </c>
      <c r="H86" s="75" t="s">
        <v>276</v>
      </c>
      <c r="I86" s="75" t="s">
        <v>276</v>
      </c>
      <c r="J86" s="75" t="s">
        <v>276</v>
      </c>
      <c r="K86" s="75" t="s">
        <v>276</v>
      </c>
      <c r="L86" s="75" t="s">
        <v>276</v>
      </c>
      <c r="M86" s="75" t="s">
        <v>276</v>
      </c>
      <c r="N86" s="75" t="s">
        <v>276</v>
      </c>
      <c r="O86" s="75" t="s">
        <v>276</v>
      </c>
      <c r="P86" s="75" t="s">
        <v>276</v>
      </c>
      <c r="Q86" s="75" t="s">
        <v>276</v>
      </c>
      <c r="R86" s="75" t="s">
        <v>276</v>
      </c>
      <c r="S86" s="75" t="s">
        <v>276</v>
      </c>
      <c r="T86" s="75" t="s">
        <v>276</v>
      </c>
      <c r="U86" s="75" t="s">
        <v>276</v>
      </c>
      <c r="V86" s="75" t="s">
        <v>276</v>
      </c>
      <c r="W86" s="75" t="s">
        <v>276</v>
      </c>
      <c r="X86" s="75" t="s">
        <v>276</v>
      </c>
      <c r="Y86" s="75" t="s">
        <v>276</v>
      </c>
      <c r="Z86" s="75" t="s">
        <v>276</v>
      </c>
      <c r="AA86" s="75" t="s">
        <v>276</v>
      </c>
      <c r="AB86" s="75" t="s">
        <v>276</v>
      </c>
      <c r="AC86" s="75" t="s">
        <v>276</v>
      </c>
      <c r="AD86" s="75" t="s">
        <v>276</v>
      </c>
      <c r="AE86" s="75" t="s">
        <v>276</v>
      </c>
      <c r="AF86" s="75" t="s">
        <v>276</v>
      </c>
      <c r="AG86" s="75" t="s">
        <v>276</v>
      </c>
      <c r="AH86" s="75" t="s">
        <v>276</v>
      </c>
      <c r="AI86" s="75" t="s">
        <v>276</v>
      </c>
      <c r="AJ86" s="75" t="s">
        <v>276</v>
      </c>
      <c r="AK86" s="75" t="s">
        <v>276</v>
      </c>
      <c r="AL86" s="75" t="s">
        <v>276</v>
      </c>
      <c r="AM86" s="75" t="s">
        <v>276</v>
      </c>
      <c r="AN86" s="75" t="s">
        <v>276</v>
      </c>
      <c r="AO86" s="75" t="s">
        <v>276</v>
      </c>
      <c r="AP86" s="75" t="s">
        <v>276</v>
      </c>
      <c r="AQ86" s="75" t="s">
        <v>276</v>
      </c>
      <c r="AR86" s="75" t="s">
        <v>276</v>
      </c>
      <c r="AS86" s="75" t="s">
        <v>276</v>
      </c>
      <c r="AT86" s="75" t="s">
        <v>276</v>
      </c>
      <c r="AU86" s="75" t="s">
        <v>276</v>
      </c>
      <c r="AV86" s="75" t="s">
        <v>276</v>
      </c>
      <c r="AW86" s="75" t="s">
        <v>276</v>
      </c>
      <c r="AX86" s="75" t="s">
        <v>276</v>
      </c>
      <c r="AY86" s="75" t="s">
        <v>276</v>
      </c>
      <c r="AZ86" s="75" t="s">
        <v>276</v>
      </c>
      <c r="BA86" s="75" t="s">
        <v>276</v>
      </c>
    </row>
    <row r="87" spans="2:53" x14ac:dyDescent="0.25">
      <c r="B87" t="str">
        <f t="shared" ref="B87:B93" si="159">+B79</f>
        <v>FABBRICATI</v>
      </c>
      <c r="C87" s="77"/>
      <c r="F87" s="72"/>
      <c r="G87" s="72"/>
      <c r="H87" s="72">
        <f t="shared" ref="H87:AM87" si="160">+G87+H79</f>
        <v>0</v>
      </c>
      <c r="I87" s="72">
        <f t="shared" si="160"/>
        <v>0</v>
      </c>
      <c r="J87" s="72">
        <f t="shared" si="160"/>
        <v>0</v>
      </c>
      <c r="K87" s="72">
        <f t="shared" si="160"/>
        <v>0</v>
      </c>
      <c r="L87" s="72">
        <f t="shared" si="160"/>
        <v>0</v>
      </c>
      <c r="M87" s="72">
        <f t="shared" si="160"/>
        <v>0</v>
      </c>
      <c r="N87" s="72">
        <f t="shared" si="160"/>
        <v>0</v>
      </c>
      <c r="O87" s="72">
        <f t="shared" si="160"/>
        <v>0</v>
      </c>
      <c r="P87" s="72">
        <f t="shared" si="160"/>
        <v>0</v>
      </c>
      <c r="Q87" s="72">
        <f t="shared" si="160"/>
        <v>0</v>
      </c>
      <c r="R87" s="72">
        <f t="shared" si="160"/>
        <v>0</v>
      </c>
      <c r="S87" s="72">
        <f t="shared" si="160"/>
        <v>0</v>
      </c>
      <c r="T87" s="72">
        <f t="shared" si="160"/>
        <v>0</v>
      </c>
      <c r="U87" s="72">
        <f t="shared" si="160"/>
        <v>0</v>
      </c>
      <c r="V87" s="72">
        <f t="shared" si="160"/>
        <v>0</v>
      </c>
      <c r="W87" s="72">
        <f t="shared" si="160"/>
        <v>0</v>
      </c>
      <c r="X87" s="72">
        <f t="shared" si="160"/>
        <v>0</v>
      </c>
      <c r="Y87" s="72">
        <f t="shared" si="160"/>
        <v>0</v>
      </c>
      <c r="Z87" s="72">
        <f t="shared" si="160"/>
        <v>0</v>
      </c>
      <c r="AA87" s="72">
        <f t="shared" si="160"/>
        <v>0</v>
      </c>
      <c r="AB87" s="72">
        <f t="shared" si="160"/>
        <v>0</v>
      </c>
      <c r="AC87" s="72">
        <f t="shared" si="160"/>
        <v>0</v>
      </c>
      <c r="AD87" s="72">
        <f t="shared" si="160"/>
        <v>0</v>
      </c>
      <c r="AE87" s="72">
        <f t="shared" si="160"/>
        <v>0</v>
      </c>
      <c r="AF87" s="72">
        <f t="shared" si="160"/>
        <v>0</v>
      </c>
      <c r="AG87" s="72">
        <f t="shared" si="160"/>
        <v>0</v>
      </c>
      <c r="AH87" s="72">
        <f t="shared" si="160"/>
        <v>0</v>
      </c>
      <c r="AI87" s="72">
        <f t="shared" si="160"/>
        <v>0</v>
      </c>
      <c r="AJ87" s="72">
        <f t="shared" si="160"/>
        <v>0</v>
      </c>
      <c r="AK87" s="72">
        <f t="shared" si="160"/>
        <v>0</v>
      </c>
      <c r="AL87" s="72">
        <f t="shared" si="160"/>
        <v>0</v>
      </c>
      <c r="AM87" s="72">
        <f t="shared" si="160"/>
        <v>0</v>
      </c>
      <c r="AN87" s="72">
        <f t="shared" ref="AN87:BA87" si="161">+AM87+AN79</f>
        <v>0</v>
      </c>
      <c r="AO87" s="72">
        <f t="shared" si="161"/>
        <v>0</v>
      </c>
      <c r="AP87" s="72">
        <f t="shared" si="161"/>
        <v>0</v>
      </c>
      <c r="AQ87" s="72">
        <f t="shared" si="161"/>
        <v>0</v>
      </c>
      <c r="AR87" s="72">
        <f t="shared" si="161"/>
        <v>0</v>
      </c>
      <c r="AS87" s="72">
        <f t="shared" si="161"/>
        <v>0</v>
      </c>
      <c r="AT87" s="72">
        <f t="shared" si="161"/>
        <v>0</v>
      </c>
      <c r="AU87" s="72">
        <f t="shared" si="161"/>
        <v>0</v>
      </c>
      <c r="AV87" s="72">
        <f t="shared" si="161"/>
        <v>0</v>
      </c>
      <c r="AW87" s="72">
        <f t="shared" si="161"/>
        <v>0</v>
      </c>
      <c r="AX87" s="72">
        <f t="shared" si="161"/>
        <v>0</v>
      </c>
      <c r="AY87" s="72">
        <f t="shared" si="161"/>
        <v>0</v>
      </c>
      <c r="AZ87" s="72">
        <f t="shared" si="161"/>
        <v>0</v>
      </c>
      <c r="BA87" s="72">
        <f t="shared" si="161"/>
        <v>0</v>
      </c>
    </row>
    <row r="88" spans="2:53" x14ac:dyDescent="0.25">
      <c r="B88" t="str">
        <f t="shared" si="159"/>
        <v>IMPIANTI E MACCHINARI</v>
      </c>
      <c r="C88" s="77"/>
      <c r="F88" s="72"/>
      <c r="G88" s="72"/>
      <c r="H88" s="72">
        <f t="shared" ref="H88:AM88" si="162">+G88+H80</f>
        <v>0</v>
      </c>
      <c r="I88" s="72">
        <f t="shared" si="162"/>
        <v>0</v>
      </c>
      <c r="J88" s="72">
        <f t="shared" si="162"/>
        <v>0</v>
      </c>
      <c r="K88" s="72">
        <f t="shared" si="162"/>
        <v>0</v>
      </c>
      <c r="L88" s="72">
        <f t="shared" si="162"/>
        <v>0</v>
      </c>
      <c r="M88" s="72">
        <f t="shared" si="162"/>
        <v>0</v>
      </c>
      <c r="N88" s="72">
        <f t="shared" si="162"/>
        <v>0</v>
      </c>
      <c r="O88" s="72">
        <f t="shared" si="162"/>
        <v>0</v>
      </c>
      <c r="P88" s="72">
        <f t="shared" si="162"/>
        <v>0</v>
      </c>
      <c r="Q88" s="72">
        <f t="shared" si="162"/>
        <v>0</v>
      </c>
      <c r="R88" s="72">
        <f t="shared" si="162"/>
        <v>0</v>
      </c>
      <c r="S88" s="72">
        <f t="shared" si="162"/>
        <v>0</v>
      </c>
      <c r="T88" s="72">
        <f t="shared" si="162"/>
        <v>0</v>
      </c>
      <c r="U88" s="72">
        <f t="shared" si="162"/>
        <v>0</v>
      </c>
      <c r="V88" s="72">
        <f t="shared" si="162"/>
        <v>0</v>
      </c>
      <c r="W88" s="72">
        <f t="shared" si="162"/>
        <v>0</v>
      </c>
      <c r="X88" s="72">
        <f t="shared" si="162"/>
        <v>0</v>
      </c>
      <c r="Y88" s="72">
        <f t="shared" si="162"/>
        <v>0</v>
      </c>
      <c r="Z88" s="72">
        <f t="shared" si="162"/>
        <v>0</v>
      </c>
      <c r="AA88" s="72">
        <f t="shared" si="162"/>
        <v>0</v>
      </c>
      <c r="AB88" s="72">
        <f t="shared" si="162"/>
        <v>0</v>
      </c>
      <c r="AC88" s="72">
        <f t="shared" si="162"/>
        <v>0</v>
      </c>
      <c r="AD88" s="72">
        <f t="shared" si="162"/>
        <v>0</v>
      </c>
      <c r="AE88" s="72">
        <f t="shared" si="162"/>
        <v>0</v>
      </c>
      <c r="AF88" s="72">
        <f t="shared" si="162"/>
        <v>0</v>
      </c>
      <c r="AG88" s="72">
        <f t="shared" si="162"/>
        <v>0</v>
      </c>
      <c r="AH88" s="72">
        <f t="shared" si="162"/>
        <v>0</v>
      </c>
      <c r="AI88" s="72">
        <f t="shared" si="162"/>
        <v>0</v>
      </c>
      <c r="AJ88" s="72">
        <f t="shared" si="162"/>
        <v>0</v>
      </c>
      <c r="AK88" s="72">
        <f t="shared" si="162"/>
        <v>0</v>
      </c>
      <c r="AL88" s="72">
        <f t="shared" si="162"/>
        <v>0</v>
      </c>
      <c r="AM88" s="72">
        <f t="shared" si="162"/>
        <v>0</v>
      </c>
      <c r="AN88" s="72">
        <f t="shared" ref="AN88:BA88" si="163">+AM88+AN80</f>
        <v>0</v>
      </c>
      <c r="AO88" s="72">
        <f t="shared" si="163"/>
        <v>0</v>
      </c>
      <c r="AP88" s="72">
        <f t="shared" si="163"/>
        <v>0</v>
      </c>
      <c r="AQ88" s="72">
        <f t="shared" si="163"/>
        <v>0</v>
      </c>
      <c r="AR88" s="72">
        <f t="shared" si="163"/>
        <v>0</v>
      </c>
      <c r="AS88" s="72">
        <f t="shared" si="163"/>
        <v>0</v>
      </c>
      <c r="AT88" s="72">
        <f t="shared" si="163"/>
        <v>0</v>
      </c>
      <c r="AU88" s="72">
        <f t="shared" si="163"/>
        <v>0</v>
      </c>
      <c r="AV88" s="72">
        <f t="shared" si="163"/>
        <v>0</v>
      </c>
      <c r="AW88" s="72">
        <f t="shared" si="163"/>
        <v>0</v>
      </c>
      <c r="AX88" s="72">
        <f t="shared" si="163"/>
        <v>0</v>
      </c>
      <c r="AY88" s="72">
        <f t="shared" si="163"/>
        <v>0</v>
      </c>
      <c r="AZ88" s="72">
        <f t="shared" si="163"/>
        <v>0</v>
      </c>
      <c r="BA88" s="72">
        <f t="shared" si="163"/>
        <v>0</v>
      </c>
    </row>
    <row r="89" spans="2:53" x14ac:dyDescent="0.25">
      <c r="B89" t="str">
        <f t="shared" si="159"/>
        <v>ATTREZZATURE IND.LI E COMM.LI</v>
      </c>
      <c r="C89" s="77"/>
      <c r="F89" s="72"/>
      <c r="G89" s="72"/>
      <c r="H89" s="72">
        <f t="shared" ref="H89:AM90" si="164">+G89+H81</f>
        <v>0</v>
      </c>
      <c r="I89" s="72">
        <f t="shared" si="164"/>
        <v>0</v>
      </c>
      <c r="J89" s="72">
        <f t="shared" si="164"/>
        <v>0</v>
      </c>
      <c r="K89" s="72">
        <f t="shared" si="164"/>
        <v>0</v>
      </c>
      <c r="L89" s="72">
        <f t="shared" si="164"/>
        <v>0</v>
      </c>
      <c r="M89" s="72">
        <f t="shared" si="164"/>
        <v>0</v>
      </c>
      <c r="N89" s="72">
        <f t="shared" si="164"/>
        <v>0</v>
      </c>
      <c r="O89" s="72">
        <f t="shared" si="164"/>
        <v>0</v>
      </c>
      <c r="P89" s="72">
        <f t="shared" si="164"/>
        <v>0</v>
      </c>
      <c r="Q89" s="72">
        <f t="shared" si="164"/>
        <v>0</v>
      </c>
      <c r="R89" s="72">
        <f t="shared" si="164"/>
        <v>0</v>
      </c>
      <c r="S89" s="72">
        <f t="shared" si="164"/>
        <v>0</v>
      </c>
      <c r="T89" s="72">
        <f t="shared" si="164"/>
        <v>0</v>
      </c>
      <c r="U89" s="72">
        <f t="shared" si="164"/>
        <v>0</v>
      </c>
      <c r="V89" s="72">
        <f t="shared" si="164"/>
        <v>0</v>
      </c>
      <c r="W89" s="72">
        <f t="shared" si="164"/>
        <v>0</v>
      </c>
      <c r="X89" s="72">
        <f t="shared" si="164"/>
        <v>0</v>
      </c>
      <c r="Y89" s="72">
        <f t="shared" si="164"/>
        <v>0</v>
      </c>
      <c r="Z89" s="72">
        <f t="shared" si="164"/>
        <v>0</v>
      </c>
      <c r="AA89" s="72">
        <f t="shared" si="164"/>
        <v>0</v>
      </c>
      <c r="AB89" s="72">
        <f t="shared" si="164"/>
        <v>0</v>
      </c>
      <c r="AC89" s="72">
        <f t="shared" si="164"/>
        <v>0</v>
      </c>
      <c r="AD89" s="72">
        <f t="shared" si="164"/>
        <v>0</v>
      </c>
      <c r="AE89" s="72">
        <f t="shared" si="164"/>
        <v>0</v>
      </c>
      <c r="AF89" s="72">
        <f t="shared" si="164"/>
        <v>0</v>
      </c>
      <c r="AG89" s="72">
        <f t="shared" si="164"/>
        <v>0</v>
      </c>
      <c r="AH89" s="72">
        <f t="shared" si="164"/>
        <v>0</v>
      </c>
      <c r="AI89" s="72">
        <f t="shared" si="164"/>
        <v>0</v>
      </c>
      <c r="AJ89" s="72">
        <f t="shared" si="164"/>
        <v>0</v>
      </c>
      <c r="AK89" s="72">
        <f t="shared" si="164"/>
        <v>0</v>
      </c>
      <c r="AL89" s="72">
        <f t="shared" si="164"/>
        <v>0</v>
      </c>
      <c r="AM89" s="72">
        <f t="shared" si="164"/>
        <v>0</v>
      </c>
      <c r="AN89" s="72">
        <f t="shared" ref="AN89:BA90" si="165">+AM89+AN81</f>
        <v>0</v>
      </c>
      <c r="AO89" s="72">
        <f t="shared" si="165"/>
        <v>0</v>
      </c>
      <c r="AP89" s="72">
        <f t="shared" si="165"/>
        <v>0</v>
      </c>
      <c r="AQ89" s="72">
        <f t="shared" si="165"/>
        <v>0</v>
      </c>
      <c r="AR89" s="72">
        <f t="shared" si="165"/>
        <v>0</v>
      </c>
      <c r="AS89" s="72">
        <f t="shared" si="165"/>
        <v>0</v>
      </c>
      <c r="AT89" s="72">
        <f t="shared" si="165"/>
        <v>0</v>
      </c>
      <c r="AU89" s="72">
        <f t="shared" si="165"/>
        <v>0</v>
      </c>
      <c r="AV89" s="72">
        <f t="shared" si="165"/>
        <v>0</v>
      </c>
      <c r="AW89" s="72">
        <f t="shared" si="165"/>
        <v>0</v>
      </c>
      <c r="AX89" s="72">
        <f t="shared" si="165"/>
        <v>0</v>
      </c>
      <c r="AY89" s="72">
        <f t="shared" si="165"/>
        <v>0</v>
      </c>
      <c r="AZ89" s="72">
        <f t="shared" si="165"/>
        <v>0</v>
      </c>
      <c r="BA89" s="72">
        <f t="shared" si="165"/>
        <v>0</v>
      </c>
    </row>
    <row r="90" spans="2:53" x14ac:dyDescent="0.25">
      <c r="B90" t="str">
        <f t="shared" si="159"/>
        <v>ALTRI BENI</v>
      </c>
      <c r="C90" s="77"/>
      <c r="F90" s="72"/>
      <c r="G90" s="72"/>
      <c r="H90" s="72">
        <f t="shared" si="164"/>
        <v>0</v>
      </c>
      <c r="I90" s="72">
        <f t="shared" si="164"/>
        <v>0</v>
      </c>
      <c r="J90" s="72">
        <f t="shared" si="164"/>
        <v>0</v>
      </c>
      <c r="K90" s="72">
        <f t="shared" si="164"/>
        <v>0</v>
      </c>
      <c r="L90" s="72">
        <f t="shared" si="164"/>
        <v>0</v>
      </c>
      <c r="M90" s="72">
        <f t="shared" si="164"/>
        <v>0</v>
      </c>
      <c r="N90" s="72">
        <f t="shared" si="164"/>
        <v>0</v>
      </c>
      <c r="O90" s="72">
        <f t="shared" si="164"/>
        <v>0</v>
      </c>
      <c r="P90" s="72">
        <f t="shared" si="164"/>
        <v>0</v>
      </c>
      <c r="Q90" s="72">
        <f t="shared" si="164"/>
        <v>0</v>
      </c>
      <c r="R90" s="72">
        <f t="shared" si="164"/>
        <v>0</v>
      </c>
      <c r="S90" s="72">
        <f t="shared" si="164"/>
        <v>0</v>
      </c>
      <c r="T90" s="72">
        <f t="shared" si="164"/>
        <v>0</v>
      </c>
      <c r="U90" s="72">
        <f t="shared" si="164"/>
        <v>0</v>
      </c>
      <c r="V90" s="72">
        <f t="shared" si="164"/>
        <v>0</v>
      </c>
      <c r="W90" s="72">
        <f t="shared" si="164"/>
        <v>0</v>
      </c>
      <c r="X90" s="72">
        <f t="shared" si="164"/>
        <v>0</v>
      </c>
      <c r="Y90" s="72">
        <f t="shared" si="164"/>
        <v>0</v>
      </c>
      <c r="Z90" s="72">
        <f t="shared" si="164"/>
        <v>0</v>
      </c>
      <c r="AA90" s="72">
        <f t="shared" si="164"/>
        <v>0</v>
      </c>
      <c r="AB90" s="72">
        <f t="shared" si="164"/>
        <v>0</v>
      </c>
      <c r="AC90" s="72">
        <f t="shared" si="164"/>
        <v>0</v>
      </c>
      <c r="AD90" s="72">
        <f t="shared" si="164"/>
        <v>0</v>
      </c>
      <c r="AE90" s="72">
        <f t="shared" si="164"/>
        <v>0</v>
      </c>
      <c r="AF90" s="72">
        <f t="shared" si="164"/>
        <v>0</v>
      </c>
      <c r="AG90" s="72">
        <f t="shared" si="164"/>
        <v>0</v>
      </c>
      <c r="AH90" s="72">
        <f t="shared" si="164"/>
        <v>0</v>
      </c>
      <c r="AI90" s="72">
        <f t="shared" si="164"/>
        <v>0</v>
      </c>
      <c r="AJ90" s="72">
        <f t="shared" si="164"/>
        <v>0</v>
      </c>
      <c r="AK90" s="72">
        <f t="shared" si="164"/>
        <v>0</v>
      </c>
      <c r="AL90" s="72">
        <f t="shared" si="164"/>
        <v>0</v>
      </c>
      <c r="AM90" s="72">
        <f t="shared" si="164"/>
        <v>0</v>
      </c>
      <c r="AN90" s="72">
        <f t="shared" si="165"/>
        <v>0</v>
      </c>
      <c r="AO90" s="72">
        <f t="shared" si="165"/>
        <v>0</v>
      </c>
      <c r="AP90" s="72">
        <f t="shared" si="165"/>
        <v>0</v>
      </c>
      <c r="AQ90" s="72">
        <f t="shared" si="165"/>
        <v>0</v>
      </c>
      <c r="AR90" s="72">
        <f t="shared" si="165"/>
        <v>0</v>
      </c>
      <c r="AS90" s="72">
        <f t="shared" si="165"/>
        <v>0</v>
      </c>
      <c r="AT90" s="72">
        <f t="shared" si="165"/>
        <v>0</v>
      </c>
      <c r="AU90" s="72">
        <f t="shared" si="165"/>
        <v>0</v>
      </c>
      <c r="AV90" s="72">
        <f t="shared" si="165"/>
        <v>0</v>
      </c>
      <c r="AW90" s="72">
        <f t="shared" si="165"/>
        <v>0</v>
      </c>
      <c r="AX90" s="72">
        <f t="shared" si="165"/>
        <v>0</v>
      </c>
      <c r="AY90" s="72">
        <f t="shared" si="165"/>
        <v>0</v>
      </c>
      <c r="AZ90" s="72">
        <f t="shared" si="165"/>
        <v>0</v>
      </c>
      <c r="BA90" s="72">
        <f t="shared" si="165"/>
        <v>0</v>
      </c>
    </row>
    <row r="91" spans="2:53" x14ac:dyDescent="0.25">
      <c r="B91" t="str">
        <f t="shared" si="159"/>
        <v>COSTI D'IMPIANTO E AMPLIAMENTO</v>
      </c>
      <c r="C91" s="77"/>
      <c r="F91" s="72"/>
      <c r="G91" s="72"/>
      <c r="H91" s="72">
        <f t="shared" ref="H91:AM91" si="166">+G91+H83</f>
        <v>0</v>
      </c>
      <c r="I91" s="72">
        <f t="shared" si="166"/>
        <v>0</v>
      </c>
      <c r="J91" s="72">
        <f t="shared" si="166"/>
        <v>0</v>
      </c>
      <c r="K91" s="72">
        <f t="shared" si="166"/>
        <v>0</v>
      </c>
      <c r="L91" s="72">
        <f t="shared" si="166"/>
        <v>0</v>
      </c>
      <c r="M91" s="72">
        <f t="shared" si="166"/>
        <v>0</v>
      </c>
      <c r="N91" s="72">
        <f t="shared" si="166"/>
        <v>0</v>
      </c>
      <c r="O91" s="72">
        <f t="shared" si="166"/>
        <v>0</v>
      </c>
      <c r="P91" s="72">
        <f t="shared" si="166"/>
        <v>0</v>
      </c>
      <c r="Q91" s="72">
        <f t="shared" si="166"/>
        <v>0</v>
      </c>
      <c r="R91" s="72">
        <f t="shared" si="166"/>
        <v>0</v>
      </c>
      <c r="S91" s="72">
        <f t="shared" si="166"/>
        <v>0</v>
      </c>
      <c r="T91" s="72">
        <f t="shared" si="166"/>
        <v>0</v>
      </c>
      <c r="U91" s="72">
        <f t="shared" si="166"/>
        <v>0</v>
      </c>
      <c r="V91" s="72">
        <f t="shared" si="166"/>
        <v>0</v>
      </c>
      <c r="W91" s="72">
        <f t="shared" si="166"/>
        <v>0</v>
      </c>
      <c r="X91" s="72">
        <f t="shared" si="166"/>
        <v>0</v>
      </c>
      <c r="Y91" s="72">
        <f t="shared" si="166"/>
        <v>0</v>
      </c>
      <c r="Z91" s="72">
        <f t="shared" si="166"/>
        <v>0</v>
      </c>
      <c r="AA91" s="72">
        <f t="shared" si="166"/>
        <v>0</v>
      </c>
      <c r="AB91" s="72">
        <f t="shared" si="166"/>
        <v>0</v>
      </c>
      <c r="AC91" s="72">
        <f t="shared" si="166"/>
        <v>0</v>
      </c>
      <c r="AD91" s="72">
        <f t="shared" si="166"/>
        <v>0</v>
      </c>
      <c r="AE91" s="72">
        <f t="shared" si="166"/>
        <v>0</v>
      </c>
      <c r="AF91" s="72">
        <f t="shared" si="166"/>
        <v>0</v>
      </c>
      <c r="AG91" s="72">
        <f t="shared" si="166"/>
        <v>0</v>
      </c>
      <c r="AH91" s="72">
        <f t="shared" si="166"/>
        <v>0</v>
      </c>
      <c r="AI91" s="72">
        <f t="shared" si="166"/>
        <v>0</v>
      </c>
      <c r="AJ91" s="72">
        <f t="shared" si="166"/>
        <v>0</v>
      </c>
      <c r="AK91" s="72">
        <f t="shared" si="166"/>
        <v>0</v>
      </c>
      <c r="AL91" s="72">
        <f t="shared" si="166"/>
        <v>0</v>
      </c>
      <c r="AM91" s="72">
        <f t="shared" si="166"/>
        <v>0</v>
      </c>
      <c r="AN91" s="72">
        <f t="shared" ref="AN91:BA91" si="167">+AM91+AN83</f>
        <v>0</v>
      </c>
      <c r="AO91" s="72">
        <f t="shared" si="167"/>
        <v>0</v>
      </c>
      <c r="AP91" s="72">
        <f t="shared" si="167"/>
        <v>0</v>
      </c>
      <c r="AQ91" s="72">
        <f t="shared" si="167"/>
        <v>0</v>
      </c>
      <c r="AR91" s="72">
        <f t="shared" si="167"/>
        <v>0</v>
      </c>
      <c r="AS91" s="72">
        <f t="shared" si="167"/>
        <v>0</v>
      </c>
      <c r="AT91" s="72">
        <f t="shared" si="167"/>
        <v>0</v>
      </c>
      <c r="AU91" s="72">
        <f t="shared" si="167"/>
        <v>0</v>
      </c>
      <c r="AV91" s="72">
        <f t="shared" si="167"/>
        <v>0</v>
      </c>
      <c r="AW91" s="72">
        <f t="shared" si="167"/>
        <v>0</v>
      </c>
      <c r="AX91" s="72">
        <f t="shared" si="167"/>
        <v>0</v>
      </c>
      <c r="AY91" s="72">
        <f t="shared" si="167"/>
        <v>0</v>
      </c>
      <c r="AZ91" s="72">
        <f t="shared" si="167"/>
        <v>0</v>
      </c>
      <c r="BA91" s="72">
        <f t="shared" si="167"/>
        <v>0</v>
      </c>
    </row>
    <row r="92" spans="2:53" x14ac:dyDescent="0.25">
      <c r="B92" t="str">
        <f t="shared" si="159"/>
        <v>Ricerca &amp; Sviluppo</v>
      </c>
      <c r="C92" s="77"/>
      <c r="F92" s="72"/>
      <c r="G92" s="72"/>
      <c r="H92" s="72">
        <f t="shared" ref="H92:AM92" si="168">+G92+H84</f>
        <v>0</v>
      </c>
      <c r="I92" s="72">
        <f t="shared" si="168"/>
        <v>0</v>
      </c>
      <c r="J92" s="72">
        <f t="shared" si="168"/>
        <v>0</v>
      </c>
      <c r="K92" s="72">
        <f t="shared" si="168"/>
        <v>0</v>
      </c>
      <c r="L92" s="72">
        <f t="shared" si="168"/>
        <v>0</v>
      </c>
      <c r="M92" s="72">
        <f t="shared" si="168"/>
        <v>0</v>
      </c>
      <c r="N92" s="72">
        <f t="shared" si="168"/>
        <v>0</v>
      </c>
      <c r="O92" s="72">
        <f t="shared" si="168"/>
        <v>0</v>
      </c>
      <c r="P92" s="72">
        <f t="shared" si="168"/>
        <v>0</v>
      </c>
      <c r="Q92" s="72">
        <f t="shared" si="168"/>
        <v>0</v>
      </c>
      <c r="R92" s="72">
        <f t="shared" si="168"/>
        <v>0</v>
      </c>
      <c r="S92" s="72">
        <f t="shared" si="168"/>
        <v>0</v>
      </c>
      <c r="T92" s="72">
        <f t="shared" si="168"/>
        <v>0</v>
      </c>
      <c r="U92" s="72">
        <f t="shared" si="168"/>
        <v>0</v>
      </c>
      <c r="V92" s="72">
        <f t="shared" si="168"/>
        <v>0</v>
      </c>
      <c r="W92" s="72">
        <f t="shared" si="168"/>
        <v>0</v>
      </c>
      <c r="X92" s="72">
        <f t="shared" si="168"/>
        <v>0</v>
      </c>
      <c r="Y92" s="72">
        <f t="shared" si="168"/>
        <v>0</v>
      </c>
      <c r="Z92" s="72">
        <f t="shared" si="168"/>
        <v>0</v>
      </c>
      <c r="AA92" s="72">
        <f t="shared" si="168"/>
        <v>0</v>
      </c>
      <c r="AB92" s="72">
        <f t="shared" si="168"/>
        <v>0</v>
      </c>
      <c r="AC92" s="72">
        <f t="shared" si="168"/>
        <v>0</v>
      </c>
      <c r="AD92" s="72">
        <f t="shared" si="168"/>
        <v>0</v>
      </c>
      <c r="AE92" s="72">
        <f t="shared" si="168"/>
        <v>0</v>
      </c>
      <c r="AF92" s="72">
        <f t="shared" si="168"/>
        <v>0</v>
      </c>
      <c r="AG92" s="72">
        <f t="shared" si="168"/>
        <v>0</v>
      </c>
      <c r="AH92" s="72">
        <f t="shared" si="168"/>
        <v>0</v>
      </c>
      <c r="AI92" s="72">
        <f t="shared" si="168"/>
        <v>0</v>
      </c>
      <c r="AJ92" s="72">
        <f t="shared" si="168"/>
        <v>0</v>
      </c>
      <c r="AK92" s="72">
        <f t="shared" si="168"/>
        <v>0</v>
      </c>
      <c r="AL92" s="72">
        <f t="shared" si="168"/>
        <v>0</v>
      </c>
      <c r="AM92" s="72">
        <f t="shared" si="168"/>
        <v>0</v>
      </c>
      <c r="AN92" s="72">
        <f t="shared" ref="AN92:BA92" si="169">+AM92+AN84</f>
        <v>0</v>
      </c>
      <c r="AO92" s="72">
        <f t="shared" si="169"/>
        <v>0</v>
      </c>
      <c r="AP92" s="72">
        <f t="shared" si="169"/>
        <v>0</v>
      </c>
      <c r="AQ92" s="72">
        <f t="shared" si="169"/>
        <v>0</v>
      </c>
      <c r="AR92" s="72">
        <f t="shared" si="169"/>
        <v>0</v>
      </c>
      <c r="AS92" s="72">
        <f t="shared" si="169"/>
        <v>0</v>
      </c>
      <c r="AT92" s="72">
        <f t="shared" si="169"/>
        <v>0</v>
      </c>
      <c r="AU92" s="72">
        <f t="shared" si="169"/>
        <v>0</v>
      </c>
      <c r="AV92" s="72">
        <f t="shared" si="169"/>
        <v>0</v>
      </c>
      <c r="AW92" s="72">
        <f t="shared" si="169"/>
        <v>0</v>
      </c>
      <c r="AX92" s="72">
        <f t="shared" si="169"/>
        <v>0</v>
      </c>
      <c r="AY92" s="72">
        <f t="shared" si="169"/>
        <v>0</v>
      </c>
      <c r="AZ92" s="72">
        <f t="shared" si="169"/>
        <v>0</v>
      </c>
      <c r="BA92" s="72">
        <f t="shared" si="169"/>
        <v>0</v>
      </c>
    </row>
    <row r="93" spans="2:53" x14ac:dyDescent="0.25">
      <c r="B93" t="str">
        <f t="shared" si="159"/>
        <v>ALTRE IMM.NI IMMATERIALI</v>
      </c>
      <c r="C93" s="77"/>
      <c r="F93" s="72"/>
      <c r="G93" s="72"/>
      <c r="H93" s="72">
        <f t="shared" ref="H93:AM93" si="170">+G93+H85</f>
        <v>0</v>
      </c>
      <c r="I93" s="72">
        <f t="shared" si="170"/>
        <v>0</v>
      </c>
      <c r="J93" s="72">
        <f t="shared" si="170"/>
        <v>0</v>
      </c>
      <c r="K93" s="72">
        <f t="shared" si="170"/>
        <v>0</v>
      </c>
      <c r="L93" s="72">
        <f t="shared" si="170"/>
        <v>0</v>
      </c>
      <c r="M93" s="72">
        <f t="shared" si="170"/>
        <v>0</v>
      </c>
      <c r="N93" s="72">
        <f t="shared" si="170"/>
        <v>0</v>
      </c>
      <c r="O93" s="72">
        <f t="shared" si="170"/>
        <v>0</v>
      </c>
      <c r="P93" s="72">
        <f t="shared" si="170"/>
        <v>0</v>
      </c>
      <c r="Q93" s="72">
        <f t="shared" si="170"/>
        <v>0</v>
      </c>
      <c r="R93" s="72">
        <f t="shared" si="170"/>
        <v>0</v>
      </c>
      <c r="S93" s="72">
        <f t="shared" si="170"/>
        <v>0</v>
      </c>
      <c r="T93" s="72">
        <f t="shared" si="170"/>
        <v>0</v>
      </c>
      <c r="U93" s="72">
        <f t="shared" si="170"/>
        <v>0</v>
      </c>
      <c r="V93" s="72">
        <f t="shared" si="170"/>
        <v>0</v>
      </c>
      <c r="W93" s="72">
        <f t="shared" si="170"/>
        <v>0</v>
      </c>
      <c r="X93" s="72">
        <f t="shared" si="170"/>
        <v>0</v>
      </c>
      <c r="Y93" s="72">
        <f t="shared" si="170"/>
        <v>0</v>
      </c>
      <c r="Z93" s="72">
        <f t="shared" si="170"/>
        <v>0</v>
      </c>
      <c r="AA93" s="72">
        <f t="shared" si="170"/>
        <v>0</v>
      </c>
      <c r="AB93" s="72">
        <f t="shared" si="170"/>
        <v>0</v>
      </c>
      <c r="AC93" s="72">
        <f t="shared" si="170"/>
        <v>0</v>
      </c>
      <c r="AD93" s="72">
        <f t="shared" si="170"/>
        <v>0</v>
      </c>
      <c r="AE93" s="72">
        <f t="shared" si="170"/>
        <v>0</v>
      </c>
      <c r="AF93" s="72">
        <f t="shared" si="170"/>
        <v>0</v>
      </c>
      <c r="AG93" s="72">
        <f t="shared" si="170"/>
        <v>0</v>
      </c>
      <c r="AH93" s="72">
        <f t="shared" si="170"/>
        <v>0</v>
      </c>
      <c r="AI93" s="72">
        <f t="shared" si="170"/>
        <v>0</v>
      </c>
      <c r="AJ93" s="72">
        <f t="shared" si="170"/>
        <v>0</v>
      </c>
      <c r="AK93" s="72">
        <f t="shared" si="170"/>
        <v>0</v>
      </c>
      <c r="AL93" s="72">
        <f t="shared" si="170"/>
        <v>0</v>
      </c>
      <c r="AM93" s="72">
        <f t="shared" si="170"/>
        <v>0</v>
      </c>
      <c r="AN93" s="72">
        <f t="shared" ref="AN93:BA93" si="171">+AM93+AN85</f>
        <v>0</v>
      </c>
      <c r="AO93" s="72">
        <f t="shared" si="171"/>
        <v>0</v>
      </c>
      <c r="AP93" s="72">
        <f t="shared" si="171"/>
        <v>0</v>
      </c>
      <c r="AQ93" s="72">
        <f t="shared" si="171"/>
        <v>0</v>
      </c>
      <c r="AR93" s="72">
        <f t="shared" si="171"/>
        <v>0</v>
      </c>
      <c r="AS93" s="72">
        <f t="shared" si="171"/>
        <v>0</v>
      </c>
      <c r="AT93" s="72">
        <f t="shared" si="171"/>
        <v>0</v>
      </c>
      <c r="AU93" s="72">
        <f t="shared" si="171"/>
        <v>0</v>
      </c>
      <c r="AV93" s="72">
        <f t="shared" si="171"/>
        <v>0</v>
      </c>
      <c r="AW93" s="72">
        <f t="shared" si="171"/>
        <v>0</v>
      </c>
      <c r="AX93" s="72">
        <f t="shared" si="171"/>
        <v>0</v>
      </c>
      <c r="AY93" s="72">
        <f t="shared" si="171"/>
        <v>0</v>
      </c>
      <c r="AZ93" s="72">
        <f t="shared" si="171"/>
        <v>0</v>
      </c>
      <c r="BA93" s="72">
        <f t="shared" si="171"/>
        <v>0</v>
      </c>
    </row>
    <row r="95" spans="2:53" ht="30" x14ac:dyDescent="0.25">
      <c r="C95" s="75" t="s">
        <v>274</v>
      </c>
      <c r="F95" s="75" t="s">
        <v>275</v>
      </c>
      <c r="G95" s="75" t="s">
        <v>275</v>
      </c>
      <c r="H95" s="75" t="s">
        <v>275</v>
      </c>
      <c r="I95" s="75" t="s">
        <v>275</v>
      </c>
      <c r="J95" s="75" t="s">
        <v>275</v>
      </c>
      <c r="K95" s="75" t="s">
        <v>275</v>
      </c>
      <c r="L95" s="75" t="s">
        <v>275</v>
      </c>
      <c r="M95" s="75" t="s">
        <v>275</v>
      </c>
      <c r="N95" s="75" t="s">
        <v>275</v>
      </c>
      <c r="O95" s="75" t="s">
        <v>275</v>
      </c>
      <c r="P95" s="75" t="s">
        <v>275</v>
      </c>
      <c r="Q95" s="75" t="s">
        <v>275</v>
      </c>
      <c r="R95" s="75" t="s">
        <v>275</v>
      </c>
      <c r="S95" s="75" t="s">
        <v>275</v>
      </c>
      <c r="T95" s="75" t="s">
        <v>275</v>
      </c>
      <c r="U95" s="75" t="s">
        <v>275</v>
      </c>
      <c r="V95" s="75" t="s">
        <v>275</v>
      </c>
      <c r="W95" s="75" t="s">
        <v>275</v>
      </c>
      <c r="X95" s="75" t="s">
        <v>275</v>
      </c>
      <c r="Y95" s="75" t="s">
        <v>275</v>
      </c>
      <c r="Z95" s="75" t="s">
        <v>275</v>
      </c>
      <c r="AA95" s="75" t="s">
        <v>275</v>
      </c>
      <c r="AB95" s="75" t="s">
        <v>275</v>
      </c>
      <c r="AC95" s="75" t="s">
        <v>275</v>
      </c>
      <c r="AD95" s="75" t="s">
        <v>275</v>
      </c>
      <c r="AE95" s="75" t="s">
        <v>275</v>
      </c>
      <c r="AF95" s="75" t="s">
        <v>275</v>
      </c>
      <c r="AG95" s="75" t="s">
        <v>275</v>
      </c>
      <c r="AH95" s="75" t="s">
        <v>275</v>
      </c>
      <c r="AI95" s="75" t="s">
        <v>275</v>
      </c>
      <c r="AJ95" s="75" t="s">
        <v>275</v>
      </c>
      <c r="AK95" s="75" t="s">
        <v>275</v>
      </c>
      <c r="AL95" s="75" t="s">
        <v>275</v>
      </c>
      <c r="AM95" s="75" t="s">
        <v>275</v>
      </c>
      <c r="AN95" s="75" t="s">
        <v>275</v>
      </c>
      <c r="AO95" s="75" t="s">
        <v>275</v>
      </c>
      <c r="AP95" s="75" t="s">
        <v>275</v>
      </c>
      <c r="AQ95" s="75" t="s">
        <v>275</v>
      </c>
      <c r="AR95" s="75" t="s">
        <v>275</v>
      </c>
      <c r="AS95" s="75" t="s">
        <v>275</v>
      </c>
      <c r="AT95" s="75" t="s">
        <v>275</v>
      </c>
      <c r="AU95" s="75" t="s">
        <v>275</v>
      </c>
      <c r="AV95" s="75" t="s">
        <v>275</v>
      </c>
      <c r="AW95" s="75" t="s">
        <v>275</v>
      </c>
      <c r="AX95" s="75" t="s">
        <v>275</v>
      </c>
      <c r="AY95" s="75" t="s">
        <v>275</v>
      </c>
      <c r="AZ95" s="75" t="s">
        <v>275</v>
      </c>
      <c r="BA95" s="75" t="s">
        <v>275</v>
      </c>
    </row>
    <row r="96" spans="2:53" x14ac:dyDescent="0.25">
      <c r="B96" t="str">
        <f t="shared" ref="B96:C98" si="172">+B79</f>
        <v>FABBRICATI</v>
      </c>
      <c r="C96" s="77">
        <f t="shared" si="172"/>
        <v>0.1</v>
      </c>
      <c r="F96" s="72"/>
      <c r="G96" s="72"/>
      <c r="H96" s="72"/>
      <c r="I96" s="72">
        <f>+(I$5*$C96)/12</f>
        <v>0</v>
      </c>
      <c r="J96" s="72">
        <f>+IF(I104=$I$5,0,1)*(SUM($I$5)*$C96)/12</f>
        <v>0</v>
      </c>
      <c r="K96" s="72">
        <f t="shared" ref="K96:BA96" si="173">+IF(J104=$I$5,0,1)*(SUM($I$5)*$C96)/12</f>
        <v>0</v>
      </c>
      <c r="L96" s="72">
        <f t="shared" si="173"/>
        <v>0</v>
      </c>
      <c r="M96" s="72">
        <f t="shared" si="173"/>
        <v>0</v>
      </c>
      <c r="N96" s="72">
        <f t="shared" si="173"/>
        <v>0</v>
      </c>
      <c r="O96" s="72">
        <f t="shared" si="173"/>
        <v>0</v>
      </c>
      <c r="P96" s="72">
        <f t="shared" si="173"/>
        <v>0</v>
      </c>
      <c r="Q96" s="72">
        <f t="shared" si="173"/>
        <v>0</v>
      </c>
      <c r="R96" s="72">
        <f t="shared" si="173"/>
        <v>0</v>
      </c>
      <c r="S96" s="72">
        <f t="shared" si="173"/>
        <v>0</v>
      </c>
      <c r="T96" s="72">
        <f t="shared" si="173"/>
        <v>0</v>
      </c>
      <c r="U96" s="72">
        <f t="shared" si="173"/>
        <v>0</v>
      </c>
      <c r="V96" s="72">
        <f t="shared" si="173"/>
        <v>0</v>
      </c>
      <c r="W96" s="72">
        <f t="shared" si="173"/>
        <v>0</v>
      </c>
      <c r="X96" s="72">
        <f t="shared" si="173"/>
        <v>0</v>
      </c>
      <c r="Y96" s="72">
        <f t="shared" si="173"/>
        <v>0</v>
      </c>
      <c r="Z96" s="72">
        <f t="shared" si="173"/>
        <v>0</v>
      </c>
      <c r="AA96" s="72">
        <f t="shared" si="173"/>
        <v>0</v>
      </c>
      <c r="AB96" s="72">
        <f t="shared" si="173"/>
        <v>0</v>
      </c>
      <c r="AC96" s="72">
        <f t="shared" si="173"/>
        <v>0</v>
      </c>
      <c r="AD96" s="72">
        <f t="shared" si="173"/>
        <v>0</v>
      </c>
      <c r="AE96" s="72">
        <f t="shared" si="173"/>
        <v>0</v>
      </c>
      <c r="AF96" s="72">
        <f t="shared" si="173"/>
        <v>0</v>
      </c>
      <c r="AG96" s="72">
        <f t="shared" si="173"/>
        <v>0</v>
      </c>
      <c r="AH96" s="72">
        <f t="shared" si="173"/>
        <v>0</v>
      </c>
      <c r="AI96" s="72">
        <f t="shared" si="173"/>
        <v>0</v>
      </c>
      <c r="AJ96" s="72">
        <f t="shared" si="173"/>
        <v>0</v>
      </c>
      <c r="AK96" s="72">
        <f t="shared" si="173"/>
        <v>0</v>
      </c>
      <c r="AL96" s="72">
        <f t="shared" si="173"/>
        <v>0</v>
      </c>
      <c r="AM96" s="72">
        <f t="shared" si="173"/>
        <v>0</v>
      </c>
      <c r="AN96" s="72">
        <f t="shared" si="173"/>
        <v>0</v>
      </c>
      <c r="AO96" s="72">
        <f t="shared" si="173"/>
        <v>0</v>
      </c>
      <c r="AP96" s="72">
        <f t="shared" si="173"/>
        <v>0</v>
      </c>
      <c r="AQ96" s="72">
        <f t="shared" si="173"/>
        <v>0</v>
      </c>
      <c r="AR96" s="72">
        <f t="shared" si="173"/>
        <v>0</v>
      </c>
      <c r="AS96" s="72">
        <f t="shared" si="173"/>
        <v>0</v>
      </c>
      <c r="AT96" s="72">
        <f t="shared" si="173"/>
        <v>0</v>
      </c>
      <c r="AU96" s="72">
        <f t="shared" si="173"/>
        <v>0</v>
      </c>
      <c r="AV96" s="72">
        <f t="shared" si="173"/>
        <v>0</v>
      </c>
      <c r="AW96" s="72">
        <f t="shared" si="173"/>
        <v>0</v>
      </c>
      <c r="AX96" s="72">
        <f t="shared" si="173"/>
        <v>0</v>
      </c>
      <c r="AY96" s="72">
        <f t="shared" si="173"/>
        <v>0</v>
      </c>
      <c r="AZ96" s="72">
        <f t="shared" si="173"/>
        <v>0</v>
      </c>
      <c r="BA96" s="72">
        <f t="shared" si="173"/>
        <v>0</v>
      </c>
    </row>
    <row r="97" spans="2:53" x14ac:dyDescent="0.25">
      <c r="B97" t="str">
        <f t="shared" si="172"/>
        <v>IMPIANTI E MACCHINARI</v>
      </c>
      <c r="C97" s="77">
        <f t="shared" si="172"/>
        <v>0.1</v>
      </c>
      <c r="F97" s="72"/>
      <c r="G97" s="72"/>
      <c r="H97" s="72"/>
      <c r="I97" s="72">
        <f>+(I$6*$C97)/12</f>
        <v>0</v>
      </c>
      <c r="J97" s="72">
        <f>+IF(I105=$I$6,0,1)*(SUM($I$6)*$C97)/12</f>
        <v>0</v>
      </c>
      <c r="K97" s="72">
        <f t="shared" ref="K97:BA97" si="174">+IF(J105=$I$6,0,1)*(SUM($I$6)*$C97)/12</f>
        <v>0</v>
      </c>
      <c r="L97" s="72">
        <f t="shared" si="174"/>
        <v>0</v>
      </c>
      <c r="M97" s="72">
        <f t="shared" si="174"/>
        <v>0</v>
      </c>
      <c r="N97" s="72">
        <f t="shared" si="174"/>
        <v>0</v>
      </c>
      <c r="O97" s="72">
        <f t="shared" si="174"/>
        <v>0</v>
      </c>
      <c r="P97" s="72">
        <f t="shared" si="174"/>
        <v>0</v>
      </c>
      <c r="Q97" s="72">
        <f t="shared" si="174"/>
        <v>0</v>
      </c>
      <c r="R97" s="72">
        <f t="shared" si="174"/>
        <v>0</v>
      </c>
      <c r="S97" s="72">
        <f t="shared" si="174"/>
        <v>0</v>
      </c>
      <c r="T97" s="72">
        <f t="shared" si="174"/>
        <v>0</v>
      </c>
      <c r="U97" s="72">
        <f t="shared" si="174"/>
        <v>0</v>
      </c>
      <c r="V97" s="72">
        <f t="shared" si="174"/>
        <v>0</v>
      </c>
      <c r="W97" s="72">
        <f t="shared" si="174"/>
        <v>0</v>
      </c>
      <c r="X97" s="72">
        <f t="shared" si="174"/>
        <v>0</v>
      </c>
      <c r="Y97" s="72">
        <f t="shared" si="174"/>
        <v>0</v>
      </c>
      <c r="Z97" s="72">
        <f t="shared" si="174"/>
        <v>0</v>
      </c>
      <c r="AA97" s="72">
        <f t="shared" si="174"/>
        <v>0</v>
      </c>
      <c r="AB97" s="72">
        <f t="shared" si="174"/>
        <v>0</v>
      </c>
      <c r="AC97" s="72">
        <f t="shared" si="174"/>
        <v>0</v>
      </c>
      <c r="AD97" s="72">
        <f t="shared" si="174"/>
        <v>0</v>
      </c>
      <c r="AE97" s="72">
        <f t="shared" si="174"/>
        <v>0</v>
      </c>
      <c r="AF97" s="72">
        <f t="shared" si="174"/>
        <v>0</v>
      </c>
      <c r="AG97" s="72">
        <f t="shared" si="174"/>
        <v>0</v>
      </c>
      <c r="AH97" s="72">
        <f t="shared" si="174"/>
        <v>0</v>
      </c>
      <c r="AI97" s="72">
        <f t="shared" si="174"/>
        <v>0</v>
      </c>
      <c r="AJ97" s="72">
        <f t="shared" si="174"/>
        <v>0</v>
      </c>
      <c r="AK97" s="72">
        <f t="shared" si="174"/>
        <v>0</v>
      </c>
      <c r="AL97" s="72">
        <f t="shared" si="174"/>
        <v>0</v>
      </c>
      <c r="AM97" s="72">
        <f t="shared" si="174"/>
        <v>0</v>
      </c>
      <c r="AN97" s="72">
        <f t="shared" si="174"/>
        <v>0</v>
      </c>
      <c r="AO97" s="72">
        <f t="shared" si="174"/>
        <v>0</v>
      </c>
      <c r="AP97" s="72">
        <f t="shared" si="174"/>
        <v>0</v>
      </c>
      <c r="AQ97" s="72">
        <f t="shared" si="174"/>
        <v>0</v>
      </c>
      <c r="AR97" s="72">
        <f t="shared" si="174"/>
        <v>0</v>
      </c>
      <c r="AS97" s="72">
        <f t="shared" si="174"/>
        <v>0</v>
      </c>
      <c r="AT97" s="72">
        <f t="shared" si="174"/>
        <v>0</v>
      </c>
      <c r="AU97" s="72">
        <f t="shared" si="174"/>
        <v>0</v>
      </c>
      <c r="AV97" s="72">
        <f t="shared" si="174"/>
        <v>0</v>
      </c>
      <c r="AW97" s="72">
        <f t="shared" si="174"/>
        <v>0</v>
      </c>
      <c r="AX97" s="72">
        <f t="shared" si="174"/>
        <v>0</v>
      </c>
      <c r="AY97" s="72">
        <f t="shared" si="174"/>
        <v>0</v>
      </c>
      <c r="AZ97" s="72">
        <f t="shared" si="174"/>
        <v>0</v>
      </c>
      <c r="BA97" s="72">
        <f t="shared" si="174"/>
        <v>0</v>
      </c>
    </row>
    <row r="98" spans="2:53" x14ac:dyDescent="0.25">
      <c r="B98" t="str">
        <f t="shared" si="172"/>
        <v>ATTREZZATURE IND.LI E COMM.LI</v>
      </c>
      <c r="C98" s="77">
        <f t="shared" si="172"/>
        <v>0.1</v>
      </c>
      <c r="F98" s="72"/>
      <c r="G98" s="72"/>
      <c r="H98" s="72"/>
      <c r="I98" s="72">
        <f>+(I$7*$C98)/12</f>
        <v>0</v>
      </c>
      <c r="J98" s="72">
        <f>+IF(I106=$I$7,0,1)*(SUM($I$7)*$C98)/12</f>
        <v>0</v>
      </c>
      <c r="K98" s="72">
        <f t="shared" ref="K98:BA98" si="175">+IF(J106=$I$7,0,1)*(SUM($I$7)*$C98)/12</f>
        <v>0</v>
      </c>
      <c r="L98" s="72">
        <f t="shared" si="175"/>
        <v>0</v>
      </c>
      <c r="M98" s="72">
        <f t="shared" si="175"/>
        <v>0</v>
      </c>
      <c r="N98" s="72">
        <f t="shared" si="175"/>
        <v>0</v>
      </c>
      <c r="O98" s="72">
        <f t="shared" si="175"/>
        <v>0</v>
      </c>
      <c r="P98" s="72">
        <f t="shared" si="175"/>
        <v>0</v>
      </c>
      <c r="Q98" s="72">
        <f t="shared" si="175"/>
        <v>0</v>
      </c>
      <c r="R98" s="72">
        <f t="shared" si="175"/>
        <v>0</v>
      </c>
      <c r="S98" s="72">
        <f t="shared" si="175"/>
        <v>0</v>
      </c>
      <c r="T98" s="72">
        <f t="shared" si="175"/>
        <v>0</v>
      </c>
      <c r="U98" s="72">
        <f t="shared" si="175"/>
        <v>0</v>
      </c>
      <c r="V98" s="72">
        <f t="shared" si="175"/>
        <v>0</v>
      </c>
      <c r="W98" s="72">
        <f t="shared" si="175"/>
        <v>0</v>
      </c>
      <c r="X98" s="72">
        <f t="shared" si="175"/>
        <v>0</v>
      </c>
      <c r="Y98" s="72">
        <f t="shared" si="175"/>
        <v>0</v>
      </c>
      <c r="Z98" s="72">
        <f t="shared" si="175"/>
        <v>0</v>
      </c>
      <c r="AA98" s="72">
        <f t="shared" si="175"/>
        <v>0</v>
      </c>
      <c r="AB98" s="72">
        <f t="shared" si="175"/>
        <v>0</v>
      </c>
      <c r="AC98" s="72">
        <f t="shared" si="175"/>
        <v>0</v>
      </c>
      <c r="AD98" s="72">
        <f t="shared" si="175"/>
        <v>0</v>
      </c>
      <c r="AE98" s="72">
        <f t="shared" si="175"/>
        <v>0</v>
      </c>
      <c r="AF98" s="72">
        <f t="shared" si="175"/>
        <v>0</v>
      </c>
      <c r="AG98" s="72">
        <f t="shared" si="175"/>
        <v>0</v>
      </c>
      <c r="AH98" s="72">
        <f t="shared" si="175"/>
        <v>0</v>
      </c>
      <c r="AI98" s="72">
        <f t="shared" si="175"/>
        <v>0</v>
      </c>
      <c r="AJ98" s="72">
        <f t="shared" si="175"/>
        <v>0</v>
      </c>
      <c r="AK98" s="72">
        <f t="shared" si="175"/>
        <v>0</v>
      </c>
      <c r="AL98" s="72">
        <f t="shared" si="175"/>
        <v>0</v>
      </c>
      <c r="AM98" s="72">
        <f t="shared" si="175"/>
        <v>0</v>
      </c>
      <c r="AN98" s="72">
        <f t="shared" si="175"/>
        <v>0</v>
      </c>
      <c r="AO98" s="72">
        <f t="shared" si="175"/>
        <v>0</v>
      </c>
      <c r="AP98" s="72">
        <f t="shared" si="175"/>
        <v>0</v>
      </c>
      <c r="AQ98" s="72">
        <f t="shared" si="175"/>
        <v>0</v>
      </c>
      <c r="AR98" s="72">
        <f t="shared" si="175"/>
        <v>0</v>
      </c>
      <c r="AS98" s="72">
        <f t="shared" si="175"/>
        <v>0</v>
      </c>
      <c r="AT98" s="72">
        <f t="shared" si="175"/>
        <v>0</v>
      </c>
      <c r="AU98" s="72">
        <f t="shared" si="175"/>
        <v>0</v>
      </c>
      <c r="AV98" s="72">
        <f t="shared" si="175"/>
        <v>0</v>
      </c>
      <c r="AW98" s="72">
        <f t="shared" si="175"/>
        <v>0</v>
      </c>
      <c r="AX98" s="72">
        <f t="shared" si="175"/>
        <v>0</v>
      </c>
      <c r="AY98" s="72">
        <f t="shared" si="175"/>
        <v>0</v>
      </c>
      <c r="AZ98" s="72">
        <f t="shared" si="175"/>
        <v>0</v>
      </c>
      <c r="BA98" s="72">
        <f t="shared" si="175"/>
        <v>0</v>
      </c>
    </row>
    <row r="99" spans="2:53" x14ac:dyDescent="0.25">
      <c r="B99" t="str">
        <f t="shared" ref="B99:C99" si="176">+B82</f>
        <v>ALTRI BENI</v>
      </c>
      <c r="C99" s="77">
        <f t="shared" si="176"/>
        <v>0.1</v>
      </c>
      <c r="F99" s="72"/>
      <c r="G99" s="72"/>
      <c r="H99" s="72"/>
      <c r="I99" s="72">
        <f>+(I$8*$C99)/12</f>
        <v>0</v>
      </c>
      <c r="J99" s="72">
        <f>+IF(I107=$I$8,0,1)*(SUM($I$8)*$C99)/12</f>
        <v>0</v>
      </c>
      <c r="K99" s="72">
        <f t="shared" ref="K99:BA99" si="177">+IF(J107=$I$8,0,1)*(SUM($I$8)*$C99)/12</f>
        <v>0</v>
      </c>
      <c r="L99" s="72">
        <f t="shared" si="177"/>
        <v>0</v>
      </c>
      <c r="M99" s="72">
        <f t="shared" si="177"/>
        <v>0</v>
      </c>
      <c r="N99" s="72">
        <f t="shared" si="177"/>
        <v>0</v>
      </c>
      <c r="O99" s="72">
        <f t="shared" si="177"/>
        <v>0</v>
      </c>
      <c r="P99" s="72">
        <f t="shared" si="177"/>
        <v>0</v>
      </c>
      <c r="Q99" s="72">
        <f t="shared" si="177"/>
        <v>0</v>
      </c>
      <c r="R99" s="72">
        <f t="shared" si="177"/>
        <v>0</v>
      </c>
      <c r="S99" s="72">
        <f t="shared" si="177"/>
        <v>0</v>
      </c>
      <c r="T99" s="72">
        <f t="shared" si="177"/>
        <v>0</v>
      </c>
      <c r="U99" s="72">
        <f t="shared" si="177"/>
        <v>0</v>
      </c>
      <c r="V99" s="72">
        <f t="shared" si="177"/>
        <v>0</v>
      </c>
      <c r="W99" s="72">
        <f t="shared" si="177"/>
        <v>0</v>
      </c>
      <c r="X99" s="72">
        <f t="shared" si="177"/>
        <v>0</v>
      </c>
      <c r="Y99" s="72">
        <f t="shared" si="177"/>
        <v>0</v>
      </c>
      <c r="Z99" s="72">
        <f t="shared" si="177"/>
        <v>0</v>
      </c>
      <c r="AA99" s="72">
        <f t="shared" si="177"/>
        <v>0</v>
      </c>
      <c r="AB99" s="72">
        <f t="shared" si="177"/>
        <v>0</v>
      </c>
      <c r="AC99" s="72">
        <f t="shared" si="177"/>
        <v>0</v>
      </c>
      <c r="AD99" s="72">
        <f t="shared" si="177"/>
        <v>0</v>
      </c>
      <c r="AE99" s="72">
        <f t="shared" si="177"/>
        <v>0</v>
      </c>
      <c r="AF99" s="72">
        <f t="shared" si="177"/>
        <v>0</v>
      </c>
      <c r="AG99" s="72">
        <f t="shared" si="177"/>
        <v>0</v>
      </c>
      <c r="AH99" s="72">
        <f t="shared" si="177"/>
        <v>0</v>
      </c>
      <c r="AI99" s="72">
        <f t="shared" si="177"/>
        <v>0</v>
      </c>
      <c r="AJ99" s="72">
        <f t="shared" si="177"/>
        <v>0</v>
      </c>
      <c r="AK99" s="72">
        <f t="shared" si="177"/>
        <v>0</v>
      </c>
      <c r="AL99" s="72">
        <f t="shared" si="177"/>
        <v>0</v>
      </c>
      <c r="AM99" s="72">
        <f t="shared" si="177"/>
        <v>0</v>
      </c>
      <c r="AN99" s="72">
        <f t="shared" si="177"/>
        <v>0</v>
      </c>
      <c r="AO99" s="72">
        <f t="shared" si="177"/>
        <v>0</v>
      </c>
      <c r="AP99" s="72">
        <f t="shared" si="177"/>
        <v>0</v>
      </c>
      <c r="AQ99" s="72">
        <f t="shared" si="177"/>
        <v>0</v>
      </c>
      <c r="AR99" s="72">
        <f t="shared" si="177"/>
        <v>0</v>
      </c>
      <c r="AS99" s="72">
        <f t="shared" si="177"/>
        <v>0</v>
      </c>
      <c r="AT99" s="72">
        <f t="shared" si="177"/>
        <v>0</v>
      </c>
      <c r="AU99" s="72">
        <f t="shared" si="177"/>
        <v>0</v>
      </c>
      <c r="AV99" s="72">
        <f t="shared" si="177"/>
        <v>0</v>
      </c>
      <c r="AW99" s="72">
        <f t="shared" si="177"/>
        <v>0</v>
      </c>
      <c r="AX99" s="72">
        <f t="shared" si="177"/>
        <v>0</v>
      </c>
      <c r="AY99" s="72">
        <f t="shared" si="177"/>
        <v>0</v>
      </c>
      <c r="AZ99" s="72">
        <f t="shared" si="177"/>
        <v>0</v>
      </c>
      <c r="BA99" s="72">
        <f t="shared" si="177"/>
        <v>0</v>
      </c>
    </row>
    <row r="100" spans="2:53" x14ac:dyDescent="0.25">
      <c r="B100" t="str">
        <f t="shared" ref="B100:C100" si="178">+B83</f>
        <v>COSTI D'IMPIANTO E AMPLIAMENTO</v>
      </c>
      <c r="C100" s="77">
        <f t="shared" si="178"/>
        <v>0.1</v>
      </c>
      <c r="F100" s="72"/>
      <c r="G100" s="72"/>
      <c r="H100" s="72"/>
      <c r="I100" s="72">
        <f>+(I$9*$C100)/12</f>
        <v>0</v>
      </c>
      <c r="J100" s="72">
        <f>+IF(I108=$I$9,0,1)*(SUM($I$9)*$C100)/12</f>
        <v>0</v>
      </c>
      <c r="K100" s="72">
        <f t="shared" ref="K100:BA100" si="179">+IF(J108=$I$9,0,1)*(SUM($I$9)*$C100)/12</f>
        <v>0</v>
      </c>
      <c r="L100" s="72">
        <f t="shared" si="179"/>
        <v>0</v>
      </c>
      <c r="M100" s="72">
        <f t="shared" si="179"/>
        <v>0</v>
      </c>
      <c r="N100" s="72">
        <f t="shared" si="179"/>
        <v>0</v>
      </c>
      <c r="O100" s="72">
        <f t="shared" si="179"/>
        <v>0</v>
      </c>
      <c r="P100" s="72">
        <f t="shared" si="179"/>
        <v>0</v>
      </c>
      <c r="Q100" s="72">
        <f t="shared" si="179"/>
        <v>0</v>
      </c>
      <c r="R100" s="72">
        <f t="shared" si="179"/>
        <v>0</v>
      </c>
      <c r="S100" s="72">
        <f t="shared" si="179"/>
        <v>0</v>
      </c>
      <c r="T100" s="72">
        <f t="shared" si="179"/>
        <v>0</v>
      </c>
      <c r="U100" s="72">
        <f t="shared" si="179"/>
        <v>0</v>
      </c>
      <c r="V100" s="72">
        <f t="shared" si="179"/>
        <v>0</v>
      </c>
      <c r="W100" s="72">
        <f t="shared" si="179"/>
        <v>0</v>
      </c>
      <c r="X100" s="72">
        <f t="shared" si="179"/>
        <v>0</v>
      </c>
      <c r="Y100" s="72">
        <f t="shared" si="179"/>
        <v>0</v>
      </c>
      <c r="Z100" s="72">
        <f t="shared" si="179"/>
        <v>0</v>
      </c>
      <c r="AA100" s="72">
        <f t="shared" si="179"/>
        <v>0</v>
      </c>
      <c r="AB100" s="72">
        <f t="shared" si="179"/>
        <v>0</v>
      </c>
      <c r="AC100" s="72">
        <f t="shared" si="179"/>
        <v>0</v>
      </c>
      <c r="AD100" s="72">
        <f t="shared" si="179"/>
        <v>0</v>
      </c>
      <c r="AE100" s="72">
        <f t="shared" si="179"/>
        <v>0</v>
      </c>
      <c r="AF100" s="72">
        <f t="shared" si="179"/>
        <v>0</v>
      </c>
      <c r="AG100" s="72">
        <f t="shared" si="179"/>
        <v>0</v>
      </c>
      <c r="AH100" s="72">
        <f t="shared" si="179"/>
        <v>0</v>
      </c>
      <c r="AI100" s="72">
        <f t="shared" si="179"/>
        <v>0</v>
      </c>
      <c r="AJ100" s="72">
        <f t="shared" si="179"/>
        <v>0</v>
      </c>
      <c r="AK100" s="72">
        <f t="shared" si="179"/>
        <v>0</v>
      </c>
      <c r="AL100" s="72">
        <f t="shared" si="179"/>
        <v>0</v>
      </c>
      <c r="AM100" s="72">
        <f t="shared" si="179"/>
        <v>0</v>
      </c>
      <c r="AN100" s="72">
        <f t="shared" si="179"/>
        <v>0</v>
      </c>
      <c r="AO100" s="72">
        <f t="shared" si="179"/>
        <v>0</v>
      </c>
      <c r="AP100" s="72">
        <f t="shared" si="179"/>
        <v>0</v>
      </c>
      <c r="AQ100" s="72">
        <f t="shared" si="179"/>
        <v>0</v>
      </c>
      <c r="AR100" s="72">
        <f t="shared" si="179"/>
        <v>0</v>
      </c>
      <c r="AS100" s="72">
        <f t="shared" si="179"/>
        <v>0</v>
      </c>
      <c r="AT100" s="72">
        <f t="shared" si="179"/>
        <v>0</v>
      </c>
      <c r="AU100" s="72">
        <f t="shared" si="179"/>
        <v>0</v>
      </c>
      <c r="AV100" s="72">
        <f t="shared" si="179"/>
        <v>0</v>
      </c>
      <c r="AW100" s="72">
        <f t="shared" si="179"/>
        <v>0</v>
      </c>
      <c r="AX100" s="72">
        <f t="shared" si="179"/>
        <v>0</v>
      </c>
      <c r="AY100" s="72">
        <f t="shared" si="179"/>
        <v>0</v>
      </c>
      <c r="AZ100" s="72">
        <f t="shared" si="179"/>
        <v>0</v>
      </c>
      <c r="BA100" s="72">
        <f t="shared" si="179"/>
        <v>0</v>
      </c>
    </row>
    <row r="101" spans="2:53" x14ac:dyDescent="0.25">
      <c r="B101" t="str">
        <f t="shared" ref="B101:C102" si="180">+B84</f>
        <v>Ricerca &amp; Sviluppo</v>
      </c>
      <c r="C101" s="77">
        <f t="shared" si="180"/>
        <v>0.1</v>
      </c>
      <c r="F101" s="72"/>
      <c r="G101" s="72"/>
      <c r="H101" s="72"/>
      <c r="I101" s="72">
        <f>+(I$10*$C101)/12</f>
        <v>0</v>
      </c>
      <c r="J101" s="72">
        <f>+IF(I109=$I$10,0,1)*(SUM($I$10)*$C101)/12</f>
        <v>0</v>
      </c>
      <c r="K101" s="72">
        <f t="shared" ref="K101:BA101" si="181">+IF(J109=$I$10,0,1)*(SUM($I$10)*$C101)/12</f>
        <v>0</v>
      </c>
      <c r="L101" s="72">
        <f t="shared" si="181"/>
        <v>0</v>
      </c>
      <c r="M101" s="72">
        <f t="shared" si="181"/>
        <v>0</v>
      </c>
      <c r="N101" s="72">
        <f t="shared" si="181"/>
        <v>0</v>
      </c>
      <c r="O101" s="72">
        <f t="shared" si="181"/>
        <v>0</v>
      </c>
      <c r="P101" s="72">
        <f t="shared" si="181"/>
        <v>0</v>
      </c>
      <c r="Q101" s="72">
        <f t="shared" si="181"/>
        <v>0</v>
      </c>
      <c r="R101" s="72">
        <f t="shared" si="181"/>
        <v>0</v>
      </c>
      <c r="S101" s="72">
        <f t="shared" si="181"/>
        <v>0</v>
      </c>
      <c r="T101" s="72">
        <f t="shared" si="181"/>
        <v>0</v>
      </c>
      <c r="U101" s="72">
        <f t="shared" si="181"/>
        <v>0</v>
      </c>
      <c r="V101" s="72">
        <f t="shared" si="181"/>
        <v>0</v>
      </c>
      <c r="W101" s="72">
        <f t="shared" si="181"/>
        <v>0</v>
      </c>
      <c r="X101" s="72">
        <f t="shared" si="181"/>
        <v>0</v>
      </c>
      <c r="Y101" s="72">
        <f t="shared" si="181"/>
        <v>0</v>
      </c>
      <c r="Z101" s="72">
        <f t="shared" si="181"/>
        <v>0</v>
      </c>
      <c r="AA101" s="72">
        <f t="shared" si="181"/>
        <v>0</v>
      </c>
      <c r="AB101" s="72">
        <f t="shared" si="181"/>
        <v>0</v>
      </c>
      <c r="AC101" s="72">
        <f t="shared" si="181"/>
        <v>0</v>
      </c>
      <c r="AD101" s="72">
        <f t="shared" si="181"/>
        <v>0</v>
      </c>
      <c r="AE101" s="72">
        <f t="shared" si="181"/>
        <v>0</v>
      </c>
      <c r="AF101" s="72">
        <f t="shared" si="181"/>
        <v>0</v>
      </c>
      <c r="AG101" s="72">
        <f t="shared" si="181"/>
        <v>0</v>
      </c>
      <c r="AH101" s="72">
        <f t="shared" si="181"/>
        <v>0</v>
      </c>
      <c r="AI101" s="72">
        <f t="shared" si="181"/>
        <v>0</v>
      </c>
      <c r="AJ101" s="72">
        <f t="shared" si="181"/>
        <v>0</v>
      </c>
      <c r="AK101" s="72">
        <f t="shared" si="181"/>
        <v>0</v>
      </c>
      <c r="AL101" s="72">
        <f t="shared" si="181"/>
        <v>0</v>
      </c>
      <c r="AM101" s="72">
        <f t="shared" si="181"/>
        <v>0</v>
      </c>
      <c r="AN101" s="72">
        <f t="shared" si="181"/>
        <v>0</v>
      </c>
      <c r="AO101" s="72">
        <f t="shared" si="181"/>
        <v>0</v>
      </c>
      <c r="AP101" s="72">
        <f t="shared" si="181"/>
        <v>0</v>
      </c>
      <c r="AQ101" s="72">
        <f t="shared" si="181"/>
        <v>0</v>
      </c>
      <c r="AR101" s="72">
        <f t="shared" si="181"/>
        <v>0</v>
      </c>
      <c r="AS101" s="72">
        <f t="shared" si="181"/>
        <v>0</v>
      </c>
      <c r="AT101" s="72">
        <f t="shared" si="181"/>
        <v>0</v>
      </c>
      <c r="AU101" s="72">
        <f t="shared" si="181"/>
        <v>0</v>
      </c>
      <c r="AV101" s="72">
        <f t="shared" si="181"/>
        <v>0</v>
      </c>
      <c r="AW101" s="72">
        <f t="shared" si="181"/>
        <v>0</v>
      </c>
      <c r="AX101" s="72">
        <f t="shared" si="181"/>
        <v>0</v>
      </c>
      <c r="AY101" s="72">
        <f t="shared" si="181"/>
        <v>0</v>
      </c>
      <c r="AZ101" s="72">
        <f t="shared" si="181"/>
        <v>0</v>
      </c>
      <c r="BA101" s="72">
        <f t="shared" si="181"/>
        <v>0</v>
      </c>
    </row>
    <row r="102" spans="2:53" x14ac:dyDescent="0.25">
      <c r="B102" t="str">
        <f t="shared" si="180"/>
        <v>ALTRE IMM.NI IMMATERIALI</v>
      </c>
      <c r="C102" s="77">
        <f t="shared" si="180"/>
        <v>0.1</v>
      </c>
      <c r="F102" s="72"/>
      <c r="G102" s="72"/>
      <c r="H102" s="72"/>
      <c r="I102" s="72">
        <f>+(I$11*$C102)/12</f>
        <v>0</v>
      </c>
      <c r="J102" s="72">
        <f>+IF(I110=$I$11,0,1)*(SUM($I$11)*$C102)/12</f>
        <v>0</v>
      </c>
      <c r="K102" s="72">
        <f t="shared" ref="K102:BA102" si="182">+IF(J110=$I$11,0,1)*(SUM($I$11)*$C102)/12</f>
        <v>0</v>
      </c>
      <c r="L102" s="72">
        <f t="shared" si="182"/>
        <v>0</v>
      </c>
      <c r="M102" s="72">
        <f t="shared" si="182"/>
        <v>0</v>
      </c>
      <c r="N102" s="72">
        <f t="shared" si="182"/>
        <v>0</v>
      </c>
      <c r="O102" s="72">
        <f t="shared" si="182"/>
        <v>0</v>
      </c>
      <c r="P102" s="72">
        <f t="shared" si="182"/>
        <v>0</v>
      </c>
      <c r="Q102" s="72">
        <f t="shared" si="182"/>
        <v>0</v>
      </c>
      <c r="R102" s="72">
        <f t="shared" si="182"/>
        <v>0</v>
      </c>
      <c r="S102" s="72">
        <f t="shared" si="182"/>
        <v>0</v>
      </c>
      <c r="T102" s="72">
        <f t="shared" si="182"/>
        <v>0</v>
      </c>
      <c r="U102" s="72">
        <f t="shared" si="182"/>
        <v>0</v>
      </c>
      <c r="V102" s="72">
        <f t="shared" si="182"/>
        <v>0</v>
      </c>
      <c r="W102" s="72">
        <f t="shared" si="182"/>
        <v>0</v>
      </c>
      <c r="X102" s="72">
        <f t="shared" si="182"/>
        <v>0</v>
      </c>
      <c r="Y102" s="72">
        <f t="shared" si="182"/>
        <v>0</v>
      </c>
      <c r="Z102" s="72">
        <f t="shared" si="182"/>
        <v>0</v>
      </c>
      <c r="AA102" s="72">
        <f t="shared" si="182"/>
        <v>0</v>
      </c>
      <c r="AB102" s="72">
        <f t="shared" si="182"/>
        <v>0</v>
      </c>
      <c r="AC102" s="72">
        <f t="shared" si="182"/>
        <v>0</v>
      </c>
      <c r="AD102" s="72">
        <f t="shared" si="182"/>
        <v>0</v>
      </c>
      <c r="AE102" s="72">
        <f t="shared" si="182"/>
        <v>0</v>
      </c>
      <c r="AF102" s="72">
        <f t="shared" si="182"/>
        <v>0</v>
      </c>
      <c r="AG102" s="72">
        <f t="shared" si="182"/>
        <v>0</v>
      </c>
      <c r="AH102" s="72">
        <f t="shared" si="182"/>
        <v>0</v>
      </c>
      <c r="AI102" s="72">
        <f t="shared" si="182"/>
        <v>0</v>
      </c>
      <c r="AJ102" s="72">
        <f t="shared" si="182"/>
        <v>0</v>
      </c>
      <c r="AK102" s="72">
        <f t="shared" si="182"/>
        <v>0</v>
      </c>
      <c r="AL102" s="72">
        <f t="shared" si="182"/>
        <v>0</v>
      </c>
      <c r="AM102" s="72">
        <f t="shared" si="182"/>
        <v>0</v>
      </c>
      <c r="AN102" s="72">
        <f t="shared" si="182"/>
        <v>0</v>
      </c>
      <c r="AO102" s="72">
        <f t="shared" si="182"/>
        <v>0</v>
      </c>
      <c r="AP102" s="72">
        <f t="shared" si="182"/>
        <v>0</v>
      </c>
      <c r="AQ102" s="72">
        <f t="shared" si="182"/>
        <v>0</v>
      </c>
      <c r="AR102" s="72">
        <f t="shared" si="182"/>
        <v>0</v>
      </c>
      <c r="AS102" s="72">
        <f t="shared" si="182"/>
        <v>0</v>
      </c>
      <c r="AT102" s="72">
        <f t="shared" si="182"/>
        <v>0</v>
      </c>
      <c r="AU102" s="72">
        <f t="shared" si="182"/>
        <v>0</v>
      </c>
      <c r="AV102" s="72">
        <f t="shared" si="182"/>
        <v>0</v>
      </c>
      <c r="AW102" s="72">
        <f t="shared" si="182"/>
        <v>0</v>
      </c>
      <c r="AX102" s="72">
        <f t="shared" si="182"/>
        <v>0</v>
      </c>
      <c r="AY102" s="72">
        <f t="shared" si="182"/>
        <v>0</v>
      </c>
      <c r="AZ102" s="72">
        <f t="shared" si="182"/>
        <v>0</v>
      </c>
      <c r="BA102" s="72">
        <f t="shared" si="182"/>
        <v>0</v>
      </c>
    </row>
    <row r="103" spans="2:53" ht="30" x14ac:dyDescent="0.25">
      <c r="C103" s="75"/>
      <c r="F103" s="75" t="s">
        <v>276</v>
      </c>
      <c r="G103" s="75" t="s">
        <v>276</v>
      </c>
      <c r="H103" s="75" t="s">
        <v>276</v>
      </c>
      <c r="I103" s="75" t="s">
        <v>276</v>
      </c>
      <c r="J103" s="75" t="s">
        <v>276</v>
      </c>
      <c r="K103" s="75" t="s">
        <v>276</v>
      </c>
      <c r="L103" s="75" t="s">
        <v>276</v>
      </c>
      <c r="M103" s="75" t="s">
        <v>276</v>
      </c>
      <c r="N103" s="75" t="s">
        <v>276</v>
      </c>
      <c r="O103" s="75" t="s">
        <v>276</v>
      </c>
      <c r="P103" s="75" t="s">
        <v>276</v>
      </c>
      <c r="Q103" s="75" t="s">
        <v>276</v>
      </c>
      <c r="R103" s="75" t="s">
        <v>276</v>
      </c>
      <c r="S103" s="75" t="s">
        <v>276</v>
      </c>
      <c r="T103" s="75" t="s">
        <v>276</v>
      </c>
      <c r="U103" s="75" t="s">
        <v>276</v>
      </c>
      <c r="V103" s="75" t="s">
        <v>276</v>
      </c>
      <c r="W103" s="75" t="s">
        <v>276</v>
      </c>
      <c r="X103" s="75" t="s">
        <v>276</v>
      </c>
      <c r="Y103" s="75" t="s">
        <v>276</v>
      </c>
      <c r="Z103" s="75" t="s">
        <v>276</v>
      </c>
      <c r="AA103" s="75" t="s">
        <v>276</v>
      </c>
      <c r="AB103" s="75" t="s">
        <v>276</v>
      </c>
      <c r="AC103" s="75" t="s">
        <v>276</v>
      </c>
      <c r="AD103" s="75" t="s">
        <v>276</v>
      </c>
      <c r="AE103" s="75" t="s">
        <v>276</v>
      </c>
      <c r="AF103" s="75" t="s">
        <v>276</v>
      </c>
      <c r="AG103" s="75" t="s">
        <v>276</v>
      </c>
      <c r="AH103" s="75" t="s">
        <v>276</v>
      </c>
      <c r="AI103" s="75" t="s">
        <v>276</v>
      </c>
      <c r="AJ103" s="75" t="s">
        <v>276</v>
      </c>
      <c r="AK103" s="75" t="s">
        <v>276</v>
      </c>
      <c r="AL103" s="75" t="s">
        <v>276</v>
      </c>
      <c r="AM103" s="75" t="s">
        <v>276</v>
      </c>
      <c r="AN103" s="75" t="s">
        <v>276</v>
      </c>
      <c r="AO103" s="75" t="s">
        <v>276</v>
      </c>
      <c r="AP103" s="75" t="s">
        <v>276</v>
      </c>
      <c r="AQ103" s="75" t="s">
        <v>276</v>
      </c>
      <c r="AR103" s="75" t="s">
        <v>276</v>
      </c>
      <c r="AS103" s="75" t="s">
        <v>276</v>
      </c>
      <c r="AT103" s="75" t="s">
        <v>276</v>
      </c>
      <c r="AU103" s="75" t="s">
        <v>276</v>
      </c>
      <c r="AV103" s="75" t="s">
        <v>276</v>
      </c>
      <c r="AW103" s="75" t="s">
        <v>276</v>
      </c>
      <c r="AX103" s="75" t="s">
        <v>276</v>
      </c>
      <c r="AY103" s="75" t="s">
        <v>276</v>
      </c>
      <c r="AZ103" s="75" t="s">
        <v>276</v>
      </c>
      <c r="BA103" s="75" t="s">
        <v>276</v>
      </c>
    </row>
    <row r="104" spans="2:53" x14ac:dyDescent="0.25">
      <c r="B104" t="str">
        <f t="shared" ref="B104:B110" si="183">+B96</f>
        <v>FABBRICATI</v>
      </c>
      <c r="C104" s="77"/>
      <c r="F104" s="72"/>
      <c r="G104" s="72"/>
      <c r="H104" s="72"/>
      <c r="I104" s="72">
        <f t="shared" ref="I104:AN104" si="184">+H104+I96</f>
        <v>0</v>
      </c>
      <c r="J104" s="72">
        <f t="shared" si="184"/>
        <v>0</v>
      </c>
      <c r="K104" s="72">
        <f t="shared" si="184"/>
        <v>0</v>
      </c>
      <c r="L104" s="72">
        <f t="shared" si="184"/>
        <v>0</v>
      </c>
      <c r="M104" s="72">
        <f t="shared" si="184"/>
        <v>0</v>
      </c>
      <c r="N104" s="72">
        <f t="shared" si="184"/>
        <v>0</v>
      </c>
      <c r="O104" s="72">
        <f t="shared" si="184"/>
        <v>0</v>
      </c>
      <c r="P104" s="72">
        <f t="shared" si="184"/>
        <v>0</v>
      </c>
      <c r="Q104" s="72">
        <f t="shared" si="184"/>
        <v>0</v>
      </c>
      <c r="R104" s="72">
        <f t="shared" si="184"/>
        <v>0</v>
      </c>
      <c r="S104" s="72">
        <f t="shared" si="184"/>
        <v>0</v>
      </c>
      <c r="T104" s="72">
        <f t="shared" si="184"/>
        <v>0</v>
      </c>
      <c r="U104" s="72">
        <f t="shared" si="184"/>
        <v>0</v>
      </c>
      <c r="V104" s="72">
        <f t="shared" si="184"/>
        <v>0</v>
      </c>
      <c r="W104" s="72">
        <f t="shared" si="184"/>
        <v>0</v>
      </c>
      <c r="X104" s="72">
        <f t="shared" si="184"/>
        <v>0</v>
      </c>
      <c r="Y104" s="72">
        <f t="shared" si="184"/>
        <v>0</v>
      </c>
      <c r="Z104" s="72">
        <f t="shared" si="184"/>
        <v>0</v>
      </c>
      <c r="AA104" s="72">
        <f t="shared" si="184"/>
        <v>0</v>
      </c>
      <c r="AB104" s="72">
        <f t="shared" si="184"/>
        <v>0</v>
      </c>
      <c r="AC104" s="72">
        <f t="shared" si="184"/>
        <v>0</v>
      </c>
      <c r="AD104" s="72">
        <f t="shared" si="184"/>
        <v>0</v>
      </c>
      <c r="AE104" s="72">
        <f t="shared" si="184"/>
        <v>0</v>
      </c>
      <c r="AF104" s="72">
        <f t="shared" si="184"/>
        <v>0</v>
      </c>
      <c r="AG104" s="72">
        <f t="shared" si="184"/>
        <v>0</v>
      </c>
      <c r="AH104" s="72">
        <f t="shared" si="184"/>
        <v>0</v>
      </c>
      <c r="AI104" s="72">
        <f t="shared" si="184"/>
        <v>0</v>
      </c>
      <c r="AJ104" s="72">
        <f t="shared" si="184"/>
        <v>0</v>
      </c>
      <c r="AK104" s="72">
        <f t="shared" si="184"/>
        <v>0</v>
      </c>
      <c r="AL104" s="72">
        <f t="shared" si="184"/>
        <v>0</v>
      </c>
      <c r="AM104" s="72">
        <f t="shared" si="184"/>
        <v>0</v>
      </c>
      <c r="AN104" s="72">
        <f t="shared" si="184"/>
        <v>0</v>
      </c>
      <c r="AO104" s="72">
        <f t="shared" ref="AO104:BA104" si="185">+AN104+AO96</f>
        <v>0</v>
      </c>
      <c r="AP104" s="72">
        <f t="shared" si="185"/>
        <v>0</v>
      </c>
      <c r="AQ104" s="72">
        <f t="shared" si="185"/>
        <v>0</v>
      </c>
      <c r="AR104" s="72">
        <f t="shared" si="185"/>
        <v>0</v>
      </c>
      <c r="AS104" s="72">
        <f t="shared" si="185"/>
        <v>0</v>
      </c>
      <c r="AT104" s="72">
        <f t="shared" si="185"/>
        <v>0</v>
      </c>
      <c r="AU104" s="72">
        <f t="shared" si="185"/>
        <v>0</v>
      </c>
      <c r="AV104" s="72">
        <f t="shared" si="185"/>
        <v>0</v>
      </c>
      <c r="AW104" s="72">
        <f t="shared" si="185"/>
        <v>0</v>
      </c>
      <c r="AX104" s="72">
        <f t="shared" si="185"/>
        <v>0</v>
      </c>
      <c r="AY104" s="72">
        <f t="shared" si="185"/>
        <v>0</v>
      </c>
      <c r="AZ104" s="72">
        <f t="shared" si="185"/>
        <v>0</v>
      </c>
      <c r="BA104" s="72">
        <f t="shared" si="185"/>
        <v>0</v>
      </c>
    </row>
    <row r="105" spans="2:53" x14ac:dyDescent="0.25">
      <c r="B105" t="str">
        <f t="shared" si="183"/>
        <v>IMPIANTI E MACCHINARI</v>
      </c>
      <c r="C105" s="77"/>
      <c r="F105" s="72"/>
      <c r="G105" s="72"/>
      <c r="H105" s="72"/>
      <c r="I105" s="72">
        <f t="shared" ref="I105:AN105" si="186">+H105+I97</f>
        <v>0</v>
      </c>
      <c r="J105" s="72">
        <f t="shared" si="186"/>
        <v>0</v>
      </c>
      <c r="K105" s="72">
        <f t="shared" si="186"/>
        <v>0</v>
      </c>
      <c r="L105" s="72">
        <f t="shared" si="186"/>
        <v>0</v>
      </c>
      <c r="M105" s="72">
        <f t="shared" si="186"/>
        <v>0</v>
      </c>
      <c r="N105" s="72">
        <f t="shared" si="186"/>
        <v>0</v>
      </c>
      <c r="O105" s="72">
        <f t="shared" si="186"/>
        <v>0</v>
      </c>
      <c r="P105" s="72">
        <f t="shared" si="186"/>
        <v>0</v>
      </c>
      <c r="Q105" s="72">
        <f t="shared" si="186"/>
        <v>0</v>
      </c>
      <c r="R105" s="72">
        <f t="shared" si="186"/>
        <v>0</v>
      </c>
      <c r="S105" s="72">
        <f t="shared" si="186"/>
        <v>0</v>
      </c>
      <c r="T105" s="72">
        <f t="shared" si="186"/>
        <v>0</v>
      </c>
      <c r="U105" s="72">
        <f t="shared" si="186"/>
        <v>0</v>
      </c>
      <c r="V105" s="72">
        <f t="shared" si="186"/>
        <v>0</v>
      </c>
      <c r="W105" s="72">
        <f t="shared" si="186"/>
        <v>0</v>
      </c>
      <c r="X105" s="72">
        <f t="shared" si="186"/>
        <v>0</v>
      </c>
      <c r="Y105" s="72">
        <f t="shared" si="186"/>
        <v>0</v>
      </c>
      <c r="Z105" s="72">
        <f t="shared" si="186"/>
        <v>0</v>
      </c>
      <c r="AA105" s="72">
        <f t="shared" si="186"/>
        <v>0</v>
      </c>
      <c r="AB105" s="72">
        <f t="shared" si="186"/>
        <v>0</v>
      </c>
      <c r="AC105" s="72">
        <f t="shared" si="186"/>
        <v>0</v>
      </c>
      <c r="AD105" s="72">
        <f t="shared" si="186"/>
        <v>0</v>
      </c>
      <c r="AE105" s="72">
        <f t="shared" si="186"/>
        <v>0</v>
      </c>
      <c r="AF105" s="72">
        <f t="shared" si="186"/>
        <v>0</v>
      </c>
      <c r="AG105" s="72">
        <f t="shared" si="186"/>
        <v>0</v>
      </c>
      <c r="AH105" s="72">
        <f t="shared" si="186"/>
        <v>0</v>
      </c>
      <c r="AI105" s="72">
        <f t="shared" si="186"/>
        <v>0</v>
      </c>
      <c r="AJ105" s="72">
        <f t="shared" si="186"/>
        <v>0</v>
      </c>
      <c r="AK105" s="72">
        <f t="shared" si="186"/>
        <v>0</v>
      </c>
      <c r="AL105" s="72">
        <f t="shared" si="186"/>
        <v>0</v>
      </c>
      <c r="AM105" s="72">
        <f t="shared" si="186"/>
        <v>0</v>
      </c>
      <c r="AN105" s="72">
        <f t="shared" si="186"/>
        <v>0</v>
      </c>
      <c r="AO105" s="72">
        <f t="shared" ref="AO105:BA105" si="187">+AN105+AO97</f>
        <v>0</v>
      </c>
      <c r="AP105" s="72">
        <f t="shared" si="187"/>
        <v>0</v>
      </c>
      <c r="AQ105" s="72">
        <f t="shared" si="187"/>
        <v>0</v>
      </c>
      <c r="AR105" s="72">
        <f t="shared" si="187"/>
        <v>0</v>
      </c>
      <c r="AS105" s="72">
        <f t="shared" si="187"/>
        <v>0</v>
      </c>
      <c r="AT105" s="72">
        <f t="shared" si="187"/>
        <v>0</v>
      </c>
      <c r="AU105" s="72">
        <f t="shared" si="187"/>
        <v>0</v>
      </c>
      <c r="AV105" s="72">
        <f t="shared" si="187"/>
        <v>0</v>
      </c>
      <c r="AW105" s="72">
        <f t="shared" si="187"/>
        <v>0</v>
      </c>
      <c r="AX105" s="72">
        <f t="shared" si="187"/>
        <v>0</v>
      </c>
      <c r="AY105" s="72">
        <f t="shared" si="187"/>
        <v>0</v>
      </c>
      <c r="AZ105" s="72">
        <f t="shared" si="187"/>
        <v>0</v>
      </c>
      <c r="BA105" s="72">
        <f t="shared" si="187"/>
        <v>0</v>
      </c>
    </row>
    <row r="106" spans="2:53" x14ac:dyDescent="0.25">
      <c r="B106" t="str">
        <f t="shared" si="183"/>
        <v>ATTREZZATURE IND.LI E COMM.LI</v>
      </c>
      <c r="C106" s="77"/>
      <c r="F106" s="72"/>
      <c r="G106" s="72"/>
      <c r="H106" s="72"/>
      <c r="I106" s="72">
        <f t="shared" ref="I106:AN107" si="188">+H106+I98</f>
        <v>0</v>
      </c>
      <c r="J106" s="72">
        <f t="shared" si="188"/>
        <v>0</v>
      </c>
      <c r="K106" s="72">
        <f t="shared" si="188"/>
        <v>0</v>
      </c>
      <c r="L106" s="72">
        <f t="shared" si="188"/>
        <v>0</v>
      </c>
      <c r="M106" s="72">
        <f t="shared" si="188"/>
        <v>0</v>
      </c>
      <c r="N106" s="72">
        <f t="shared" si="188"/>
        <v>0</v>
      </c>
      <c r="O106" s="72">
        <f t="shared" si="188"/>
        <v>0</v>
      </c>
      <c r="P106" s="72">
        <f t="shared" si="188"/>
        <v>0</v>
      </c>
      <c r="Q106" s="72">
        <f t="shared" si="188"/>
        <v>0</v>
      </c>
      <c r="R106" s="72">
        <f t="shared" si="188"/>
        <v>0</v>
      </c>
      <c r="S106" s="72">
        <f t="shared" si="188"/>
        <v>0</v>
      </c>
      <c r="T106" s="72">
        <f t="shared" si="188"/>
        <v>0</v>
      </c>
      <c r="U106" s="72">
        <f t="shared" si="188"/>
        <v>0</v>
      </c>
      <c r="V106" s="72">
        <f t="shared" si="188"/>
        <v>0</v>
      </c>
      <c r="W106" s="72">
        <f t="shared" si="188"/>
        <v>0</v>
      </c>
      <c r="X106" s="72">
        <f t="shared" si="188"/>
        <v>0</v>
      </c>
      <c r="Y106" s="72">
        <f t="shared" si="188"/>
        <v>0</v>
      </c>
      <c r="Z106" s="72">
        <f t="shared" si="188"/>
        <v>0</v>
      </c>
      <c r="AA106" s="72">
        <f t="shared" si="188"/>
        <v>0</v>
      </c>
      <c r="AB106" s="72">
        <f t="shared" si="188"/>
        <v>0</v>
      </c>
      <c r="AC106" s="72">
        <f t="shared" si="188"/>
        <v>0</v>
      </c>
      <c r="AD106" s="72">
        <f t="shared" si="188"/>
        <v>0</v>
      </c>
      <c r="AE106" s="72">
        <f t="shared" si="188"/>
        <v>0</v>
      </c>
      <c r="AF106" s="72">
        <f t="shared" si="188"/>
        <v>0</v>
      </c>
      <c r="AG106" s="72">
        <f t="shared" si="188"/>
        <v>0</v>
      </c>
      <c r="AH106" s="72">
        <f t="shared" si="188"/>
        <v>0</v>
      </c>
      <c r="AI106" s="72">
        <f t="shared" si="188"/>
        <v>0</v>
      </c>
      <c r="AJ106" s="72">
        <f t="shared" si="188"/>
        <v>0</v>
      </c>
      <c r="AK106" s="72">
        <f t="shared" si="188"/>
        <v>0</v>
      </c>
      <c r="AL106" s="72">
        <f t="shared" si="188"/>
        <v>0</v>
      </c>
      <c r="AM106" s="72">
        <f t="shared" si="188"/>
        <v>0</v>
      </c>
      <c r="AN106" s="72">
        <f t="shared" si="188"/>
        <v>0</v>
      </c>
      <c r="AO106" s="72">
        <f t="shared" ref="AO106:BA107" si="189">+AN106+AO98</f>
        <v>0</v>
      </c>
      <c r="AP106" s="72">
        <f t="shared" si="189"/>
        <v>0</v>
      </c>
      <c r="AQ106" s="72">
        <f t="shared" si="189"/>
        <v>0</v>
      </c>
      <c r="AR106" s="72">
        <f t="shared" si="189"/>
        <v>0</v>
      </c>
      <c r="AS106" s="72">
        <f t="shared" si="189"/>
        <v>0</v>
      </c>
      <c r="AT106" s="72">
        <f t="shared" si="189"/>
        <v>0</v>
      </c>
      <c r="AU106" s="72">
        <f t="shared" si="189"/>
        <v>0</v>
      </c>
      <c r="AV106" s="72">
        <f t="shared" si="189"/>
        <v>0</v>
      </c>
      <c r="AW106" s="72">
        <f t="shared" si="189"/>
        <v>0</v>
      </c>
      <c r="AX106" s="72">
        <f t="shared" si="189"/>
        <v>0</v>
      </c>
      <c r="AY106" s="72">
        <f t="shared" si="189"/>
        <v>0</v>
      </c>
      <c r="AZ106" s="72">
        <f t="shared" si="189"/>
        <v>0</v>
      </c>
      <c r="BA106" s="72">
        <f t="shared" si="189"/>
        <v>0</v>
      </c>
    </row>
    <row r="107" spans="2:53" x14ac:dyDescent="0.25">
      <c r="B107" t="str">
        <f t="shared" si="183"/>
        <v>ALTRI BENI</v>
      </c>
      <c r="C107" s="77"/>
      <c r="F107" s="72"/>
      <c r="G107" s="72"/>
      <c r="H107" s="72"/>
      <c r="I107" s="72">
        <f t="shared" si="188"/>
        <v>0</v>
      </c>
      <c r="J107" s="72">
        <f t="shared" si="188"/>
        <v>0</v>
      </c>
      <c r="K107" s="72">
        <f t="shared" si="188"/>
        <v>0</v>
      </c>
      <c r="L107" s="72">
        <f t="shared" si="188"/>
        <v>0</v>
      </c>
      <c r="M107" s="72">
        <f t="shared" si="188"/>
        <v>0</v>
      </c>
      <c r="N107" s="72">
        <f t="shared" si="188"/>
        <v>0</v>
      </c>
      <c r="O107" s="72">
        <f t="shared" si="188"/>
        <v>0</v>
      </c>
      <c r="P107" s="72">
        <f t="shared" si="188"/>
        <v>0</v>
      </c>
      <c r="Q107" s="72">
        <f t="shared" si="188"/>
        <v>0</v>
      </c>
      <c r="R107" s="72">
        <f t="shared" si="188"/>
        <v>0</v>
      </c>
      <c r="S107" s="72">
        <f t="shared" si="188"/>
        <v>0</v>
      </c>
      <c r="T107" s="72">
        <f t="shared" si="188"/>
        <v>0</v>
      </c>
      <c r="U107" s="72">
        <f t="shared" si="188"/>
        <v>0</v>
      </c>
      <c r="V107" s="72">
        <f t="shared" si="188"/>
        <v>0</v>
      </c>
      <c r="W107" s="72">
        <f t="shared" si="188"/>
        <v>0</v>
      </c>
      <c r="X107" s="72">
        <f t="shared" si="188"/>
        <v>0</v>
      </c>
      <c r="Y107" s="72">
        <f t="shared" si="188"/>
        <v>0</v>
      </c>
      <c r="Z107" s="72">
        <f t="shared" si="188"/>
        <v>0</v>
      </c>
      <c r="AA107" s="72">
        <f t="shared" si="188"/>
        <v>0</v>
      </c>
      <c r="AB107" s="72">
        <f t="shared" si="188"/>
        <v>0</v>
      </c>
      <c r="AC107" s="72">
        <f t="shared" si="188"/>
        <v>0</v>
      </c>
      <c r="AD107" s="72">
        <f t="shared" si="188"/>
        <v>0</v>
      </c>
      <c r="AE107" s="72">
        <f t="shared" si="188"/>
        <v>0</v>
      </c>
      <c r="AF107" s="72">
        <f t="shared" si="188"/>
        <v>0</v>
      </c>
      <c r="AG107" s="72">
        <f t="shared" si="188"/>
        <v>0</v>
      </c>
      <c r="AH107" s="72">
        <f t="shared" si="188"/>
        <v>0</v>
      </c>
      <c r="AI107" s="72">
        <f t="shared" si="188"/>
        <v>0</v>
      </c>
      <c r="AJ107" s="72">
        <f t="shared" si="188"/>
        <v>0</v>
      </c>
      <c r="AK107" s="72">
        <f t="shared" si="188"/>
        <v>0</v>
      </c>
      <c r="AL107" s="72">
        <f t="shared" si="188"/>
        <v>0</v>
      </c>
      <c r="AM107" s="72">
        <f t="shared" si="188"/>
        <v>0</v>
      </c>
      <c r="AN107" s="72">
        <f t="shared" si="188"/>
        <v>0</v>
      </c>
      <c r="AO107" s="72">
        <f t="shared" si="189"/>
        <v>0</v>
      </c>
      <c r="AP107" s="72">
        <f t="shared" si="189"/>
        <v>0</v>
      </c>
      <c r="AQ107" s="72">
        <f t="shared" si="189"/>
        <v>0</v>
      </c>
      <c r="AR107" s="72">
        <f t="shared" si="189"/>
        <v>0</v>
      </c>
      <c r="AS107" s="72">
        <f t="shared" si="189"/>
        <v>0</v>
      </c>
      <c r="AT107" s="72">
        <f t="shared" si="189"/>
        <v>0</v>
      </c>
      <c r="AU107" s="72">
        <f t="shared" si="189"/>
        <v>0</v>
      </c>
      <c r="AV107" s="72">
        <f t="shared" si="189"/>
        <v>0</v>
      </c>
      <c r="AW107" s="72">
        <f t="shared" si="189"/>
        <v>0</v>
      </c>
      <c r="AX107" s="72">
        <f t="shared" si="189"/>
        <v>0</v>
      </c>
      <c r="AY107" s="72">
        <f t="shared" si="189"/>
        <v>0</v>
      </c>
      <c r="AZ107" s="72">
        <f t="shared" si="189"/>
        <v>0</v>
      </c>
      <c r="BA107" s="72">
        <f t="shared" si="189"/>
        <v>0</v>
      </c>
    </row>
    <row r="108" spans="2:53" x14ac:dyDescent="0.25">
      <c r="B108" t="str">
        <f t="shared" si="183"/>
        <v>COSTI D'IMPIANTO E AMPLIAMENTO</v>
      </c>
      <c r="C108" s="77"/>
      <c r="F108" s="72"/>
      <c r="G108" s="72"/>
      <c r="H108" s="72"/>
      <c r="I108" s="72">
        <f t="shared" ref="I108:AN108" si="190">+H108+I100</f>
        <v>0</v>
      </c>
      <c r="J108" s="72">
        <f t="shared" si="190"/>
        <v>0</v>
      </c>
      <c r="K108" s="72">
        <f t="shared" si="190"/>
        <v>0</v>
      </c>
      <c r="L108" s="72">
        <f t="shared" si="190"/>
        <v>0</v>
      </c>
      <c r="M108" s="72">
        <f t="shared" si="190"/>
        <v>0</v>
      </c>
      <c r="N108" s="72">
        <f t="shared" si="190"/>
        <v>0</v>
      </c>
      <c r="O108" s="72">
        <f t="shared" si="190"/>
        <v>0</v>
      </c>
      <c r="P108" s="72">
        <f t="shared" si="190"/>
        <v>0</v>
      </c>
      <c r="Q108" s="72">
        <f t="shared" si="190"/>
        <v>0</v>
      </c>
      <c r="R108" s="72">
        <f t="shared" si="190"/>
        <v>0</v>
      </c>
      <c r="S108" s="72">
        <f t="shared" si="190"/>
        <v>0</v>
      </c>
      <c r="T108" s="72">
        <f t="shared" si="190"/>
        <v>0</v>
      </c>
      <c r="U108" s="72">
        <f t="shared" si="190"/>
        <v>0</v>
      </c>
      <c r="V108" s="72">
        <f t="shared" si="190"/>
        <v>0</v>
      </c>
      <c r="W108" s="72">
        <f t="shared" si="190"/>
        <v>0</v>
      </c>
      <c r="X108" s="72">
        <f t="shared" si="190"/>
        <v>0</v>
      </c>
      <c r="Y108" s="72">
        <f t="shared" si="190"/>
        <v>0</v>
      </c>
      <c r="Z108" s="72">
        <f t="shared" si="190"/>
        <v>0</v>
      </c>
      <c r="AA108" s="72">
        <f t="shared" si="190"/>
        <v>0</v>
      </c>
      <c r="AB108" s="72">
        <f t="shared" si="190"/>
        <v>0</v>
      </c>
      <c r="AC108" s="72">
        <f t="shared" si="190"/>
        <v>0</v>
      </c>
      <c r="AD108" s="72">
        <f t="shared" si="190"/>
        <v>0</v>
      </c>
      <c r="AE108" s="72">
        <f t="shared" si="190"/>
        <v>0</v>
      </c>
      <c r="AF108" s="72">
        <f t="shared" si="190"/>
        <v>0</v>
      </c>
      <c r="AG108" s="72">
        <f t="shared" si="190"/>
        <v>0</v>
      </c>
      <c r="AH108" s="72">
        <f t="shared" si="190"/>
        <v>0</v>
      </c>
      <c r="AI108" s="72">
        <f t="shared" si="190"/>
        <v>0</v>
      </c>
      <c r="AJ108" s="72">
        <f t="shared" si="190"/>
        <v>0</v>
      </c>
      <c r="AK108" s="72">
        <f t="shared" si="190"/>
        <v>0</v>
      </c>
      <c r="AL108" s="72">
        <f t="shared" si="190"/>
        <v>0</v>
      </c>
      <c r="AM108" s="72">
        <f t="shared" si="190"/>
        <v>0</v>
      </c>
      <c r="AN108" s="72">
        <f t="shared" si="190"/>
        <v>0</v>
      </c>
      <c r="AO108" s="72">
        <f t="shared" ref="AO108:BA108" si="191">+AN108+AO100</f>
        <v>0</v>
      </c>
      <c r="AP108" s="72">
        <f t="shared" si="191"/>
        <v>0</v>
      </c>
      <c r="AQ108" s="72">
        <f t="shared" si="191"/>
        <v>0</v>
      </c>
      <c r="AR108" s="72">
        <f t="shared" si="191"/>
        <v>0</v>
      </c>
      <c r="AS108" s="72">
        <f t="shared" si="191"/>
        <v>0</v>
      </c>
      <c r="AT108" s="72">
        <f t="shared" si="191"/>
        <v>0</v>
      </c>
      <c r="AU108" s="72">
        <f t="shared" si="191"/>
        <v>0</v>
      </c>
      <c r="AV108" s="72">
        <f t="shared" si="191"/>
        <v>0</v>
      </c>
      <c r="AW108" s="72">
        <f t="shared" si="191"/>
        <v>0</v>
      </c>
      <c r="AX108" s="72">
        <f t="shared" si="191"/>
        <v>0</v>
      </c>
      <c r="AY108" s="72">
        <f t="shared" si="191"/>
        <v>0</v>
      </c>
      <c r="AZ108" s="72">
        <f t="shared" si="191"/>
        <v>0</v>
      </c>
      <c r="BA108" s="72">
        <f t="shared" si="191"/>
        <v>0</v>
      </c>
    </row>
    <row r="109" spans="2:53" x14ac:dyDescent="0.25">
      <c r="B109" t="str">
        <f t="shared" si="183"/>
        <v>Ricerca &amp; Sviluppo</v>
      </c>
      <c r="C109" s="77"/>
      <c r="F109" s="72"/>
      <c r="G109" s="72"/>
      <c r="H109" s="72"/>
      <c r="I109" s="72">
        <f t="shared" ref="I109:AN109" si="192">+H109+I101</f>
        <v>0</v>
      </c>
      <c r="J109" s="72">
        <f t="shared" si="192"/>
        <v>0</v>
      </c>
      <c r="K109" s="72">
        <f t="shared" si="192"/>
        <v>0</v>
      </c>
      <c r="L109" s="72">
        <f t="shared" si="192"/>
        <v>0</v>
      </c>
      <c r="M109" s="72">
        <f t="shared" si="192"/>
        <v>0</v>
      </c>
      <c r="N109" s="72">
        <f t="shared" si="192"/>
        <v>0</v>
      </c>
      <c r="O109" s="72">
        <f t="shared" si="192"/>
        <v>0</v>
      </c>
      <c r="P109" s="72">
        <f t="shared" si="192"/>
        <v>0</v>
      </c>
      <c r="Q109" s="72">
        <f t="shared" si="192"/>
        <v>0</v>
      </c>
      <c r="R109" s="72">
        <f t="shared" si="192"/>
        <v>0</v>
      </c>
      <c r="S109" s="72">
        <f t="shared" si="192"/>
        <v>0</v>
      </c>
      <c r="T109" s="72">
        <f t="shared" si="192"/>
        <v>0</v>
      </c>
      <c r="U109" s="72">
        <f t="shared" si="192"/>
        <v>0</v>
      </c>
      <c r="V109" s="72">
        <f t="shared" si="192"/>
        <v>0</v>
      </c>
      <c r="W109" s="72">
        <f t="shared" si="192"/>
        <v>0</v>
      </c>
      <c r="X109" s="72">
        <f t="shared" si="192"/>
        <v>0</v>
      </c>
      <c r="Y109" s="72">
        <f t="shared" si="192"/>
        <v>0</v>
      </c>
      <c r="Z109" s="72">
        <f t="shared" si="192"/>
        <v>0</v>
      </c>
      <c r="AA109" s="72">
        <f t="shared" si="192"/>
        <v>0</v>
      </c>
      <c r="AB109" s="72">
        <f t="shared" si="192"/>
        <v>0</v>
      </c>
      <c r="AC109" s="72">
        <f t="shared" si="192"/>
        <v>0</v>
      </c>
      <c r="AD109" s="72">
        <f t="shared" si="192"/>
        <v>0</v>
      </c>
      <c r="AE109" s="72">
        <f t="shared" si="192"/>
        <v>0</v>
      </c>
      <c r="AF109" s="72">
        <f t="shared" si="192"/>
        <v>0</v>
      </c>
      <c r="AG109" s="72">
        <f t="shared" si="192"/>
        <v>0</v>
      </c>
      <c r="AH109" s="72">
        <f t="shared" si="192"/>
        <v>0</v>
      </c>
      <c r="AI109" s="72">
        <f t="shared" si="192"/>
        <v>0</v>
      </c>
      <c r="AJ109" s="72">
        <f t="shared" si="192"/>
        <v>0</v>
      </c>
      <c r="AK109" s="72">
        <f t="shared" si="192"/>
        <v>0</v>
      </c>
      <c r="AL109" s="72">
        <f t="shared" si="192"/>
        <v>0</v>
      </c>
      <c r="AM109" s="72">
        <f t="shared" si="192"/>
        <v>0</v>
      </c>
      <c r="AN109" s="72">
        <f t="shared" si="192"/>
        <v>0</v>
      </c>
      <c r="AO109" s="72">
        <f t="shared" ref="AO109:BA109" si="193">+AN109+AO101</f>
        <v>0</v>
      </c>
      <c r="AP109" s="72">
        <f t="shared" si="193"/>
        <v>0</v>
      </c>
      <c r="AQ109" s="72">
        <f t="shared" si="193"/>
        <v>0</v>
      </c>
      <c r="AR109" s="72">
        <f t="shared" si="193"/>
        <v>0</v>
      </c>
      <c r="AS109" s="72">
        <f t="shared" si="193"/>
        <v>0</v>
      </c>
      <c r="AT109" s="72">
        <f t="shared" si="193"/>
        <v>0</v>
      </c>
      <c r="AU109" s="72">
        <f t="shared" si="193"/>
        <v>0</v>
      </c>
      <c r="AV109" s="72">
        <f t="shared" si="193"/>
        <v>0</v>
      </c>
      <c r="AW109" s="72">
        <f t="shared" si="193"/>
        <v>0</v>
      </c>
      <c r="AX109" s="72">
        <f t="shared" si="193"/>
        <v>0</v>
      </c>
      <c r="AY109" s="72">
        <f t="shared" si="193"/>
        <v>0</v>
      </c>
      <c r="AZ109" s="72">
        <f t="shared" si="193"/>
        <v>0</v>
      </c>
      <c r="BA109" s="72">
        <f t="shared" si="193"/>
        <v>0</v>
      </c>
    </row>
    <row r="110" spans="2:53" x14ac:dyDescent="0.25">
      <c r="B110" t="str">
        <f t="shared" si="183"/>
        <v>ALTRE IMM.NI IMMATERIALI</v>
      </c>
      <c r="C110" s="77"/>
      <c r="F110" s="72"/>
      <c r="G110" s="72"/>
      <c r="H110" s="72"/>
      <c r="I110" s="72">
        <f t="shared" ref="I110:AN110" si="194">+H110+I102</f>
        <v>0</v>
      </c>
      <c r="J110" s="72">
        <f t="shared" si="194"/>
        <v>0</v>
      </c>
      <c r="K110" s="72">
        <f t="shared" si="194"/>
        <v>0</v>
      </c>
      <c r="L110" s="72">
        <f t="shared" si="194"/>
        <v>0</v>
      </c>
      <c r="M110" s="72">
        <f t="shared" si="194"/>
        <v>0</v>
      </c>
      <c r="N110" s="72">
        <f t="shared" si="194"/>
        <v>0</v>
      </c>
      <c r="O110" s="72">
        <f t="shared" si="194"/>
        <v>0</v>
      </c>
      <c r="P110" s="72">
        <f t="shared" si="194"/>
        <v>0</v>
      </c>
      <c r="Q110" s="72">
        <f t="shared" si="194"/>
        <v>0</v>
      </c>
      <c r="R110" s="72">
        <f t="shared" si="194"/>
        <v>0</v>
      </c>
      <c r="S110" s="72">
        <f t="shared" si="194"/>
        <v>0</v>
      </c>
      <c r="T110" s="72">
        <f t="shared" si="194"/>
        <v>0</v>
      </c>
      <c r="U110" s="72">
        <f t="shared" si="194"/>
        <v>0</v>
      </c>
      <c r="V110" s="72">
        <f t="shared" si="194"/>
        <v>0</v>
      </c>
      <c r="W110" s="72">
        <f t="shared" si="194"/>
        <v>0</v>
      </c>
      <c r="X110" s="72">
        <f t="shared" si="194"/>
        <v>0</v>
      </c>
      <c r="Y110" s="72">
        <f t="shared" si="194"/>
        <v>0</v>
      </c>
      <c r="Z110" s="72">
        <f t="shared" si="194"/>
        <v>0</v>
      </c>
      <c r="AA110" s="72">
        <f t="shared" si="194"/>
        <v>0</v>
      </c>
      <c r="AB110" s="72">
        <f t="shared" si="194"/>
        <v>0</v>
      </c>
      <c r="AC110" s="72">
        <f t="shared" si="194"/>
        <v>0</v>
      </c>
      <c r="AD110" s="72">
        <f t="shared" si="194"/>
        <v>0</v>
      </c>
      <c r="AE110" s="72">
        <f t="shared" si="194"/>
        <v>0</v>
      </c>
      <c r="AF110" s="72">
        <f t="shared" si="194"/>
        <v>0</v>
      </c>
      <c r="AG110" s="72">
        <f t="shared" si="194"/>
        <v>0</v>
      </c>
      <c r="AH110" s="72">
        <f t="shared" si="194"/>
        <v>0</v>
      </c>
      <c r="AI110" s="72">
        <f t="shared" si="194"/>
        <v>0</v>
      </c>
      <c r="AJ110" s="72">
        <f t="shared" si="194"/>
        <v>0</v>
      </c>
      <c r="AK110" s="72">
        <f t="shared" si="194"/>
        <v>0</v>
      </c>
      <c r="AL110" s="72">
        <f t="shared" si="194"/>
        <v>0</v>
      </c>
      <c r="AM110" s="72">
        <f t="shared" si="194"/>
        <v>0</v>
      </c>
      <c r="AN110" s="72">
        <f t="shared" si="194"/>
        <v>0</v>
      </c>
      <c r="AO110" s="72">
        <f t="shared" ref="AO110:BA110" si="195">+AN110+AO102</f>
        <v>0</v>
      </c>
      <c r="AP110" s="72">
        <f t="shared" si="195"/>
        <v>0</v>
      </c>
      <c r="AQ110" s="72">
        <f t="shared" si="195"/>
        <v>0</v>
      </c>
      <c r="AR110" s="72">
        <f t="shared" si="195"/>
        <v>0</v>
      </c>
      <c r="AS110" s="72">
        <f t="shared" si="195"/>
        <v>0</v>
      </c>
      <c r="AT110" s="72">
        <f t="shared" si="195"/>
        <v>0</v>
      </c>
      <c r="AU110" s="72">
        <f t="shared" si="195"/>
        <v>0</v>
      </c>
      <c r="AV110" s="72">
        <f t="shared" si="195"/>
        <v>0</v>
      </c>
      <c r="AW110" s="72">
        <f t="shared" si="195"/>
        <v>0</v>
      </c>
      <c r="AX110" s="72">
        <f t="shared" si="195"/>
        <v>0</v>
      </c>
      <c r="AY110" s="72">
        <f t="shared" si="195"/>
        <v>0</v>
      </c>
      <c r="AZ110" s="72">
        <f t="shared" si="195"/>
        <v>0</v>
      </c>
      <c r="BA110" s="72">
        <f t="shared" si="195"/>
        <v>0</v>
      </c>
    </row>
    <row r="112" spans="2:53" ht="30" x14ac:dyDescent="0.25">
      <c r="C112" s="75" t="s">
        <v>274</v>
      </c>
      <c r="F112" s="75" t="s">
        <v>275</v>
      </c>
      <c r="G112" s="75" t="s">
        <v>275</v>
      </c>
      <c r="H112" s="75" t="s">
        <v>275</v>
      </c>
      <c r="I112" s="75" t="s">
        <v>275</v>
      </c>
      <c r="J112" s="75" t="s">
        <v>275</v>
      </c>
      <c r="K112" s="75" t="s">
        <v>275</v>
      </c>
      <c r="L112" s="75" t="s">
        <v>275</v>
      </c>
      <c r="M112" s="75" t="s">
        <v>275</v>
      </c>
      <c r="N112" s="75" t="s">
        <v>275</v>
      </c>
      <c r="O112" s="75" t="s">
        <v>275</v>
      </c>
      <c r="P112" s="75" t="s">
        <v>275</v>
      </c>
      <c r="Q112" s="75" t="s">
        <v>275</v>
      </c>
      <c r="R112" s="75" t="s">
        <v>275</v>
      </c>
      <c r="S112" s="75" t="s">
        <v>275</v>
      </c>
      <c r="T112" s="75" t="s">
        <v>275</v>
      </c>
      <c r="U112" s="75" t="s">
        <v>275</v>
      </c>
      <c r="V112" s="75" t="s">
        <v>275</v>
      </c>
      <c r="W112" s="75" t="s">
        <v>275</v>
      </c>
      <c r="X112" s="75" t="s">
        <v>275</v>
      </c>
      <c r="Y112" s="75" t="s">
        <v>275</v>
      </c>
      <c r="Z112" s="75" t="s">
        <v>275</v>
      </c>
      <c r="AA112" s="75" t="s">
        <v>275</v>
      </c>
      <c r="AB112" s="75" t="s">
        <v>275</v>
      </c>
      <c r="AC112" s="75" t="s">
        <v>275</v>
      </c>
      <c r="AD112" s="75" t="s">
        <v>275</v>
      </c>
      <c r="AE112" s="75" t="s">
        <v>275</v>
      </c>
      <c r="AF112" s="75" t="s">
        <v>275</v>
      </c>
      <c r="AG112" s="75" t="s">
        <v>275</v>
      </c>
      <c r="AH112" s="75" t="s">
        <v>275</v>
      </c>
      <c r="AI112" s="75" t="s">
        <v>275</v>
      </c>
      <c r="AJ112" s="75" t="s">
        <v>275</v>
      </c>
      <c r="AK112" s="75" t="s">
        <v>275</v>
      </c>
      <c r="AL112" s="75" t="s">
        <v>275</v>
      </c>
      <c r="AM112" s="75" t="s">
        <v>275</v>
      </c>
      <c r="AN112" s="75" t="s">
        <v>275</v>
      </c>
      <c r="AO112" s="75" t="s">
        <v>275</v>
      </c>
      <c r="AP112" s="75" t="s">
        <v>275</v>
      </c>
      <c r="AQ112" s="75" t="s">
        <v>275</v>
      </c>
      <c r="AR112" s="75" t="s">
        <v>275</v>
      </c>
      <c r="AS112" s="75" t="s">
        <v>275</v>
      </c>
      <c r="AT112" s="75" t="s">
        <v>275</v>
      </c>
      <c r="AU112" s="75" t="s">
        <v>275</v>
      </c>
      <c r="AV112" s="75" t="s">
        <v>275</v>
      </c>
      <c r="AW112" s="75" t="s">
        <v>275</v>
      </c>
      <c r="AX112" s="75" t="s">
        <v>275</v>
      </c>
      <c r="AY112" s="75" t="s">
        <v>275</v>
      </c>
      <c r="AZ112" s="75" t="s">
        <v>275</v>
      </c>
      <c r="BA112" s="75" t="s">
        <v>275</v>
      </c>
    </row>
    <row r="113" spans="2:53" x14ac:dyDescent="0.25">
      <c r="B113" t="str">
        <f t="shared" ref="B113:C116" si="196">+B96</f>
        <v>FABBRICATI</v>
      </c>
      <c r="C113" s="77">
        <f t="shared" si="196"/>
        <v>0.1</v>
      </c>
      <c r="F113" s="72"/>
      <c r="G113" s="72"/>
      <c r="H113" s="72"/>
      <c r="I113" s="72"/>
      <c r="J113" s="72">
        <f>+(J$5*$C113)/12</f>
        <v>0</v>
      </c>
      <c r="K113" s="72">
        <f>+IF(J121=$J$5,0,1)*(SUM($J$5)*$C113)/12</f>
        <v>0</v>
      </c>
      <c r="L113" s="72">
        <f>+IF(K121=$J$5,0,1)*(SUM($J$5)*$C113)/12</f>
        <v>0</v>
      </c>
      <c r="M113" s="72">
        <f t="shared" ref="M113:BA113" si="197">+IF(L121=$J$5,0,1)*(SUM($J$5)*$C113)/12</f>
        <v>0</v>
      </c>
      <c r="N113" s="72">
        <f t="shared" si="197"/>
        <v>0</v>
      </c>
      <c r="O113" s="72">
        <f t="shared" si="197"/>
        <v>0</v>
      </c>
      <c r="P113" s="72">
        <f t="shared" si="197"/>
        <v>0</v>
      </c>
      <c r="Q113" s="72">
        <f t="shared" si="197"/>
        <v>0</v>
      </c>
      <c r="R113" s="72">
        <f t="shared" si="197"/>
        <v>0</v>
      </c>
      <c r="S113" s="72">
        <f t="shared" si="197"/>
        <v>0</v>
      </c>
      <c r="T113" s="72">
        <f t="shared" si="197"/>
        <v>0</v>
      </c>
      <c r="U113" s="72">
        <f t="shared" si="197"/>
        <v>0</v>
      </c>
      <c r="V113" s="72">
        <f t="shared" si="197"/>
        <v>0</v>
      </c>
      <c r="W113" s="72">
        <f t="shared" si="197"/>
        <v>0</v>
      </c>
      <c r="X113" s="72">
        <f t="shared" si="197"/>
        <v>0</v>
      </c>
      <c r="Y113" s="72">
        <f t="shared" si="197"/>
        <v>0</v>
      </c>
      <c r="Z113" s="72">
        <f t="shared" si="197"/>
        <v>0</v>
      </c>
      <c r="AA113" s="72">
        <f t="shared" si="197"/>
        <v>0</v>
      </c>
      <c r="AB113" s="72">
        <f t="shared" si="197"/>
        <v>0</v>
      </c>
      <c r="AC113" s="72">
        <f t="shared" si="197"/>
        <v>0</v>
      </c>
      <c r="AD113" s="72">
        <f t="shared" si="197"/>
        <v>0</v>
      </c>
      <c r="AE113" s="72">
        <f t="shared" si="197"/>
        <v>0</v>
      </c>
      <c r="AF113" s="72">
        <f t="shared" si="197"/>
        <v>0</v>
      </c>
      <c r="AG113" s="72">
        <f t="shared" si="197"/>
        <v>0</v>
      </c>
      <c r="AH113" s="72">
        <f t="shared" si="197"/>
        <v>0</v>
      </c>
      <c r="AI113" s="72">
        <f t="shared" si="197"/>
        <v>0</v>
      </c>
      <c r="AJ113" s="72">
        <f t="shared" si="197"/>
        <v>0</v>
      </c>
      <c r="AK113" s="72">
        <f t="shared" si="197"/>
        <v>0</v>
      </c>
      <c r="AL113" s="72">
        <f t="shared" si="197"/>
        <v>0</v>
      </c>
      <c r="AM113" s="72">
        <f t="shared" si="197"/>
        <v>0</v>
      </c>
      <c r="AN113" s="72">
        <f t="shared" si="197"/>
        <v>0</v>
      </c>
      <c r="AO113" s="72">
        <f t="shared" si="197"/>
        <v>0</v>
      </c>
      <c r="AP113" s="72">
        <f t="shared" si="197"/>
        <v>0</v>
      </c>
      <c r="AQ113" s="72">
        <f t="shared" si="197"/>
        <v>0</v>
      </c>
      <c r="AR113" s="72">
        <f t="shared" si="197"/>
        <v>0</v>
      </c>
      <c r="AS113" s="72">
        <f t="shared" si="197"/>
        <v>0</v>
      </c>
      <c r="AT113" s="72">
        <f t="shared" si="197"/>
        <v>0</v>
      </c>
      <c r="AU113" s="72">
        <f t="shared" si="197"/>
        <v>0</v>
      </c>
      <c r="AV113" s="72">
        <f t="shared" si="197"/>
        <v>0</v>
      </c>
      <c r="AW113" s="72">
        <f t="shared" si="197"/>
        <v>0</v>
      </c>
      <c r="AX113" s="72">
        <f t="shared" si="197"/>
        <v>0</v>
      </c>
      <c r="AY113" s="72">
        <f t="shared" si="197"/>
        <v>0</v>
      </c>
      <c r="AZ113" s="72">
        <f t="shared" si="197"/>
        <v>0</v>
      </c>
      <c r="BA113" s="72">
        <f t="shared" si="197"/>
        <v>0</v>
      </c>
    </row>
    <row r="114" spans="2:53" x14ac:dyDescent="0.25">
      <c r="B114" t="str">
        <f t="shared" si="196"/>
        <v>IMPIANTI E MACCHINARI</v>
      </c>
      <c r="C114" s="77">
        <f t="shared" si="196"/>
        <v>0.1</v>
      </c>
      <c r="F114" s="72"/>
      <c r="G114" s="72"/>
      <c r="H114" s="72"/>
      <c r="I114" s="72"/>
      <c r="J114" s="72">
        <f>+(J$6*$C114)/12</f>
        <v>0</v>
      </c>
      <c r="K114" s="72">
        <f>+IF(J122=$J6,0,1)*(SUM($J6)*$C114)/12</f>
        <v>0</v>
      </c>
      <c r="L114" s="72">
        <f>+IF(K122=$J6,0,1)*(SUM($J6)*$C114)/12</f>
        <v>0</v>
      </c>
      <c r="M114" s="72">
        <f t="shared" ref="M114:BA114" si="198">+IF(L122=$J6,0,1)*(SUM($J6)*$C114)/12</f>
        <v>0</v>
      </c>
      <c r="N114" s="72">
        <f t="shared" si="198"/>
        <v>0</v>
      </c>
      <c r="O114" s="72">
        <f t="shared" si="198"/>
        <v>0</v>
      </c>
      <c r="P114" s="72">
        <f t="shared" si="198"/>
        <v>0</v>
      </c>
      <c r="Q114" s="72">
        <f t="shared" si="198"/>
        <v>0</v>
      </c>
      <c r="R114" s="72">
        <f t="shared" si="198"/>
        <v>0</v>
      </c>
      <c r="S114" s="72">
        <f t="shared" si="198"/>
        <v>0</v>
      </c>
      <c r="T114" s="72">
        <f t="shared" si="198"/>
        <v>0</v>
      </c>
      <c r="U114" s="72">
        <f t="shared" si="198"/>
        <v>0</v>
      </c>
      <c r="V114" s="72">
        <f t="shared" si="198"/>
        <v>0</v>
      </c>
      <c r="W114" s="72">
        <f t="shared" si="198"/>
        <v>0</v>
      </c>
      <c r="X114" s="72">
        <f t="shared" si="198"/>
        <v>0</v>
      </c>
      <c r="Y114" s="72">
        <f t="shared" si="198"/>
        <v>0</v>
      </c>
      <c r="Z114" s="72">
        <f t="shared" si="198"/>
        <v>0</v>
      </c>
      <c r="AA114" s="72">
        <f t="shared" si="198"/>
        <v>0</v>
      </c>
      <c r="AB114" s="72">
        <f t="shared" si="198"/>
        <v>0</v>
      </c>
      <c r="AC114" s="72">
        <f t="shared" si="198"/>
        <v>0</v>
      </c>
      <c r="AD114" s="72">
        <f t="shared" si="198"/>
        <v>0</v>
      </c>
      <c r="AE114" s="72">
        <f t="shared" si="198"/>
        <v>0</v>
      </c>
      <c r="AF114" s="72">
        <f t="shared" si="198"/>
        <v>0</v>
      </c>
      <c r="AG114" s="72">
        <f t="shared" si="198"/>
        <v>0</v>
      </c>
      <c r="AH114" s="72">
        <f t="shared" si="198"/>
        <v>0</v>
      </c>
      <c r="AI114" s="72">
        <f t="shared" si="198"/>
        <v>0</v>
      </c>
      <c r="AJ114" s="72">
        <f t="shared" si="198"/>
        <v>0</v>
      </c>
      <c r="AK114" s="72">
        <f t="shared" si="198"/>
        <v>0</v>
      </c>
      <c r="AL114" s="72">
        <f t="shared" si="198"/>
        <v>0</v>
      </c>
      <c r="AM114" s="72">
        <f t="shared" si="198"/>
        <v>0</v>
      </c>
      <c r="AN114" s="72">
        <f t="shared" si="198"/>
        <v>0</v>
      </c>
      <c r="AO114" s="72">
        <f t="shared" si="198"/>
        <v>0</v>
      </c>
      <c r="AP114" s="72">
        <f t="shared" si="198"/>
        <v>0</v>
      </c>
      <c r="AQ114" s="72">
        <f t="shared" si="198"/>
        <v>0</v>
      </c>
      <c r="AR114" s="72">
        <f t="shared" si="198"/>
        <v>0</v>
      </c>
      <c r="AS114" s="72">
        <f t="shared" si="198"/>
        <v>0</v>
      </c>
      <c r="AT114" s="72">
        <f t="shared" si="198"/>
        <v>0</v>
      </c>
      <c r="AU114" s="72">
        <f t="shared" si="198"/>
        <v>0</v>
      </c>
      <c r="AV114" s="72">
        <f t="shared" si="198"/>
        <v>0</v>
      </c>
      <c r="AW114" s="72">
        <f t="shared" si="198"/>
        <v>0</v>
      </c>
      <c r="AX114" s="72">
        <f t="shared" si="198"/>
        <v>0</v>
      </c>
      <c r="AY114" s="72">
        <f t="shared" si="198"/>
        <v>0</v>
      </c>
      <c r="AZ114" s="72">
        <f t="shared" si="198"/>
        <v>0</v>
      </c>
      <c r="BA114" s="72">
        <f t="shared" si="198"/>
        <v>0</v>
      </c>
    </row>
    <row r="115" spans="2:53" x14ac:dyDescent="0.25">
      <c r="B115" t="str">
        <f t="shared" si="196"/>
        <v>ATTREZZATURE IND.LI E COMM.LI</v>
      </c>
      <c r="C115" s="77">
        <f t="shared" si="196"/>
        <v>0.1</v>
      </c>
      <c r="F115" s="72"/>
      <c r="G115" s="72"/>
      <c r="H115" s="72"/>
      <c r="I115" s="72"/>
      <c r="J115" s="72">
        <f>+(J$7*$C115)/12</f>
        <v>0</v>
      </c>
      <c r="K115" s="72">
        <f t="shared" ref="K115:L119" si="199">+IF(J123=$J7,0,1)*(SUM($J7)*$C115)/12</f>
        <v>0</v>
      </c>
      <c r="L115" s="72">
        <f t="shared" si="199"/>
        <v>0</v>
      </c>
      <c r="M115" s="72">
        <f t="shared" ref="M115:BA115" si="200">+IF(L123=$J7,0,1)*(SUM($J7)*$C115)/12</f>
        <v>0</v>
      </c>
      <c r="N115" s="72">
        <f t="shared" si="200"/>
        <v>0</v>
      </c>
      <c r="O115" s="72">
        <f t="shared" si="200"/>
        <v>0</v>
      </c>
      <c r="P115" s="72">
        <f t="shared" si="200"/>
        <v>0</v>
      </c>
      <c r="Q115" s="72">
        <f t="shared" si="200"/>
        <v>0</v>
      </c>
      <c r="R115" s="72">
        <f t="shared" si="200"/>
        <v>0</v>
      </c>
      <c r="S115" s="72">
        <f t="shared" si="200"/>
        <v>0</v>
      </c>
      <c r="T115" s="72">
        <f t="shared" si="200"/>
        <v>0</v>
      </c>
      <c r="U115" s="72">
        <f t="shared" si="200"/>
        <v>0</v>
      </c>
      <c r="V115" s="72">
        <f t="shared" si="200"/>
        <v>0</v>
      </c>
      <c r="W115" s="72">
        <f t="shared" si="200"/>
        <v>0</v>
      </c>
      <c r="X115" s="72">
        <f t="shared" si="200"/>
        <v>0</v>
      </c>
      <c r="Y115" s="72">
        <f t="shared" si="200"/>
        <v>0</v>
      </c>
      <c r="Z115" s="72">
        <f t="shared" si="200"/>
        <v>0</v>
      </c>
      <c r="AA115" s="72">
        <f t="shared" si="200"/>
        <v>0</v>
      </c>
      <c r="AB115" s="72">
        <f t="shared" si="200"/>
        <v>0</v>
      </c>
      <c r="AC115" s="72">
        <f t="shared" si="200"/>
        <v>0</v>
      </c>
      <c r="AD115" s="72">
        <f t="shared" si="200"/>
        <v>0</v>
      </c>
      <c r="AE115" s="72">
        <f t="shared" si="200"/>
        <v>0</v>
      </c>
      <c r="AF115" s="72">
        <f t="shared" si="200"/>
        <v>0</v>
      </c>
      <c r="AG115" s="72">
        <f t="shared" si="200"/>
        <v>0</v>
      </c>
      <c r="AH115" s="72">
        <f t="shared" si="200"/>
        <v>0</v>
      </c>
      <c r="AI115" s="72">
        <f t="shared" si="200"/>
        <v>0</v>
      </c>
      <c r="AJ115" s="72">
        <f t="shared" si="200"/>
        <v>0</v>
      </c>
      <c r="AK115" s="72">
        <f t="shared" si="200"/>
        <v>0</v>
      </c>
      <c r="AL115" s="72">
        <f t="shared" si="200"/>
        <v>0</v>
      </c>
      <c r="AM115" s="72">
        <f t="shared" si="200"/>
        <v>0</v>
      </c>
      <c r="AN115" s="72">
        <f t="shared" si="200"/>
        <v>0</v>
      </c>
      <c r="AO115" s="72">
        <f t="shared" si="200"/>
        <v>0</v>
      </c>
      <c r="AP115" s="72">
        <f t="shared" si="200"/>
        <v>0</v>
      </c>
      <c r="AQ115" s="72">
        <f t="shared" si="200"/>
        <v>0</v>
      </c>
      <c r="AR115" s="72">
        <f t="shared" si="200"/>
        <v>0</v>
      </c>
      <c r="AS115" s="72">
        <f t="shared" si="200"/>
        <v>0</v>
      </c>
      <c r="AT115" s="72">
        <f t="shared" si="200"/>
        <v>0</v>
      </c>
      <c r="AU115" s="72">
        <f t="shared" si="200"/>
        <v>0</v>
      </c>
      <c r="AV115" s="72">
        <f t="shared" si="200"/>
        <v>0</v>
      </c>
      <c r="AW115" s="72">
        <f t="shared" si="200"/>
        <v>0</v>
      </c>
      <c r="AX115" s="72">
        <f t="shared" si="200"/>
        <v>0</v>
      </c>
      <c r="AY115" s="72">
        <f t="shared" si="200"/>
        <v>0</v>
      </c>
      <c r="AZ115" s="72">
        <f t="shared" si="200"/>
        <v>0</v>
      </c>
      <c r="BA115" s="72">
        <f t="shared" si="200"/>
        <v>0</v>
      </c>
    </row>
    <row r="116" spans="2:53" x14ac:dyDescent="0.25">
      <c r="B116" t="str">
        <f t="shared" si="196"/>
        <v>ALTRI BENI</v>
      </c>
      <c r="C116" s="77">
        <f t="shared" si="196"/>
        <v>0.1</v>
      </c>
      <c r="F116" s="72"/>
      <c r="G116" s="72"/>
      <c r="H116" s="72"/>
      <c r="I116" s="72"/>
      <c r="J116" s="72">
        <f>+(J$8*$C116)/12</f>
        <v>0</v>
      </c>
      <c r="K116" s="72">
        <f t="shared" si="199"/>
        <v>0</v>
      </c>
      <c r="L116" s="72">
        <f t="shared" si="199"/>
        <v>0</v>
      </c>
      <c r="M116" s="72">
        <f t="shared" ref="M116:BA116" si="201">+IF(L124=$J8,0,1)*(SUM($J8)*$C116)/12</f>
        <v>0</v>
      </c>
      <c r="N116" s="72">
        <f t="shared" si="201"/>
        <v>0</v>
      </c>
      <c r="O116" s="72">
        <f t="shared" si="201"/>
        <v>0</v>
      </c>
      <c r="P116" s="72">
        <f t="shared" si="201"/>
        <v>0</v>
      </c>
      <c r="Q116" s="72">
        <f t="shared" si="201"/>
        <v>0</v>
      </c>
      <c r="R116" s="72">
        <f t="shared" si="201"/>
        <v>0</v>
      </c>
      <c r="S116" s="72">
        <f t="shared" si="201"/>
        <v>0</v>
      </c>
      <c r="T116" s="72">
        <f t="shared" si="201"/>
        <v>0</v>
      </c>
      <c r="U116" s="72">
        <f t="shared" si="201"/>
        <v>0</v>
      </c>
      <c r="V116" s="72">
        <f t="shared" si="201"/>
        <v>0</v>
      </c>
      <c r="W116" s="72">
        <f t="shared" si="201"/>
        <v>0</v>
      </c>
      <c r="X116" s="72">
        <f t="shared" si="201"/>
        <v>0</v>
      </c>
      <c r="Y116" s="72">
        <f t="shared" si="201"/>
        <v>0</v>
      </c>
      <c r="Z116" s="72">
        <f t="shared" si="201"/>
        <v>0</v>
      </c>
      <c r="AA116" s="72">
        <f t="shared" si="201"/>
        <v>0</v>
      </c>
      <c r="AB116" s="72">
        <f t="shared" si="201"/>
        <v>0</v>
      </c>
      <c r="AC116" s="72">
        <f t="shared" si="201"/>
        <v>0</v>
      </c>
      <c r="AD116" s="72">
        <f t="shared" si="201"/>
        <v>0</v>
      </c>
      <c r="AE116" s="72">
        <f t="shared" si="201"/>
        <v>0</v>
      </c>
      <c r="AF116" s="72">
        <f t="shared" si="201"/>
        <v>0</v>
      </c>
      <c r="AG116" s="72">
        <f t="shared" si="201"/>
        <v>0</v>
      </c>
      <c r="AH116" s="72">
        <f t="shared" si="201"/>
        <v>0</v>
      </c>
      <c r="AI116" s="72">
        <f t="shared" si="201"/>
        <v>0</v>
      </c>
      <c r="AJ116" s="72">
        <f t="shared" si="201"/>
        <v>0</v>
      </c>
      <c r="AK116" s="72">
        <f t="shared" si="201"/>
        <v>0</v>
      </c>
      <c r="AL116" s="72">
        <f t="shared" si="201"/>
        <v>0</v>
      </c>
      <c r="AM116" s="72">
        <f t="shared" si="201"/>
        <v>0</v>
      </c>
      <c r="AN116" s="72">
        <f t="shared" si="201"/>
        <v>0</v>
      </c>
      <c r="AO116" s="72">
        <f t="shared" si="201"/>
        <v>0</v>
      </c>
      <c r="AP116" s="72">
        <f t="shared" si="201"/>
        <v>0</v>
      </c>
      <c r="AQ116" s="72">
        <f t="shared" si="201"/>
        <v>0</v>
      </c>
      <c r="AR116" s="72">
        <f t="shared" si="201"/>
        <v>0</v>
      </c>
      <c r="AS116" s="72">
        <f t="shared" si="201"/>
        <v>0</v>
      </c>
      <c r="AT116" s="72">
        <f t="shared" si="201"/>
        <v>0</v>
      </c>
      <c r="AU116" s="72">
        <f t="shared" si="201"/>
        <v>0</v>
      </c>
      <c r="AV116" s="72">
        <f t="shared" si="201"/>
        <v>0</v>
      </c>
      <c r="AW116" s="72">
        <f t="shared" si="201"/>
        <v>0</v>
      </c>
      <c r="AX116" s="72">
        <f t="shared" si="201"/>
        <v>0</v>
      </c>
      <c r="AY116" s="72">
        <f t="shared" si="201"/>
        <v>0</v>
      </c>
      <c r="AZ116" s="72">
        <f t="shared" si="201"/>
        <v>0</v>
      </c>
      <c r="BA116" s="72">
        <f t="shared" si="201"/>
        <v>0</v>
      </c>
    </row>
    <row r="117" spans="2:53" x14ac:dyDescent="0.25">
      <c r="B117" t="str">
        <f t="shared" ref="B117:C119" si="202">+B100</f>
        <v>COSTI D'IMPIANTO E AMPLIAMENTO</v>
      </c>
      <c r="C117" s="77">
        <f t="shared" si="202"/>
        <v>0.1</v>
      </c>
      <c r="F117" s="72"/>
      <c r="G117" s="72"/>
      <c r="H117" s="72"/>
      <c r="I117" s="72"/>
      <c r="J117" s="72">
        <f>+(J$9*$C117)/12</f>
        <v>0</v>
      </c>
      <c r="K117" s="72">
        <f t="shared" si="199"/>
        <v>0</v>
      </c>
      <c r="L117" s="72">
        <f t="shared" si="199"/>
        <v>0</v>
      </c>
      <c r="M117" s="72">
        <f t="shared" ref="M117:BA117" si="203">+IF(L125=$J9,0,1)*(SUM($J9)*$C117)/12</f>
        <v>0</v>
      </c>
      <c r="N117" s="72">
        <f t="shared" si="203"/>
        <v>0</v>
      </c>
      <c r="O117" s="72">
        <f t="shared" si="203"/>
        <v>0</v>
      </c>
      <c r="P117" s="72">
        <f t="shared" si="203"/>
        <v>0</v>
      </c>
      <c r="Q117" s="72">
        <f t="shared" si="203"/>
        <v>0</v>
      </c>
      <c r="R117" s="72">
        <f t="shared" si="203"/>
        <v>0</v>
      </c>
      <c r="S117" s="72">
        <f t="shared" si="203"/>
        <v>0</v>
      </c>
      <c r="T117" s="72">
        <f t="shared" si="203"/>
        <v>0</v>
      </c>
      <c r="U117" s="72">
        <f t="shared" si="203"/>
        <v>0</v>
      </c>
      <c r="V117" s="72">
        <f t="shared" si="203"/>
        <v>0</v>
      </c>
      <c r="W117" s="72">
        <f t="shared" si="203"/>
        <v>0</v>
      </c>
      <c r="X117" s="72">
        <f t="shared" si="203"/>
        <v>0</v>
      </c>
      <c r="Y117" s="72">
        <f t="shared" si="203"/>
        <v>0</v>
      </c>
      <c r="Z117" s="72">
        <f t="shared" si="203"/>
        <v>0</v>
      </c>
      <c r="AA117" s="72">
        <f t="shared" si="203"/>
        <v>0</v>
      </c>
      <c r="AB117" s="72">
        <f t="shared" si="203"/>
        <v>0</v>
      </c>
      <c r="AC117" s="72">
        <f t="shared" si="203"/>
        <v>0</v>
      </c>
      <c r="AD117" s="72">
        <f t="shared" si="203"/>
        <v>0</v>
      </c>
      <c r="AE117" s="72">
        <f t="shared" si="203"/>
        <v>0</v>
      </c>
      <c r="AF117" s="72">
        <f t="shared" si="203"/>
        <v>0</v>
      </c>
      <c r="AG117" s="72">
        <f t="shared" si="203"/>
        <v>0</v>
      </c>
      <c r="AH117" s="72">
        <f t="shared" si="203"/>
        <v>0</v>
      </c>
      <c r="AI117" s="72">
        <f t="shared" si="203"/>
        <v>0</v>
      </c>
      <c r="AJ117" s="72">
        <f t="shared" si="203"/>
        <v>0</v>
      </c>
      <c r="AK117" s="72">
        <f t="shared" si="203"/>
        <v>0</v>
      </c>
      <c r="AL117" s="72">
        <f t="shared" si="203"/>
        <v>0</v>
      </c>
      <c r="AM117" s="72">
        <f t="shared" si="203"/>
        <v>0</v>
      </c>
      <c r="AN117" s="72">
        <f t="shared" si="203"/>
        <v>0</v>
      </c>
      <c r="AO117" s="72">
        <f t="shared" si="203"/>
        <v>0</v>
      </c>
      <c r="AP117" s="72">
        <f t="shared" si="203"/>
        <v>0</v>
      </c>
      <c r="AQ117" s="72">
        <f t="shared" si="203"/>
        <v>0</v>
      </c>
      <c r="AR117" s="72">
        <f t="shared" si="203"/>
        <v>0</v>
      </c>
      <c r="AS117" s="72">
        <f t="shared" si="203"/>
        <v>0</v>
      </c>
      <c r="AT117" s="72">
        <f t="shared" si="203"/>
        <v>0</v>
      </c>
      <c r="AU117" s="72">
        <f t="shared" si="203"/>
        <v>0</v>
      </c>
      <c r="AV117" s="72">
        <f t="shared" si="203"/>
        <v>0</v>
      </c>
      <c r="AW117" s="72">
        <f t="shared" si="203"/>
        <v>0</v>
      </c>
      <c r="AX117" s="72">
        <f t="shared" si="203"/>
        <v>0</v>
      </c>
      <c r="AY117" s="72">
        <f t="shared" si="203"/>
        <v>0</v>
      </c>
      <c r="AZ117" s="72">
        <f t="shared" si="203"/>
        <v>0</v>
      </c>
      <c r="BA117" s="72">
        <f t="shared" si="203"/>
        <v>0</v>
      </c>
    </row>
    <row r="118" spans="2:53" x14ac:dyDescent="0.25">
      <c r="B118" t="str">
        <f t="shared" si="202"/>
        <v>Ricerca &amp; Sviluppo</v>
      </c>
      <c r="C118" s="77">
        <f t="shared" si="202"/>
        <v>0.1</v>
      </c>
      <c r="F118" s="72"/>
      <c r="G118" s="72"/>
      <c r="H118" s="72"/>
      <c r="I118" s="72"/>
      <c r="J118" s="72">
        <f>+(J$10*$C118)/12</f>
        <v>0</v>
      </c>
      <c r="K118" s="72">
        <f t="shared" si="199"/>
        <v>0</v>
      </c>
      <c r="L118" s="72">
        <f t="shared" si="199"/>
        <v>0</v>
      </c>
      <c r="M118" s="72">
        <f t="shared" ref="M118:BA118" si="204">+IF(L126=$J10,0,1)*(SUM($J10)*$C118)/12</f>
        <v>0</v>
      </c>
      <c r="N118" s="72">
        <f t="shared" si="204"/>
        <v>0</v>
      </c>
      <c r="O118" s="72">
        <f t="shared" si="204"/>
        <v>0</v>
      </c>
      <c r="P118" s="72">
        <f t="shared" si="204"/>
        <v>0</v>
      </c>
      <c r="Q118" s="72">
        <f t="shared" si="204"/>
        <v>0</v>
      </c>
      <c r="R118" s="72">
        <f t="shared" si="204"/>
        <v>0</v>
      </c>
      <c r="S118" s="72">
        <f t="shared" si="204"/>
        <v>0</v>
      </c>
      <c r="T118" s="72">
        <f t="shared" si="204"/>
        <v>0</v>
      </c>
      <c r="U118" s="72">
        <f t="shared" si="204"/>
        <v>0</v>
      </c>
      <c r="V118" s="72">
        <f t="shared" si="204"/>
        <v>0</v>
      </c>
      <c r="W118" s="72">
        <f t="shared" si="204"/>
        <v>0</v>
      </c>
      <c r="X118" s="72">
        <f t="shared" si="204"/>
        <v>0</v>
      </c>
      <c r="Y118" s="72">
        <f t="shared" si="204"/>
        <v>0</v>
      </c>
      <c r="Z118" s="72">
        <f t="shared" si="204"/>
        <v>0</v>
      </c>
      <c r="AA118" s="72">
        <f t="shared" si="204"/>
        <v>0</v>
      </c>
      <c r="AB118" s="72">
        <f t="shared" si="204"/>
        <v>0</v>
      </c>
      <c r="AC118" s="72">
        <f t="shared" si="204"/>
        <v>0</v>
      </c>
      <c r="AD118" s="72">
        <f t="shared" si="204"/>
        <v>0</v>
      </c>
      <c r="AE118" s="72">
        <f t="shared" si="204"/>
        <v>0</v>
      </c>
      <c r="AF118" s="72">
        <f t="shared" si="204"/>
        <v>0</v>
      </c>
      <c r="AG118" s="72">
        <f t="shared" si="204"/>
        <v>0</v>
      </c>
      <c r="AH118" s="72">
        <f t="shared" si="204"/>
        <v>0</v>
      </c>
      <c r="AI118" s="72">
        <f t="shared" si="204"/>
        <v>0</v>
      </c>
      <c r="AJ118" s="72">
        <f t="shared" si="204"/>
        <v>0</v>
      </c>
      <c r="AK118" s="72">
        <f t="shared" si="204"/>
        <v>0</v>
      </c>
      <c r="AL118" s="72">
        <f t="shared" si="204"/>
        <v>0</v>
      </c>
      <c r="AM118" s="72">
        <f t="shared" si="204"/>
        <v>0</v>
      </c>
      <c r="AN118" s="72">
        <f t="shared" si="204"/>
        <v>0</v>
      </c>
      <c r="AO118" s="72">
        <f t="shared" si="204"/>
        <v>0</v>
      </c>
      <c r="AP118" s="72">
        <f t="shared" si="204"/>
        <v>0</v>
      </c>
      <c r="AQ118" s="72">
        <f t="shared" si="204"/>
        <v>0</v>
      </c>
      <c r="AR118" s="72">
        <f t="shared" si="204"/>
        <v>0</v>
      </c>
      <c r="AS118" s="72">
        <f t="shared" si="204"/>
        <v>0</v>
      </c>
      <c r="AT118" s="72">
        <f t="shared" si="204"/>
        <v>0</v>
      </c>
      <c r="AU118" s="72">
        <f t="shared" si="204"/>
        <v>0</v>
      </c>
      <c r="AV118" s="72">
        <f t="shared" si="204"/>
        <v>0</v>
      </c>
      <c r="AW118" s="72">
        <f t="shared" si="204"/>
        <v>0</v>
      </c>
      <c r="AX118" s="72">
        <f t="shared" si="204"/>
        <v>0</v>
      </c>
      <c r="AY118" s="72">
        <f t="shared" si="204"/>
        <v>0</v>
      </c>
      <c r="AZ118" s="72">
        <f t="shared" si="204"/>
        <v>0</v>
      </c>
      <c r="BA118" s="72">
        <f t="shared" si="204"/>
        <v>0</v>
      </c>
    </row>
    <row r="119" spans="2:53" x14ac:dyDescent="0.25">
      <c r="B119" t="str">
        <f t="shared" si="202"/>
        <v>ALTRE IMM.NI IMMATERIALI</v>
      </c>
      <c r="C119" s="77">
        <f t="shared" si="202"/>
        <v>0.1</v>
      </c>
      <c r="F119" s="72"/>
      <c r="G119" s="72"/>
      <c r="H119" s="72"/>
      <c r="I119" s="72"/>
      <c r="J119" s="72">
        <f>+(J$11*$C119)/12</f>
        <v>0</v>
      </c>
      <c r="K119" s="72">
        <f t="shared" si="199"/>
        <v>0</v>
      </c>
      <c r="L119" s="72">
        <f t="shared" si="199"/>
        <v>0</v>
      </c>
      <c r="M119" s="72">
        <f t="shared" ref="M119:BA119" si="205">+IF(L127=$J11,0,1)*(SUM($J11)*$C119)/12</f>
        <v>0</v>
      </c>
      <c r="N119" s="72">
        <f t="shared" si="205"/>
        <v>0</v>
      </c>
      <c r="O119" s="72">
        <f t="shared" si="205"/>
        <v>0</v>
      </c>
      <c r="P119" s="72">
        <f t="shared" si="205"/>
        <v>0</v>
      </c>
      <c r="Q119" s="72">
        <f t="shared" si="205"/>
        <v>0</v>
      </c>
      <c r="R119" s="72">
        <f t="shared" si="205"/>
        <v>0</v>
      </c>
      <c r="S119" s="72">
        <f t="shared" si="205"/>
        <v>0</v>
      </c>
      <c r="T119" s="72">
        <f t="shared" si="205"/>
        <v>0</v>
      </c>
      <c r="U119" s="72">
        <f t="shared" si="205"/>
        <v>0</v>
      </c>
      <c r="V119" s="72">
        <f t="shared" si="205"/>
        <v>0</v>
      </c>
      <c r="W119" s="72">
        <f t="shared" si="205"/>
        <v>0</v>
      </c>
      <c r="X119" s="72">
        <f t="shared" si="205"/>
        <v>0</v>
      </c>
      <c r="Y119" s="72">
        <f t="shared" si="205"/>
        <v>0</v>
      </c>
      <c r="Z119" s="72">
        <f t="shared" si="205"/>
        <v>0</v>
      </c>
      <c r="AA119" s="72">
        <f t="shared" si="205"/>
        <v>0</v>
      </c>
      <c r="AB119" s="72">
        <f t="shared" si="205"/>
        <v>0</v>
      </c>
      <c r="AC119" s="72">
        <f t="shared" si="205"/>
        <v>0</v>
      </c>
      <c r="AD119" s="72">
        <f t="shared" si="205"/>
        <v>0</v>
      </c>
      <c r="AE119" s="72">
        <f t="shared" si="205"/>
        <v>0</v>
      </c>
      <c r="AF119" s="72">
        <f t="shared" si="205"/>
        <v>0</v>
      </c>
      <c r="AG119" s="72">
        <f t="shared" si="205"/>
        <v>0</v>
      </c>
      <c r="AH119" s="72">
        <f t="shared" si="205"/>
        <v>0</v>
      </c>
      <c r="AI119" s="72">
        <f t="shared" si="205"/>
        <v>0</v>
      </c>
      <c r="AJ119" s="72">
        <f t="shared" si="205"/>
        <v>0</v>
      </c>
      <c r="AK119" s="72">
        <f t="shared" si="205"/>
        <v>0</v>
      </c>
      <c r="AL119" s="72">
        <f t="shared" si="205"/>
        <v>0</v>
      </c>
      <c r="AM119" s="72">
        <f t="shared" si="205"/>
        <v>0</v>
      </c>
      <c r="AN119" s="72">
        <f t="shared" si="205"/>
        <v>0</v>
      </c>
      <c r="AO119" s="72">
        <f t="shared" si="205"/>
        <v>0</v>
      </c>
      <c r="AP119" s="72">
        <f t="shared" si="205"/>
        <v>0</v>
      </c>
      <c r="AQ119" s="72">
        <f t="shared" si="205"/>
        <v>0</v>
      </c>
      <c r="AR119" s="72">
        <f t="shared" si="205"/>
        <v>0</v>
      </c>
      <c r="AS119" s="72">
        <f t="shared" si="205"/>
        <v>0</v>
      </c>
      <c r="AT119" s="72">
        <f t="shared" si="205"/>
        <v>0</v>
      </c>
      <c r="AU119" s="72">
        <f t="shared" si="205"/>
        <v>0</v>
      </c>
      <c r="AV119" s="72">
        <f t="shared" si="205"/>
        <v>0</v>
      </c>
      <c r="AW119" s="72">
        <f t="shared" si="205"/>
        <v>0</v>
      </c>
      <c r="AX119" s="72">
        <f t="shared" si="205"/>
        <v>0</v>
      </c>
      <c r="AY119" s="72">
        <f t="shared" si="205"/>
        <v>0</v>
      </c>
      <c r="AZ119" s="72">
        <f t="shared" si="205"/>
        <v>0</v>
      </c>
      <c r="BA119" s="72">
        <f t="shared" si="205"/>
        <v>0</v>
      </c>
    </row>
    <row r="120" spans="2:53" ht="30" x14ac:dyDescent="0.25">
      <c r="C120" s="75"/>
      <c r="F120" s="75" t="s">
        <v>276</v>
      </c>
      <c r="G120" s="75" t="s">
        <v>276</v>
      </c>
      <c r="H120" s="75" t="s">
        <v>276</v>
      </c>
      <c r="I120" s="75" t="s">
        <v>276</v>
      </c>
      <c r="J120" s="75" t="s">
        <v>276</v>
      </c>
      <c r="K120" s="75" t="s">
        <v>276</v>
      </c>
      <c r="L120" s="75" t="s">
        <v>276</v>
      </c>
      <c r="M120" s="75" t="s">
        <v>276</v>
      </c>
      <c r="N120" s="75" t="s">
        <v>276</v>
      </c>
      <c r="O120" s="75" t="s">
        <v>276</v>
      </c>
      <c r="P120" s="75" t="s">
        <v>276</v>
      </c>
      <c r="Q120" s="75" t="s">
        <v>276</v>
      </c>
      <c r="R120" s="75" t="s">
        <v>276</v>
      </c>
      <c r="S120" s="75" t="s">
        <v>276</v>
      </c>
      <c r="T120" s="75" t="s">
        <v>276</v>
      </c>
      <c r="U120" s="75" t="s">
        <v>276</v>
      </c>
      <c r="V120" s="75" t="s">
        <v>276</v>
      </c>
      <c r="W120" s="75" t="s">
        <v>276</v>
      </c>
      <c r="X120" s="75" t="s">
        <v>276</v>
      </c>
      <c r="Y120" s="75" t="s">
        <v>276</v>
      </c>
      <c r="Z120" s="75" t="s">
        <v>276</v>
      </c>
      <c r="AA120" s="75" t="s">
        <v>276</v>
      </c>
      <c r="AB120" s="75" t="s">
        <v>276</v>
      </c>
      <c r="AC120" s="75" t="s">
        <v>276</v>
      </c>
      <c r="AD120" s="75" t="s">
        <v>276</v>
      </c>
      <c r="AE120" s="75" t="s">
        <v>276</v>
      </c>
      <c r="AF120" s="75" t="s">
        <v>276</v>
      </c>
      <c r="AG120" s="75" t="s">
        <v>276</v>
      </c>
      <c r="AH120" s="75" t="s">
        <v>276</v>
      </c>
      <c r="AI120" s="75" t="s">
        <v>276</v>
      </c>
      <c r="AJ120" s="75" t="s">
        <v>276</v>
      </c>
      <c r="AK120" s="75" t="s">
        <v>276</v>
      </c>
      <c r="AL120" s="75" t="s">
        <v>276</v>
      </c>
      <c r="AM120" s="75" t="s">
        <v>276</v>
      </c>
      <c r="AN120" s="75" t="s">
        <v>276</v>
      </c>
      <c r="AO120" s="75" t="s">
        <v>276</v>
      </c>
      <c r="AP120" s="75" t="s">
        <v>276</v>
      </c>
      <c r="AQ120" s="75" t="s">
        <v>276</v>
      </c>
      <c r="AR120" s="75" t="s">
        <v>276</v>
      </c>
      <c r="AS120" s="75" t="s">
        <v>276</v>
      </c>
      <c r="AT120" s="75" t="s">
        <v>276</v>
      </c>
      <c r="AU120" s="75" t="s">
        <v>276</v>
      </c>
      <c r="AV120" s="75" t="s">
        <v>276</v>
      </c>
      <c r="AW120" s="75" t="s">
        <v>276</v>
      </c>
      <c r="AX120" s="75" t="s">
        <v>276</v>
      </c>
      <c r="AY120" s="75" t="s">
        <v>276</v>
      </c>
      <c r="AZ120" s="75" t="s">
        <v>276</v>
      </c>
      <c r="BA120" s="75" t="s">
        <v>276</v>
      </c>
    </row>
    <row r="121" spans="2:53" x14ac:dyDescent="0.25">
      <c r="B121" t="str">
        <f t="shared" ref="B121:B127" si="206">+B113</f>
        <v>FABBRICATI</v>
      </c>
      <c r="C121" s="77"/>
      <c r="F121" s="72"/>
      <c r="G121" s="72"/>
      <c r="H121" s="72"/>
      <c r="I121" s="72"/>
      <c r="J121" s="72">
        <f t="shared" ref="J121:AO121" si="207">+I121+J113</f>
        <v>0</v>
      </c>
      <c r="K121" s="72">
        <f t="shared" si="207"/>
        <v>0</v>
      </c>
      <c r="L121" s="72">
        <f t="shared" si="207"/>
        <v>0</v>
      </c>
      <c r="M121" s="72">
        <f t="shared" si="207"/>
        <v>0</v>
      </c>
      <c r="N121" s="72">
        <f t="shared" si="207"/>
        <v>0</v>
      </c>
      <c r="O121" s="72">
        <f t="shared" si="207"/>
        <v>0</v>
      </c>
      <c r="P121" s="72">
        <f t="shared" si="207"/>
        <v>0</v>
      </c>
      <c r="Q121" s="72">
        <f t="shared" si="207"/>
        <v>0</v>
      </c>
      <c r="R121" s="72">
        <f t="shared" si="207"/>
        <v>0</v>
      </c>
      <c r="S121" s="72">
        <f t="shared" si="207"/>
        <v>0</v>
      </c>
      <c r="T121" s="72">
        <f t="shared" si="207"/>
        <v>0</v>
      </c>
      <c r="U121" s="72">
        <f t="shared" si="207"/>
        <v>0</v>
      </c>
      <c r="V121" s="72">
        <f t="shared" si="207"/>
        <v>0</v>
      </c>
      <c r="W121" s="72">
        <f t="shared" si="207"/>
        <v>0</v>
      </c>
      <c r="X121" s="72">
        <f t="shared" si="207"/>
        <v>0</v>
      </c>
      <c r="Y121" s="72">
        <f t="shared" si="207"/>
        <v>0</v>
      </c>
      <c r="Z121" s="72">
        <f t="shared" si="207"/>
        <v>0</v>
      </c>
      <c r="AA121" s="72">
        <f t="shared" si="207"/>
        <v>0</v>
      </c>
      <c r="AB121" s="72">
        <f t="shared" si="207"/>
        <v>0</v>
      </c>
      <c r="AC121" s="72">
        <f t="shared" si="207"/>
        <v>0</v>
      </c>
      <c r="AD121" s="72">
        <f t="shared" si="207"/>
        <v>0</v>
      </c>
      <c r="AE121" s="72">
        <f t="shared" si="207"/>
        <v>0</v>
      </c>
      <c r="AF121" s="72">
        <f t="shared" si="207"/>
        <v>0</v>
      </c>
      <c r="AG121" s="72">
        <f t="shared" si="207"/>
        <v>0</v>
      </c>
      <c r="AH121" s="72">
        <f t="shared" si="207"/>
        <v>0</v>
      </c>
      <c r="AI121" s="72">
        <f t="shared" si="207"/>
        <v>0</v>
      </c>
      <c r="AJ121" s="72">
        <f t="shared" si="207"/>
        <v>0</v>
      </c>
      <c r="AK121" s="72">
        <f t="shared" si="207"/>
        <v>0</v>
      </c>
      <c r="AL121" s="72">
        <f t="shared" si="207"/>
        <v>0</v>
      </c>
      <c r="AM121" s="72">
        <f t="shared" si="207"/>
        <v>0</v>
      </c>
      <c r="AN121" s="72">
        <f t="shared" si="207"/>
        <v>0</v>
      </c>
      <c r="AO121" s="72">
        <f t="shared" si="207"/>
        <v>0</v>
      </c>
      <c r="AP121" s="72">
        <f t="shared" ref="AP121:BA121" si="208">+AO121+AP113</f>
        <v>0</v>
      </c>
      <c r="AQ121" s="72">
        <f t="shared" si="208"/>
        <v>0</v>
      </c>
      <c r="AR121" s="72">
        <f t="shared" si="208"/>
        <v>0</v>
      </c>
      <c r="AS121" s="72">
        <f t="shared" si="208"/>
        <v>0</v>
      </c>
      <c r="AT121" s="72">
        <f t="shared" si="208"/>
        <v>0</v>
      </c>
      <c r="AU121" s="72">
        <f t="shared" si="208"/>
        <v>0</v>
      </c>
      <c r="AV121" s="72">
        <f t="shared" si="208"/>
        <v>0</v>
      </c>
      <c r="AW121" s="72">
        <f t="shared" si="208"/>
        <v>0</v>
      </c>
      <c r="AX121" s="72">
        <f t="shared" si="208"/>
        <v>0</v>
      </c>
      <c r="AY121" s="72">
        <f t="shared" si="208"/>
        <v>0</v>
      </c>
      <c r="AZ121" s="72">
        <f t="shared" si="208"/>
        <v>0</v>
      </c>
      <c r="BA121" s="72">
        <f t="shared" si="208"/>
        <v>0</v>
      </c>
    </row>
    <row r="122" spans="2:53" x14ac:dyDescent="0.25">
      <c r="B122" t="str">
        <f t="shared" si="206"/>
        <v>IMPIANTI E MACCHINARI</v>
      </c>
      <c r="C122" s="77"/>
      <c r="F122" s="72"/>
      <c r="G122" s="72"/>
      <c r="H122" s="72"/>
      <c r="I122" s="72"/>
      <c r="J122" s="72">
        <f t="shared" ref="J122:AO122" si="209">+I122+J114</f>
        <v>0</v>
      </c>
      <c r="K122" s="72">
        <f t="shared" si="209"/>
        <v>0</v>
      </c>
      <c r="L122" s="72">
        <f t="shared" si="209"/>
        <v>0</v>
      </c>
      <c r="M122" s="72">
        <f t="shared" si="209"/>
        <v>0</v>
      </c>
      <c r="N122" s="72">
        <f t="shared" si="209"/>
        <v>0</v>
      </c>
      <c r="O122" s="72">
        <f t="shared" si="209"/>
        <v>0</v>
      </c>
      <c r="P122" s="72">
        <f t="shared" si="209"/>
        <v>0</v>
      </c>
      <c r="Q122" s="72">
        <f t="shared" si="209"/>
        <v>0</v>
      </c>
      <c r="R122" s="72">
        <f t="shared" si="209"/>
        <v>0</v>
      </c>
      <c r="S122" s="72">
        <f t="shared" si="209"/>
        <v>0</v>
      </c>
      <c r="T122" s="72">
        <f t="shared" si="209"/>
        <v>0</v>
      </c>
      <c r="U122" s="72">
        <f t="shared" si="209"/>
        <v>0</v>
      </c>
      <c r="V122" s="72">
        <f t="shared" si="209"/>
        <v>0</v>
      </c>
      <c r="W122" s="72">
        <f t="shared" si="209"/>
        <v>0</v>
      </c>
      <c r="X122" s="72">
        <f t="shared" si="209"/>
        <v>0</v>
      </c>
      <c r="Y122" s="72">
        <f t="shared" si="209"/>
        <v>0</v>
      </c>
      <c r="Z122" s="72">
        <f t="shared" si="209"/>
        <v>0</v>
      </c>
      <c r="AA122" s="72">
        <f t="shared" si="209"/>
        <v>0</v>
      </c>
      <c r="AB122" s="72">
        <f t="shared" si="209"/>
        <v>0</v>
      </c>
      <c r="AC122" s="72">
        <f t="shared" si="209"/>
        <v>0</v>
      </c>
      <c r="AD122" s="72">
        <f t="shared" si="209"/>
        <v>0</v>
      </c>
      <c r="AE122" s="72">
        <f t="shared" si="209"/>
        <v>0</v>
      </c>
      <c r="AF122" s="72">
        <f t="shared" si="209"/>
        <v>0</v>
      </c>
      <c r="AG122" s="72">
        <f t="shared" si="209"/>
        <v>0</v>
      </c>
      <c r="AH122" s="72">
        <f t="shared" si="209"/>
        <v>0</v>
      </c>
      <c r="AI122" s="72">
        <f t="shared" si="209"/>
        <v>0</v>
      </c>
      <c r="AJ122" s="72">
        <f t="shared" si="209"/>
        <v>0</v>
      </c>
      <c r="AK122" s="72">
        <f t="shared" si="209"/>
        <v>0</v>
      </c>
      <c r="AL122" s="72">
        <f t="shared" si="209"/>
        <v>0</v>
      </c>
      <c r="AM122" s="72">
        <f t="shared" si="209"/>
        <v>0</v>
      </c>
      <c r="AN122" s="72">
        <f t="shared" si="209"/>
        <v>0</v>
      </c>
      <c r="AO122" s="72">
        <f t="shared" si="209"/>
        <v>0</v>
      </c>
      <c r="AP122" s="72">
        <f t="shared" ref="AP122:BA122" si="210">+AO122+AP114</f>
        <v>0</v>
      </c>
      <c r="AQ122" s="72">
        <f t="shared" si="210"/>
        <v>0</v>
      </c>
      <c r="AR122" s="72">
        <f t="shared" si="210"/>
        <v>0</v>
      </c>
      <c r="AS122" s="72">
        <f t="shared" si="210"/>
        <v>0</v>
      </c>
      <c r="AT122" s="72">
        <f t="shared" si="210"/>
        <v>0</v>
      </c>
      <c r="AU122" s="72">
        <f t="shared" si="210"/>
        <v>0</v>
      </c>
      <c r="AV122" s="72">
        <f t="shared" si="210"/>
        <v>0</v>
      </c>
      <c r="AW122" s="72">
        <f t="shared" si="210"/>
        <v>0</v>
      </c>
      <c r="AX122" s="72">
        <f t="shared" si="210"/>
        <v>0</v>
      </c>
      <c r="AY122" s="72">
        <f t="shared" si="210"/>
        <v>0</v>
      </c>
      <c r="AZ122" s="72">
        <f t="shared" si="210"/>
        <v>0</v>
      </c>
      <c r="BA122" s="72">
        <f t="shared" si="210"/>
        <v>0</v>
      </c>
    </row>
    <row r="123" spans="2:53" x14ac:dyDescent="0.25">
      <c r="B123" t="str">
        <f t="shared" si="206"/>
        <v>ATTREZZATURE IND.LI E COMM.LI</v>
      </c>
      <c r="C123" s="77"/>
      <c r="F123" s="72"/>
      <c r="G123" s="72"/>
      <c r="H123" s="72"/>
      <c r="I123" s="72"/>
      <c r="J123" s="72">
        <f t="shared" ref="J123:AO124" si="211">+I123+J115</f>
        <v>0</v>
      </c>
      <c r="K123" s="72">
        <f t="shared" si="211"/>
        <v>0</v>
      </c>
      <c r="L123" s="72">
        <f t="shared" si="211"/>
        <v>0</v>
      </c>
      <c r="M123" s="72">
        <f t="shared" si="211"/>
        <v>0</v>
      </c>
      <c r="N123" s="72">
        <f t="shared" si="211"/>
        <v>0</v>
      </c>
      <c r="O123" s="72">
        <f t="shared" si="211"/>
        <v>0</v>
      </c>
      <c r="P123" s="72">
        <f t="shared" si="211"/>
        <v>0</v>
      </c>
      <c r="Q123" s="72">
        <f t="shared" si="211"/>
        <v>0</v>
      </c>
      <c r="R123" s="72">
        <f t="shared" si="211"/>
        <v>0</v>
      </c>
      <c r="S123" s="72">
        <f t="shared" si="211"/>
        <v>0</v>
      </c>
      <c r="T123" s="72">
        <f t="shared" si="211"/>
        <v>0</v>
      </c>
      <c r="U123" s="72">
        <f t="shared" si="211"/>
        <v>0</v>
      </c>
      <c r="V123" s="72">
        <f t="shared" si="211"/>
        <v>0</v>
      </c>
      <c r="W123" s="72">
        <f t="shared" si="211"/>
        <v>0</v>
      </c>
      <c r="X123" s="72">
        <f t="shared" si="211"/>
        <v>0</v>
      </c>
      <c r="Y123" s="72">
        <f t="shared" si="211"/>
        <v>0</v>
      </c>
      <c r="Z123" s="72">
        <f t="shared" si="211"/>
        <v>0</v>
      </c>
      <c r="AA123" s="72">
        <f t="shared" si="211"/>
        <v>0</v>
      </c>
      <c r="AB123" s="72">
        <f t="shared" si="211"/>
        <v>0</v>
      </c>
      <c r="AC123" s="72">
        <f t="shared" si="211"/>
        <v>0</v>
      </c>
      <c r="AD123" s="72">
        <f t="shared" si="211"/>
        <v>0</v>
      </c>
      <c r="AE123" s="72">
        <f t="shared" si="211"/>
        <v>0</v>
      </c>
      <c r="AF123" s="72">
        <f t="shared" si="211"/>
        <v>0</v>
      </c>
      <c r="AG123" s="72">
        <f t="shared" si="211"/>
        <v>0</v>
      </c>
      <c r="AH123" s="72">
        <f t="shared" si="211"/>
        <v>0</v>
      </c>
      <c r="AI123" s="72">
        <f t="shared" si="211"/>
        <v>0</v>
      </c>
      <c r="AJ123" s="72">
        <f t="shared" si="211"/>
        <v>0</v>
      </c>
      <c r="AK123" s="72">
        <f t="shared" si="211"/>
        <v>0</v>
      </c>
      <c r="AL123" s="72">
        <f t="shared" si="211"/>
        <v>0</v>
      </c>
      <c r="AM123" s="72">
        <f t="shared" si="211"/>
        <v>0</v>
      </c>
      <c r="AN123" s="72">
        <f t="shared" si="211"/>
        <v>0</v>
      </c>
      <c r="AO123" s="72">
        <f t="shared" si="211"/>
        <v>0</v>
      </c>
      <c r="AP123" s="72">
        <f t="shared" ref="AP123:BA124" si="212">+AO123+AP115</f>
        <v>0</v>
      </c>
      <c r="AQ123" s="72">
        <f t="shared" si="212"/>
        <v>0</v>
      </c>
      <c r="AR123" s="72">
        <f t="shared" si="212"/>
        <v>0</v>
      </c>
      <c r="AS123" s="72">
        <f t="shared" si="212"/>
        <v>0</v>
      </c>
      <c r="AT123" s="72">
        <f t="shared" si="212"/>
        <v>0</v>
      </c>
      <c r="AU123" s="72">
        <f t="shared" si="212"/>
        <v>0</v>
      </c>
      <c r="AV123" s="72">
        <f t="shared" si="212"/>
        <v>0</v>
      </c>
      <c r="AW123" s="72">
        <f t="shared" si="212"/>
        <v>0</v>
      </c>
      <c r="AX123" s="72">
        <f t="shared" si="212"/>
        <v>0</v>
      </c>
      <c r="AY123" s="72">
        <f t="shared" si="212"/>
        <v>0</v>
      </c>
      <c r="AZ123" s="72">
        <f t="shared" si="212"/>
        <v>0</v>
      </c>
      <c r="BA123" s="72">
        <f t="shared" si="212"/>
        <v>0</v>
      </c>
    </row>
    <row r="124" spans="2:53" x14ac:dyDescent="0.25">
      <c r="B124" t="str">
        <f t="shared" si="206"/>
        <v>ALTRI BENI</v>
      </c>
      <c r="C124" s="77"/>
      <c r="F124" s="72"/>
      <c r="G124" s="72"/>
      <c r="H124" s="72"/>
      <c r="I124" s="72"/>
      <c r="J124" s="72">
        <f t="shared" si="211"/>
        <v>0</v>
      </c>
      <c r="K124" s="72">
        <f t="shared" si="211"/>
        <v>0</v>
      </c>
      <c r="L124" s="72">
        <f t="shared" si="211"/>
        <v>0</v>
      </c>
      <c r="M124" s="72">
        <f t="shared" si="211"/>
        <v>0</v>
      </c>
      <c r="N124" s="72">
        <f t="shared" si="211"/>
        <v>0</v>
      </c>
      <c r="O124" s="72">
        <f t="shared" si="211"/>
        <v>0</v>
      </c>
      <c r="P124" s="72">
        <f t="shared" si="211"/>
        <v>0</v>
      </c>
      <c r="Q124" s="72">
        <f t="shared" si="211"/>
        <v>0</v>
      </c>
      <c r="R124" s="72">
        <f t="shared" si="211"/>
        <v>0</v>
      </c>
      <c r="S124" s="72">
        <f t="shared" si="211"/>
        <v>0</v>
      </c>
      <c r="T124" s="72">
        <f t="shared" si="211"/>
        <v>0</v>
      </c>
      <c r="U124" s="72">
        <f t="shared" si="211"/>
        <v>0</v>
      </c>
      <c r="V124" s="72">
        <f t="shared" si="211"/>
        <v>0</v>
      </c>
      <c r="W124" s="72">
        <f t="shared" si="211"/>
        <v>0</v>
      </c>
      <c r="X124" s="72">
        <f t="shared" si="211"/>
        <v>0</v>
      </c>
      <c r="Y124" s="72">
        <f t="shared" si="211"/>
        <v>0</v>
      </c>
      <c r="Z124" s="72">
        <f t="shared" si="211"/>
        <v>0</v>
      </c>
      <c r="AA124" s="72">
        <f t="shared" si="211"/>
        <v>0</v>
      </c>
      <c r="AB124" s="72">
        <f t="shared" si="211"/>
        <v>0</v>
      </c>
      <c r="AC124" s="72">
        <f t="shared" si="211"/>
        <v>0</v>
      </c>
      <c r="AD124" s="72">
        <f t="shared" si="211"/>
        <v>0</v>
      </c>
      <c r="AE124" s="72">
        <f t="shared" si="211"/>
        <v>0</v>
      </c>
      <c r="AF124" s="72">
        <f t="shared" si="211"/>
        <v>0</v>
      </c>
      <c r="AG124" s="72">
        <f t="shared" si="211"/>
        <v>0</v>
      </c>
      <c r="AH124" s="72">
        <f t="shared" si="211"/>
        <v>0</v>
      </c>
      <c r="AI124" s="72">
        <f t="shared" si="211"/>
        <v>0</v>
      </c>
      <c r="AJ124" s="72">
        <f t="shared" si="211"/>
        <v>0</v>
      </c>
      <c r="AK124" s="72">
        <f t="shared" si="211"/>
        <v>0</v>
      </c>
      <c r="AL124" s="72">
        <f t="shared" si="211"/>
        <v>0</v>
      </c>
      <c r="AM124" s="72">
        <f t="shared" si="211"/>
        <v>0</v>
      </c>
      <c r="AN124" s="72">
        <f t="shared" si="211"/>
        <v>0</v>
      </c>
      <c r="AO124" s="72">
        <f t="shared" si="211"/>
        <v>0</v>
      </c>
      <c r="AP124" s="72">
        <f t="shared" si="212"/>
        <v>0</v>
      </c>
      <c r="AQ124" s="72">
        <f t="shared" si="212"/>
        <v>0</v>
      </c>
      <c r="AR124" s="72">
        <f t="shared" si="212"/>
        <v>0</v>
      </c>
      <c r="AS124" s="72">
        <f t="shared" si="212"/>
        <v>0</v>
      </c>
      <c r="AT124" s="72">
        <f t="shared" si="212"/>
        <v>0</v>
      </c>
      <c r="AU124" s="72">
        <f t="shared" si="212"/>
        <v>0</v>
      </c>
      <c r="AV124" s="72">
        <f t="shared" si="212"/>
        <v>0</v>
      </c>
      <c r="AW124" s="72">
        <f t="shared" si="212"/>
        <v>0</v>
      </c>
      <c r="AX124" s="72">
        <f t="shared" si="212"/>
        <v>0</v>
      </c>
      <c r="AY124" s="72">
        <f t="shared" si="212"/>
        <v>0</v>
      </c>
      <c r="AZ124" s="72">
        <f t="shared" si="212"/>
        <v>0</v>
      </c>
      <c r="BA124" s="72">
        <f t="shared" si="212"/>
        <v>0</v>
      </c>
    </row>
    <row r="125" spans="2:53" x14ac:dyDescent="0.25">
      <c r="B125" t="str">
        <f t="shared" si="206"/>
        <v>COSTI D'IMPIANTO E AMPLIAMENTO</v>
      </c>
      <c r="C125" s="77"/>
      <c r="F125" s="72"/>
      <c r="G125" s="72"/>
      <c r="H125" s="72"/>
      <c r="I125" s="72"/>
      <c r="J125" s="72">
        <f t="shared" ref="J125:AO125" si="213">+I125+J117</f>
        <v>0</v>
      </c>
      <c r="K125" s="72">
        <f t="shared" si="213"/>
        <v>0</v>
      </c>
      <c r="L125" s="72">
        <f t="shared" si="213"/>
        <v>0</v>
      </c>
      <c r="M125" s="72">
        <f t="shared" si="213"/>
        <v>0</v>
      </c>
      <c r="N125" s="72">
        <f t="shared" si="213"/>
        <v>0</v>
      </c>
      <c r="O125" s="72">
        <f t="shared" si="213"/>
        <v>0</v>
      </c>
      <c r="P125" s="72">
        <f t="shared" si="213"/>
        <v>0</v>
      </c>
      <c r="Q125" s="72">
        <f t="shared" si="213"/>
        <v>0</v>
      </c>
      <c r="R125" s="72">
        <f t="shared" si="213"/>
        <v>0</v>
      </c>
      <c r="S125" s="72">
        <f t="shared" si="213"/>
        <v>0</v>
      </c>
      <c r="T125" s="72">
        <f t="shared" si="213"/>
        <v>0</v>
      </c>
      <c r="U125" s="72">
        <f t="shared" si="213"/>
        <v>0</v>
      </c>
      <c r="V125" s="72">
        <f t="shared" si="213"/>
        <v>0</v>
      </c>
      <c r="W125" s="72">
        <f t="shared" si="213"/>
        <v>0</v>
      </c>
      <c r="X125" s="72">
        <f t="shared" si="213"/>
        <v>0</v>
      </c>
      <c r="Y125" s="72">
        <f t="shared" si="213"/>
        <v>0</v>
      </c>
      <c r="Z125" s="72">
        <f t="shared" si="213"/>
        <v>0</v>
      </c>
      <c r="AA125" s="72">
        <f t="shared" si="213"/>
        <v>0</v>
      </c>
      <c r="AB125" s="72">
        <f t="shared" si="213"/>
        <v>0</v>
      </c>
      <c r="AC125" s="72">
        <f t="shared" si="213"/>
        <v>0</v>
      </c>
      <c r="AD125" s="72">
        <f t="shared" si="213"/>
        <v>0</v>
      </c>
      <c r="AE125" s="72">
        <f t="shared" si="213"/>
        <v>0</v>
      </c>
      <c r="AF125" s="72">
        <f t="shared" si="213"/>
        <v>0</v>
      </c>
      <c r="AG125" s="72">
        <f t="shared" si="213"/>
        <v>0</v>
      </c>
      <c r="AH125" s="72">
        <f t="shared" si="213"/>
        <v>0</v>
      </c>
      <c r="AI125" s="72">
        <f t="shared" si="213"/>
        <v>0</v>
      </c>
      <c r="AJ125" s="72">
        <f t="shared" si="213"/>
        <v>0</v>
      </c>
      <c r="AK125" s="72">
        <f t="shared" si="213"/>
        <v>0</v>
      </c>
      <c r="AL125" s="72">
        <f t="shared" si="213"/>
        <v>0</v>
      </c>
      <c r="AM125" s="72">
        <f t="shared" si="213"/>
        <v>0</v>
      </c>
      <c r="AN125" s="72">
        <f t="shared" si="213"/>
        <v>0</v>
      </c>
      <c r="AO125" s="72">
        <f t="shared" si="213"/>
        <v>0</v>
      </c>
      <c r="AP125" s="72">
        <f t="shared" ref="AP125:BA125" si="214">+AO125+AP117</f>
        <v>0</v>
      </c>
      <c r="AQ125" s="72">
        <f t="shared" si="214"/>
        <v>0</v>
      </c>
      <c r="AR125" s="72">
        <f t="shared" si="214"/>
        <v>0</v>
      </c>
      <c r="AS125" s="72">
        <f t="shared" si="214"/>
        <v>0</v>
      </c>
      <c r="AT125" s="72">
        <f t="shared" si="214"/>
        <v>0</v>
      </c>
      <c r="AU125" s="72">
        <f t="shared" si="214"/>
        <v>0</v>
      </c>
      <c r="AV125" s="72">
        <f t="shared" si="214"/>
        <v>0</v>
      </c>
      <c r="AW125" s="72">
        <f t="shared" si="214"/>
        <v>0</v>
      </c>
      <c r="AX125" s="72">
        <f t="shared" si="214"/>
        <v>0</v>
      </c>
      <c r="AY125" s="72">
        <f t="shared" si="214"/>
        <v>0</v>
      </c>
      <c r="AZ125" s="72">
        <f t="shared" si="214"/>
        <v>0</v>
      </c>
      <c r="BA125" s="72">
        <f t="shared" si="214"/>
        <v>0</v>
      </c>
    </row>
    <row r="126" spans="2:53" x14ac:dyDescent="0.25">
      <c r="B126" t="str">
        <f t="shared" si="206"/>
        <v>Ricerca &amp; Sviluppo</v>
      </c>
      <c r="C126" s="77"/>
      <c r="F126" s="72"/>
      <c r="G126" s="72"/>
      <c r="H126" s="72"/>
      <c r="I126" s="72"/>
      <c r="J126" s="72">
        <f t="shared" ref="J126:AO126" si="215">+I126+J118</f>
        <v>0</v>
      </c>
      <c r="K126" s="72">
        <f t="shared" si="215"/>
        <v>0</v>
      </c>
      <c r="L126" s="72">
        <f t="shared" si="215"/>
        <v>0</v>
      </c>
      <c r="M126" s="72">
        <f t="shared" si="215"/>
        <v>0</v>
      </c>
      <c r="N126" s="72">
        <f t="shared" si="215"/>
        <v>0</v>
      </c>
      <c r="O126" s="72">
        <f t="shared" si="215"/>
        <v>0</v>
      </c>
      <c r="P126" s="72">
        <f t="shared" si="215"/>
        <v>0</v>
      </c>
      <c r="Q126" s="72">
        <f t="shared" si="215"/>
        <v>0</v>
      </c>
      <c r="R126" s="72">
        <f t="shared" si="215"/>
        <v>0</v>
      </c>
      <c r="S126" s="72">
        <f t="shared" si="215"/>
        <v>0</v>
      </c>
      <c r="T126" s="72">
        <f t="shared" si="215"/>
        <v>0</v>
      </c>
      <c r="U126" s="72">
        <f t="shared" si="215"/>
        <v>0</v>
      </c>
      <c r="V126" s="72">
        <f t="shared" si="215"/>
        <v>0</v>
      </c>
      <c r="W126" s="72">
        <f t="shared" si="215"/>
        <v>0</v>
      </c>
      <c r="X126" s="72">
        <f t="shared" si="215"/>
        <v>0</v>
      </c>
      <c r="Y126" s="72">
        <f t="shared" si="215"/>
        <v>0</v>
      </c>
      <c r="Z126" s="72">
        <f t="shared" si="215"/>
        <v>0</v>
      </c>
      <c r="AA126" s="72">
        <f t="shared" si="215"/>
        <v>0</v>
      </c>
      <c r="AB126" s="72">
        <f t="shared" si="215"/>
        <v>0</v>
      </c>
      <c r="AC126" s="72">
        <f t="shared" si="215"/>
        <v>0</v>
      </c>
      <c r="AD126" s="72">
        <f t="shared" si="215"/>
        <v>0</v>
      </c>
      <c r="AE126" s="72">
        <f t="shared" si="215"/>
        <v>0</v>
      </c>
      <c r="AF126" s="72">
        <f t="shared" si="215"/>
        <v>0</v>
      </c>
      <c r="AG126" s="72">
        <f t="shared" si="215"/>
        <v>0</v>
      </c>
      <c r="AH126" s="72">
        <f t="shared" si="215"/>
        <v>0</v>
      </c>
      <c r="AI126" s="72">
        <f t="shared" si="215"/>
        <v>0</v>
      </c>
      <c r="AJ126" s="72">
        <f t="shared" si="215"/>
        <v>0</v>
      </c>
      <c r="AK126" s="72">
        <f t="shared" si="215"/>
        <v>0</v>
      </c>
      <c r="AL126" s="72">
        <f t="shared" si="215"/>
        <v>0</v>
      </c>
      <c r="AM126" s="72">
        <f t="shared" si="215"/>
        <v>0</v>
      </c>
      <c r="AN126" s="72">
        <f t="shared" si="215"/>
        <v>0</v>
      </c>
      <c r="AO126" s="72">
        <f t="shared" si="215"/>
        <v>0</v>
      </c>
      <c r="AP126" s="72">
        <f t="shared" ref="AP126:BA126" si="216">+AO126+AP118</f>
        <v>0</v>
      </c>
      <c r="AQ126" s="72">
        <f t="shared" si="216"/>
        <v>0</v>
      </c>
      <c r="AR126" s="72">
        <f t="shared" si="216"/>
        <v>0</v>
      </c>
      <c r="AS126" s="72">
        <f t="shared" si="216"/>
        <v>0</v>
      </c>
      <c r="AT126" s="72">
        <f t="shared" si="216"/>
        <v>0</v>
      </c>
      <c r="AU126" s="72">
        <f t="shared" si="216"/>
        <v>0</v>
      </c>
      <c r="AV126" s="72">
        <f t="shared" si="216"/>
        <v>0</v>
      </c>
      <c r="AW126" s="72">
        <f t="shared" si="216"/>
        <v>0</v>
      </c>
      <c r="AX126" s="72">
        <f t="shared" si="216"/>
        <v>0</v>
      </c>
      <c r="AY126" s="72">
        <f t="shared" si="216"/>
        <v>0</v>
      </c>
      <c r="AZ126" s="72">
        <f t="shared" si="216"/>
        <v>0</v>
      </c>
      <c r="BA126" s="72">
        <f t="shared" si="216"/>
        <v>0</v>
      </c>
    </row>
    <row r="127" spans="2:53" x14ac:dyDescent="0.25">
      <c r="B127" t="str">
        <f t="shared" si="206"/>
        <v>ALTRE IMM.NI IMMATERIALI</v>
      </c>
      <c r="C127" s="77"/>
      <c r="F127" s="72"/>
      <c r="G127" s="72"/>
      <c r="H127" s="72"/>
      <c r="I127" s="72"/>
      <c r="J127" s="72">
        <f t="shared" ref="J127:AO127" si="217">+I127+J119</f>
        <v>0</v>
      </c>
      <c r="K127" s="72">
        <f t="shared" si="217"/>
        <v>0</v>
      </c>
      <c r="L127" s="72">
        <f t="shared" si="217"/>
        <v>0</v>
      </c>
      <c r="M127" s="72">
        <f t="shared" si="217"/>
        <v>0</v>
      </c>
      <c r="N127" s="72">
        <f t="shared" si="217"/>
        <v>0</v>
      </c>
      <c r="O127" s="72">
        <f t="shared" si="217"/>
        <v>0</v>
      </c>
      <c r="P127" s="72">
        <f t="shared" si="217"/>
        <v>0</v>
      </c>
      <c r="Q127" s="72">
        <f t="shared" si="217"/>
        <v>0</v>
      </c>
      <c r="R127" s="72">
        <f t="shared" si="217"/>
        <v>0</v>
      </c>
      <c r="S127" s="72">
        <f t="shared" si="217"/>
        <v>0</v>
      </c>
      <c r="T127" s="72">
        <f t="shared" si="217"/>
        <v>0</v>
      </c>
      <c r="U127" s="72">
        <f t="shared" si="217"/>
        <v>0</v>
      </c>
      <c r="V127" s="72">
        <f t="shared" si="217"/>
        <v>0</v>
      </c>
      <c r="W127" s="72">
        <f t="shared" si="217"/>
        <v>0</v>
      </c>
      <c r="X127" s="72">
        <f t="shared" si="217"/>
        <v>0</v>
      </c>
      <c r="Y127" s="72">
        <f t="shared" si="217"/>
        <v>0</v>
      </c>
      <c r="Z127" s="72">
        <f t="shared" si="217"/>
        <v>0</v>
      </c>
      <c r="AA127" s="72">
        <f t="shared" si="217"/>
        <v>0</v>
      </c>
      <c r="AB127" s="72">
        <f t="shared" si="217"/>
        <v>0</v>
      </c>
      <c r="AC127" s="72">
        <f t="shared" si="217"/>
        <v>0</v>
      </c>
      <c r="AD127" s="72">
        <f t="shared" si="217"/>
        <v>0</v>
      </c>
      <c r="AE127" s="72">
        <f t="shared" si="217"/>
        <v>0</v>
      </c>
      <c r="AF127" s="72">
        <f t="shared" si="217"/>
        <v>0</v>
      </c>
      <c r="AG127" s="72">
        <f t="shared" si="217"/>
        <v>0</v>
      </c>
      <c r="AH127" s="72">
        <f t="shared" si="217"/>
        <v>0</v>
      </c>
      <c r="AI127" s="72">
        <f t="shared" si="217"/>
        <v>0</v>
      </c>
      <c r="AJ127" s="72">
        <f t="shared" si="217"/>
        <v>0</v>
      </c>
      <c r="AK127" s="72">
        <f t="shared" si="217"/>
        <v>0</v>
      </c>
      <c r="AL127" s="72">
        <f t="shared" si="217"/>
        <v>0</v>
      </c>
      <c r="AM127" s="72">
        <f t="shared" si="217"/>
        <v>0</v>
      </c>
      <c r="AN127" s="72">
        <f t="shared" si="217"/>
        <v>0</v>
      </c>
      <c r="AO127" s="72">
        <f t="shared" si="217"/>
        <v>0</v>
      </c>
      <c r="AP127" s="72">
        <f t="shared" ref="AP127:BA127" si="218">+AO127+AP119</f>
        <v>0</v>
      </c>
      <c r="AQ127" s="72">
        <f t="shared" si="218"/>
        <v>0</v>
      </c>
      <c r="AR127" s="72">
        <f t="shared" si="218"/>
        <v>0</v>
      </c>
      <c r="AS127" s="72">
        <f t="shared" si="218"/>
        <v>0</v>
      </c>
      <c r="AT127" s="72">
        <f t="shared" si="218"/>
        <v>0</v>
      </c>
      <c r="AU127" s="72">
        <f t="shared" si="218"/>
        <v>0</v>
      </c>
      <c r="AV127" s="72">
        <f t="shared" si="218"/>
        <v>0</v>
      </c>
      <c r="AW127" s="72">
        <f t="shared" si="218"/>
        <v>0</v>
      </c>
      <c r="AX127" s="72">
        <f t="shared" si="218"/>
        <v>0</v>
      </c>
      <c r="AY127" s="72">
        <f t="shared" si="218"/>
        <v>0</v>
      </c>
      <c r="AZ127" s="72">
        <f t="shared" si="218"/>
        <v>0</v>
      </c>
      <c r="BA127" s="72">
        <f t="shared" si="218"/>
        <v>0</v>
      </c>
    </row>
    <row r="129" spans="2:53" ht="30" x14ac:dyDescent="0.25">
      <c r="C129" s="75" t="s">
        <v>274</v>
      </c>
      <c r="F129" s="75" t="s">
        <v>275</v>
      </c>
      <c r="G129" s="75" t="s">
        <v>275</v>
      </c>
      <c r="H129" s="75" t="s">
        <v>275</v>
      </c>
      <c r="I129" s="75" t="s">
        <v>275</v>
      </c>
      <c r="J129" s="75" t="s">
        <v>275</v>
      </c>
      <c r="K129" s="75" t="s">
        <v>275</v>
      </c>
      <c r="L129" s="75" t="s">
        <v>275</v>
      </c>
      <c r="M129" s="75" t="s">
        <v>275</v>
      </c>
      <c r="N129" s="75" t="s">
        <v>275</v>
      </c>
      <c r="O129" s="75" t="s">
        <v>275</v>
      </c>
      <c r="P129" s="75" t="s">
        <v>275</v>
      </c>
      <c r="Q129" s="75" t="s">
        <v>275</v>
      </c>
      <c r="R129" s="75" t="s">
        <v>275</v>
      </c>
      <c r="S129" s="75" t="s">
        <v>275</v>
      </c>
      <c r="T129" s="75" t="s">
        <v>275</v>
      </c>
      <c r="U129" s="75" t="s">
        <v>275</v>
      </c>
      <c r="V129" s="75" t="s">
        <v>275</v>
      </c>
      <c r="W129" s="75" t="s">
        <v>275</v>
      </c>
      <c r="X129" s="75" t="s">
        <v>275</v>
      </c>
      <c r="Y129" s="75" t="s">
        <v>275</v>
      </c>
      <c r="Z129" s="75" t="s">
        <v>275</v>
      </c>
      <c r="AA129" s="75" t="s">
        <v>275</v>
      </c>
      <c r="AB129" s="75" t="s">
        <v>275</v>
      </c>
      <c r="AC129" s="75" t="s">
        <v>275</v>
      </c>
      <c r="AD129" s="75" t="s">
        <v>275</v>
      </c>
      <c r="AE129" s="75" t="s">
        <v>275</v>
      </c>
      <c r="AF129" s="75" t="s">
        <v>275</v>
      </c>
      <c r="AG129" s="75" t="s">
        <v>275</v>
      </c>
      <c r="AH129" s="75" t="s">
        <v>275</v>
      </c>
      <c r="AI129" s="75" t="s">
        <v>275</v>
      </c>
      <c r="AJ129" s="75" t="s">
        <v>275</v>
      </c>
      <c r="AK129" s="75" t="s">
        <v>275</v>
      </c>
      <c r="AL129" s="75" t="s">
        <v>275</v>
      </c>
      <c r="AM129" s="75" t="s">
        <v>275</v>
      </c>
      <c r="AN129" s="75" t="s">
        <v>275</v>
      </c>
      <c r="AO129" s="75" t="s">
        <v>275</v>
      </c>
      <c r="AP129" s="75" t="s">
        <v>275</v>
      </c>
      <c r="AQ129" s="75" t="s">
        <v>275</v>
      </c>
      <c r="AR129" s="75" t="s">
        <v>275</v>
      </c>
      <c r="AS129" s="75" t="s">
        <v>275</v>
      </c>
      <c r="AT129" s="75" t="s">
        <v>275</v>
      </c>
      <c r="AU129" s="75" t="s">
        <v>275</v>
      </c>
      <c r="AV129" s="75" t="s">
        <v>275</v>
      </c>
      <c r="AW129" s="75" t="s">
        <v>275</v>
      </c>
      <c r="AX129" s="75" t="s">
        <v>275</v>
      </c>
      <c r="AY129" s="75" t="s">
        <v>275</v>
      </c>
      <c r="AZ129" s="75" t="s">
        <v>275</v>
      </c>
      <c r="BA129" s="75" t="s">
        <v>275</v>
      </c>
    </row>
    <row r="130" spans="2:53" x14ac:dyDescent="0.25">
      <c r="B130" t="str">
        <f t="shared" ref="B130:C133" si="219">+B113</f>
        <v>FABBRICATI</v>
      </c>
      <c r="C130" s="77">
        <f t="shared" si="219"/>
        <v>0.1</v>
      </c>
      <c r="F130" s="72"/>
      <c r="G130" s="72"/>
      <c r="H130" s="72"/>
      <c r="I130" s="72"/>
      <c r="J130" s="72"/>
      <c r="K130" s="72">
        <f>+(K$5*$C130)/12</f>
        <v>0</v>
      </c>
      <c r="L130" s="72">
        <f>+IF(K138=$K5,0,1)*(SUM($K5)*$C130)/12</f>
        <v>0</v>
      </c>
      <c r="M130" s="72">
        <f t="shared" ref="M130:BA135" si="220">+IF(L138=$K5,0,1)*(SUM($K5)*$C130)/12</f>
        <v>0</v>
      </c>
      <c r="N130" s="72">
        <f t="shared" si="220"/>
        <v>0</v>
      </c>
      <c r="O130" s="72">
        <f t="shared" si="220"/>
        <v>0</v>
      </c>
      <c r="P130" s="72">
        <f t="shared" si="220"/>
        <v>0</v>
      </c>
      <c r="Q130" s="72">
        <f t="shared" si="220"/>
        <v>0</v>
      </c>
      <c r="R130" s="72">
        <f t="shared" si="220"/>
        <v>0</v>
      </c>
      <c r="S130" s="72">
        <f t="shared" si="220"/>
        <v>0</v>
      </c>
      <c r="T130" s="72">
        <f t="shared" si="220"/>
        <v>0</v>
      </c>
      <c r="U130" s="72">
        <f t="shared" si="220"/>
        <v>0</v>
      </c>
      <c r="V130" s="72">
        <f t="shared" si="220"/>
        <v>0</v>
      </c>
      <c r="W130" s="72">
        <f t="shared" si="220"/>
        <v>0</v>
      </c>
      <c r="X130" s="72">
        <f t="shared" si="220"/>
        <v>0</v>
      </c>
      <c r="Y130" s="72">
        <f t="shared" si="220"/>
        <v>0</v>
      </c>
      <c r="Z130" s="72">
        <f t="shared" si="220"/>
        <v>0</v>
      </c>
      <c r="AA130" s="72">
        <f t="shared" si="220"/>
        <v>0</v>
      </c>
      <c r="AB130" s="72">
        <f t="shared" si="220"/>
        <v>0</v>
      </c>
      <c r="AC130" s="72">
        <f t="shared" si="220"/>
        <v>0</v>
      </c>
      <c r="AD130" s="72">
        <f t="shared" si="220"/>
        <v>0</v>
      </c>
      <c r="AE130" s="72">
        <f t="shared" si="220"/>
        <v>0</v>
      </c>
      <c r="AF130" s="72">
        <f t="shared" si="220"/>
        <v>0</v>
      </c>
      <c r="AG130" s="72">
        <f t="shared" si="220"/>
        <v>0</v>
      </c>
      <c r="AH130" s="72">
        <f t="shared" si="220"/>
        <v>0</v>
      </c>
      <c r="AI130" s="72">
        <f t="shared" si="220"/>
        <v>0</v>
      </c>
      <c r="AJ130" s="72">
        <f t="shared" si="220"/>
        <v>0</v>
      </c>
      <c r="AK130" s="72">
        <f t="shared" si="220"/>
        <v>0</v>
      </c>
      <c r="AL130" s="72">
        <f t="shared" si="220"/>
        <v>0</v>
      </c>
      <c r="AM130" s="72">
        <f t="shared" si="220"/>
        <v>0</v>
      </c>
      <c r="AN130" s="72">
        <f t="shared" si="220"/>
        <v>0</v>
      </c>
      <c r="AO130" s="72">
        <f t="shared" si="220"/>
        <v>0</v>
      </c>
      <c r="AP130" s="72">
        <f t="shared" si="220"/>
        <v>0</v>
      </c>
      <c r="AQ130" s="72">
        <f t="shared" si="220"/>
        <v>0</v>
      </c>
      <c r="AR130" s="72">
        <f t="shared" si="220"/>
        <v>0</v>
      </c>
      <c r="AS130" s="72">
        <f t="shared" si="220"/>
        <v>0</v>
      </c>
      <c r="AT130" s="72">
        <f t="shared" si="220"/>
        <v>0</v>
      </c>
      <c r="AU130" s="72">
        <f t="shared" si="220"/>
        <v>0</v>
      </c>
      <c r="AV130" s="72">
        <f t="shared" si="220"/>
        <v>0</v>
      </c>
      <c r="AW130" s="72">
        <f t="shared" si="220"/>
        <v>0</v>
      </c>
      <c r="AX130" s="72">
        <f t="shared" si="220"/>
        <v>0</v>
      </c>
      <c r="AY130" s="72">
        <f t="shared" si="220"/>
        <v>0</v>
      </c>
      <c r="AZ130" s="72">
        <f t="shared" si="220"/>
        <v>0</v>
      </c>
      <c r="BA130" s="72">
        <f t="shared" si="220"/>
        <v>0</v>
      </c>
    </row>
    <row r="131" spans="2:53" x14ac:dyDescent="0.25">
      <c r="B131" t="str">
        <f t="shared" si="219"/>
        <v>IMPIANTI E MACCHINARI</v>
      </c>
      <c r="C131" s="77">
        <f t="shared" si="219"/>
        <v>0.1</v>
      </c>
      <c r="F131" s="72"/>
      <c r="G131" s="72"/>
      <c r="H131" s="72"/>
      <c r="I131" s="72"/>
      <c r="J131" s="72"/>
      <c r="K131" s="72">
        <f>+(K$6*$C131)/12</f>
        <v>0</v>
      </c>
      <c r="L131" s="72">
        <f t="shared" ref="L131:AA136" si="221">+IF(K139=$K6,0,1)*(SUM($K6)*$C131)/12</f>
        <v>0</v>
      </c>
      <c r="M131" s="72">
        <f t="shared" si="221"/>
        <v>0</v>
      </c>
      <c r="N131" s="72">
        <f t="shared" si="221"/>
        <v>0</v>
      </c>
      <c r="O131" s="72">
        <f t="shared" si="221"/>
        <v>0</v>
      </c>
      <c r="P131" s="72">
        <f t="shared" si="221"/>
        <v>0</v>
      </c>
      <c r="Q131" s="72">
        <f t="shared" si="221"/>
        <v>0</v>
      </c>
      <c r="R131" s="72">
        <f t="shared" si="221"/>
        <v>0</v>
      </c>
      <c r="S131" s="72">
        <f t="shared" si="221"/>
        <v>0</v>
      </c>
      <c r="T131" s="72">
        <f t="shared" si="221"/>
        <v>0</v>
      </c>
      <c r="U131" s="72">
        <f t="shared" si="221"/>
        <v>0</v>
      </c>
      <c r="V131" s="72">
        <f t="shared" si="221"/>
        <v>0</v>
      </c>
      <c r="W131" s="72">
        <f t="shared" si="221"/>
        <v>0</v>
      </c>
      <c r="X131" s="72">
        <f t="shared" si="221"/>
        <v>0</v>
      </c>
      <c r="Y131" s="72">
        <f t="shared" si="221"/>
        <v>0</v>
      </c>
      <c r="Z131" s="72">
        <f t="shared" si="221"/>
        <v>0</v>
      </c>
      <c r="AA131" s="72">
        <f t="shared" si="221"/>
        <v>0</v>
      </c>
      <c r="AB131" s="72">
        <f t="shared" si="220"/>
        <v>0</v>
      </c>
      <c r="AC131" s="72">
        <f t="shared" si="220"/>
        <v>0</v>
      </c>
      <c r="AD131" s="72">
        <f t="shared" si="220"/>
        <v>0</v>
      </c>
      <c r="AE131" s="72">
        <f t="shared" si="220"/>
        <v>0</v>
      </c>
      <c r="AF131" s="72">
        <f t="shared" si="220"/>
        <v>0</v>
      </c>
      <c r="AG131" s="72">
        <f t="shared" si="220"/>
        <v>0</v>
      </c>
      <c r="AH131" s="72">
        <f t="shared" si="220"/>
        <v>0</v>
      </c>
      <c r="AI131" s="72">
        <f t="shared" si="220"/>
        <v>0</v>
      </c>
      <c r="AJ131" s="72">
        <f t="shared" si="220"/>
        <v>0</v>
      </c>
      <c r="AK131" s="72">
        <f t="shared" si="220"/>
        <v>0</v>
      </c>
      <c r="AL131" s="72">
        <f t="shared" si="220"/>
        <v>0</v>
      </c>
      <c r="AM131" s="72">
        <f t="shared" si="220"/>
        <v>0</v>
      </c>
      <c r="AN131" s="72">
        <f t="shared" si="220"/>
        <v>0</v>
      </c>
      <c r="AO131" s="72">
        <f t="shared" si="220"/>
        <v>0</v>
      </c>
      <c r="AP131" s="72">
        <f t="shared" si="220"/>
        <v>0</v>
      </c>
      <c r="AQ131" s="72">
        <f t="shared" si="220"/>
        <v>0</v>
      </c>
      <c r="AR131" s="72">
        <f t="shared" si="220"/>
        <v>0</v>
      </c>
      <c r="AS131" s="72">
        <f t="shared" si="220"/>
        <v>0</v>
      </c>
      <c r="AT131" s="72">
        <f t="shared" si="220"/>
        <v>0</v>
      </c>
      <c r="AU131" s="72">
        <f t="shared" si="220"/>
        <v>0</v>
      </c>
      <c r="AV131" s="72">
        <f t="shared" si="220"/>
        <v>0</v>
      </c>
      <c r="AW131" s="72">
        <f t="shared" si="220"/>
        <v>0</v>
      </c>
      <c r="AX131" s="72">
        <f t="shared" si="220"/>
        <v>0</v>
      </c>
      <c r="AY131" s="72">
        <f t="shared" si="220"/>
        <v>0</v>
      </c>
      <c r="AZ131" s="72">
        <f t="shared" si="220"/>
        <v>0</v>
      </c>
      <c r="BA131" s="72">
        <f t="shared" si="220"/>
        <v>0</v>
      </c>
    </row>
    <row r="132" spans="2:53" x14ac:dyDescent="0.25">
      <c r="B132" t="str">
        <f t="shared" si="219"/>
        <v>ATTREZZATURE IND.LI E COMM.LI</v>
      </c>
      <c r="C132" s="77">
        <f t="shared" si="219"/>
        <v>0.1</v>
      </c>
      <c r="F132" s="72"/>
      <c r="G132" s="72"/>
      <c r="H132" s="72"/>
      <c r="I132" s="72"/>
      <c r="J132" s="72"/>
      <c r="K132" s="72">
        <f>+(K$7*$C132)/12</f>
        <v>0</v>
      </c>
      <c r="L132" s="72">
        <f t="shared" si="221"/>
        <v>0</v>
      </c>
      <c r="M132" s="72">
        <f t="shared" si="220"/>
        <v>0</v>
      </c>
      <c r="N132" s="72">
        <f t="shared" si="220"/>
        <v>0</v>
      </c>
      <c r="O132" s="72">
        <f t="shared" si="220"/>
        <v>0</v>
      </c>
      <c r="P132" s="72">
        <f t="shared" si="220"/>
        <v>0</v>
      </c>
      <c r="Q132" s="72">
        <f t="shared" si="220"/>
        <v>0</v>
      </c>
      <c r="R132" s="72">
        <f t="shared" si="220"/>
        <v>0</v>
      </c>
      <c r="S132" s="72">
        <f t="shared" si="220"/>
        <v>0</v>
      </c>
      <c r="T132" s="72">
        <f t="shared" si="220"/>
        <v>0</v>
      </c>
      <c r="U132" s="72">
        <f t="shared" si="220"/>
        <v>0</v>
      </c>
      <c r="V132" s="72">
        <f t="shared" si="220"/>
        <v>0</v>
      </c>
      <c r="W132" s="72">
        <f t="shared" si="220"/>
        <v>0</v>
      </c>
      <c r="X132" s="72">
        <f t="shared" si="220"/>
        <v>0</v>
      </c>
      <c r="Y132" s="72">
        <f t="shared" si="220"/>
        <v>0</v>
      </c>
      <c r="Z132" s="72">
        <f t="shared" si="220"/>
        <v>0</v>
      </c>
      <c r="AA132" s="72">
        <f t="shared" si="220"/>
        <v>0</v>
      </c>
      <c r="AB132" s="72">
        <f t="shared" si="220"/>
        <v>0</v>
      </c>
      <c r="AC132" s="72">
        <f t="shared" si="220"/>
        <v>0</v>
      </c>
      <c r="AD132" s="72">
        <f t="shared" si="220"/>
        <v>0</v>
      </c>
      <c r="AE132" s="72">
        <f t="shared" si="220"/>
        <v>0</v>
      </c>
      <c r="AF132" s="72">
        <f t="shared" si="220"/>
        <v>0</v>
      </c>
      <c r="AG132" s="72">
        <f t="shared" si="220"/>
        <v>0</v>
      </c>
      <c r="AH132" s="72">
        <f t="shared" si="220"/>
        <v>0</v>
      </c>
      <c r="AI132" s="72">
        <f t="shared" si="220"/>
        <v>0</v>
      </c>
      <c r="AJ132" s="72">
        <f t="shared" si="220"/>
        <v>0</v>
      </c>
      <c r="AK132" s="72">
        <f t="shared" si="220"/>
        <v>0</v>
      </c>
      <c r="AL132" s="72">
        <f t="shared" si="220"/>
        <v>0</v>
      </c>
      <c r="AM132" s="72">
        <f t="shared" si="220"/>
        <v>0</v>
      </c>
      <c r="AN132" s="72">
        <f t="shared" si="220"/>
        <v>0</v>
      </c>
      <c r="AO132" s="72">
        <f t="shared" si="220"/>
        <v>0</v>
      </c>
      <c r="AP132" s="72">
        <f t="shared" si="220"/>
        <v>0</v>
      </c>
      <c r="AQ132" s="72">
        <f t="shared" si="220"/>
        <v>0</v>
      </c>
      <c r="AR132" s="72">
        <f t="shared" si="220"/>
        <v>0</v>
      </c>
      <c r="AS132" s="72">
        <f t="shared" si="220"/>
        <v>0</v>
      </c>
      <c r="AT132" s="72">
        <f t="shared" si="220"/>
        <v>0</v>
      </c>
      <c r="AU132" s="72">
        <f t="shared" si="220"/>
        <v>0</v>
      </c>
      <c r="AV132" s="72">
        <f t="shared" si="220"/>
        <v>0</v>
      </c>
      <c r="AW132" s="72">
        <f t="shared" si="220"/>
        <v>0</v>
      </c>
      <c r="AX132" s="72">
        <f t="shared" si="220"/>
        <v>0</v>
      </c>
      <c r="AY132" s="72">
        <f t="shared" si="220"/>
        <v>0</v>
      </c>
      <c r="AZ132" s="72">
        <f t="shared" si="220"/>
        <v>0</v>
      </c>
      <c r="BA132" s="72">
        <f t="shared" si="220"/>
        <v>0</v>
      </c>
    </row>
    <row r="133" spans="2:53" x14ac:dyDescent="0.25">
      <c r="B133" t="str">
        <f t="shared" si="219"/>
        <v>ALTRI BENI</v>
      </c>
      <c r="C133" s="77">
        <f t="shared" si="219"/>
        <v>0.1</v>
      </c>
      <c r="F133" s="72"/>
      <c r="G133" s="72"/>
      <c r="H133" s="72"/>
      <c r="I133" s="72"/>
      <c r="J133" s="72"/>
      <c r="K133" s="72">
        <f>+(K$8*$C133)/12</f>
        <v>0</v>
      </c>
      <c r="L133" s="72">
        <f t="shared" si="221"/>
        <v>0</v>
      </c>
      <c r="M133" s="72">
        <f t="shared" si="220"/>
        <v>0</v>
      </c>
      <c r="N133" s="72">
        <f t="shared" si="220"/>
        <v>0</v>
      </c>
      <c r="O133" s="72">
        <f t="shared" si="220"/>
        <v>0</v>
      </c>
      <c r="P133" s="72">
        <f t="shared" si="220"/>
        <v>0</v>
      </c>
      <c r="Q133" s="72">
        <f t="shared" si="220"/>
        <v>0</v>
      </c>
      <c r="R133" s="72">
        <f t="shared" si="220"/>
        <v>0</v>
      </c>
      <c r="S133" s="72">
        <f t="shared" si="220"/>
        <v>0</v>
      </c>
      <c r="T133" s="72">
        <f t="shared" si="220"/>
        <v>0</v>
      </c>
      <c r="U133" s="72">
        <f t="shared" si="220"/>
        <v>0</v>
      </c>
      <c r="V133" s="72">
        <f t="shared" si="220"/>
        <v>0</v>
      </c>
      <c r="W133" s="72">
        <f t="shared" si="220"/>
        <v>0</v>
      </c>
      <c r="X133" s="72">
        <f t="shared" si="220"/>
        <v>0</v>
      </c>
      <c r="Y133" s="72">
        <f t="shared" si="220"/>
        <v>0</v>
      </c>
      <c r="Z133" s="72">
        <f t="shared" si="220"/>
        <v>0</v>
      </c>
      <c r="AA133" s="72">
        <f t="shared" si="220"/>
        <v>0</v>
      </c>
      <c r="AB133" s="72">
        <f t="shared" si="220"/>
        <v>0</v>
      </c>
      <c r="AC133" s="72">
        <f t="shared" si="220"/>
        <v>0</v>
      </c>
      <c r="AD133" s="72">
        <f t="shared" si="220"/>
        <v>0</v>
      </c>
      <c r="AE133" s="72">
        <f t="shared" si="220"/>
        <v>0</v>
      </c>
      <c r="AF133" s="72">
        <f t="shared" si="220"/>
        <v>0</v>
      </c>
      <c r="AG133" s="72">
        <f t="shared" si="220"/>
        <v>0</v>
      </c>
      <c r="AH133" s="72">
        <f t="shared" si="220"/>
        <v>0</v>
      </c>
      <c r="AI133" s="72">
        <f t="shared" si="220"/>
        <v>0</v>
      </c>
      <c r="AJ133" s="72">
        <f t="shared" si="220"/>
        <v>0</v>
      </c>
      <c r="AK133" s="72">
        <f t="shared" si="220"/>
        <v>0</v>
      </c>
      <c r="AL133" s="72">
        <f t="shared" si="220"/>
        <v>0</v>
      </c>
      <c r="AM133" s="72">
        <f t="shared" si="220"/>
        <v>0</v>
      </c>
      <c r="AN133" s="72">
        <f t="shared" si="220"/>
        <v>0</v>
      </c>
      <c r="AO133" s="72">
        <f t="shared" si="220"/>
        <v>0</v>
      </c>
      <c r="AP133" s="72">
        <f t="shared" si="220"/>
        <v>0</v>
      </c>
      <c r="AQ133" s="72">
        <f t="shared" si="220"/>
        <v>0</v>
      </c>
      <c r="AR133" s="72">
        <f t="shared" si="220"/>
        <v>0</v>
      </c>
      <c r="AS133" s="72">
        <f t="shared" si="220"/>
        <v>0</v>
      </c>
      <c r="AT133" s="72">
        <f t="shared" si="220"/>
        <v>0</v>
      </c>
      <c r="AU133" s="72">
        <f t="shared" si="220"/>
        <v>0</v>
      </c>
      <c r="AV133" s="72">
        <f t="shared" si="220"/>
        <v>0</v>
      </c>
      <c r="AW133" s="72">
        <f t="shared" si="220"/>
        <v>0</v>
      </c>
      <c r="AX133" s="72">
        <f t="shared" si="220"/>
        <v>0</v>
      </c>
      <c r="AY133" s="72">
        <f t="shared" si="220"/>
        <v>0</v>
      </c>
      <c r="AZ133" s="72">
        <f t="shared" si="220"/>
        <v>0</v>
      </c>
      <c r="BA133" s="72">
        <f t="shared" si="220"/>
        <v>0</v>
      </c>
    </row>
    <row r="134" spans="2:53" x14ac:dyDescent="0.25">
      <c r="B134" t="str">
        <f t="shared" ref="B134:C136" si="222">+B117</f>
        <v>COSTI D'IMPIANTO E AMPLIAMENTO</v>
      </c>
      <c r="C134" s="77">
        <f t="shared" si="222"/>
        <v>0.1</v>
      </c>
      <c r="F134" s="72"/>
      <c r="G134" s="72"/>
      <c r="H134" s="72"/>
      <c r="I134" s="72"/>
      <c r="J134" s="72"/>
      <c r="K134" s="72">
        <f>+(K$9*$C134)/12</f>
        <v>0</v>
      </c>
      <c r="L134" s="72">
        <f t="shared" si="221"/>
        <v>0</v>
      </c>
      <c r="M134" s="72">
        <f t="shared" si="220"/>
        <v>0</v>
      </c>
      <c r="N134" s="72">
        <f t="shared" si="220"/>
        <v>0</v>
      </c>
      <c r="O134" s="72">
        <f t="shared" si="220"/>
        <v>0</v>
      </c>
      <c r="P134" s="72">
        <f t="shared" si="220"/>
        <v>0</v>
      </c>
      <c r="Q134" s="72">
        <f t="shared" si="220"/>
        <v>0</v>
      </c>
      <c r="R134" s="72">
        <f t="shared" si="220"/>
        <v>0</v>
      </c>
      <c r="S134" s="72">
        <f t="shared" si="220"/>
        <v>0</v>
      </c>
      <c r="T134" s="72">
        <f t="shared" si="220"/>
        <v>0</v>
      </c>
      <c r="U134" s="72">
        <f t="shared" si="220"/>
        <v>0</v>
      </c>
      <c r="V134" s="72">
        <f t="shared" si="220"/>
        <v>0</v>
      </c>
      <c r="W134" s="72">
        <f t="shared" si="220"/>
        <v>0</v>
      </c>
      <c r="X134" s="72">
        <f t="shared" si="220"/>
        <v>0</v>
      </c>
      <c r="Y134" s="72">
        <f t="shared" si="220"/>
        <v>0</v>
      </c>
      <c r="Z134" s="72">
        <f t="shared" si="220"/>
        <v>0</v>
      </c>
      <c r="AA134" s="72">
        <f t="shared" si="220"/>
        <v>0</v>
      </c>
      <c r="AB134" s="72">
        <f t="shared" si="220"/>
        <v>0</v>
      </c>
      <c r="AC134" s="72">
        <f t="shared" si="220"/>
        <v>0</v>
      </c>
      <c r="AD134" s="72">
        <f t="shared" si="220"/>
        <v>0</v>
      </c>
      <c r="AE134" s="72">
        <f t="shared" si="220"/>
        <v>0</v>
      </c>
      <c r="AF134" s="72">
        <f t="shared" si="220"/>
        <v>0</v>
      </c>
      <c r="AG134" s="72">
        <f t="shared" si="220"/>
        <v>0</v>
      </c>
      <c r="AH134" s="72">
        <f t="shared" si="220"/>
        <v>0</v>
      </c>
      <c r="AI134" s="72">
        <f t="shared" si="220"/>
        <v>0</v>
      </c>
      <c r="AJ134" s="72">
        <f t="shared" si="220"/>
        <v>0</v>
      </c>
      <c r="AK134" s="72">
        <f t="shared" si="220"/>
        <v>0</v>
      </c>
      <c r="AL134" s="72">
        <f t="shared" si="220"/>
        <v>0</v>
      </c>
      <c r="AM134" s="72">
        <f t="shared" si="220"/>
        <v>0</v>
      </c>
      <c r="AN134" s="72">
        <f t="shared" si="220"/>
        <v>0</v>
      </c>
      <c r="AO134" s="72">
        <f t="shared" si="220"/>
        <v>0</v>
      </c>
      <c r="AP134" s="72">
        <f t="shared" si="220"/>
        <v>0</v>
      </c>
      <c r="AQ134" s="72">
        <f t="shared" si="220"/>
        <v>0</v>
      </c>
      <c r="AR134" s="72">
        <f t="shared" si="220"/>
        <v>0</v>
      </c>
      <c r="AS134" s="72">
        <f t="shared" si="220"/>
        <v>0</v>
      </c>
      <c r="AT134" s="72">
        <f t="shared" si="220"/>
        <v>0</v>
      </c>
      <c r="AU134" s="72">
        <f t="shared" si="220"/>
        <v>0</v>
      </c>
      <c r="AV134" s="72">
        <f t="shared" si="220"/>
        <v>0</v>
      </c>
      <c r="AW134" s="72">
        <f t="shared" si="220"/>
        <v>0</v>
      </c>
      <c r="AX134" s="72">
        <f t="shared" si="220"/>
        <v>0</v>
      </c>
      <c r="AY134" s="72">
        <f t="shared" si="220"/>
        <v>0</v>
      </c>
      <c r="AZ134" s="72">
        <f t="shared" si="220"/>
        <v>0</v>
      </c>
      <c r="BA134" s="72">
        <f t="shared" si="220"/>
        <v>0</v>
      </c>
    </row>
    <row r="135" spans="2:53" x14ac:dyDescent="0.25">
      <c r="B135" t="str">
        <f t="shared" si="222"/>
        <v>Ricerca &amp; Sviluppo</v>
      </c>
      <c r="C135" s="77">
        <f t="shared" si="222"/>
        <v>0.1</v>
      </c>
      <c r="F135" s="72"/>
      <c r="G135" s="72"/>
      <c r="H135" s="72"/>
      <c r="I135" s="72"/>
      <c r="J135" s="72"/>
      <c r="K135" s="72">
        <f>+(K$10*$C135)/12</f>
        <v>0</v>
      </c>
      <c r="L135" s="72">
        <f t="shared" si="221"/>
        <v>0</v>
      </c>
      <c r="M135" s="72">
        <f t="shared" si="220"/>
        <v>0</v>
      </c>
      <c r="N135" s="72">
        <f t="shared" si="220"/>
        <v>0</v>
      </c>
      <c r="O135" s="72">
        <f t="shared" si="220"/>
        <v>0</v>
      </c>
      <c r="P135" s="72">
        <f t="shared" si="220"/>
        <v>0</v>
      </c>
      <c r="Q135" s="72">
        <f t="shared" si="220"/>
        <v>0</v>
      </c>
      <c r="R135" s="72">
        <f t="shared" ref="M135:BA136" si="223">+IF(Q143=$K10,0,1)*(SUM($K10)*$C135)/12</f>
        <v>0</v>
      </c>
      <c r="S135" s="72">
        <f t="shared" si="223"/>
        <v>0</v>
      </c>
      <c r="T135" s="72">
        <f t="shared" si="223"/>
        <v>0</v>
      </c>
      <c r="U135" s="72">
        <f t="shared" si="223"/>
        <v>0</v>
      </c>
      <c r="V135" s="72">
        <f t="shared" si="223"/>
        <v>0</v>
      </c>
      <c r="W135" s="72">
        <f t="shared" si="223"/>
        <v>0</v>
      </c>
      <c r="X135" s="72">
        <f t="shared" si="223"/>
        <v>0</v>
      </c>
      <c r="Y135" s="72">
        <f t="shared" si="223"/>
        <v>0</v>
      </c>
      <c r="Z135" s="72">
        <f t="shared" si="223"/>
        <v>0</v>
      </c>
      <c r="AA135" s="72">
        <f t="shared" si="223"/>
        <v>0</v>
      </c>
      <c r="AB135" s="72">
        <f t="shared" si="223"/>
        <v>0</v>
      </c>
      <c r="AC135" s="72">
        <f t="shared" si="223"/>
        <v>0</v>
      </c>
      <c r="AD135" s="72">
        <f t="shared" si="223"/>
        <v>0</v>
      </c>
      <c r="AE135" s="72">
        <f t="shared" si="223"/>
        <v>0</v>
      </c>
      <c r="AF135" s="72">
        <f t="shared" si="223"/>
        <v>0</v>
      </c>
      <c r="AG135" s="72">
        <f t="shared" si="223"/>
        <v>0</v>
      </c>
      <c r="AH135" s="72">
        <f t="shared" si="223"/>
        <v>0</v>
      </c>
      <c r="AI135" s="72">
        <f t="shared" si="223"/>
        <v>0</v>
      </c>
      <c r="AJ135" s="72">
        <f t="shared" si="223"/>
        <v>0</v>
      </c>
      <c r="AK135" s="72">
        <f t="shared" si="223"/>
        <v>0</v>
      </c>
      <c r="AL135" s="72">
        <f t="shared" si="223"/>
        <v>0</v>
      </c>
      <c r="AM135" s="72">
        <f t="shared" si="223"/>
        <v>0</v>
      </c>
      <c r="AN135" s="72">
        <f t="shared" si="223"/>
        <v>0</v>
      </c>
      <c r="AO135" s="72">
        <f t="shared" si="223"/>
        <v>0</v>
      </c>
      <c r="AP135" s="72">
        <f t="shared" si="223"/>
        <v>0</v>
      </c>
      <c r="AQ135" s="72">
        <f t="shared" si="223"/>
        <v>0</v>
      </c>
      <c r="AR135" s="72">
        <f t="shared" si="223"/>
        <v>0</v>
      </c>
      <c r="AS135" s="72">
        <f t="shared" si="223"/>
        <v>0</v>
      </c>
      <c r="AT135" s="72">
        <f t="shared" si="223"/>
        <v>0</v>
      </c>
      <c r="AU135" s="72">
        <f t="shared" si="223"/>
        <v>0</v>
      </c>
      <c r="AV135" s="72">
        <f t="shared" si="223"/>
        <v>0</v>
      </c>
      <c r="AW135" s="72">
        <f t="shared" si="223"/>
        <v>0</v>
      </c>
      <c r="AX135" s="72">
        <f t="shared" si="223"/>
        <v>0</v>
      </c>
      <c r="AY135" s="72">
        <f t="shared" si="223"/>
        <v>0</v>
      </c>
      <c r="AZ135" s="72">
        <f t="shared" si="223"/>
        <v>0</v>
      </c>
      <c r="BA135" s="72">
        <f t="shared" si="223"/>
        <v>0</v>
      </c>
    </row>
    <row r="136" spans="2:53" x14ac:dyDescent="0.25">
      <c r="B136" t="str">
        <f t="shared" si="222"/>
        <v>ALTRE IMM.NI IMMATERIALI</v>
      </c>
      <c r="C136" s="77">
        <f t="shared" si="222"/>
        <v>0.1</v>
      </c>
      <c r="F136" s="72"/>
      <c r="G136" s="72"/>
      <c r="H136" s="72"/>
      <c r="I136" s="72"/>
      <c r="J136" s="72"/>
      <c r="K136" s="72">
        <f>+(K$11*$C136)/12</f>
        <v>0</v>
      </c>
      <c r="L136" s="72">
        <f t="shared" si="221"/>
        <v>0</v>
      </c>
      <c r="M136" s="72">
        <f t="shared" si="223"/>
        <v>0</v>
      </c>
      <c r="N136" s="72">
        <f t="shared" si="223"/>
        <v>0</v>
      </c>
      <c r="O136" s="72">
        <f t="shared" si="223"/>
        <v>0</v>
      </c>
      <c r="P136" s="72">
        <f t="shared" si="223"/>
        <v>0</v>
      </c>
      <c r="Q136" s="72">
        <f t="shared" si="223"/>
        <v>0</v>
      </c>
      <c r="R136" s="72">
        <f t="shared" si="223"/>
        <v>0</v>
      </c>
      <c r="S136" s="72">
        <f t="shared" si="223"/>
        <v>0</v>
      </c>
      <c r="T136" s="72">
        <f t="shared" si="223"/>
        <v>0</v>
      </c>
      <c r="U136" s="72">
        <f t="shared" si="223"/>
        <v>0</v>
      </c>
      <c r="V136" s="72">
        <f t="shared" si="223"/>
        <v>0</v>
      </c>
      <c r="W136" s="72">
        <f t="shared" si="223"/>
        <v>0</v>
      </c>
      <c r="X136" s="72">
        <f t="shared" si="223"/>
        <v>0</v>
      </c>
      <c r="Y136" s="72">
        <f t="shared" si="223"/>
        <v>0</v>
      </c>
      <c r="Z136" s="72">
        <f t="shared" si="223"/>
        <v>0</v>
      </c>
      <c r="AA136" s="72">
        <f t="shared" si="223"/>
        <v>0</v>
      </c>
      <c r="AB136" s="72">
        <f t="shared" si="223"/>
        <v>0</v>
      </c>
      <c r="AC136" s="72">
        <f t="shared" si="223"/>
        <v>0</v>
      </c>
      <c r="AD136" s="72">
        <f t="shared" si="223"/>
        <v>0</v>
      </c>
      <c r="AE136" s="72">
        <f t="shared" si="223"/>
        <v>0</v>
      </c>
      <c r="AF136" s="72">
        <f t="shared" si="223"/>
        <v>0</v>
      </c>
      <c r="AG136" s="72">
        <f t="shared" si="223"/>
        <v>0</v>
      </c>
      <c r="AH136" s="72">
        <f t="shared" si="223"/>
        <v>0</v>
      </c>
      <c r="AI136" s="72">
        <f t="shared" si="223"/>
        <v>0</v>
      </c>
      <c r="AJ136" s="72">
        <f t="shared" si="223"/>
        <v>0</v>
      </c>
      <c r="AK136" s="72">
        <f t="shared" si="223"/>
        <v>0</v>
      </c>
      <c r="AL136" s="72">
        <f t="shared" si="223"/>
        <v>0</v>
      </c>
      <c r="AM136" s="72">
        <f t="shared" si="223"/>
        <v>0</v>
      </c>
      <c r="AN136" s="72">
        <f t="shared" si="223"/>
        <v>0</v>
      </c>
      <c r="AO136" s="72">
        <f t="shared" si="223"/>
        <v>0</v>
      </c>
      <c r="AP136" s="72">
        <f t="shared" si="223"/>
        <v>0</v>
      </c>
      <c r="AQ136" s="72">
        <f t="shared" si="223"/>
        <v>0</v>
      </c>
      <c r="AR136" s="72">
        <f t="shared" si="223"/>
        <v>0</v>
      </c>
      <c r="AS136" s="72">
        <f t="shared" si="223"/>
        <v>0</v>
      </c>
      <c r="AT136" s="72">
        <f t="shared" si="223"/>
        <v>0</v>
      </c>
      <c r="AU136" s="72">
        <f t="shared" si="223"/>
        <v>0</v>
      </c>
      <c r="AV136" s="72">
        <f t="shared" si="223"/>
        <v>0</v>
      </c>
      <c r="AW136" s="72">
        <f t="shared" si="223"/>
        <v>0</v>
      </c>
      <c r="AX136" s="72">
        <f t="shared" si="223"/>
        <v>0</v>
      </c>
      <c r="AY136" s="72">
        <f t="shared" si="223"/>
        <v>0</v>
      </c>
      <c r="AZ136" s="72">
        <f t="shared" si="223"/>
        <v>0</v>
      </c>
      <c r="BA136" s="72">
        <f t="shared" si="223"/>
        <v>0</v>
      </c>
    </row>
    <row r="137" spans="2:53" ht="30" x14ac:dyDescent="0.25">
      <c r="C137" s="75"/>
      <c r="F137" s="75" t="s">
        <v>276</v>
      </c>
      <c r="G137" s="75" t="s">
        <v>276</v>
      </c>
      <c r="H137" s="75" t="s">
        <v>276</v>
      </c>
      <c r="I137" s="75" t="s">
        <v>276</v>
      </c>
      <c r="J137" s="75" t="s">
        <v>276</v>
      </c>
      <c r="K137" s="75" t="s">
        <v>276</v>
      </c>
      <c r="L137" s="75" t="s">
        <v>276</v>
      </c>
      <c r="M137" s="75" t="s">
        <v>276</v>
      </c>
      <c r="N137" s="75" t="s">
        <v>276</v>
      </c>
      <c r="O137" s="75" t="s">
        <v>276</v>
      </c>
      <c r="P137" s="75" t="s">
        <v>276</v>
      </c>
      <c r="Q137" s="75" t="s">
        <v>276</v>
      </c>
      <c r="R137" s="75" t="s">
        <v>276</v>
      </c>
      <c r="S137" s="75" t="s">
        <v>276</v>
      </c>
      <c r="T137" s="75" t="s">
        <v>276</v>
      </c>
      <c r="U137" s="75" t="s">
        <v>276</v>
      </c>
      <c r="V137" s="75" t="s">
        <v>276</v>
      </c>
      <c r="W137" s="75" t="s">
        <v>276</v>
      </c>
      <c r="X137" s="75" t="s">
        <v>276</v>
      </c>
      <c r="Y137" s="75" t="s">
        <v>276</v>
      </c>
      <c r="Z137" s="75" t="s">
        <v>276</v>
      </c>
      <c r="AA137" s="75" t="s">
        <v>276</v>
      </c>
      <c r="AB137" s="75" t="s">
        <v>276</v>
      </c>
      <c r="AC137" s="75" t="s">
        <v>276</v>
      </c>
      <c r="AD137" s="75" t="s">
        <v>276</v>
      </c>
      <c r="AE137" s="75" t="s">
        <v>276</v>
      </c>
      <c r="AF137" s="75" t="s">
        <v>276</v>
      </c>
      <c r="AG137" s="75" t="s">
        <v>276</v>
      </c>
      <c r="AH137" s="75" t="s">
        <v>276</v>
      </c>
      <c r="AI137" s="75" t="s">
        <v>276</v>
      </c>
      <c r="AJ137" s="75" t="s">
        <v>276</v>
      </c>
      <c r="AK137" s="75" t="s">
        <v>276</v>
      </c>
      <c r="AL137" s="75" t="s">
        <v>276</v>
      </c>
      <c r="AM137" s="75" t="s">
        <v>276</v>
      </c>
      <c r="AN137" s="75" t="s">
        <v>276</v>
      </c>
      <c r="AO137" s="75" t="s">
        <v>276</v>
      </c>
      <c r="AP137" s="75" t="s">
        <v>276</v>
      </c>
      <c r="AQ137" s="75" t="s">
        <v>276</v>
      </c>
      <c r="AR137" s="75" t="s">
        <v>276</v>
      </c>
      <c r="AS137" s="75" t="s">
        <v>276</v>
      </c>
      <c r="AT137" s="75" t="s">
        <v>276</v>
      </c>
      <c r="AU137" s="75" t="s">
        <v>276</v>
      </c>
      <c r="AV137" s="75" t="s">
        <v>276</v>
      </c>
      <c r="AW137" s="75" t="s">
        <v>276</v>
      </c>
      <c r="AX137" s="75" t="s">
        <v>276</v>
      </c>
      <c r="AY137" s="75" t="s">
        <v>276</v>
      </c>
      <c r="AZ137" s="75" t="s">
        <v>276</v>
      </c>
      <c r="BA137" s="75" t="s">
        <v>276</v>
      </c>
    </row>
    <row r="138" spans="2:53" x14ac:dyDescent="0.25">
      <c r="B138" t="str">
        <f t="shared" ref="B138:B144" si="224">+B130</f>
        <v>FABBRICATI</v>
      </c>
      <c r="C138" s="77"/>
      <c r="F138" s="72"/>
      <c r="G138" s="72"/>
      <c r="H138" s="72"/>
      <c r="I138" s="72"/>
      <c r="J138" s="72"/>
      <c r="K138" s="72">
        <f t="shared" ref="K138:AP138" si="225">+J138+K130</f>
        <v>0</v>
      </c>
      <c r="L138" s="72">
        <f t="shared" si="225"/>
        <v>0</v>
      </c>
      <c r="M138" s="72">
        <f t="shared" si="225"/>
        <v>0</v>
      </c>
      <c r="N138" s="72">
        <f t="shared" si="225"/>
        <v>0</v>
      </c>
      <c r="O138" s="72">
        <f t="shared" si="225"/>
        <v>0</v>
      </c>
      <c r="P138" s="72">
        <f t="shared" si="225"/>
        <v>0</v>
      </c>
      <c r="Q138" s="72">
        <f t="shared" si="225"/>
        <v>0</v>
      </c>
      <c r="R138" s="72">
        <f t="shared" si="225"/>
        <v>0</v>
      </c>
      <c r="S138" s="72">
        <f t="shared" si="225"/>
        <v>0</v>
      </c>
      <c r="T138" s="72">
        <f t="shared" si="225"/>
        <v>0</v>
      </c>
      <c r="U138" s="72">
        <f t="shared" si="225"/>
        <v>0</v>
      </c>
      <c r="V138" s="72">
        <f t="shared" si="225"/>
        <v>0</v>
      </c>
      <c r="W138" s="72">
        <f t="shared" si="225"/>
        <v>0</v>
      </c>
      <c r="X138" s="72">
        <f t="shared" si="225"/>
        <v>0</v>
      </c>
      <c r="Y138" s="72">
        <f t="shared" si="225"/>
        <v>0</v>
      </c>
      <c r="Z138" s="72">
        <f t="shared" si="225"/>
        <v>0</v>
      </c>
      <c r="AA138" s="72">
        <f t="shared" si="225"/>
        <v>0</v>
      </c>
      <c r="AB138" s="72">
        <f t="shared" si="225"/>
        <v>0</v>
      </c>
      <c r="AC138" s="72">
        <f t="shared" si="225"/>
        <v>0</v>
      </c>
      <c r="AD138" s="72">
        <f t="shared" si="225"/>
        <v>0</v>
      </c>
      <c r="AE138" s="72">
        <f t="shared" si="225"/>
        <v>0</v>
      </c>
      <c r="AF138" s="72">
        <f t="shared" si="225"/>
        <v>0</v>
      </c>
      <c r="AG138" s="72">
        <f t="shared" si="225"/>
        <v>0</v>
      </c>
      <c r="AH138" s="72">
        <f t="shared" si="225"/>
        <v>0</v>
      </c>
      <c r="AI138" s="72">
        <f t="shared" si="225"/>
        <v>0</v>
      </c>
      <c r="AJ138" s="72">
        <f t="shared" si="225"/>
        <v>0</v>
      </c>
      <c r="AK138" s="72">
        <f t="shared" si="225"/>
        <v>0</v>
      </c>
      <c r="AL138" s="72">
        <f t="shared" si="225"/>
        <v>0</v>
      </c>
      <c r="AM138" s="72">
        <f t="shared" si="225"/>
        <v>0</v>
      </c>
      <c r="AN138" s="72">
        <f t="shared" si="225"/>
        <v>0</v>
      </c>
      <c r="AO138" s="72">
        <f t="shared" si="225"/>
        <v>0</v>
      </c>
      <c r="AP138" s="72">
        <f t="shared" si="225"/>
        <v>0</v>
      </c>
      <c r="AQ138" s="72">
        <f t="shared" ref="AQ138:BA138" si="226">+AP138+AQ130</f>
        <v>0</v>
      </c>
      <c r="AR138" s="72">
        <f t="shared" si="226"/>
        <v>0</v>
      </c>
      <c r="AS138" s="72">
        <f t="shared" si="226"/>
        <v>0</v>
      </c>
      <c r="AT138" s="72">
        <f t="shared" si="226"/>
        <v>0</v>
      </c>
      <c r="AU138" s="72">
        <f t="shared" si="226"/>
        <v>0</v>
      </c>
      <c r="AV138" s="72">
        <f t="shared" si="226"/>
        <v>0</v>
      </c>
      <c r="AW138" s="72">
        <f t="shared" si="226"/>
        <v>0</v>
      </c>
      <c r="AX138" s="72">
        <f t="shared" si="226"/>
        <v>0</v>
      </c>
      <c r="AY138" s="72">
        <f t="shared" si="226"/>
        <v>0</v>
      </c>
      <c r="AZ138" s="72">
        <f t="shared" si="226"/>
        <v>0</v>
      </c>
      <c r="BA138" s="72">
        <f t="shared" si="226"/>
        <v>0</v>
      </c>
    </row>
    <row r="139" spans="2:53" x14ac:dyDescent="0.25">
      <c r="B139" t="str">
        <f t="shared" si="224"/>
        <v>IMPIANTI E MACCHINARI</v>
      </c>
      <c r="C139" s="77"/>
      <c r="F139" s="72"/>
      <c r="G139" s="72"/>
      <c r="H139" s="72"/>
      <c r="I139" s="72"/>
      <c r="J139" s="72"/>
      <c r="K139" s="72">
        <f t="shared" ref="K139:AP139" si="227">+J139+K131</f>
        <v>0</v>
      </c>
      <c r="L139" s="72">
        <f t="shared" si="227"/>
        <v>0</v>
      </c>
      <c r="M139" s="72">
        <f t="shared" si="227"/>
        <v>0</v>
      </c>
      <c r="N139" s="72">
        <f t="shared" si="227"/>
        <v>0</v>
      </c>
      <c r="O139" s="72">
        <f t="shared" si="227"/>
        <v>0</v>
      </c>
      <c r="P139" s="72">
        <f t="shared" si="227"/>
        <v>0</v>
      </c>
      <c r="Q139" s="72">
        <f t="shared" si="227"/>
        <v>0</v>
      </c>
      <c r="R139" s="72">
        <f t="shared" si="227"/>
        <v>0</v>
      </c>
      <c r="S139" s="72">
        <f t="shared" si="227"/>
        <v>0</v>
      </c>
      <c r="T139" s="72">
        <f t="shared" si="227"/>
        <v>0</v>
      </c>
      <c r="U139" s="72">
        <f t="shared" si="227"/>
        <v>0</v>
      </c>
      <c r="V139" s="72">
        <f t="shared" si="227"/>
        <v>0</v>
      </c>
      <c r="W139" s="72">
        <f t="shared" si="227"/>
        <v>0</v>
      </c>
      <c r="X139" s="72">
        <f t="shared" si="227"/>
        <v>0</v>
      </c>
      <c r="Y139" s="72">
        <f t="shared" si="227"/>
        <v>0</v>
      </c>
      <c r="Z139" s="72">
        <f t="shared" si="227"/>
        <v>0</v>
      </c>
      <c r="AA139" s="72">
        <f t="shared" si="227"/>
        <v>0</v>
      </c>
      <c r="AB139" s="72">
        <f t="shared" si="227"/>
        <v>0</v>
      </c>
      <c r="AC139" s="72">
        <f t="shared" si="227"/>
        <v>0</v>
      </c>
      <c r="AD139" s="72">
        <f t="shared" si="227"/>
        <v>0</v>
      </c>
      <c r="AE139" s="72">
        <f t="shared" si="227"/>
        <v>0</v>
      </c>
      <c r="AF139" s="72">
        <f t="shared" si="227"/>
        <v>0</v>
      </c>
      <c r="AG139" s="72">
        <f t="shared" si="227"/>
        <v>0</v>
      </c>
      <c r="AH139" s="72">
        <f t="shared" si="227"/>
        <v>0</v>
      </c>
      <c r="AI139" s="72">
        <f t="shared" si="227"/>
        <v>0</v>
      </c>
      <c r="AJ139" s="72">
        <f t="shared" si="227"/>
        <v>0</v>
      </c>
      <c r="AK139" s="72">
        <f t="shared" si="227"/>
        <v>0</v>
      </c>
      <c r="AL139" s="72">
        <f t="shared" si="227"/>
        <v>0</v>
      </c>
      <c r="AM139" s="72">
        <f t="shared" si="227"/>
        <v>0</v>
      </c>
      <c r="AN139" s="72">
        <f t="shared" si="227"/>
        <v>0</v>
      </c>
      <c r="AO139" s="72">
        <f t="shared" si="227"/>
        <v>0</v>
      </c>
      <c r="AP139" s="72">
        <f t="shared" si="227"/>
        <v>0</v>
      </c>
      <c r="AQ139" s="72">
        <f t="shared" ref="AQ139:BA139" si="228">+AP139+AQ131</f>
        <v>0</v>
      </c>
      <c r="AR139" s="72">
        <f t="shared" si="228"/>
        <v>0</v>
      </c>
      <c r="AS139" s="72">
        <f t="shared" si="228"/>
        <v>0</v>
      </c>
      <c r="AT139" s="72">
        <f t="shared" si="228"/>
        <v>0</v>
      </c>
      <c r="AU139" s="72">
        <f t="shared" si="228"/>
        <v>0</v>
      </c>
      <c r="AV139" s="72">
        <f t="shared" si="228"/>
        <v>0</v>
      </c>
      <c r="AW139" s="72">
        <f t="shared" si="228"/>
        <v>0</v>
      </c>
      <c r="AX139" s="72">
        <f t="shared" si="228"/>
        <v>0</v>
      </c>
      <c r="AY139" s="72">
        <f t="shared" si="228"/>
        <v>0</v>
      </c>
      <c r="AZ139" s="72">
        <f t="shared" si="228"/>
        <v>0</v>
      </c>
      <c r="BA139" s="72">
        <f t="shared" si="228"/>
        <v>0</v>
      </c>
    </row>
    <row r="140" spans="2:53" x14ac:dyDescent="0.25">
      <c r="B140" t="str">
        <f t="shared" si="224"/>
        <v>ATTREZZATURE IND.LI E COMM.LI</v>
      </c>
      <c r="C140" s="77"/>
      <c r="F140" s="72"/>
      <c r="G140" s="72"/>
      <c r="H140" s="72"/>
      <c r="I140" s="72"/>
      <c r="J140" s="72"/>
      <c r="K140" s="72">
        <f t="shared" ref="K140:AP141" si="229">+J140+K132</f>
        <v>0</v>
      </c>
      <c r="L140" s="72">
        <f t="shared" si="229"/>
        <v>0</v>
      </c>
      <c r="M140" s="72">
        <f t="shared" si="229"/>
        <v>0</v>
      </c>
      <c r="N140" s="72">
        <f t="shared" si="229"/>
        <v>0</v>
      </c>
      <c r="O140" s="72">
        <f t="shared" si="229"/>
        <v>0</v>
      </c>
      <c r="P140" s="72">
        <f t="shared" si="229"/>
        <v>0</v>
      </c>
      <c r="Q140" s="72">
        <f t="shared" si="229"/>
        <v>0</v>
      </c>
      <c r="R140" s="72">
        <f t="shared" si="229"/>
        <v>0</v>
      </c>
      <c r="S140" s="72">
        <f t="shared" si="229"/>
        <v>0</v>
      </c>
      <c r="T140" s="72">
        <f t="shared" si="229"/>
        <v>0</v>
      </c>
      <c r="U140" s="72">
        <f t="shared" si="229"/>
        <v>0</v>
      </c>
      <c r="V140" s="72">
        <f t="shared" si="229"/>
        <v>0</v>
      </c>
      <c r="W140" s="72">
        <f t="shared" si="229"/>
        <v>0</v>
      </c>
      <c r="X140" s="72">
        <f t="shared" si="229"/>
        <v>0</v>
      </c>
      <c r="Y140" s="72">
        <f t="shared" si="229"/>
        <v>0</v>
      </c>
      <c r="Z140" s="72">
        <f t="shared" si="229"/>
        <v>0</v>
      </c>
      <c r="AA140" s="72">
        <f t="shared" si="229"/>
        <v>0</v>
      </c>
      <c r="AB140" s="72">
        <f t="shared" si="229"/>
        <v>0</v>
      </c>
      <c r="AC140" s="72">
        <f t="shared" si="229"/>
        <v>0</v>
      </c>
      <c r="AD140" s="72">
        <f t="shared" si="229"/>
        <v>0</v>
      </c>
      <c r="AE140" s="72">
        <f t="shared" si="229"/>
        <v>0</v>
      </c>
      <c r="AF140" s="72">
        <f t="shared" si="229"/>
        <v>0</v>
      </c>
      <c r="AG140" s="72">
        <f t="shared" si="229"/>
        <v>0</v>
      </c>
      <c r="AH140" s="72">
        <f t="shared" si="229"/>
        <v>0</v>
      </c>
      <c r="AI140" s="72">
        <f t="shared" si="229"/>
        <v>0</v>
      </c>
      <c r="AJ140" s="72">
        <f t="shared" si="229"/>
        <v>0</v>
      </c>
      <c r="AK140" s="72">
        <f t="shared" si="229"/>
        <v>0</v>
      </c>
      <c r="AL140" s="72">
        <f t="shared" si="229"/>
        <v>0</v>
      </c>
      <c r="AM140" s="72">
        <f t="shared" si="229"/>
        <v>0</v>
      </c>
      <c r="AN140" s="72">
        <f t="shared" si="229"/>
        <v>0</v>
      </c>
      <c r="AO140" s="72">
        <f t="shared" si="229"/>
        <v>0</v>
      </c>
      <c r="AP140" s="72">
        <f t="shared" si="229"/>
        <v>0</v>
      </c>
      <c r="AQ140" s="72">
        <f t="shared" ref="AQ140:BA141" si="230">+AP140+AQ132</f>
        <v>0</v>
      </c>
      <c r="AR140" s="72">
        <f t="shared" si="230"/>
        <v>0</v>
      </c>
      <c r="AS140" s="72">
        <f t="shared" si="230"/>
        <v>0</v>
      </c>
      <c r="AT140" s="72">
        <f t="shared" si="230"/>
        <v>0</v>
      </c>
      <c r="AU140" s="72">
        <f t="shared" si="230"/>
        <v>0</v>
      </c>
      <c r="AV140" s="72">
        <f t="shared" si="230"/>
        <v>0</v>
      </c>
      <c r="AW140" s="72">
        <f t="shared" si="230"/>
        <v>0</v>
      </c>
      <c r="AX140" s="72">
        <f t="shared" si="230"/>
        <v>0</v>
      </c>
      <c r="AY140" s="72">
        <f t="shared" si="230"/>
        <v>0</v>
      </c>
      <c r="AZ140" s="72">
        <f t="shared" si="230"/>
        <v>0</v>
      </c>
      <c r="BA140" s="72">
        <f t="shared" si="230"/>
        <v>0</v>
      </c>
    </row>
    <row r="141" spans="2:53" x14ac:dyDescent="0.25">
      <c r="B141" t="str">
        <f t="shared" si="224"/>
        <v>ALTRI BENI</v>
      </c>
      <c r="C141" s="77"/>
      <c r="F141" s="72"/>
      <c r="G141" s="72"/>
      <c r="H141" s="72"/>
      <c r="I141" s="72"/>
      <c r="J141" s="72"/>
      <c r="K141" s="72">
        <f t="shared" si="229"/>
        <v>0</v>
      </c>
      <c r="L141" s="72">
        <f t="shared" si="229"/>
        <v>0</v>
      </c>
      <c r="M141" s="72">
        <f t="shared" si="229"/>
        <v>0</v>
      </c>
      <c r="N141" s="72">
        <f t="shared" si="229"/>
        <v>0</v>
      </c>
      <c r="O141" s="72">
        <f t="shared" si="229"/>
        <v>0</v>
      </c>
      <c r="P141" s="72">
        <f t="shared" si="229"/>
        <v>0</v>
      </c>
      <c r="Q141" s="72">
        <f t="shared" si="229"/>
        <v>0</v>
      </c>
      <c r="R141" s="72">
        <f t="shared" si="229"/>
        <v>0</v>
      </c>
      <c r="S141" s="72">
        <f t="shared" si="229"/>
        <v>0</v>
      </c>
      <c r="T141" s="72">
        <f t="shared" si="229"/>
        <v>0</v>
      </c>
      <c r="U141" s="72">
        <f t="shared" si="229"/>
        <v>0</v>
      </c>
      <c r="V141" s="72">
        <f t="shared" si="229"/>
        <v>0</v>
      </c>
      <c r="W141" s="72">
        <f t="shared" si="229"/>
        <v>0</v>
      </c>
      <c r="X141" s="72">
        <f t="shared" si="229"/>
        <v>0</v>
      </c>
      <c r="Y141" s="72">
        <f t="shared" si="229"/>
        <v>0</v>
      </c>
      <c r="Z141" s="72">
        <f t="shared" si="229"/>
        <v>0</v>
      </c>
      <c r="AA141" s="72">
        <f t="shared" si="229"/>
        <v>0</v>
      </c>
      <c r="AB141" s="72">
        <f t="shared" si="229"/>
        <v>0</v>
      </c>
      <c r="AC141" s="72">
        <f t="shared" si="229"/>
        <v>0</v>
      </c>
      <c r="AD141" s="72">
        <f t="shared" si="229"/>
        <v>0</v>
      </c>
      <c r="AE141" s="72">
        <f t="shared" si="229"/>
        <v>0</v>
      </c>
      <c r="AF141" s="72">
        <f t="shared" si="229"/>
        <v>0</v>
      </c>
      <c r="AG141" s="72">
        <f t="shared" si="229"/>
        <v>0</v>
      </c>
      <c r="AH141" s="72">
        <f t="shared" si="229"/>
        <v>0</v>
      </c>
      <c r="AI141" s="72">
        <f t="shared" si="229"/>
        <v>0</v>
      </c>
      <c r="AJ141" s="72">
        <f t="shared" si="229"/>
        <v>0</v>
      </c>
      <c r="AK141" s="72">
        <f t="shared" si="229"/>
        <v>0</v>
      </c>
      <c r="AL141" s="72">
        <f t="shared" si="229"/>
        <v>0</v>
      </c>
      <c r="AM141" s="72">
        <f t="shared" si="229"/>
        <v>0</v>
      </c>
      <c r="AN141" s="72">
        <f t="shared" si="229"/>
        <v>0</v>
      </c>
      <c r="AO141" s="72">
        <f t="shared" si="229"/>
        <v>0</v>
      </c>
      <c r="AP141" s="72">
        <f t="shared" si="229"/>
        <v>0</v>
      </c>
      <c r="AQ141" s="72">
        <f t="shared" si="230"/>
        <v>0</v>
      </c>
      <c r="AR141" s="72">
        <f t="shared" si="230"/>
        <v>0</v>
      </c>
      <c r="AS141" s="72">
        <f t="shared" si="230"/>
        <v>0</v>
      </c>
      <c r="AT141" s="72">
        <f t="shared" si="230"/>
        <v>0</v>
      </c>
      <c r="AU141" s="72">
        <f t="shared" si="230"/>
        <v>0</v>
      </c>
      <c r="AV141" s="72">
        <f t="shared" si="230"/>
        <v>0</v>
      </c>
      <c r="AW141" s="72">
        <f t="shared" si="230"/>
        <v>0</v>
      </c>
      <c r="AX141" s="72">
        <f t="shared" si="230"/>
        <v>0</v>
      </c>
      <c r="AY141" s="72">
        <f t="shared" si="230"/>
        <v>0</v>
      </c>
      <c r="AZ141" s="72">
        <f t="shared" si="230"/>
        <v>0</v>
      </c>
      <c r="BA141" s="72">
        <f t="shared" si="230"/>
        <v>0</v>
      </c>
    </row>
    <row r="142" spans="2:53" x14ac:dyDescent="0.25">
      <c r="B142" t="str">
        <f t="shared" si="224"/>
        <v>COSTI D'IMPIANTO E AMPLIAMENTO</v>
      </c>
      <c r="C142" s="77"/>
      <c r="F142" s="72"/>
      <c r="G142" s="72"/>
      <c r="H142" s="72"/>
      <c r="I142" s="72"/>
      <c r="J142" s="72"/>
      <c r="K142" s="72">
        <f t="shared" ref="K142:AP142" si="231">+J142+K134</f>
        <v>0</v>
      </c>
      <c r="L142" s="72">
        <f t="shared" si="231"/>
        <v>0</v>
      </c>
      <c r="M142" s="72">
        <f t="shared" si="231"/>
        <v>0</v>
      </c>
      <c r="N142" s="72">
        <f t="shared" si="231"/>
        <v>0</v>
      </c>
      <c r="O142" s="72">
        <f t="shared" si="231"/>
        <v>0</v>
      </c>
      <c r="P142" s="72">
        <f t="shared" si="231"/>
        <v>0</v>
      </c>
      <c r="Q142" s="72">
        <f t="shared" si="231"/>
        <v>0</v>
      </c>
      <c r="R142" s="72">
        <f t="shared" si="231"/>
        <v>0</v>
      </c>
      <c r="S142" s="72">
        <f t="shared" si="231"/>
        <v>0</v>
      </c>
      <c r="T142" s="72">
        <f t="shared" si="231"/>
        <v>0</v>
      </c>
      <c r="U142" s="72">
        <f t="shared" si="231"/>
        <v>0</v>
      </c>
      <c r="V142" s="72">
        <f t="shared" si="231"/>
        <v>0</v>
      </c>
      <c r="W142" s="72">
        <f t="shared" si="231"/>
        <v>0</v>
      </c>
      <c r="X142" s="72">
        <f t="shared" si="231"/>
        <v>0</v>
      </c>
      <c r="Y142" s="72">
        <f t="shared" si="231"/>
        <v>0</v>
      </c>
      <c r="Z142" s="72">
        <f t="shared" si="231"/>
        <v>0</v>
      </c>
      <c r="AA142" s="72">
        <f t="shared" si="231"/>
        <v>0</v>
      </c>
      <c r="AB142" s="72">
        <f t="shared" si="231"/>
        <v>0</v>
      </c>
      <c r="AC142" s="72">
        <f t="shared" si="231"/>
        <v>0</v>
      </c>
      <c r="AD142" s="72">
        <f t="shared" si="231"/>
        <v>0</v>
      </c>
      <c r="AE142" s="72">
        <f t="shared" si="231"/>
        <v>0</v>
      </c>
      <c r="AF142" s="72">
        <f t="shared" si="231"/>
        <v>0</v>
      </c>
      <c r="AG142" s="72">
        <f t="shared" si="231"/>
        <v>0</v>
      </c>
      <c r="AH142" s="72">
        <f t="shared" si="231"/>
        <v>0</v>
      </c>
      <c r="AI142" s="72">
        <f t="shared" si="231"/>
        <v>0</v>
      </c>
      <c r="AJ142" s="72">
        <f t="shared" si="231"/>
        <v>0</v>
      </c>
      <c r="AK142" s="72">
        <f t="shared" si="231"/>
        <v>0</v>
      </c>
      <c r="AL142" s="72">
        <f t="shared" si="231"/>
        <v>0</v>
      </c>
      <c r="AM142" s="72">
        <f t="shared" si="231"/>
        <v>0</v>
      </c>
      <c r="AN142" s="72">
        <f t="shared" si="231"/>
        <v>0</v>
      </c>
      <c r="AO142" s="72">
        <f t="shared" si="231"/>
        <v>0</v>
      </c>
      <c r="AP142" s="72">
        <f t="shared" si="231"/>
        <v>0</v>
      </c>
      <c r="AQ142" s="72">
        <f t="shared" ref="AQ142:BA142" si="232">+AP142+AQ134</f>
        <v>0</v>
      </c>
      <c r="AR142" s="72">
        <f t="shared" si="232"/>
        <v>0</v>
      </c>
      <c r="AS142" s="72">
        <f t="shared" si="232"/>
        <v>0</v>
      </c>
      <c r="AT142" s="72">
        <f t="shared" si="232"/>
        <v>0</v>
      </c>
      <c r="AU142" s="72">
        <f t="shared" si="232"/>
        <v>0</v>
      </c>
      <c r="AV142" s="72">
        <f t="shared" si="232"/>
        <v>0</v>
      </c>
      <c r="AW142" s="72">
        <f t="shared" si="232"/>
        <v>0</v>
      </c>
      <c r="AX142" s="72">
        <f t="shared" si="232"/>
        <v>0</v>
      </c>
      <c r="AY142" s="72">
        <f t="shared" si="232"/>
        <v>0</v>
      </c>
      <c r="AZ142" s="72">
        <f t="shared" si="232"/>
        <v>0</v>
      </c>
      <c r="BA142" s="72">
        <f t="shared" si="232"/>
        <v>0</v>
      </c>
    </row>
    <row r="143" spans="2:53" x14ac:dyDescent="0.25">
      <c r="B143" t="str">
        <f t="shared" si="224"/>
        <v>Ricerca &amp; Sviluppo</v>
      </c>
      <c r="C143" s="77"/>
      <c r="F143" s="72"/>
      <c r="G143" s="72"/>
      <c r="H143" s="72"/>
      <c r="I143" s="72"/>
      <c r="J143" s="72"/>
      <c r="K143" s="72">
        <f t="shared" ref="K143:AS143" si="233">+J143+K135</f>
        <v>0</v>
      </c>
      <c r="L143" s="72">
        <f t="shared" si="233"/>
        <v>0</v>
      </c>
      <c r="M143" s="72">
        <f t="shared" si="233"/>
        <v>0</v>
      </c>
      <c r="N143" s="72">
        <f t="shared" si="233"/>
        <v>0</v>
      </c>
      <c r="O143" s="72">
        <f t="shared" si="233"/>
        <v>0</v>
      </c>
      <c r="P143" s="72">
        <f t="shared" si="233"/>
        <v>0</v>
      </c>
      <c r="Q143" s="72">
        <f t="shared" si="233"/>
        <v>0</v>
      </c>
      <c r="R143" s="72">
        <f t="shared" si="233"/>
        <v>0</v>
      </c>
      <c r="S143" s="72">
        <f t="shared" si="233"/>
        <v>0</v>
      </c>
      <c r="T143" s="72">
        <f t="shared" si="233"/>
        <v>0</v>
      </c>
      <c r="U143" s="72">
        <f t="shared" si="233"/>
        <v>0</v>
      </c>
      <c r="V143" s="72">
        <f t="shared" si="233"/>
        <v>0</v>
      </c>
      <c r="W143" s="72">
        <f t="shared" si="233"/>
        <v>0</v>
      </c>
      <c r="X143" s="72">
        <f t="shared" si="233"/>
        <v>0</v>
      </c>
      <c r="Y143" s="72">
        <f t="shared" si="233"/>
        <v>0</v>
      </c>
      <c r="Z143" s="72">
        <f t="shared" si="233"/>
        <v>0</v>
      </c>
      <c r="AA143" s="72">
        <f t="shared" si="233"/>
        <v>0</v>
      </c>
      <c r="AB143" s="72">
        <f t="shared" si="233"/>
        <v>0</v>
      </c>
      <c r="AC143" s="72">
        <f t="shared" si="233"/>
        <v>0</v>
      </c>
      <c r="AD143" s="72">
        <f t="shared" si="233"/>
        <v>0</v>
      </c>
      <c r="AE143" s="72">
        <f t="shared" si="233"/>
        <v>0</v>
      </c>
      <c r="AF143" s="72">
        <f t="shared" si="233"/>
        <v>0</v>
      </c>
      <c r="AG143" s="72">
        <f t="shared" si="233"/>
        <v>0</v>
      </c>
      <c r="AH143" s="72">
        <f t="shared" si="233"/>
        <v>0</v>
      </c>
      <c r="AI143" s="72">
        <f t="shared" si="233"/>
        <v>0</v>
      </c>
      <c r="AJ143" s="72">
        <f t="shared" si="233"/>
        <v>0</v>
      </c>
      <c r="AK143" s="72">
        <f t="shared" si="233"/>
        <v>0</v>
      </c>
      <c r="AL143" s="72">
        <f t="shared" si="233"/>
        <v>0</v>
      </c>
      <c r="AM143" s="72">
        <f t="shared" si="233"/>
        <v>0</v>
      </c>
      <c r="AN143" s="72">
        <f t="shared" si="233"/>
        <v>0</v>
      </c>
      <c r="AO143" s="72">
        <f t="shared" si="233"/>
        <v>0</v>
      </c>
      <c r="AP143" s="72">
        <f t="shared" si="233"/>
        <v>0</v>
      </c>
      <c r="AQ143" s="72">
        <f t="shared" si="233"/>
        <v>0</v>
      </c>
      <c r="AR143" s="72">
        <f t="shared" si="233"/>
        <v>0</v>
      </c>
      <c r="AS143" s="72">
        <f t="shared" si="233"/>
        <v>0</v>
      </c>
      <c r="AT143" s="72">
        <f t="shared" ref="AT143:BA143" si="234">+AS143+AT135</f>
        <v>0</v>
      </c>
      <c r="AU143" s="72">
        <f t="shared" si="234"/>
        <v>0</v>
      </c>
      <c r="AV143" s="72">
        <f t="shared" si="234"/>
        <v>0</v>
      </c>
      <c r="AW143" s="72">
        <f t="shared" si="234"/>
        <v>0</v>
      </c>
      <c r="AX143" s="72">
        <f t="shared" si="234"/>
        <v>0</v>
      </c>
      <c r="AY143" s="72">
        <f t="shared" si="234"/>
        <v>0</v>
      </c>
      <c r="AZ143" s="72">
        <f t="shared" si="234"/>
        <v>0</v>
      </c>
      <c r="BA143" s="72">
        <f t="shared" si="234"/>
        <v>0</v>
      </c>
    </row>
    <row r="144" spans="2:53" x14ac:dyDescent="0.25">
      <c r="B144" t="str">
        <f t="shared" si="224"/>
        <v>ALTRE IMM.NI IMMATERIALI</v>
      </c>
      <c r="C144" s="77"/>
      <c r="F144" s="72"/>
      <c r="G144" s="72"/>
      <c r="H144" s="72"/>
      <c r="I144" s="72"/>
      <c r="J144" s="72"/>
      <c r="K144" s="72">
        <f t="shared" ref="K144:BA144" si="235">+J144+K136</f>
        <v>0</v>
      </c>
      <c r="L144" s="72">
        <f t="shared" si="235"/>
        <v>0</v>
      </c>
      <c r="M144" s="72">
        <f t="shared" si="235"/>
        <v>0</v>
      </c>
      <c r="N144" s="72">
        <f t="shared" si="235"/>
        <v>0</v>
      </c>
      <c r="O144" s="72">
        <f t="shared" si="235"/>
        <v>0</v>
      </c>
      <c r="P144" s="72">
        <f t="shared" si="235"/>
        <v>0</v>
      </c>
      <c r="Q144" s="72">
        <f t="shared" si="235"/>
        <v>0</v>
      </c>
      <c r="R144" s="72">
        <f t="shared" si="235"/>
        <v>0</v>
      </c>
      <c r="S144" s="72">
        <f t="shared" si="235"/>
        <v>0</v>
      </c>
      <c r="T144" s="72">
        <f t="shared" si="235"/>
        <v>0</v>
      </c>
      <c r="U144" s="72">
        <f t="shared" si="235"/>
        <v>0</v>
      </c>
      <c r="V144" s="72">
        <f t="shared" si="235"/>
        <v>0</v>
      </c>
      <c r="W144" s="72">
        <f t="shared" si="235"/>
        <v>0</v>
      </c>
      <c r="X144" s="72">
        <f t="shared" si="235"/>
        <v>0</v>
      </c>
      <c r="Y144" s="72">
        <f t="shared" si="235"/>
        <v>0</v>
      </c>
      <c r="Z144" s="72">
        <f t="shared" si="235"/>
        <v>0</v>
      </c>
      <c r="AA144" s="72">
        <f t="shared" si="235"/>
        <v>0</v>
      </c>
      <c r="AB144" s="72">
        <f t="shared" si="235"/>
        <v>0</v>
      </c>
      <c r="AC144" s="72">
        <f t="shared" si="235"/>
        <v>0</v>
      </c>
      <c r="AD144" s="72">
        <f t="shared" si="235"/>
        <v>0</v>
      </c>
      <c r="AE144" s="72">
        <f t="shared" si="235"/>
        <v>0</v>
      </c>
      <c r="AF144" s="72">
        <f t="shared" si="235"/>
        <v>0</v>
      </c>
      <c r="AG144" s="72">
        <f t="shared" si="235"/>
        <v>0</v>
      </c>
      <c r="AH144" s="72">
        <f t="shared" si="235"/>
        <v>0</v>
      </c>
      <c r="AI144" s="72">
        <f t="shared" si="235"/>
        <v>0</v>
      </c>
      <c r="AJ144" s="72">
        <f t="shared" si="235"/>
        <v>0</v>
      </c>
      <c r="AK144" s="72">
        <f t="shared" si="235"/>
        <v>0</v>
      </c>
      <c r="AL144" s="72">
        <f t="shared" si="235"/>
        <v>0</v>
      </c>
      <c r="AM144" s="72">
        <f t="shared" si="235"/>
        <v>0</v>
      </c>
      <c r="AN144" s="72">
        <f t="shared" si="235"/>
        <v>0</v>
      </c>
      <c r="AO144" s="72">
        <f t="shared" si="235"/>
        <v>0</v>
      </c>
      <c r="AP144" s="72">
        <f t="shared" si="235"/>
        <v>0</v>
      </c>
      <c r="AQ144" s="72">
        <f t="shared" si="235"/>
        <v>0</v>
      </c>
      <c r="AR144" s="72">
        <f t="shared" si="235"/>
        <v>0</v>
      </c>
      <c r="AS144" s="72">
        <f t="shared" si="235"/>
        <v>0</v>
      </c>
      <c r="AT144" s="72">
        <f t="shared" si="235"/>
        <v>0</v>
      </c>
      <c r="AU144" s="72">
        <f t="shared" si="235"/>
        <v>0</v>
      </c>
      <c r="AV144" s="72">
        <f t="shared" si="235"/>
        <v>0</v>
      </c>
      <c r="AW144" s="72">
        <f t="shared" si="235"/>
        <v>0</v>
      </c>
      <c r="AX144" s="72">
        <f t="shared" si="235"/>
        <v>0</v>
      </c>
      <c r="AY144" s="72">
        <f t="shared" si="235"/>
        <v>0</v>
      </c>
      <c r="AZ144" s="72">
        <f t="shared" si="235"/>
        <v>0</v>
      </c>
      <c r="BA144" s="72">
        <f t="shared" si="235"/>
        <v>0</v>
      </c>
    </row>
    <row r="146" spans="2:53" ht="30" x14ac:dyDescent="0.25">
      <c r="C146" s="75" t="s">
        <v>274</v>
      </c>
      <c r="F146" s="75" t="s">
        <v>275</v>
      </c>
      <c r="G146" s="75" t="s">
        <v>275</v>
      </c>
      <c r="H146" s="75" t="s">
        <v>275</v>
      </c>
      <c r="I146" s="75" t="s">
        <v>275</v>
      </c>
      <c r="J146" s="75" t="s">
        <v>275</v>
      </c>
      <c r="K146" s="75" t="s">
        <v>275</v>
      </c>
      <c r="L146" s="75" t="s">
        <v>275</v>
      </c>
      <c r="M146" s="75" t="s">
        <v>275</v>
      </c>
      <c r="N146" s="75" t="s">
        <v>275</v>
      </c>
      <c r="O146" s="75" t="s">
        <v>275</v>
      </c>
      <c r="P146" s="75" t="s">
        <v>275</v>
      </c>
      <c r="Q146" s="75" t="s">
        <v>275</v>
      </c>
      <c r="R146" s="75" t="s">
        <v>275</v>
      </c>
      <c r="S146" s="75" t="s">
        <v>275</v>
      </c>
      <c r="T146" s="75" t="s">
        <v>275</v>
      </c>
      <c r="U146" s="75" t="s">
        <v>275</v>
      </c>
      <c r="V146" s="75" t="s">
        <v>275</v>
      </c>
      <c r="W146" s="75" t="s">
        <v>275</v>
      </c>
      <c r="X146" s="75" t="s">
        <v>275</v>
      </c>
      <c r="Y146" s="75" t="s">
        <v>275</v>
      </c>
      <c r="Z146" s="75" t="s">
        <v>275</v>
      </c>
      <c r="AA146" s="75" t="s">
        <v>275</v>
      </c>
      <c r="AB146" s="75" t="s">
        <v>275</v>
      </c>
      <c r="AC146" s="75" t="s">
        <v>275</v>
      </c>
      <c r="AD146" s="75" t="s">
        <v>275</v>
      </c>
      <c r="AE146" s="75" t="s">
        <v>275</v>
      </c>
      <c r="AF146" s="75" t="s">
        <v>275</v>
      </c>
      <c r="AG146" s="75" t="s">
        <v>275</v>
      </c>
      <c r="AH146" s="75" t="s">
        <v>275</v>
      </c>
      <c r="AI146" s="75" t="s">
        <v>275</v>
      </c>
      <c r="AJ146" s="75" t="s">
        <v>275</v>
      </c>
      <c r="AK146" s="75" t="s">
        <v>275</v>
      </c>
      <c r="AL146" s="75" t="s">
        <v>275</v>
      </c>
      <c r="AM146" s="75" t="s">
        <v>275</v>
      </c>
      <c r="AN146" s="75" t="s">
        <v>275</v>
      </c>
      <c r="AO146" s="75" t="s">
        <v>275</v>
      </c>
      <c r="AP146" s="75" t="s">
        <v>275</v>
      </c>
      <c r="AQ146" s="75" t="s">
        <v>275</v>
      </c>
      <c r="AR146" s="75" t="s">
        <v>275</v>
      </c>
      <c r="AS146" s="75" t="s">
        <v>275</v>
      </c>
      <c r="AT146" s="75" t="s">
        <v>275</v>
      </c>
      <c r="AU146" s="75" t="s">
        <v>275</v>
      </c>
      <c r="AV146" s="75" t="s">
        <v>275</v>
      </c>
      <c r="AW146" s="75" t="s">
        <v>275</v>
      </c>
      <c r="AX146" s="75" t="s">
        <v>275</v>
      </c>
      <c r="AY146" s="75" t="s">
        <v>275</v>
      </c>
      <c r="AZ146" s="75" t="s">
        <v>275</v>
      </c>
      <c r="BA146" s="75" t="s">
        <v>275</v>
      </c>
    </row>
    <row r="147" spans="2:53" x14ac:dyDescent="0.25">
      <c r="B147" t="str">
        <f t="shared" ref="B147:C150" si="236">+B130</f>
        <v>FABBRICATI</v>
      </c>
      <c r="C147" s="77">
        <f t="shared" si="236"/>
        <v>0.1</v>
      </c>
      <c r="F147" s="72"/>
      <c r="G147" s="72"/>
      <c r="H147" s="72"/>
      <c r="I147" s="72"/>
      <c r="J147" s="72"/>
      <c r="K147" s="72"/>
      <c r="L147" s="72">
        <f>+(L$5*$C147)/12</f>
        <v>0</v>
      </c>
      <c r="M147" s="72">
        <f>+IF(L155=$L5,0,1)*(SUM($L5)*$C147)/12</f>
        <v>0</v>
      </c>
      <c r="N147" s="72">
        <f t="shared" ref="N147:BA152" si="237">+IF(M155=$L5,0,1)*(SUM($L5)*$C147)/12</f>
        <v>0</v>
      </c>
      <c r="O147" s="72">
        <f t="shared" si="237"/>
        <v>0</v>
      </c>
      <c r="P147" s="72">
        <f t="shared" si="237"/>
        <v>0</v>
      </c>
      <c r="Q147" s="72">
        <f t="shared" si="237"/>
        <v>0</v>
      </c>
      <c r="R147" s="72">
        <f t="shared" si="237"/>
        <v>0</v>
      </c>
      <c r="S147" s="72">
        <f t="shared" si="237"/>
        <v>0</v>
      </c>
      <c r="T147" s="72">
        <f t="shared" si="237"/>
        <v>0</v>
      </c>
      <c r="U147" s="72">
        <f t="shared" si="237"/>
        <v>0</v>
      </c>
      <c r="V147" s="72">
        <f t="shared" si="237"/>
        <v>0</v>
      </c>
      <c r="W147" s="72">
        <f t="shared" si="237"/>
        <v>0</v>
      </c>
      <c r="X147" s="72">
        <f t="shared" si="237"/>
        <v>0</v>
      </c>
      <c r="Y147" s="72">
        <f t="shared" si="237"/>
        <v>0</v>
      </c>
      <c r="Z147" s="72">
        <f t="shared" si="237"/>
        <v>0</v>
      </c>
      <c r="AA147" s="72">
        <f t="shared" si="237"/>
        <v>0</v>
      </c>
      <c r="AB147" s="72">
        <f t="shared" si="237"/>
        <v>0</v>
      </c>
      <c r="AC147" s="72">
        <f t="shared" si="237"/>
        <v>0</v>
      </c>
      <c r="AD147" s="72">
        <f t="shared" si="237"/>
        <v>0</v>
      </c>
      <c r="AE147" s="72">
        <f t="shared" si="237"/>
        <v>0</v>
      </c>
      <c r="AF147" s="72">
        <f t="shared" si="237"/>
        <v>0</v>
      </c>
      <c r="AG147" s="72">
        <f t="shared" si="237"/>
        <v>0</v>
      </c>
      <c r="AH147" s="72">
        <f t="shared" si="237"/>
        <v>0</v>
      </c>
      <c r="AI147" s="72">
        <f t="shared" si="237"/>
        <v>0</v>
      </c>
      <c r="AJ147" s="72">
        <f t="shared" si="237"/>
        <v>0</v>
      </c>
      <c r="AK147" s="72">
        <f t="shared" si="237"/>
        <v>0</v>
      </c>
      <c r="AL147" s="72">
        <f t="shared" si="237"/>
        <v>0</v>
      </c>
      <c r="AM147" s="72">
        <f t="shared" si="237"/>
        <v>0</v>
      </c>
      <c r="AN147" s="72">
        <f t="shared" si="237"/>
        <v>0</v>
      </c>
      <c r="AO147" s="72">
        <f t="shared" si="237"/>
        <v>0</v>
      </c>
      <c r="AP147" s="72">
        <f t="shared" si="237"/>
        <v>0</v>
      </c>
      <c r="AQ147" s="72">
        <f t="shared" si="237"/>
        <v>0</v>
      </c>
      <c r="AR147" s="72">
        <f t="shared" si="237"/>
        <v>0</v>
      </c>
      <c r="AS147" s="72">
        <f t="shared" si="237"/>
        <v>0</v>
      </c>
      <c r="AT147" s="72">
        <f t="shared" si="237"/>
        <v>0</v>
      </c>
      <c r="AU147" s="72">
        <f t="shared" si="237"/>
        <v>0</v>
      </c>
      <c r="AV147" s="72">
        <f t="shared" si="237"/>
        <v>0</v>
      </c>
      <c r="AW147" s="72">
        <f t="shared" si="237"/>
        <v>0</v>
      </c>
      <c r="AX147" s="72">
        <f t="shared" si="237"/>
        <v>0</v>
      </c>
      <c r="AY147" s="72">
        <f t="shared" si="237"/>
        <v>0</v>
      </c>
      <c r="AZ147" s="72">
        <f t="shared" si="237"/>
        <v>0</v>
      </c>
      <c r="BA147" s="72">
        <f t="shared" si="237"/>
        <v>0</v>
      </c>
    </row>
    <row r="148" spans="2:53" x14ac:dyDescent="0.25">
      <c r="B148" t="str">
        <f t="shared" si="236"/>
        <v>IMPIANTI E MACCHINARI</v>
      </c>
      <c r="C148" s="77">
        <f t="shared" si="236"/>
        <v>0.1</v>
      </c>
      <c r="F148" s="72"/>
      <c r="G148" s="72"/>
      <c r="H148" s="72"/>
      <c r="I148" s="72"/>
      <c r="J148" s="72"/>
      <c r="K148" s="72"/>
      <c r="L148" s="72">
        <f>+(L$6*$C148)/12</f>
        <v>0</v>
      </c>
      <c r="M148" s="72">
        <f t="shared" ref="M148:AB153" si="238">+IF(L156=$L6,0,1)*(SUM($L6)*$C148)/12</f>
        <v>0</v>
      </c>
      <c r="N148" s="72">
        <f t="shared" si="238"/>
        <v>0</v>
      </c>
      <c r="O148" s="72">
        <f t="shared" si="238"/>
        <v>0</v>
      </c>
      <c r="P148" s="72">
        <f t="shared" si="238"/>
        <v>0</v>
      </c>
      <c r="Q148" s="72">
        <f t="shared" si="238"/>
        <v>0</v>
      </c>
      <c r="R148" s="72">
        <f t="shared" si="238"/>
        <v>0</v>
      </c>
      <c r="S148" s="72">
        <f t="shared" si="238"/>
        <v>0</v>
      </c>
      <c r="T148" s="72">
        <f t="shared" si="238"/>
        <v>0</v>
      </c>
      <c r="U148" s="72">
        <f t="shared" si="238"/>
        <v>0</v>
      </c>
      <c r="V148" s="72">
        <f t="shared" si="238"/>
        <v>0</v>
      </c>
      <c r="W148" s="72">
        <f t="shared" si="238"/>
        <v>0</v>
      </c>
      <c r="X148" s="72">
        <f t="shared" si="238"/>
        <v>0</v>
      </c>
      <c r="Y148" s="72">
        <f t="shared" si="238"/>
        <v>0</v>
      </c>
      <c r="Z148" s="72">
        <f t="shared" si="238"/>
        <v>0</v>
      </c>
      <c r="AA148" s="72">
        <f t="shared" si="238"/>
        <v>0</v>
      </c>
      <c r="AB148" s="72">
        <f t="shared" si="238"/>
        <v>0</v>
      </c>
      <c r="AC148" s="72">
        <f t="shared" si="237"/>
        <v>0</v>
      </c>
      <c r="AD148" s="72">
        <f t="shared" si="237"/>
        <v>0</v>
      </c>
      <c r="AE148" s="72">
        <f t="shared" si="237"/>
        <v>0</v>
      </c>
      <c r="AF148" s="72">
        <f t="shared" si="237"/>
        <v>0</v>
      </c>
      <c r="AG148" s="72">
        <f t="shared" si="237"/>
        <v>0</v>
      </c>
      <c r="AH148" s="72">
        <f t="shared" si="237"/>
        <v>0</v>
      </c>
      <c r="AI148" s="72">
        <f t="shared" si="237"/>
        <v>0</v>
      </c>
      <c r="AJ148" s="72">
        <f t="shared" si="237"/>
        <v>0</v>
      </c>
      <c r="AK148" s="72">
        <f t="shared" si="237"/>
        <v>0</v>
      </c>
      <c r="AL148" s="72">
        <f t="shared" si="237"/>
        <v>0</v>
      </c>
      <c r="AM148" s="72">
        <f t="shared" si="237"/>
        <v>0</v>
      </c>
      <c r="AN148" s="72">
        <f t="shared" si="237"/>
        <v>0</v>
      </c>
      <c r="AO148" s="72">
        <f t="shared" si="237"/>
        <v>0</v>
      </c>
      <c r="AP148" s="72">
        <f t="shared" si="237"/>
        <v>0</v>
      </c>
      <c r="AQ148" s="72">
        <f t="shared" si="237"/>
        <v>0</v>
      </c>
      <c r="AR148" s="72">
        <f t="shared" si="237"/>
        <v>0</v>
      </c>
      <c r="AS148" s="72">
        <f t="shared" si="237"/>
        <v>0</v>
      </c>
      <c r="AT148" s="72">
        <f t="shared" si="237"/>
        <v>0</v>
      </c>
      <c r="AU148" s="72">
        <f t="shared" si="237"/>
        <v>0</v>
      </c>
      <c r="AV148" s="72">
        <f t="shared" si="237"/>
        <v>0</v>
      </c>
      <c r="AW148" s="72">
        <f t="shared" si="237"/>
        <v>0</v>
      </c>
      <c r="AX148" s="72">
        <f t="shared" si="237"/>
        <v>0</v>
      </c>
      <c r="AY148" s="72">
        <f t="shared" si="237"/>
        <v>0</v>
      </c>
      <c r="AZ148" s="72">
        <f t="shared" si="237"/>
        <v>0</v>
      </c>
      <c r="BA148" s="72">
        <f t="shared" si="237"/>
        <v>0</v>
      </c>
    </row>
    <row r="149" spans="2:53" x14ac:dyDescent="0.25">
      <c r="B149" t="str">
        <f t="shared" si="236"/>
        <v>ATTREZZATURE IND.LI E COMM.LI</v>
      </c>
      <c r="C149" s="77">
        <f t="shared" si="236"/>
        <v>0.1</v>
      </c>
      <c r="F149" s="72"/>
      <c r="G149" s="72"/>
      <c r="H149" s="72"/>
      <c r="I149" s="72"/>
      <c r="J149" s="72"/>
      <c r="K149" s="72"/>
      <c r="L149" s="72">
        <f>+(L$7*$C149)/12</f>
        <v>0</v>
      </c>
      <c r="M149" s="72">
        <f t="shared" si="238"/>
        <v>0</v>
      </c>
      <c r="N149" s="72">
        <f t="shared" si="237"/>
        <v>0</v>
      </c>
      <c r="O149" s="72">
        <f t="shared" si="237"/>
        <v>0</v>
      </c>
      <c r="P149" s="72">
        <f t="shared" si="237"/>
        <v>0</v>
      </c>
      <c r="Q149" s="72">
        <f t="shared" si="237"/>
        <v>0</v>
      </c>
      <c r="R149" s="72">
        <f t="shared" si="237"/>
        <v>0</v>
      </c>
      <c r="S149" s="72">
        <f t="shared" si="237"/>
        <v>0</v>
      </c>
      <c r="T149" s="72">
        <f t="shared" si="237"/>
        <v>0</v>
      </c>
      <c r="U149" s="72">
        <f t="shared" si="237"/>
        <v>0</v>
      </c>
      <c r="V149" s="72">
        <f t="shared" si="237"/>
        <v>0</v>
      </c>
      <c r="W149" s="72">
        <f t="shared" si="237"/>
        <v>0</v>
      </c>
      <c r="X149" s="72">
        <f t="shared" si="237"/>
        <v>0</v>
      </c>
      <c r="Y149" s="72">
        <f t="shared" si="237"/>
        <v>0</v>
      </c>
      <c r="Z149" s="72">
        <f t="shared" si="237"/>
        <v>0</v>
      </c>
      <c r="AA149" s="72">
        <f t="shared" si="237"/>
        <v>0</v>
      </c>
      <c r="AB149" s="72">
        <f t="shared" si="237"/>
        <v>0</v>
      </c>
      <c r="AC149" s="72">
        <f t="shared" si="237"/>
        <v>0</v>
      </c>
      <c r="AD149" s="72">
        <f t="shared" si="237"/>
        <v>0</v>
      </c>
      <c r="AE149" s="72">
        <f t="shared" si="237"/>
        <v>0</v>
      </c>
      <c r="AF149" s="72">
        <f t="shared" si="237"/>
        <v>0</v>
      </c>
      <c r="AG149" s="72">
        <f t="shared" si="237"/>
        <v>0</v>
      </c>
      <c r="AH149" s="72">
        <f t="shared" si="237"/>
        <v>0</v>
      </c>
      <c r="AI149" s="72">
        <f t="shared" si="237"/>
        <v>0</v>
      </c>
      <c r="AJ149" s="72">
        <f t="shared" si="237"/>
        <v>0</v>
      </c>
      <c r="AK149" s="72">
        <f t="shared" si="237"/>
        <v>0</v>
      </c>
      <c r="AL149" s="72">
        <f t="shared" si="237"/>
        <v>0</v>
      </c>
      <c r="AM149" s="72">
        <f t="shared" si="237"/>
        <v>0</v>
      </c>
      <c r="AN149" s="72">
        <f t="shared" si="237"/>
        <v>0</v>
      </c>
      <c r="AO149" s="72">
        <f t="shared" si="237"/>
        <v>0</v>
      </c>
      <c r="AP149" s="72">
        <f t="shared" si="237"/>
        <v>0</v>
      </c>
      <c r="AQ149" s="72">
        <f t="shared" si="237"/>
        <v>0</v>
      </c>
      <c r="AR149" s="72">
        <f t="shared" si="237"/>
        <v>0</v>
      </c>
      <c r="AS149" s="72">
        <f t="shared" si="237"/>
        <v>0</v>
      </c>
      <c r="AT149" s="72">
        <f t="shared" si="237"/>
        <v>0</v>
      </c>
      <c r="AU149" s="72">
        <f t="shared" si="237"/>
        <v>0</v>
      </c>
      <c r="AV149" s="72">
        <f t="shared" si="237"/>
        <v>0</v>
      </c>
      <c r="AW149" s="72">
        <f t="shared" si="237"/>
        <v>0</v>
      </c>
      <c r="AX149" s="72">
        <f t="shared" si="237"/>
        <v>0</v>
      </c>
      <c r="AY149" s="72">
        <f t="shared" si="237"/>
        <v>0</v>
      </c>
      <c r="AZ149" s="72">
        <f t="shared" si="237"/>
        <v>0</v>
      </c>
      <c r="BA149" s="72">
        <f t="shared" si="237"/>
        <v>0</v>
      </c>
    </row>
    <row r="150" spans="2:53" x14ac:dyDescent="0.25">
      <c r="B150" t="str">
        <f t="shared" si="236"/>
        <v>ALTRI BENI</v>
      </c>
      <c r="C150" s="77">
        <f t="shared" si="236"/>
        <v>0.1</v>
      </c>
      <c r="F150" s="72"/>
      <c r="G150" s="72"/>
      <c r="H150" s="72"/>
      <c r="I150" s="72"/>
      <c r="J150" s="72"/>
      <c r="K150" s="72"/>
      <c r="L150" s="72">
        <f>+(L$8*$C150)/12</f>
        <v>0</v>
      </c>
      <c r="M150" s="72">
        <f t="shared" si="238"/>
        <v>0</v>
      </c>
      <c r="N150" s="72">
        <f t="shared" si="237"/>
        <v>0</v>
      </c>
      <c r="O150" s="72">
        <f t="shared" si="237"/>
        <v>0</v>
      </c>
      <c r="P150" s="72">
        <f t="shared" si="237"/>
        <v>0</v>
      </c>
      <c r="Q150" s="72">
        <f t="shared" si="237"/>
        <v>0</v>
      </c>
      <c r="R150" s="72">
        <f t="shared" si="237"/>
        <v>0</v>
      </c>
      <c r="S150" s="72">
        <f t="shared" si="237"/>
        <v>0</v>
      </c>
      <c r="T150" s="72">
        <f t="shared" si="237"/>
        <v>0</v>
      </c>
      <c r="U150" s="72">
        <f t="shared" si="237"/>
        <v>0</v>
      </c>
      <c r="V150" s="72">
        <f t="shared" si="237"/>
        <v>0</v>
      </c>
      <c r="W150" s="72">
        <f t="shared" si="237"/>
        <v>0</v>
      </c>
      <c r="X150" s="72">
        <f t="shared" si="237"/>
        <v>0</v>
      </c>
      <c r="Y150" s="72">
        <f t="shared" si="237"/>
        <v>0</v>
      </c>
      <c r="Z150" s="72">
        <f t="shared" si="237"/>
        <v>0</v>
      </c>
      <c r="AA150" s="72">
        <f t="shared" si="237"/>
        <v>0</v>
      </c>
      <c r="AB150" s="72">
        <f t="shared" si="237"/>
        <v>0</v>
      </c>
      <c r="AC150" s="72">
        <f t="shared" si="237"/>
        <v>0</v>
      </c>
      <c r="AD150" s="72">
        <f t="shared" si="237"/>
        <v>0</v>
      </c>
      <c r="AE150" s="72">
        <f t="shared" si="237"/>
        <v>0</v>
      </c>
      <c r="AF150" s="72">
        <f t="shared" si="237"/>
        <v>0</v>
      </c>
      <c r="AG150" s="72">
        <f t="shared" si="237"/>
        <v>0</v>
      </c>
      <c r="AH150" s="72">
        <f t="shared" si="237"/>
        <v>0</v>
      </c>
      <c r="AI150" s="72">
        <f t="shared" si="237"/>
        <v>0</v>
      </c>
      <c r="AJ150" s="72">
        <f t="shared" si="237"/>
        <v>0</v>
      </c>
      <c r="AK150" s="72">
        <f t="shared" si="237"/>
        <v>0</v>
      </c>
      <c r="AL150" s="72">
        <f t="shared" si="237"/>
        <v>0</v>
      </c>
      <c r="AM150" s="72">
        <f t="shared" si="237"/>
        <v>0</v>
      </c>
      <c r="AN150" s="72">
        <f t="shared" si="237"/>
        <v>0</v>
      </c>
      <c r="AO150" s="72">
        <f t="shared" si="237"/>
        <v>0</v>
      </c>
      <c r="AP150" s="72">
        <f t="shared" si="237"/>
        <v>0</v>
      </c>
      <c r="AQ150" s="72">
        <f t="shared" si="237"/>
        <v>0</v>
      </c>
      <c r="AR150" s="72">
        <f t="shared" si="237"/>
        <v>0</v>
      </c>
      <c r="AS150" s="72">
        <f t="shared" si="237"/>
        <v>0</v>
      </c>
      <c r="AT150" s="72">
        <f t="shared" si="237"/>
        <v>0</v>
      </c>
      <c r="AU150" s="72">
        <f t="shared" si="237"/>
        <v>0</v>
      </c>
      <c r="AV150" s="72">
        <f t="shared" si="237"/>
        <v>0</v>
      </c>
      <c r="AW150" s="72">
        <f t="shared" si="237"/>
        <v>0</v>
      </c>
      <c r="AX150" s="72">
        <f t="shared" si="237"/>
        <v>0</v>
      </c>
      <c r="AY150" s="72">
        <f t="shared" si="237"/>
        <v>0</v>
      </c>
      <c r="AZ150" s="72">
        <f t="shared" si="237"/>
        <v>0</v>
      </c>
      <c r="BA150" s="72">
        <f t="shared" si="237"/>
        <v>0</v>
      </c>
    </row>
    <row r="151" spans="2:53" x14ac:dyDescent="0.25">
      <c r="B151" t="str">
        <f t="shared" ref="B151:C153" si="239">+B134</f>
        <v>COSTI D'IMPIANTO E AMPLIAMENTO</v>
      </c>
      <c r="C151" s="77">
        <f t="shared" si="239"/>
        <v>0.1</v>
      </c>
      <c r="F151" s="72"/>
      <c r="G151" s="72"/>
      <c r="H151" s="72"/>
      <c r="I151" s="72"/>
      <c r="J151" s="72"/>
      <c r="K151" s="72"/>
      <c r="L151" s="72">
        <f>+(L$9*$C151)/12</f>
        <v>0</v>
      </c>
      <c r="M151" s="72">
        <f t="shared" si="238"/>
        <v>0</v>
      </c>
      <c r="N151" s="72">
        <f t="shared" si="237"/>
        <v>0</v>
      </c>
      <c r="O151" s="72">
        <f t="shared" si="237"/>
        <v>0</v>
      </c>
      <c r="P151" s="72">
        <f t="shared" si="237"/>
        <v>0</v>
      </c>
      <c r="Q151" s="72">
        <f t="shared" si="237"/>
        <v>0</v>
      </c>
      <c r="R151" s="72">
        <f t="shared" si="237"/>
        <v>0</v>
      </c>
      <c r="S151" s="72">
        <f t="shared" si="237"/>
        <v>0</v>
      </c>
      <c r="T151" s="72">
        <f t="shared" si="237"/>
        <v>0</v>
      </c>
      <c r="U151" s="72">
        <f t="shared" si="237"/>
        <v>0</v>
      </c>
      <c r="V151" s="72">
        <f t="shared" si="237"/>
        <v>0</v>
      </c>
      <c r="W151" s="72">
        <f t="shared" si="237"/>
        <v>0</v>
      </c>
      <c r="X151" s="72">
        <f t="shared" si="237"/>
        <v>0</v>
      </c>
      <c r="Y151" s="72">
        <f t="shared" si="237"/>
        <v>0</v>
      </c>
      <c r="Z151" s="72">
        <f t="shared" si="237"/>
        <v>0</v>
      </c>
      <c r="AA151" s="72">
        <f t="shared" si="237"/>
        <v>0</v>
      </c>
      <c r="AB151" s="72">
        <f t="shared" si="237"/>
        <v>0</v>
      </c>
      <c r="AC151" s="72">
        <f t="shared" si="237"/>
        <v>0</v>
      </c>
      <c r="AD151" s="72">
        <f t="shared" si="237"/>
        <v>0</v>
      </c>
      <c r="AE151" s="72">
        <f t="shared" si="237"/>
        <v>0</v>
      </c>
      <c r="AF151" s="72">
        <f t="shared" si="237"/>
        <v>0</v>
      </c>
      <c r="AG151" s="72">
        <f t="shared" si="237"/>
        <v>0</v>
      </c>
      <c r="AH151" s="72">
        <f t="shared" si="237"/>
        <v>0</v>
      </c>
      <c r="AI151" s="72">
        <f t="shared" si="237"/>
        <v>0</v>
      </c>
      <c r="AJ151" s="72">
        <f t="shared" si="237"/>
        <v>0</v>
      </c>
      <c r="AK151" s="72">
        <f t="shared" si="237"/>
        <v>0</v>
      </c>
      <c r="AL151" s="72">
        <f t="shared" si="237"/>
        <v>0</v>
      </c>
      <c r="AM151" s="72">
        <f t="shared" si="237"/>
        <v>0</v>
      </c>
      <c r="AN151" s="72">
        <f t="shared" si="237"/>
        <v>0</v>
      </c>
      <c r="AO151" s="72">
        <f t="shared" si="237"/>
        <v>0</v>
      </c>
      <c r="AP151" s="72">
        <f t="shared" si="237"/>
        <v>0</v>
      </c>
      <c r="AQ151" s="72">
        <f t="shared" si="237"/>
        <v>0</v>
      </c>
      <c r="AR151" s="72">
        <f t="shared" si="237"/>
        <v>0</v>
      </c>
      <c r="AS151" s="72">
        <f t="shared" si="237"/>
        <v>0</v>
      </c>
      <c r="AT151" s="72">
        <f t="shared" si="237"/>
        <v>0</v>
      </c>
      <c r="AU151" s="72">
        <f t="shared" si="237"/>
        <v>0</v>
      </c>
      <c r="AV151" s="72">
        <f t="shared" si="237"/>
        <v>0</v>
      </c>
      <c r="AW151" s="72">
        <f t="shared" si="237"/>
        <v>0</v>
      </c>
      <c r="AX151" s="72">
        <f t="shared" si="237"/>
        <v>0</v>
      </c>
      <c r="AY151" s="72">
        <f t="shared" si="237"/>
        <v>0</v>
      </c>
      <c r="AZ151" s="72">
        <f t="shared" si="237"/>
        <v>0</v>
      </c>
      <c r="BA151" s="72">
        <f t="shared" si="237"/>
        <v>0</v>
      </c>
    </row>
    <row r="152" spans="2:53" x14ac:dyDescent="0.25">
      <c r="B152" t="str">
        <f t="shared" si="239"/>
        <v>Ricerca &amp; Sviluppo</v>
      </c>
      <c r="C152" s="77">
        <f t="shared" si="239"/>
        <v>0.1</v>
      </c>
      <c r="F152" s="72"/>
      <c r="G152" s="72"/>
      <c r="H152" s="72"/>
      <c r="I152" s="72"/>
      <c r="J152" s="72"/>
      <c r="K152" s="72"/>
      <c r="L152" s="72">
        <f>+(L$10*$C152)/12</f>
        <v>0</v>
      </c>
      <c r="M152" s="72">
        <f t="shared" si="238"/>
        <v>0</v>
      </c>
      <c r="N152" s="72">
        <f t="shared" si="237"/>
        <v>0</v>
      </c>
      <c r="O152" s="72">
        <f t="shared" si="237"/>
        <v>0</v>
      </c>
      <c r="P152" s="72">
        <f t="shared" si="237"/>
        <v>0</v>
      </c>
      <c r="Q152" s="72">
        <f t="shared" si="237"/>
        <v>0</v>
      </c>
      <c r="R152" s="72">
        <f t="shared" si="237"/>
        <v>0</v>
      </c>
      <c r="S152" s="72">
        <f t="shared" si="237"/>
        <v>0</v>
      </c>
      <c r="T152" s="72">
        <f t="shared" si="237"/>
        <v>0</v>
      </c>
      <c r="U152" s="72">
        <f t="shared" si="237"/>
        <v>0</v>
      </c>
      <c r="V152" s="72">
        <f t="shared" si="237"/>
        <v>0</v>
      </c>
      <c r="W152" s="72">
        <f t="shared" si="237"/>
        <v>0</v>
      </c>
      <c r="X152" s="72">
        <f t="shared" ref="N152:BA153" si="240">+IF(W160=$L10,0,1)*(SUM($L10)*$C152)/12</f>
        <v>0</v>
      </c>
      <c r="Y152" s="72">
        <f t="shared" si="240"/>
        <v>0</v>
      </c>
      <c r="Z152" s="72">
        <f t="shared" si="240"/>
        <v>0</v>
      </c>
      <c r="AA152" s="72">
        <f t="shared" si="240"/>
        <v>0</v>
      </c>
      <c r="AB152" s="72">
        <f t="shared" si="240"/>
        <v>0</v>
      </c>
      <c r="AC152" s="72">
        <f t="shared" si="240"/>
        <v>0</v>
      </c>
      <c r="AD152" s="72">
        <f t="shared" si="240"/>
        <v>0</v>
      </c>
      <c r="AE152" s="72">
        <f t="shared" si="240"/>
        <v>0</v>
      </c>
      <c r="AF152" s="72">
        <f t="shared" si="240"/>
        <v>0</v>
      </c>
      <c r="AG152" s="72">
        <f t="shared" si="240"/>
        <v>0</v>
      </c>
      <c r="AH152" s="72">
        <f t="shared" si="240"/>
        <v>0</v>
      </c>
      <c r="AI152" s="72">
        <f t="shared" si="240"/>
        <v>0</v>
      </c>
      <c r="AJ152" s="72">
        <f t="shared" si="240"/>
        <v>0</v>
      </c>
      <c r="AK152" s="72">
        <f t="shared" si="240"/>
        <v>0</v>
      </c>
      <c r="AL152" s="72">
        <f t="shared" si="240"/>
        <v>0</v>
      </c>
      <c r="AM152" s="72">
        <f t="shared" si="240"/>
        <v>0</v>
      </c>
      <c r="AN152" s="72">
        <f t="shared" si="240"/>
        <v>0</v>
      </c>
      <c r="AO152" s="72">
        <f t="shared" si="240"/>
        <v>0</v>
      </c>
      <c r="AP152" s="72">
        <f t="shared" si="240"/>
        <v>0</v>
      </c>
      <c r="AQ152" s="72">
        <f t="shared" si="240"/>
        <v>0</v>
      </c>
      <c r="AR152" s="72">
        <f t="shared" si="240"/>
        <v>0</v>
      </c>
      <c r="AS152" s="72">
        <f t="shared" si="240"/>
        <v>0</v>
      </c>
      <c r="AT152" s="72">
        <f t="shared" si="240"/>
        <v>0</v>
      </c>
      <c r="AU152" s="72">
        <f t="shared" si="240"/>
        <v>0</v>
      </c>
      <c r="AV152" s="72">
        <f t="shared" si="240"/>
        <v>0</v>
      </c>
      <c r="AW152" s="72">
        <f t="shared" si="240"/>
        <v>0</v>
      </c>
      <c r="AX152" s="72">
        <f t="shared" si="240"/>
        <v>0</v>
      </c>
      <c r="AY152" s="72">
        <f t="shared" si="240"/>
        <v>0</v>
      </c>
      <c r="AZ152" s="72">
        <f t="shared" si="240"/>
        <v>0</v>
      </c>
      <c r="BA152" s="72">
        <f t="shared" si="240"/>
        <v>0</v>
      </c>
    </row>
    <row r="153" spans="2:53" x14ac:dyDescent="0.25">
      <c r="B153" t="str">
        <f t="shared" si="239"/>
        <v>ALTRE IMM.NI IMMATERIALI</v>
      </c>
      <c r="C153" s="77">
        <f t="shared" si="239"/>
        <v>0.1</v>
      </c>
      <c r="F153" s="72"/>
      <c r="G153" s="72"/>
      <c r="H153" s="72"/>
      <c r="I153" s="72"/>
      <c r="J153" s="72"/>
      <c r="K153" s="72"/>
      <c r="L153" s="72">
        <f>+(L$11*$C153)/12</f>
        <v>0</v>
      </c>
      <c r="M153" s="72">
        <f t="shared" si="238"/>
        <v>0</v>
      </c>
      <c r="N153" s="72">
        <f t="shared" si="240"/>
        <v>0</v>
      </c>
      <c r="O153" s="72">
        <f t="shared" si="240"/>
        <v>0</v>
      </c>
      <c r="P153" s="72">
        <f t="shared" si="240"/>
        <v>0</v>
      </c>
      <c r="Q153" s="72">
        <f t="shared" si="240"/>
        <v>0</v>
      </c>
      <c r="R153" s="72">
        <f t="shared" si="240"/>
        <v>0</v>
      </c>
      <c r="S153" s="72">
        <f t="shared" si="240"/>
        <v>0</v>
      </c>
      <c r="T153" s="72">
        <f t="shared" si="240"/>
        <v>0</v>
      </c>
      <c r="U153" s="72">
        <f t="shared" si="240"/>
        <v>0</v>
      </c>
      <c r="V153" s="72">
        <f t="shared" si="240"/>
        <v>0</v>
      </c>
      <c r="W153" s="72">
        <f t="shared" si="240"/>
        <v>0</v>
      </c>
      <c r="X153" s="72">
        <f t="shared" si="240"/>
        <v>0</v>
      </c>
      <c r="Y153" s="72">
        <f t="shared" si="240"/>
        <v>0</v>
      </c>
      <c r="Z153" s="72">
        <f t="shared" si="240"/>
        <v>0</v>
      </c>
      <c r="AA153" s="72">
        <f t="shared" si="240"/>
        <v>0</v>
      </c>
      <c r="AB153" s="72">
        <f t="shared" si="240"/>
        <v>0</v>
      </c>
      <c r="AC153" s="72">
        <f t="shared" si="240"/>
        <v>0</v>
      </c>
      <c r="AD153" s="72">
        <f t="shared" si="240"/>
        <v>0</v>
      </c>
      <c r="AE153" s="72">
        <f t="shared" si="240"/>
        <v>0</v>
      </c>
      <c r="AF153" s="72">
        <f t="shared" si="240"/>
        <v>0</v>
      </c>
      <c r="AG153" s="72">
        <f t="shared" si="240"/>
        <v>0</v>
      </c>
      <c r="AH153" s="72">
        <f t="shared" si="240"/>
        <v>0</v>
      </c>
      <c r="AI153" s="72">
        <f t="shared" si="240"/>
        <v>0</v>
      </c>
      <c r="AJ153" s="72">
        <f t="shared" si="240"/>
        <v>0</v>
      </c>
      <c r="AK153" s="72">
        <f t="shared" si="240"/>
        <v>0</v>
      </c>
      <c r="AL153" s="72">
        <f t="shared" si="240"/>
        <v>0</v>
      </c>
      <c r="AM153" s="72">
        <f t="shared" si="240"/>
        <v>0</v>
      </c>
      <c r="AN153" s="72">
        <f t="shared" si="240"/>
        <v>0</v>
      </c>
      <c r="AO153" s="72">
        <f t="shared" si="240"/>
        <v>0</v>
      </c>
      <c r="AP153" s="72">
        <f t="shared" si="240"/>
        <v>0</v>
      </c>
      <c r="AQ153" s="72">
        <f t="shared" si="240"/>
        <v>0</v>
      </c>
      <c r="AR153" s="72">
        <f t="shared" si="240"/>
        <v>0</v>
      </c>
      <c r="AS153" s="72">
        <f t="shared" si="240"/>
        <v>0</v>
      </c>
      <c r="AT153" s="72">
        <f t="shared" si="240"/>
        <v>0</v>
      </c>
      <c r="AU153" s="72">
        <f t="shared" si="240"/>
        <v>0</v>
      </c>
      <c r="AV153" s="72">
        <f t="shared" si="240"/>
        <v>0</v>
      </c>
      <c r="AW153" s="72">
        <f t="shared" si="240"/>
        <v>0</v>
      </c>
      <c r="AX153" s="72">
        <f t="shared" si="240"/>
        <v>0</v>
      </c>
      <c r="AY153" s="72">
        <f t="shared" si="240"/>
        <v>0</v>
      </c>
      <c r="AZ153" s="72">
        <f t="shared" si="240"/>
        <v>0</v>
      </c>
      <c r="BA153" s="72">
        <f t="shared" si="240"/>
        <v>0</v>
      </c>
    </row>
    <row r="154" spans="2:53" ht="30" x14ac:dyDescent="0.25">
      <c r="C154" s="75"/>
      <c r="F154" s="75" t="s">
        <v>276</v>
      </c>
      <c r="G154" s="75" t="s">
        <v>276</v>
      </c>
      <c r="H154" s="75" t="s">
        <v>276</v>
      </c>
      <c r="I154" s="75" t="s">
        <v>276</v>
      </c>
      <c r="J154" s="75" t="s">
        <v>276</v>
      </c>
      <c r="K154" s="75" t="s">
        <v>276</v>
      </c>
      <c r="L154" s="75" t="s">
        <v>276</v>
      </c>
      <c r="M154" s="75" t="s">
        <v>276</v>
      </c>
      <c r="N154" s="75" t="s">
        <v>276</v>
      </c>
      <c r="O154" s="75" t="s">
        <v>276</v>
      </c>
      <c r="P154" s="75" t="s">
        <v>276</v>
      </c>
      <c r="Q154" s="75" t="s">
        <v>276</v>
      </c>
      <c r="R154" s="75" t="s">
        <v>276</v>
      </c>
      <c r="S154" s="75" t="s">
        <v>276</v>
      </c>
      <c r="T154" s="75" t="s">
        <v>276</v>
      </c>
      <c r="U154" s="75" t="s">
        <v>276</v>
      </c>
      <c r="V154" s="75" t="s">
        <v>276</v>
      </c>
      <c r="W154" s="75" t="s">
        <v>276</v>
      </c>
      <c r="X154" s="75" t="s">
        <v>276</v>
      </c>
      <c r="Y154" s="75" t="s">
        <v>276</v>
      </c>
      <c r="Z154" s="75" t="s">
        <v>276</v>
      </c>
      <c r="AA154" s="75" t="s">
        <v>276</v>
      </c>
      <c r="AB154" s="75" t="s">
        <v>276</v>
      </c>
      <c r="AC154" s="75" t="s">
        <v>276</v>
      </c>
      <c r="AD154" s="75" t="s">
        <v>276</v>
      </c>
      <c r="AE154" s="75" t="s">
        <v>276</v>
      </c>
      <c r="AF154" s="75" t="s">
        <v>276</v>
      </c>
      <c r="AG154" s="75" t="s">
        <v>276</v>
      </c>
      <c r="AH154" s="75" t="s">
        <v>276</v>
      </c>
      <c r="AI154" s="75" t="s">
        <v>276</v>
      </c>
      <c r="AJ154" s="75" t="s">
        <v>276</v>
      </c>
      <c r="AK154" s="75" t="s">
        <v>276</v>
      </c>
      <c r="AL154" s="75" t="s">
        <v>276</v>
      </c>
      <c r="AM154" s="75" t="s">
        <v>276</v>
      </c>
      <c r="AN154" s="75" t="s">
        <v>276</v>
      </c>
      <c r="AO154" s="75" t="s">
        <v>276</v>
      </c>
      <c r="AP154" s="75" t="s">
        <v>276</v>
      </c>
      <c r="AQ154" s="75" t="s">
        <v>276</v>
      </c>
      <c r="AR154" s="75" t="s">
        <v>276</v>
      </c>
      <c r="AS154" s="75" t="s">
        <v>276</v>
      </c>
      <c r="AT154" s="75" t="s">
        <v>276</v>
      </c>
      <c r="AU154" s="75" t="s">
        <v>276</v>
      </c>
      <c r="AV154" s="75" t="s">
        <v>276</v>
      </c>
      <c r="AW154" s="75" t="s">
        <v>276</v>
      </c>
      <c r="AX154" s="75" t="s">
        <v>276</v>
      </c>
      <c r="AY154" s="75" t="s">
        <v>276</v>
      </c>
      <c r="AZ154" s="75" t="s">
        <v>276</v>
      </c>
      <c r="BA154" s="75" t="s">
        <v>276</v>
      </c>
    </row>
    <row r="155" spans="2:53" x14ac:dyDescent="0.25">
      <c r="B155" t="str">
        <f t="shared" ref="B155:B161" si="241">+B147</f>
        <v>FABBRICATI</v>
      </c>
      <c r="C155" s="77"/>
      <c r="F155" s="72"/>
      <c r="G155" s="72"/>
      <c r="H155" s="72"/>
      <c r="I155" s="72"/>
      <c r="J155" s="72"/>
      <c r="K155" s="72"/>
      <c r="L155" s="72">
        <f t="shared" ref="L155:AQ155" si="242">+K155+L147</f>
        <v>0</v>
      </c>
      <c r="M155" s="72">
        <f t="shared" si="242"/>
        <v>0</v>
      </c>
      <c r="N155" s="72">
        <f t="shared" si="242"/>
        <v>0</v>
      </c>
      <c r="O155" s="72">
        <f t="shared" si="242"/>
        <v>0</v>
      </c>
      <c r="P155" s="72">
        <f t="shared" si="242"/>
        <v>0</v>
      </c>
      <c r="Q155" s="72">
        <f t="shared" si="242"/>
        <v>0</v>
      </c>
      <c r="R155" s="72">
        <f t="shared" si="242"/>
        <v>0</v>
      </c>
      <c r="S155" s="72">
        <f t="shared" si="242"/>
        <v>0</v>
      </c>
      <c r="T155" s="72">
        <f t="shared" si="242"/>
        <v>0</v>
      </c>
      <c r="U155" s="72">
        <f t="shared" si="242"/>
        <v>0</v>
      </c>
      <c r="V155" s="72">
        <f t="shared" si="242"/>
        <v>0</v>
      </c>
      <c r="W155" s="72">
        <f t="shared" si="242"/>
        <v>0</v>
      </c>
      <c r="X155" s="72">
        <f t="shared" si="242"/>
        <v>0</v>
      </c>
      <c r="Y155" s="72">
        <f t="shared" si="242"/>
        <v>0</v>
      </c>
      <c r="Z155" s="72">
        <f t="shared" si="242"/>
        <v>0</v>
      </c>
      <c r="AA155" s="72">
        <f t="shared" si="242"/>
        <v>0</v>
      </c>
      <c r="AB155" s="72">
        <f t="shared" si="242"/>
        <v>0</v>
      </c>
      <c r="AC155" s="72">
        <f t="shared" si="242"/>
        <v>0</v>
      </c>
      <c r="AD155" s="72">
        <f t="shared" si="242"/>
        <v>0</v>
      </c>
      <c r="AE155" s="72">
        <f t="shared" si="242"/>
        <v>0</v>
      </c>
      <c r="AF155" s="72">
        <f t="shared" si="242"/>
        <v>0</v>
      </c>
      <c r="AG155" s="72">
        <f t="shared" si="242"/>
        <v>0</v>
      </c>
      <c r="AH155" s="72">
        <f t="shared" si="242"/>
        <v>0</v>
      </c>
      <c r="AI155" s="72">
        <f t="shared" si="242"/>
        <v>0</v>
      </c>
      <c r="AJ155" s="72">
        <f t="shared" si="242"/>
        <v>0</v>
      </c>
      <c r="AK155" s="72">
        <f t="shared" si="242"/>
        <v>0</v>
      </c>
      <c r="AL155" s="72">
        <f t="shared" si="242"/>
        <v>0</v>
      </c>
      <c r="AM155" s="72">
        <f t="shared" si="242"/>
        <v>0</v>
      </c>
      <c r="AN155" s="72">
        <f t="shared" si="242"/>
        <v>0</v>
      </c>
      <c r="AO155" s="72">
        <f t="shared" si="242"/>
        <v>0</v>
      </c>
      <c r="AP155" s="72">
        <f t="shared" si="242"/>
        <v>0</v>
      </c>
      <c r="AQ155" s="72">
        <f t="shared" si="242"/>
        <v>0</v>
      </c>
      <c r="AR155" s="72">
        <f t="shared" ref="AR155:BA155" si="243">+AQ155+AR147</f>
        <v>0</v>
      </c>
      <c r="AS155" s="72">
        <f t="shared" si="243"/>
        <v>0</v>
      </c>
      <c r="AT155" s="72">
        <f t="shared" si="243"/>
        <v>0</v>
      </c>
      <c r="AU155" s="72">
        <f t="shared" si="243"/>
        <v>0</v>
      </c>
      <c r="AV155" s="72">
        <f t="shared" si="243"/>
        <v>0</v>
      </c>
      <c r="AW155" s="72">
        <f t="shared" si="243"/>
        <v>0</v>
      </c>
      <c r="AX155" s="72">
        <f t="shared" si="243"/>
        <v>0</v>
      </c>
      <c r="AY155" s="72">
        <f t="shared" si="243"/>
        <v>0</v>
      </c>
      <c r="AZ155" s="72">
        <f t="shared" si="243"/>
        <v>0</v>
      </c>
      <c r="BA155" s="72">
        <f t="shared" si="243"/>
        <v>0</v>
      </c>
    </row>
    <row r="156" spans="2:53" x14ac:dyDescent="0.25">
      <c r="B156" t="str">
        <f t="shared" si="241"/>
        <v>IMPIANTI E MACCHINARI</v>
      </c>
      <c r="C156" s="77"/>
      <c r="F156" s="72"/>
      <c r="G156" s="72"/>
      <c r="H156" s="72"/>
      <c r="I156" s="72"/>
      <c r="J156" s="72"/>
      <c r="K156" s="72"/>
      <c r="L156" s="72">
        <f t="shared" ref="L156:AQ156" si="244">+K156+L148</f>
        <v>0</v>
      </c>
      <c r="M156" s="72">
        <f t="shared" si="244"/>
        <v>0</v>
      </c>
      <c r="N156" s="72">
        <f t="shared" si="244"/>
        <v>0</v>
      </c>
      <c r="O156" s="72">
        <f t="shared" si="244"/>
        <v>0</v>
      </c>
      <c r="P156" s="72">
        <f t="shared" si="244"/>
        <v>0</v>
      </c>
      <c r="Q156" s="72">
        <f t="shared" si="244"/>
        <v>0</v>
      </c>
      <c r="R156" s="72">
        <f t="shared" si="244"/>
        <v>0</v>
      </c>
      <c r="S156" s="72">
        <f t="shared" si="244"/>
        <v>0</v>
      </c>
      <c r="T156" s="72">
        <f t="shared" si="244"/>
        <v>0</v>
      </c>
      <c r="U156" s="72">
        <f t="shared" si="244"/>
        <v>0</v>
      </c>
      <c r="V156" s="72">
        <f t="shared" si="244"/>
        <v>0</v>
      </c>
      <c r="W156" s="72">
        <f t="shared" si="244"/>
        <v>0</v>
      </c>
      <c r="X156" s="72">
        <f t="shared" si="244"/>
        <v>0</v>
      </c>
      <c r="Y156" s="72">
        <f t="shared" si="244"/>
        <v>0</v>
      </c>
      <c r="Z156" s="72">
        <f t="shared" si="244"/>
        <v>0</v>
      </c>
      <c r="AA156" s="72">
        <f t="shared" si="244"/>
        <v>0</v>
      </c>
      <c r="AB156" s="72">
        <f t="shared" si="244"/>
        <v>0</v>
      </c>
      <c r="AC156" s="72">
        <f t="shared" si="244"/>
        <v>0</v>
      </c>
      <c r="AD156" s="72">
        <f t="shared" si="244"/>
        <v>0</v>
      </c>
      <c r="AE156" s="72">
        <f t="shared" si="244"/>
        <v>0</v>
      </c>
      <c r="AF156" s="72">
        <f t="shared" si="244"/>
        <v>0</v>
      </c>
      <c r="AG156" s="72">
        <f t="shared" si="244"/>
        <v>0</v>
      </c>
      <c r="AH156" s="72">
        <f t="shared" si="244"/>
        <v>0</v>
      </c>
      <c r="AI156" s="72">
        <f t="shared" si="244"/>
        <v>0</v>
      </c>
      <c r="AJ156" s="72">
        <f t="shared" si="244"/>
        <v>0</v>
      </c>
      <c r="AK156" s="72">
        <f t="shared" si="244"/>
        <v>0</v>
      </c>
      <c r="AL156" s="72">
        <f t="shared" si="244"/>
        <v>0</v>
      </c>
      <c r="AM156" s="72">
        <f t="shared" si="244"/>
        <v>0</v>
      </c>
      <c r="AN156" s="72">
        <f t="shared" si="244"/>
        <v>0</v>
      </c>
      <c r="AO156" s="72">
        <f t="shared" si="244"/>
        <v>0</v>
      </c>
      <c r="AP156" s="72">
        <f t="shared" si="244"/>
        <v>0</v>
      </c>
      <c r="AQ156" s="72">
        <f t="shared" si="244"/>
        <v>0</v>
      </c>
      <c r="AR156" s="72">
        <f t="shared" ref="AR156:BA156" si="245">+AQ156+AR148</f>
        <v>0</v>
      </c>
      <c r="AS156" s="72">
        <f t="shared" si="245"/>
        <v>0</v>
      </c>
      <c r="AT156" s="72">
        <f t="shared" si="245"/>
        <v>0</v>
      </c>
      <c r="AU156" s="72">
        <f t="shared" si="245"/>
        <v>0</v>
      </c>
      <c r="AV156" s="72">
        <f t="shared" si="245"/>
        <v>0</v>
      </c>
      <c r="AW156" s="72">
        <f t="shared" si="245"/>
        <v>0</v>
      </c>
      <c r="AX156" s="72">
        <f t="shared" si="245"/>
        <v>0</v>
      </c>
      <c r="AY156" s="72">
        <f t="shared" si="245"/>
        <v>0</v>
      </c>
      <c r="AZ156" s="72">
        <f t="shared" si="245"/>
        <v>0</v>
      </c>
      <c r="BA156" s="72">
        <f t="shared" si="245"/>
        <v>0</v>
      </c>
    </row>
    <row r="157" spans="2:53" x14ac:dyDescent="0.25">
      <c r="B157" t="str">
        <f t="shared" si="241"/>
        <v>ATTREZZATURE IND.LI E COMM.LI</v>
      </c>
      <c r="C157" s="77"/>
      <c r="F157" s="72"/>
      <c r="G157" s="72"/>
      <c r="H157" s="72"/>
      <c r="I157" s="72"/>
      <c r="J157" s="72"/>
      <c r="K157" s="72"/>
      <c r="L157" s="72">
        <f t="shared" ref="L157:AQ158" si="246">+K157+L149</f>
        <v>0</v>
      </c>
      <c r="M157" s="72">
        <f t="shared" si="246"/>
        <v>0</v>
      </c>
      <c r="N157" s="72">
        <f t="shared" si="246"/>
        <v>0</v>
      </c>
      <c r="O157" s="72">
        <f t="shared" si="246"/>
        <v>0</v>
      </c>
      <c r="P157" s="72">
        <f t="shared" si="246"/>
        <v>0</v>
      </c>
      <c r="Q157" s="72">
        <f t="shared" si="246"/>
        <v>0</v>
      </c>
      <c r="R157" s="72">
        <f t="shared" si="246"/>
        <v>0</v>
      </c>
      <c r="S157" s="72">
        <f t="shared" si="246"/>
        <v>0</v>
      </c>
      <c r="T157" s="72">
        <f t="shared" si="246"/>
        <v>0</v>
      </c>
      <c r="U157" s="72">
        <f t="shared" si="246"/>
        <v>0</v>
      </c>
      <c r="V157" s="72">
        <f t="shared" si="246"/>
        <v>0</v>
      </c>
      <c r="W157" s="72">
        <f t="shared" si="246"/>
        <v>0</v>
      </c>
      <c r="X157" s="72">
        <f t="shared" si="246"/>
        <v>0</v>
      </c>
      <c r="Y157" s="72">
        <f t="shared" si="246"/>
        <v>0</v>
      </c>
      <c r="Z157" s="72">
        <f t="shared" si="246"/>
        <v>0</v>
      </c>
      <c r="AA157" s="72">
        <f t="shared" si="246"/>
        <v>0</v>
      </c>
      <c r="AB157" s="72">
        <f t="shared" si="246"/>
        <v>0</v>
      </c>
      <c r="AC157" s="72">
        <f t="shared" si="246"/>
        <v>0</v>
      </c>
      <c r="AD157" s="72">
        <f t="shared" si="246"/>
        <v>0</v>
      </c>
      <c r="AE157" s="72">
        <f t="shared" si="246"/>
        <v>0</v>
      </c>
      <c r="AF157" s="72">
        <f t="shared" si="246"/>
        <v>0</v>
      </c>
      <c r="AG157" s="72">
        <f t="shared" si="246"/>
        <v>0</v>
      </c>
      <c r="AH157" s="72">
        <f t="shared" si="246"/>
        <v>0</v>
      </c>
      <c r="AI157" s="72">
        <f t="shared" si="246"/>
        <v>0</v>
      </c>
      <c r="AJ157" s="72">
        <f t="shared" si="246"/>
        <v>0</v>
      </c>
      <c r="AK157" s="72">
        <f t="shared" si="246"/>
        <v>0</v>
      </c>
      <c r="AL157" s="72">
        <f t="shared" si="246"/>
        <v>0</v>
      </c>
      <c r="AM157" s="72">
        <f t="shared" si="246"/>
        <v>0</v>
      </c>
      <c r="AN157" s="72">
        <f t="shared" si="246"/>
        <v>0</v>
      </c>
      <c r="AO157" s="72">
        <f t="shared" si="246"/>
        <v>0</v>
      </c>
      <c r="AP157" s="72">
        <f t="shared" si="246"/>
        <v>0</v>
      </c>
      <c r="AQ157" s="72">
        <f t="shared" si="246"/>
        <v>0</v>
      </c>
      <c r="AR157" s="72">
        <f t="shared" ref="AR157:BA158" si="247">+AQ157+AR149</f>
        <v>0</v>
      </c>
      <c r="AS157" s="72">
        <f t="shared" si="247"/>
        <v>0</v>
      </c>
      <c r="AT157" s="72">
        <f t="shared" si="247"/>
        <v>0</v>
      </c>
      <c r="AU157" s="72">
        <f t="shared" si="247"/>
        <v>0</v>
      </c>
      <c r="AV157" s="72">
        <f t="shared" si="247"/>
        <v>0</v>
      </c>
      <c r="AW157" s="72">
        <f t="shared" si="247"/>
        <v>0</v>
      </c>
      <c r="AX157" s="72">
        <f t="shared" si="247"/>
        <v>0</v>
      </c>
      <c r="AY157" s="72">
        <f t="shared" si="247"/>
        <v>0</v>
      </c>
      <c r="AZ157" s="72">
        <f t="shared" si="247"/>
        <v>0</v>
      </c>
      <c r="BA157" s="72">
        <f t="shared" si="247"/>
        <v>0</v>
      </c>
    </row>
    <row r="158" spans="2:53" x14ac:dyDescent="0.25">
      <c r="B158" t="str">
        <f t="shared" si="241"/>
        <v>ALTRI BENI</v>
      </c>
      <c r="C158" s="77"/>
      <c r="F158" s="72"/>
      <c r="G158" s="72"/>
      <c r="H158" s="72"/>
      <c r="I158" s="72"/>
      <c r="J158" s="72"/>
      <c r="K158" s="72"/>
      <c r="L158" s="72">
        <f t="shared" si="246"/>
        <v>0</v>
      </c>
      <c r="M158" s="72">
        <f t="shared" si="246"/>
        <v>0</v>
      </c>
      <c r="N158" s="72">
        <f t="shared" si="246"/>
        <v>0</v>
      </c>
      <c r="O158" s="72">
        <f t="shared" si="246"/>
        <v>0</v>
      </c>
      <c r="P158" s="72">
        <f t="shared" si="246"/>
        <v>0</v>
      </c>
      <c r="Q158" s="72">
        <f t="shared" si="246"/>
        <v>0</v>
      </c>
      <c r="R158" s="72">
        <f t="shared" si="246"/>
        <v>0</v>
      </c>
      <c r="S158" s="72">
        <f t="shared" si="246"/>
        <v>0</v>
      </c>
      <c r="T158" s="72">
        <f t="shared" si="246"/>
        <v>0</v>
      </c>
      <c r="U158" s="72">
        <f t="shared" si="246"/>
        <v>0</v>
      </c>
      <c r="V158" s="72">
        <f t="shared" si="246"/>
        <v>0</v>
      </c>
      <c r="W158" s="72">
        <f t="shared" si="246"/>
        <v>0</v>
      </c>
      <c r="X158" s="72">
        <f t="shared" si="246"/>
        <v>0</v>
      </c>
      <c r="Y158" s="72">
        <f t="shared" si="246"/>
        <v>0</v>
      </c>
      <c r="Z158" s="72">
        <f t="shared" si="246"/>
        <v>0</v>
      </c>
      <c r="AA158" s="72">
        <f t="shared" si="246"/>
        <v>0</v>
      </c>
      <c r="AB158" s="72">
        <f t="shared" si="246"/>
        <v>0</v>
      </c>
      <c r="AC158" s="72">
        <f t="shared" si="246"/>
        <v>0</v>
      </c>
      <c r="AD158" s="72">
        <f t="shared" si="246"/>
        <v>0</v>
      </c>
      <c r="AE158" s="72">
        <f t="shared" si="246"/>
        <v>0</v>
      </c>
      <c r="AF158" s="72">
        <f t="shared" si="246"/>
        <v>0</v>
      </c>
      <c r="AG158" s="72">
        <f t="shared" si="246"/>
        <v>0</v>
      </c>
      <c r="AH158" s="72">
        <f t="shared" si="246"/>
        <v>0</v>
      </c>
      <c r="AI158" s="72">
        <f t="shared" si="246"/>
        <v>0</v>
      </c>
      <c r="AJ158" s="72">
        <f t="shared" si="246"/>
        <v>0</v>
      </c>
      <c r="AK158" s="72">
        <f t="shared" si="246"/>
        <v>0</v>
      </c>
      <c r="AL158" s="72">
        <f t="shared" si="246"/>
        <v>0</v>
      </c>
      <c r="AM158" s="72">
        <f t="shared" si="246"/>
        <v>0</v>
      </c>
      <c r="AN158" s="72">
        <f t="shared" si="246"/>
        <v>0</v>
      </c>
      <c r="AO158" s="72">
        <f t="shared" si="246"/>
        <v>0</v>
      </c>
      <c r="AP158" s="72">
        <f t="shared" si="246"/>
        <v>0</v>
      </c>
      <c r="AQ158" s="72">
        <f t="shared" si="246"/>
        <v>0</v>
      </c>
      <c r="AR158" s="72">
        <f t="shared" si="247"/>
        <v>0</v>
      </c>
      <c r="AS158" s="72">
        <f t="shared" si="247"/>
        <v>0</v>
      </c>
      <c r="AT158" s="72">
        <f t="shared" si="247"/>
        <v>0</v>
      </c>
      <c r="AU158" s="72">
        <f t="shared" si="247"/>
        <v>0</v>
      </c>
      <c r="AV158" s="72">
        <f t="shared" si="247"/>
        <v>0</v>
      </c>
      <c r="AW158" s="72">
        <f t="shared" si="247"/>
        <v>0</v>
      </c>
      <c r="AX158" s="72">
        <f t="shared" si="247"/>
        <v>0</v>
      </c>
      <c r="AY158" s="72">
        <f t="shared" si="247"/>
        <v>0</v>
      </c>
      <c r="AZ158" s="72">
        <f t="shared" si="247"/>
        <v>0</v>
      </c>
      <c r="BA158" s="72">
        <f t="shared" si="247"/>
        <v>0</v>
      </c>
    </row>
    <row r="159" spans="2:53" x14ac:dyDescent="0.25">
      <c r="B159" t="str">
        <f t="shared" si="241"/>
        <v>COSTI D'IMPIANTO E AMPLIAMENTO</v>
      </c>
      <c r="C159" s="77"/>
      <c r="F159" s="72"/>
      <c r="G159" s="72"/>
      <c r="H159" s="72"/>
      <c r="I159" s="72"/>
      <c r="J159" s="72"/>
      <c r="K159" s="72"/>
      <c r="L159" s="72">
        <f t="shared" ref="L159:AQ159" si="248">+K159+L151</f>
        <v>0</v>
      </c>
      <c r="M159" s="72">
        <f t="shared" si="248"/>
        <v>0</v>
      </c>
      <c r="N159" s="72">
        <f t="shared" si="248"/>
        <v>0</v>
      </c>
      <c r="O159" s="72">
        <f t="shared" si="248"/>
        <v>0</v>
      </c>
      <c r="P159" s="72">
        <f t="shared" si="248"/>
        <v>0</v>
      </c>
      <c r="Q159" s="72">
        <f t="shared" si="248"/>
        <v>0</v>
      </c>
      <c r="R159" s="72">
        <f t="shared" si="248"/>
        <v>0</v>
      </c>
      <c r="S159" s="72">
        <f t="shared" si="248"/>
        <v>0</v>
      </c>
      <c r="T159" s="72">
        <f t="shared" si="248"/>
        <v>0</v>
      </c>
      <c r="U159" s="72">
        <f t="shared" si="248"/>
        <v>0</v>
      </c>
      <c r="V159" s="72">
        <f t="shared" si="248"/>
        <v>0</v>
      </c>
      <c r="W159" s="72">
        <f t="shared" si="248"/>
        <v>0</v>
      </c>
      <c r="X159" s="72">
        <f t="shared" si="248"/>
        <v>0</v>
      </c>
      <c r="Y159" s="72">
        <f t="shared" si="248"/>
        <v>0</v>
      </c>
      <c r="Z159" s="72">
        <f t="shared" si="248"/>
        <v>0</v>
      </c>
      <c r="AA159" s="72">
        <f t="shared" si="248"/>
        <v>0</v>
      </c>
      <c r="AB159" s="72">
        <f t="shared" si="248"/>
        <v>0</v>
      </c>
      <c r="AC159" s="72">
        <f t="shared" si="248"/>
        <v>0</v>
      </c>
      <c r="AD159" s="72">
        <f t="shared" si="248"/>
        <v>0</v>
      </c>
      <c r="AE159" s="72">
        <f t="shared" si="248"/>
        <v>0</v>
      </c>
      <c r="AF159" s="72">
        <f t="shared" si="248"/>
        <v>0</v>
      </c>
      <c r="AG159" s="72">
        <f t="shared" si="248"/>
        <v>0</v>
      </c>
      <c r="AH159" s="72">
        <f t="shared" si="248"/>
        <v>0</v>
      </c>
      <c r="AI159" s="72">
        <f t="shared" si="248"/>
        <v>0</v>
      </c>
      <c r="AJ159" s="72">
        <f t="shared" si="248"/>
        <v>0</v>
      </c>
      <c r="AK159" s="72">
        <f t="shared" si="248"/>
        <v>0</v>
      </c>
      <c r="AL159" s="72">
        <f t="shared" si="248"/>
        <v>0</v>
      </c>
      <c r="AM159" s="72">
        <f t="shared" si="248"/>
        <v>0</v>
      </c>
      <c r="AN159" s="72">
        <f t="shared" si="248"/>
        <v>0</v>
      </c>
      <c r="AO159" s="72">
        <f t="shared" si="248"/>
        <v>0</v>
      </c>
      <c r="AP159" s="72">
        <f t="shared" si="248"/>
        <v>0</v>
      </c>
      <c r="AQ159" s="72">
        <f t="shared" si="248"/>
        <v>0</v>
      </c>
      <c r="AR159" s="72">
        <f t="shared" ref="AR159:BA159" si="249">+AQ159+AR151</f>
        <v>0</v>
      </c>
      <c r="AS159" s="72">
        <f t="shared" si="249"/>
        <v>0</v>
      </c>
      <c r="AT159" s="72">
        <f t="shared" si="249"/>
        <v>0</v>
      </c>
      <c r="AU159" s="72">
        <f t="shared" si="249"/>
        <v>0</v>
      </c>
      <c r="AV159" s="72">
        <f t="shared" si="249"/>
        <v>0</v>
      </c>
      <c r="AW159" s="72">
        <f t="shared" si="249"/>
        <v>0</v>
      </c>
      <c r="AX159" s="72">
        <f t="shared" si="249"/>
        <v>0</v>
      </c>
      <c r="AY159" s="72">
        <f t="shared" si="249"/>
        <v>0</v>
      </c>
      <c r="AZ159" s="72">
        <f t="shared" si="249"/>
        <v>0</v>
      </c>
      <c r="BA159" s="72">
        <f t="shared" si="249"/>
        <v>0</v>
      </c>
    </row>
    <row r="160" spans="2:53" x14ac:dyDescent="0.25">
      <c r="B160" t="str">
        <f t="shared" si="241"/>
        <v>Ricerca &amp; Sviluppo</v>
      </c>
      <c r="C160" s="77"/>
      <c r="F160" s="72"/>
      <c r="G160" s="72"/>
      <c r="H160" s="72"/>
      <c r="I160" s="72"/>
      <c r="J160" s="72"/>
      <c r="K160" s="72"/>
      <c r="L160" s="72">
        <f t="shared" ref="L160:AX160" si="250">+K160+L152</f>
        <v>0</v>
      </c>
      <c r="M160" s="72">
        <f t="shared" si="250"/>
        <v>0</v>
      </c>
      <c r="N160" s="72">
        <f t="shared" si="250"/>
        <v>0</v>
      </c>
      <c r="O160" s="72">
        <f t="shared" si="250"/>
        <v>0</v>
      </c>
      <c r="P160" s="72">
        <f t="shared" si="250"/>
        <v>0</v>
      </c>
      <c r="Q160" s="72">
        <f t="shared" si="250"/>
        <v>0</v>
      </c>
      <c r="R160" s="72">
        <f t="shared" si="250"/>
        <v>0</v>
      </c>
      <c r="S160" s="72">
        <f t="shared" si="250"/>
        <v>0</v>
      </c>
      <c r="T160" s="72">
        <f t="shared" si="250"/>
        <v>0</v>
      </c>
      <c r="U160" s="72">
        <f t="shared" si="250"/>
        <v>0</v>
      </c>
      <c r="V160" s="72">
        <f t="shared" si="250"/>
        <v>0</v>
      </c>
      <c r="W160" s="72">
        <f t="shared" si="250"/>
        <v>0</v>
      </c>
      <c r="X160" s="72">
        <f t="shared" si="250"/>
        <v>0</v>
      </c>
      <c r="Y160" s="72">
        <f t="shared" si="250"/>
        <v>0</v>
      </c>
      <c r="Z160" s="72">
        <f t="shared" si="250"/>
        <v>0</v>
      </c>
      <c r="AA160" s="72">
        <f t="shared" si="250"/>
        <v>0</v>
      </c>
      <c r="AB160" s="72">
        <f t="shared" si="250"/>
        <v>0</v>
      </c>
      <c r="AC160" s="72">
        <f t="shared" si="250"/>
        <v>0</v>
      </c>
      <c r="AD160" s="72">
        <f t="shared" si="250"/>
        <v>0</v>
      </c>
      <c r="AE160" s="72">
        <f t="shared" si="250"/>
        <v>0</v>
      </c>
      <c r="AF160" s="72">
        <f t="shared" si="250"/>
        <v>0</v>
      </c>
      <c r="AG160" s="72">
        <f t="shared" si="250"/>
        <v>0</v>
      </c>
      <c r="AH160" s="72">
        <f t="shared" si="250"/>
        <v>0</v>
      </c>
      <c r="AI160" s="72">
        <f t="shared" si="250"/>
        <v>0</v>
      </c>
      <c r="AJ160" s="72">
        <f t="shared" si="250"/>
        <v>0</v>
      </c>
      <c r="AK160" s="72">
        <f t="shared" si="250"/>
        <v>0</v>
      </c>
      <c r="AL160" s="72">
        <f t="shared" si="250"/>
        <v>0</v>
      </c>
      <c r="AM160" s="72">
        <f t="shared" si="250"/>
        <v>0</v>
      </c>
      <c r="AN160" s="72">
        <f t="shared" si="250"/>
        <v>0</v>
      </c>
      <c r="AO160" s="72">
        <f t="shared" si="250"/>
        <v>0</v>
      </c>
      <c r="AP160" s="72">
        <f t="shared" si="250"/>
        <v>0</v>
      </c>
      <c r="AQ160" s="72">
        <f t="shared" si="250"/>
        <v>0</v>
      </c>
      <c r="AR160" s="72">
        <f t="shared" si="250"/>
        <v>0</v>
      </c>
      <c r="AS160" s="72">
        <f t="shared" si="250"/>
        <v>0</v>
      </c>
      <c r="AT160" s="72">
        <f t="shared" si="250"/>
        <v>0</v>
      </c>
      <c r="AU160" s="72">
        <f t="shared" si="250"/>
        <v>0</v>
      </c>
      <c r="AV160" s="72">
        <f t="shared" si="250"/>
        <v>0</v>
      </c>
      <c r="AW160" s="72">
        <f t="shared" si="250"/>
        <v>0</v>
      </c>
      <c r="AX160" s="72">
        <f t="shared" si="250"/>
        <v>0</v>
      </c>
      <c r="AY160" s="72">
        <f t="shared" ref="AY160:BA160" si="251">+AX160+AY152</f>
        <v>0</v>
      </c>
      <c r="AZ160" s="72">
        <f t="shared" si="251"/>
        <v>0</v>
      </c>
      <c r="BA160" s="72">
        <f t="shared" si="251"/>
        <v>0</v>
      </c>
    </row>
    <row r="161" spans="2:53" x14ac:dyDescent="0.25">
      <c r="B161" t="str">
        <f t="shared" si="241"/>
        <v>ALTRE IMM.NI IMMATERIALI</v>
      </c>
      <c r="C161" s="77"/>
      <c r="F161" s="72"/>
      <c r="G161" s="72"/>
      <c r="H161" s="72"/>
      <c r="I161" s="72"/>
      <c r="J161" s="72"/>
      <c r="K161" s="72"/>
      <c r="L161" s="72">
        <f t="shared" ref="L161:BA161" si="252">+K161+L153</f>
        <v>0</v>
      </c>
      <c r="M161" s="72">
        <f t="shared" si="252"/>
        <v>0</v>
      </c>
      <c r="N161" s="72">
        <f t="shared" si="252"/>
        <v>0</v>
      </c>
      <c r="O161" s="72">
        <f t="shared" si="252"/>
        <v>0</v>
      </c>
      <c r="P161" s="72">
        <f t="shared" si="252"/>
        <v>0</v>
      </c>
      <c r="Q161" s="72">
        <f t="shared" si="252"/>
        <v>0</v>
      </c>
      <c r="R161" s="72">
        <f t="shared" si="252"/>
        <v>0</v>
      </c>
      <c r="S161" s="72">
        <f t="shared" si="252"/>
        <v>0</v>
      </c>
      <c r="T161" s="72">
        <f t="shared" si="252"/>
        <v>0</v>
      </c>
      <c r="U161" s="72">
        <f t="shared" si="252"/>
        <v>0</v>
      </c>
      <c r="V161" s="72">
        <f t="shared" si="252"/>
        <v>0</v>
      </c>
      <c r="W161" s="72">
        <f t="shared" si="252"/>
        <v>0</v>
      </c>
      <c r="X161" s="72">
        <f t="shared" si="252"/>
        <v>0</v>
      </c>
      <c r="Y161" s="72">
        <f t="shared" si="252"/>
        <v>0</v>
      </c>
      <c r="Z161" s="72">
        <f t="shared" si="252"/>
        <v>0</v>
      </c>
      <c r="AA161" s="72">
        <f t="shared" si="252"/>
        <v>0</v>
      </c>
      <c r="AB161" s="72">
        <f t="shared" si="252"/>
        <v>0</v>
      </c>
      <c r="AC161" s="72">
        <f t="shared" si="252"/>
        <v>0</v>
      </c>
      <c r="AD161" s="72">
        <f t="shared" si="252"/>
        <v>0</v>
      </c>
      <c r="AE161" s="72">
        <f t="shared" si="252"/>
        <v>0</v>
      </c>
      <c r="AF161" s="72">
        <f t="shared" si="252"/>
        <v>0</v>
      </c>
      <c r="AG161" s="72">
        <f t="shared" si="252"/>
        <v>0</v>
      </c>
      <c r="AH161" s="72">
        <f t="shared" si="252"/>
        <v>0</v>
      </c>
      <c r="AI161" s="72">
        <f t="shared" si="252"/>
        <v>0</v>
      </c>
      <c r="AJ161" s="72">
        <f t="shared" si="252"/>
        <v>0</v>
      </c>
      <c r="AK161" s="72">
        <f t="shared" si="252"/>
        <v>0</v>
      </c>
      <c r="AL161" s="72">
        <f t="shared" si="252"/>
        <v>0</v>
      </c>
      <c r="AM161" s="72">
        <f t="shared" si="252"/>
        <v>0</v>
      </c>
      <c r="AN161" s="72">
        <f t="shared" si="252"/>
        <v>0</v>
      </c>
      <c r="AO161" s="72">
        <f t="shared" si="252"/>
        <v>0</v>
      </c>
      <c r="AP161" s="72">
        <f t="shared" si="252"/>
        <v>0</v>
      </c>
      <c r="AQ161" s="72">
        <f t="shared" si="252"/>
        <v>0</v>
      </c>
      <c r="AR161" s="72">
        <f t="shared" si="252"/>
        <v>0</v>
      </c>
      <c r="AS161" s="72">
        <f t="shared" si="252"/>
        <v>0</v>
      </c>
      <c r="AT161" s="72">
        <f t="shared" si="252"/>
        <v>0</v>
      </c>
      <c r="AU161" s="72">
        <f t="shared" si="252"/>
        <v>0</v>
      </c>
      <c r="AV161" s="72">
        <f t="shared" si="252"/>
        <v>0</v>
      </c>
      <c r="AW161" s="72">
        <f t="shared" si="252"/>
        <v>0</v>
      </c>
      <c r="AX161" s="72">
        <f t="shared" si="252"/>
        <v>0</v>
      </c>
      <c r="AY161" s="72">
        <f t="shared" si="252"/>
        <v>0</v>
      </c>
      <c r="AZ161" s="72">
        <f t="shared" si="252"/>
        <v>0</v>
      </c>
      <c r="BA161" s="72">
        <f t="shared" si="252"/>
        <v>0</v>
      </c>
    </row>
    <row r="163" spans="2:53" ht="30" x14ac:dyDescent="0.25">
      <c r="C163" s="75" t="s">
        <v>274</v>
      </c>
      <c r="F163" s="75" t="s">
        <v>275</v>
      </c>
      <c r="G163" s="75" t="s">
        <v>275</v>
      </c>
      <c r="H163" s="75" t="s">
        <v>275</v>
      </c>
      <c r="I163" s="75" t="s">
        <v>275</v>
      </c>
      <c r="J163" s="75" t="s">
        <v>275</v>
      </c>
      <c r="K163" s="75" t="s">
        <v>275</v>
      </c>
      <c r="L163" s="75" t="s">
        <v>275</v>
      </c>
      <c r="M163" s="75" t="s">
        <v>275</v>
      </c>
      <c r="N163" s="75" t="s">
        <v>275</v>
      </c>
      <c r="O163" s="75" t="s">
        <v>275</v>
      </c>
      <c r="P163" s="75" t="s">
        <v>275</v>
      </c>
      <c r="Q163" s="75" t="s">
        <v>275</v>
      </c>
      <c r="R163" s="75" t="s">
        <v>275</v>
      </c>
      <c r="S163" s="75" t="s">
        <v>275</v>
      </c>
      <c r="T163" s="75" t="s">
        <v>275</v>
      </c>
      <c r="U163" s="75" t="s">
        <v>275</v>
      </c>
      <c r="V163" s="75" t="s">
        <v>275</v>
      </c>
      <c r="W163" s="75" t="s">
        <v>275</v>
      </c>
      <c r="X163" s="75" t="s">
        <v>275</v>
      </c>
      <c r="Y163" s="75" t="s">
        <v>275</v>
      </c>
      <c r="Z163" s="75" t="s">
        <v>275</v>
      </c>
      <c r="AA163" s="75" t="s">
        <v>275</v>
      </c>
      <c r="AB163" s="75" t="s">
        <v>275</v>
      </c>
      <c r="AC163" s="75" t="s">
        <v>275</v>
      </c>
      <c r="AD163" s="75" t="s">
        <v>275</v>
      </c>
      <c r="AE163" s="75" t="s">
        <v>275</v>
      </c>
      <c r="AF163" s="75" t="s">
        <v>275</v>
      </c>
      <c r="AG163" s="75" t="s">
        <v>275</v>
      </c>
      <c r="AH163" s="75" t="s">
        <v>275</v>
      </c>
      <c r="AI163" s="75" t="s">
        <v>275</v>
      </c>
      <c r="AJ163" s="75" t="s">
        <v>275</v>
      </c>
      <c r="AK163" s="75" t="s">
        <v>275</v>
      </c>
      <c r="AL163" s="75" t="s">
        <v>275</v>
      </c>
      <c r="AM163" s="75" t="s">
        <v>275</v>
      </c>
      <c r="AN163" s="75" t="s">
        <v>275</v>
      </c>
      <c r="AO163" s="75" t="s">
        <v>275</v>
      </c>
      <c r="AP163" s="75" t="s">
        <v>275</v>
      </c>
      <c r="AQ163" s="75" t="s">
        <v>275</v>
      </c>
      <c r="AR163" s="75" t="s">
        <v>275</v>
      </c>
      <c r="AS163" s="75" t="s">
        <v>275</v>
      </c>
      <c r="AT163" s="75" t="s">
        <v>275</v>
      </c>
      <c r="AU163" s="75" t="s">
        <v>275</v>
      </c>
      <c r="AV163" s="75" t="s">
        <v>275</v>
      </c>
      <c r="AW163" s="75" t="s">
        <v>275</v>
      </c>
      <c r="AX163" s="75" t="s">
        <v>275</v>
      </c>
      <c r="AY163" s="75" t="s">
        <v>275</v>
      </c>
      <c r="AZ163" s="75" t="s">
        <v>275</v>
      </c>
      <c r="BA163" s="75" t="s">
        <v>275</v>
      </c>
    </row>
    <row r="164" spans="2:53" x14ac:dyDescent="0.25">
      <c r="B164" t="str">
        <f t="shared" ref="B164:C167" si="253">+B147</f>
        <v>FABBRICATI</v>
      </c>
      <c r="C164" s="77">
        <f t="shared" si="253"/>
        <v>0.1</v>
      </c>
      <c r="F164" s="72"/>
      <c r="G164" s="72"/>
      <c r="H164" s="72"/>
      <c r="I164" s="72"/>
      <c r="J164" s="72"/>
      <c r="K164" s="72"/>
      <c r="L164" s="72"/>
      <c r="M164" s="72">
        <f>+(M$5*$C164)/12</f>
        <v>0</v>
      </c>
      <c r="N164" s="72">
        <f>+IF(M172=$M5,0,1)*(SUM($M5)*$C164)/12</f>
        <v>0</v>
      </c>
      <c r="O164" s="72">
        <f t="shared" ref="O164:BA169" si="254">+IF(N172=$M5,0,1)*(SUM($M5)*$C164)/12</f>
        <v>0</v>
      </c>
      <c r="P164" s="72">
        <f t="shared" si="254"/>
        <v>0</v>
      </c>
      <c r="Q164" s="72">
        <f t="shared" si="254"/>
        <v>0</v>
      </c>
      <c r="R164" s="72">
        <f t="shared" si="254"/>
        <v>0</v>
      </c>
      <c r="S164" s="72">
        <f t="shared" si="254"/>
        <v>0</v>
      </c>
      <c r="T164" s="72">
        <f t="shared" si="254"/>
        <v>0</v>
      </c>
      <c r="U164" s="72">
        <f t="shared" si="254"/>
        <v>0</v>
      </c>
      <c r="V164" s="72">
        <f t="shared" si="254"/>
        <v>0</v>
      </c>
      <c r="W164" s="72">
        <f t="shared" si="254"/>
        <v>0</v>
      </c>
      <c r="X164" s="72">
        <f t="shared" si="254"/>
        <v>0</v>
      </c>
      <c r="Y164" s="72">
        <f t="shared" si="254"/>
        <v>0</v>
      </c>
      <c r="Z164" s="72">
        <f t="shared" si="254"/>
        <v>0</v>
      </c>
      <c r="AA164" s="72">
        <f t="shared" si="254"/>
        <v>0</v>
      </c>
      <c r="AB164" s="72">
        <f t="shared" si="254"/>
        <v>0</v>
      </c>
      <c r="AC164" s="72">
        <f t="shared" si="254"/>
        <v>0</v>
      </c>
      <c r="AD164" s="72">
        <f t="shared" si="254"/>
        <v>0</v>
      </c>
      <c r="AE164" s="72">
        <f t="shared" si="254"/>
        <v>0</v>
      </c>
      <c r="AF164" s="72">
        <f t="shared" si="254"/>
        <v>0</v>
      </c>
      <c r="AG164" s="72">
        <f t="shared" si="254"/>
        <v>0</v>
      </c>
      <c r="AH164" s="72">
        <f t="shared" si="254"/>
        <v>0</v>
      </c>
      <c r="AI164" s="72">
        <f t="shared" si="254"/>
        <v>0</v>
      </c>
      <c r="AJ164" s="72">
        <f t="shared" si="254"/>
        <v>0</v>
      </c>
      <c r="AK164" s="72">
        <f t="shared" si="254"/>
        <v>0</v>
      </c>
      <c r="AL164" s="72">
        <f t="shared" si="254"/>
        <v>0</v>
      </c>
      <c r="AM164" s="72">
        <f t="shared" si="254"/>
        <v>0</v>
      </c>
      <c r="AN164" s="72">
        <f t="shared" si="254"/>
        <v>0</v>
      </c>
      <c r="AO164" s="72">
        <f t="shared" si="254"/>
        <v>0</v>
      </c>
      <c r="AP164" s="72">
        <f t="shared" si="254"/>
        <v>0</v>
      </c>
      <c r="AQ164" s="72">
        <f t="shared" si="254"/>
        <v>0</v>
      </c>
      <c r="AR164" s="72">
        <f t="shared" si="254"/>
        <v>0</v>
      </c>
      <c r="AS164" s="72">
        <f t="shared" si="254"/>
        <v>0</v>
      </c>
      <c r="AT164" s="72">
        <f t="shared" si="254"/>
        <v>0</v>
      </c>
      <c r="AU164" s="72">
        <f t="shared" si="254"/>
        <v>0</v>
      </c>
      <c r="AV164" s="72">
        <f t="shared" si="254"/>
        <v>0</v>
      </c>
      <c r="AW164" s="72">
        <f t="shared" si="254"/>
        <v>0</v>
      </c>
      <c r="AX164" s="72">
        <f t="shared" si="254"/>
        <v>0</v>
      </c>
      <c r="AY164" s="72">
        <f t="shared" si="254"/>
        <v>0</v>
      </c>
      <c r="AZ164" s="72">
        <f t="shared" si="254"/>
        <v>0</v>
      </c>
      <c r="BA164" s="72">
        <f t="shared" si="254"/>
        <v>0</v>
      </c>
    </row>
    <row r="165" spans="2:53" x14ac:dyDescent="0.25">
      <c r="B165" t="str">
        <f t="shared" si="253"/>
        <v>IMPIANTI E MACCHINARI</v>
      </c>
      <c r="C165" s="77">
        <f t="shared" si="253"/>
        <v>0.1</v>
      </c>
      <c r="F165" s="72"/>
      <c r="G165" s="72"/>
      <c r="H165" s="72"/>
      <c r="I165" s="72"/>
      <c r="J165" s="72"/>
      <c r="K165" s="72"/>
      <c r="L165" s="72"/>
      <c r="M165" s="72">
        <f>+(M$6*$C165)/12</f>
        <v>0</v>
      </c>
      <c r="N165" s="72">
        <f t="shared" ref="N165:AC170" si="255">+IF(M173=$M6,0,1)*(SUM($M6)*$C165)/12</f>
        <v>0</v>
      </c>
      <c r="O165" s="72">
        <f t="shared" si="255"/>
        <v>0</v>
      </c>
      <c r="P165" s="72">
        <f t="shared" si="255"/>
        <v>0</v>
      </c>
      <c r="Q165" s="72">
        <f t="shared" si="255"/>
        <v>0</v>
      </c>
      <c r="R165" s="72">
        <f t="shared" si="255"/>
        <v>0</v>
      </c>
      <c r="S165" s="72">
        <f t="shared" si="255"/>
        <v>0</v>
      </c>
      <c r="T165" s="72">
        <f t="shared" si="255"/>
        <v>0</v>
      </c>
      <c r="U165" s="72">
        <f t="shared" si="255"/>
        <v>0</v>
      </c>
      <c r="V165" s="72">
        <f t="shared" si="255"/>
        <v>0</v>
      </c>
      <c r="W165" s="72">
        <f t="shared" si="255"/>
        <v>0</v>
      </c>
      <c r="X165" s="72">
        <f t="shared" si="255"/>
        <v>0</v>
      </c>
      <c r="Y165" s="72">
        <f t="shared" si="255"/>
        <v>0</v>
      </c>
      <c r="Z165" s="72">
        <f t="shared" si="255"/>
        <v>0</v>
      </c>
      <c r="AA165" s="72">
        <f t="shared" si="255"/>
        <v>0</v>
      </c>
      <c r="AB165" s="72">
        <f t="shared" si="255"/>
        <v>0</v>
      </c>
      <c r="AC165" s="72">
        <f t="shared" si="255"/>
        <v>0</v>
      </c>
      <c r="AD165" s="72">
        <f t="shared" si="254"/>
        <v>0</v>
      </c>
      <c r="AE165" s="72">
        <f t="shared" si="254"/>
        <v>0</v>
      </c>
      <c r="AF165" s="72">
        <f t="shared" si="254"/>
        <v>0</v>
      </c>
      <c r="AG165" s="72">
        <f t="shared" si="254"/>
        <v>0</v>
      </c>
      <c r="AH165" s="72">
        <f t="shared" si="254"/>
        <v>0</v>
      </c>
      <c r="AI165" s="72">
        <f t="shared" si="254"/>
        <v>0</v>
      </c>
      <c r="AJ165" s="72">
        <f t="shared" si="254"/>
        <v>0</v>
      </c>
      <c r="AK165" s="72">
        <f t="shared" si="254"/>
        <v>0</v>
      </c>
      <c r="AL165" s="72">
        <f t="shared" si="254"/>
        <v>0</v>
      </c>
      <c r="AM165" s="72">
        <f t="shared" si="254"/>
        <v>0</v>
      </c>
      <c r="AN165" s="72">
        <f t="shared" si="254"/>
        <v>0</v>
      </c>
      <c r="AO165" s="72">
        <f t="shared" si="254"/>
        <v>0</v>
      </c>
      <c r="AP165" s="72">
        <f t="shared" si="254"/>
        <v>0</v>
      </c>
      <c r="AQ165" s="72">
        <f t="shared" si="254"/>
        <v>0</v>
      </c>
      <c r="AR165" s="72">
        <f t="shared" si="254"/>
        <v>0</v>
      </c>
      <c r="AS165" s="72">
        <f t="shared" si="254"/>
        <v>0</v>
      </c>
      <c r="AT165" s="72">
        <f t="shared" si="254"/>
        <v>0</v>
      </c>
      <c r="AU165" s="72">
        <f t="shared" si="254"/>
        <v>0</v>
      </c>
      <c r="AV165" s="72">
        <f t="shared" si="254"/>
        <v>0</v>
      </c>
      <c r="AW165" s="72">
        <f t="shared" si="254"/>
        <v>0</v>
      </c>
      <c r="AX165" s="72">
        <f t="shared" si="254"/>
        <v>0</v>
      </c>
      <c r="AY165" s="72">
        <f t="shared" si="254"/>
        <v>0</v>
      </c>
      <c r="AZ165" s="72">
        <f t="shared" si="254"/>
        <v>0</v>
      </c>
      <c r="BA165" s="72">
        <f t="shared" si="254"/>
        <v>0</v>
      </c>
    </row>
    <row r="166" spans="2:53" x14ac:dyDescent="0.25">
      <c r="B166" t="str">
        <f t="shared" si="253"/>
        <v>ATTREZZATURE IND.LI E COMM.LI</v>
      </c>
      <c r="C166" s="77">
        <f t="shared" si="253"/>
        <v>0.1</v>
      </c>
      <c r="F166" s="72"/>
      <c r="G166" s="72"/>
      <c r="H166" s="72"/>
      <c r="I166" s="72"/>
      <c r="J166" s="72"/>
      <c r="K166" s="72"/>
      <c r="L166" s="72"/>
      <c r="M166" s="72">
        <f>+(M$7*$C166)/12</f>
        <v>0</v>
      </c>
      <c r="N166" s="72">
        <f t="shared" si="255"/>
        <v>0</v>
      </c>
      <c r="O166" s="72">
        <f t="shared" si="254"/>
        <v>0</v>
      </c>
      <c r="P166" s="72">
        <f t="shared" si="254"/>
        <v>0</v>
      </c>
      <c r="Q166" s="72">
        <f t="shared" si="254"/>
        <v>0</v>
      </c>
      <c r="R166" s="72">
        <f t="shared" si="254"/>
        <v>0</v>
      </c>
      <c r="S166" s="72">
        <f t="shared" si="254"/>
        <v>0</v>
      </c>
      <c r="T166" s="72">
        <f t="shared" si="254"/>
        <v>0</v>
      </c>
      <c r="U166" s="72">
        <f t="shared" si="254"/>
        <v>0</v>
      </c>
      <c r="V166" s="72">
        <f t="shared" si="254"/>
        <v>0</v>
      </c>
      <c r="W166" s="72">
        <f t="shared" si="254"/>
        <v>0</v>
      </c>
      <c r="X166" s="72">
        <f t="shared" si="254"/>
        <v>0</v>
      </c>
      <c r="Y166" s="72">
        <f t="shared" si="254"/>
        <v>0</v>
      </c>
      <c r="Z166" s="72">
        <f t="shared" si="254"/>
        <v>0</v>
      </c>
      <c r="AA166" s="72">
        <f t="shared" si="254"/>
        <v>0</v>
      </c>
      <c r="AB166" s="72">
        <f t="shared" si="254"/>
        <v>0</v>
      </c>
      <c r="AC166" s="72">
        <f t="shared" si="254"/>
        <v>0</v>
      </c>
      <c r="AD166" s="72">
        <f t="shared" si="254"/>
        <v>0</v>
      </c>
      <c r="AE166" s="72">
        <f t="shared" si="254"/>
        <v>0</v>
      </c>
      <c r="AF166" s="72">
        <f t="shared" si="254"/>
        <v>0</v>
      </c>
      <c r="AG166" s="72">
        <f t="shared" si="254"/>
        <v>0</v>
      </c>
      <c r="AH166" s="72">
        <f t="shared" si="254"/>
        <v>0</v>
      </c>
      <c r="AI166" s="72">
        <f t="shared" si="254"/>
        <v>0</v>
      </c>
      <c r="AJ166" s="72">
        <f t="shared" si="254"/>
        <v>0</v>
      </c>
      <c r="AK166" s="72">
        <f t="shared" si="254"/>
        <v>0</v>
      </c>
      <c r="AL166" s="72">
        <f t="shared" si="254"/>
        <v>0</v>
      </c>
      <c r="AM166" s="72">
        <f t="shared" si="254"/>
        <v>0</v>
      </c>
      <c r="AN166" s="72">
        <f t="shared" si="254"/>
        <v>0</v>
      </c>
      <c r="AO166" s="72">
        <f t="shared" si="254"/>
        <v>0</v>
      </c>
      <c r="AP166" s="72">
        <f t="shared" si="254"/>
        <v>0</v>
      </c>
      <c r="AQ166" s="72">
        <f t="shared" si="254"/>
        <v>0</v>
      </c>
      <c r="AR166" s="72">
        <f t="shared" si="254"/>
        <v>0</v>
      </c>
      <c r="AS166" s="72">
        <f t="shared" si="254"/>
        <v>0</v>
      </c>
      <c r="AT166" s="72">
        <f t="shared" si="254"/>
        <v>0</v>
      </c>
      <c r="AU166" s="72">
        <f t="shared" si="254"/>
        <v>0</v>
      </c>
      <c r="AV166" s="72">
        <f t="shared" si="254"/>
        <v>0</v>
      </c>
      <c r="AW166" s="72">
        <f t="shared" si="254"/>
        <v>0</v>
      </c>
      <c r="AX166" s="72">
        <f t="shared" si="254"/>
        <v>0</v>
      </c>
      <c r="AY166" s="72">
        <f t="shared" si="254"/>
        <v>0</v>
      </c>
      <c r="AZ166" s="72">
        <f t="shared" si="254"/>
        <v>0</v>
      </c>
      <c r="BA166" s="72">
        <f t="shared" si="254"/>
        <v>0</v>
      </c>
    </row>
    <row r="167" spans="2:53" x14ac:dyDescent="0.25">
      <c r="B167" t="str">
        <f t="shared" si="253"/>
        <v>ALTRI BENI</v>
      </c>
      <c r="C167" s="77">
        <f t="shared" si="253"/>
        <v>0.1</v>
      </c>
      <c r="F167" s="72"/>
      <c r="G167" s="72"/>
      <c r="H167" s="72"/>
      <c r="I167" s="72"/>
      <c r="J167" s="72"/>
      <c r="K167" s="72"/>
      <c r="L167" s="72"/>
      <c r="M167" s="72">
        <f>+(M$8*$C167)/12</f>
        <v>0</v>
      </c>
      <c r="N167" s="72">
        <f t="shared" si="255"/>
        <v>0</v>
      </c>
      <c r="O167" s="72">
        <f t="shared" si="254"/>
        <v>0</v>
      </c>
      <c r="P167" s="72">
        <f t="shared" si="254"/>
        <v>0</v>
      </c>
      <c r="Q167" s="72">
        <f t="shared" si="254"/>
        <v>0</v>
      </c>
      <c r="R167" s="72">
        <f t="shared" si="254"/>
        <v>0</v>
      </c>
      <c r="S167" s="72">
        <f t="shared" si="254"/>
        <v>0</v>
      </c>
      <c r="T167" s="72">
        <f t="shared" si="254"/>
        <v>0</v>
      </c>
      <c r="U167" s="72">
        <f t="shared" si="254"/>
        <v>0</v>
      </c>
      <c r="V167" s="72">
        <f t="shared" si="254"/>
        <v>0</v>
      </c>
      <c r="W167" s="72">
        <f t="shared" si="254"/>
        <v>0</v>
      </c>
      <c r="X167" s="72">
        <f t="shared" si="254"/>
        <v>0</v>
      </c>
      <c r="Y167" s="72">
        <f t="shared" si="254"/>
        <v>0</v>
      </c>
      <c r="Z167" s="72">
        <f t="shared" si="254"/>
        <v>0</v>
      </c>
      <c r="AA167" s="72">
        <f t="shared" si="254"/>
        <v>0</v>
      </c>
      <c r="AB167" s="72">
        <f t="shared" si="254"/>
        <v>0</v>
      </c>
      <c r="AC167" s="72">
        <f t="shared" si="254"/>
        <v>0</v>
      </c>
      <c r="AD167" s="72">
        <f t="shared" si="254"/>
        <v>0</v>
      </c>
      <c r="AE167" s="72">
        <f t="shared" si="254"/>
        <v>0</v>
      </c>
      <c r="AF167" s="72">
        <f t="shared" si="254"/>
        <v>0</v>
      </c>
      <c r="AG167" s="72">
        <f t="shared" si="254"/>
        <v>0</v>
      </c>
      <c r="AH167" s="72">
        <f t="shared" si="254"/>
        <v>0</v>
      </c>
      <c r="AI167" s="72">
        <f t="shared" si="254"/>
        <v>0</v>
      </c>
      <c r="AJ167" s="72">
        <f t="shared" si="254"/>
        <v>0</v>
      </c>
      <c r="AK167" s="72">
        <f t="shared" si="254"/>
        <v>0</v>
      </c>
      <c r="AL167" s="72">
        <f t="shared" si="254"/>
        <v>0</v>
      </c>
      <c r="AM167" s="72">
        <f t="shared" si="254"/>
        <v>0</v>
      </c>
      <c r="AN167" s="72">
        <f t="shared" si="254"/>
        <v>0</v>
      </c>
      <c r="AO167" s="72">
        <f t="shared" si="254"/>
        <v>0</v>
      </c>
      <c r="AP167" s="72">
        <f t="shared" si="254"/>
        <v>0</v>
      </c>
      <c r="AQ167" s="72">
        <f t="shared" si="254"/>
        <v>0</v>
      </c>
      <c r="AR167" s="72">
        <f t="shared" si="254"/>
        <v>0</v>
      </c>
      <c r="AS167" s="72">
        <f t="shared" si="254"/>
        <v>0</v>
      </c>
      <c r="AT167" s="72">
        <f t="shared" si="254"/>
        <v>0</v>
      </c>
      <c r="AU167" s="72">
        <f t="shared" si="254"/>
        <v>0</v>
      </c>
      <c r="AV167" s="72">
        <f t="shared" si="254"/>
        <v>0</v>
      </c>
      <c r="AW167" s="72">
        <f t="shared" si="254"/>
        <v>0</v>
      </c>
      <c r="AX167" s="72">
        <f t="shared" si="254"/>
        <v>0</v>
      </c>
      <c r="AY167" s="72">
        <f t="shared" si="254"/>
        <v>0</v>
      </c>
      <c r="AZ167" s="72">
        <f t="shared" si="254"/>
        <v>0</v>
      </c>
      <c r="BA167" s="72">
        <f t="shared" si="254"/>
        <v>0</v>
      </c>
    </row>
    <row r="168" spans="2:53" x14ac:dyDescent="0.25">
      <c r="B168" t="str">
        <f t="shared" ref="B168:C170" si="256">+B151</f>
        <v>COSTI D'IMPIANTO E AMPLIAMENTO</v>
      </c>
      <c r="C168" s="77">
        <f t="shared" si="256"/>
        <v>0.1</v>
      </c>
      <c r="F168" s="72"/>
      <c r="G168" s="72"/>
      <c r="H168" s="72"/>
      <c r="I168" s="72"/>
      <c r="J168" s="72"/>
      <c r="K168" s="72"/>
      <c r="L168" s="72"/>
      <c r="M168" s="72">
        <f>+(M$9*$C168)/12</f>
        <v>0</v>
      </c>
      <c r="N168" s="72">
        <f t="shared" si="255"/>
        <v>0</v>
      </c>
      <c r="O168" s="72">
        <f t="shared" si="254"/>
        <v>0</v>
      </c>
      <c r="P168" s="72">
        <f t="shared" si="254"/>
        <v>0</v>
      </c>
      <c r="Q168" s="72">
        <f t="shared" si="254"/>
        <v>0</v>
      </c>
      <c r="R168" s="72">
        <f t="shared" si="254"/>
        <v>0</v>
      </c>
      <c r="S168" s="72">
        <f t="shared" si="254"/>
        <v>0</v>
      </c>
      <c r="T168" s="72">
        <f t="shared" si="254"/>
        <v>0</v>
      </c>
      <c r="U168" s="72">
        <f t="shared" si="254"/>
        <v>0</v>
      </c>
      <c r="V168" s="72">
        <f t="shared" si="254"/>
        <v>0</v>
      </c>
      <c r="W168" s="72">
        <f t="shared" si="254"/>
        <v>0</v>
      </c>
      <c r="X168" s="72">
        <f t="shared" si="254"/>
        <v>0</v>
      </c>
      <c r="Y168" s="72">
        <f t="shared" si="254"/>
        <v>0</v>
      </c>
      <c r="Z168" s="72">
        <f t="shared" si="254"/>
        <v>0</v>
      </c>
      <c r="AA168" s="72">
        <f t="shared" si="254"/>
        <v>0</v>
      </c>
      <c r="AB168" s="72">
        <f t="shared" si="254"/>
        <v>0</v>
      </c>
      <c r="AC168" s="72">
        <f t="shared" si="254"/>
        <v>0</v>
      </c>
      <c r="AD168" s="72">
        <f t="shared" si="254"/>
        <v>0</v>
      </c>
      <c r="AE168" s="72">
        <f t="shared" si="254"/>
        <v>0</v>
      </c>
      <c r="AF168" s="72">
        <f t="shared" si="254"/>
        <v>0</v>
      </c>
      <c r="AG168" s="72">
        <f t="shared" si="254"/>
        <v>0</v>
      </c>
      <c r="AH168" s="72">
        <f t="shared" si="254"/>
        <v>0</v>
      </c>
      <c r="AI168" s="72">
        <f t="shared" si="254"/>
        <v>0</v>
      </c>
      <c r="AJ168" s="72">
        <f t="shared" si="254"/>
        <v>0</v>
      </c>
      <c r="AK168" s="72">
        <f t="shared" si="254"/>
        <v>0</v>
      </c>
      <c r="AL168" s="72">
        <f t="shared" si="254"/>
        <v>0</v>
      </c>
      <c r="AM168" s="72">
        <f t="shared" si="254"/>
        <v>0</v>
      </c>
      <c r="AN168" s="72">
        <f t="shared" si="254"/>
        <v>0</v>
      </c>
      <c r="AO168" s="72">
        <f t="shared" si="254"/>
        <v>0</v>
      </c>
      <c r="AP168" s="72">
        <f t="shared" si="254"/>
        <v>0</v>
      </c>
      <c r="AQ168" s="72">
        <f t="shared" si="254"/>
        <v>0</v>
      </c>
      <c r="AR168" s="72">
        <f t="shared" si="254"/>
        <v>0</v>
      </c>
      <c r="AS168" s="72">
        <f t="shared" si="254"/>
        <v>0</v>
      </c>
      <c r="AT168" s="72">
        <f t="shared" si="254"/>
        <v>0</v>
      </c>
      <c r="AU168" s="72">
        <f t="shared" si="254"/>
        <v>0</v>
      </c>
      <c r="AV168" s="72">
        <f t="shared" si="254"/>
        <v>0</v>
      </c>
      <c r="AW168" s="72">
        <f t="shared" si="254"/>
        <v>0</v>
      </c>
      <c r="AX168" s="72">
        <f t="shared" si="254"/>
        <v>0</v>
      </c>
      <c r="AY168" s="72">
        <f t="shared" si="254"/>
        <v>0</v>
      </c>
      <c r="AZ168" s="72">
        <f t="shared" si="254"/>
        <v>0</v>
      </c>
      <c r="BA168" s="72">
        <f t="shared" si="254"/>
        <v>0</v>
      </c>
    </row>
    <row r="169" spans="2:53" x14ac:dyDescent="0.25">
      <c r="B169" t="str">
        <f t="shared" si="256"/>
        <v>Ricerca &amp; Sviluppo</v>
      </c>
      <c r="C169" s="77">
        <f t="shared" si="256"/>
        <v>0.1</v>
      </c>
      <c r="F169" s="72"/>
      <c r="G169" s="72"/>
      <c r="H169" s="72"/>
      <c r="I169" s="72"/>
      <c r="J169" s="72"/>
      <c r="K169" s="72"/>
      <c r="L169" s="72"/>
      <c r="M169" s="72">
        <f>+(M$10*$C169)/12</f>
        <v>0</v>
      </c>
      <c r="N169" s="72">
        <f t="shared" si="255"/>
        <v>0</v>
      </c>
      <c r="O169" s="72">
        <f t="shared" si="254"/>
        <v>0</v>
      </c>
      <c r="P169" s="72">
        <f t="shared" si="254"/>
        <v>0</v>
      </c>
      <c r="Q169" s="72">
        <f t="shared" si="254"/>
        <v>0</v>
      </c>
      <c r="R169" s="72">
        <f t="shared" si="254"/>
        <v>0</v>
      </c>
      <c r="S169" s="72">
        <f t="shared" si="254"/>
        <v>0</v>
      </c>
      <c r="T169" s="72">
        <f t="shared" si="254"/>
        <v>0</v>
      </c>
      <c r="U169" s="72">
        <f t="shared" si="254"/>
        <v>0</v>
      </c>
      <c r="V169" s="72">
        <f t="shared" si="254"/>
        <v>0</v>
      </c>
      <c r="W169" s="72">
        <f t="shared" si="254"/>
        <v>0</v>
      </c>
      <c r="X169" s="72">
        <f t="shared" si="254"/>
        <v>0</v>
      </c>
      <c r="Y169" s="72">
        <f t="shared" si="254"/>
        <v>0</v>
      </c>
      <c r="Z169" s="72">
        <f t="shared" si="254"/>
        <v>0</v>
      </c>
      <c r="AA169" s="72">
        <f t="shared" si="254"/>
        <v>0</v>
      </c>
      <c r="AB169" s="72">
        <f t="shared" si="254"/>
        <v>0</v>
      </c>
      <c r="AC169" s="72">
        <f t="shared" si="254"/>
        <v>0</v>
      </c>
      <c r="AD169" s="72">
        <f t="shared" ref="O169:BA170" si="257">+IF(AC177=$M10,0,1)*(SUM($M10)*$C169)/12</f>
        <v>0</v>
      </c>
      <c r="AE169" s="72">
        <f t="shared" si="257"/>
        <v>0</v>
      </c>
      <c r="AF169" s="72">
        <f t="shared" si="257"/>
        <v>0</v>
      </c>
      <c r="AG169" s="72">
        <f t="shared" si="257"/>
        <v>0</v>
      </c>
      <c r="AH169" s="72">
        <f t="shared" si="257"/>
        <v>0</v>
      </c>
      <c r="AI169" s="72">
        <f t="shared" si="257"/>
        <v>0</v>
      </c>
      <c r="AJ169" s="72">
        <f t="shared" si="257"/>
        <v>0</v>
      </c>
      <c r="AK169" s="72">
        <f t="shared" si="257"/>
        <v>0</v>
      </c>
      <c r="AL169" s="72">
        <f t="shared" si="257"/>
        <v>0</v>
      </c>
      <c r="AM169" s="72">
        <f t="shared" si="257"/>
        <v>0</v>
      </c>
      <c r="AN169" s="72">
        <f t="shared" si="257"/>
        <v>0</v>
      </c>
      <c r="AO169" s="72">
        <f t="shared" si="257"/>
        <v>0</v>
      </c>
      <c r="AP169" s="72">
        <f t="shared" si="257"/>
        <v>0</v>
      </c>
      <c r="AQ169" s="72">
        <f t="shared" si="257"/>
        <v>0</v>
      </c>
      <c r="AR169" s="72">
        <f t="shared" si="257"/>
        <v>0</v>
      </c>
      <c r="AS169" s="72">
        <f t="shared" si="257"/>
        <v>0</v>
      </c>
      <c r="AT169" s="72">
        <f t="shared" si="257"/>
        <v>0</v>
      </c>
      <c r="AU169" s="72">
        <f t="shared" si="257"/>
        <v>0</v>
      </c>
      <c r="AV169" s="72">
        <f t="shared" si="257"/>
        <v>0</v>
      </c>
      <c r="AW169" s="72">
        <f t="shared" si="257"/>
        <v>0</v>
      </c>
      <c r="AX169" s="72">
        <f t="shared" si="257"/>
        <v>0</v>
      </c>
      <c r="AY169" s="72">
        <f t="shared" si="257"/>
        <v>0</v>
      </c>
      <c r="AZ169" s="72">
        <f t="shared" si="257"/>
        <v>0</v>
      </c>
      <c r="BA169" s="72">
        <f t="shared" si="257"/>
        <v>0</v>
      </c>
    </row>
    <row r="170" spans="2:53" x14ac:dyDescent="0.25">
      <c r="B170" t="str">
        <f t="shared" si="256"/>
        <v>ALTRE IMM.NI IMMATERIALI</v>
      </c>
      <c r="C170" s="77">
        <f t="shared" si="256"/>
        <v>0.1</v>
      </c>
      <c r="F170" s="72"/>
      <c r="G170" s="72"/>
      <c r="H170" s="72"/>
      <c r="I170" s="72"/>
      <c r="J170" s="72"/>
      <c r="K170" s="72"/>
      <c r="L170" s="72"/>
      <c r="M170" s="72">
        <f>+(M$11*$C170)/12</f>
        <v>0</v>
      </c>
      <c r="N170" s="72">
        <f t="shared" si="255"/>
        <v>0</v>
      </c>
      <c r="O170" s="72">
        <f t="shared" si="257"/>
        <v>0</v>
      </c>
      <c r="P170" s="72">
        <f t="shared" si="257"/>
        <v>0</v>
      </c>
      <c r="Q170" s="72">
        <f t="shared" si="257"/>
        <v>0</v>
      </c>
      <c r="R170" s="72">
        <f t="shared" si="257"/>
        <v>0</v>
      </c>
      <c r="S170" s="72">
        <f t="shared" si="257"/>
        <v>0</v>
      </c>
      <c r="T170" s="72">
        <f t="shared" si="257"/>
        <v>0</v>
      </c>
      <c r="U170" s="72">
        <f t="shared" si="257"/>
        <v>0</v>
      </c>
      <c r="V170" s="72">
        <f t="shared" si="257"/>
        <v>0</v>
      </c>
      <c r="W170" s="72">
        <f t="shared" si="257"/>
        <v>0</v>
      </c>
      <c r="X170" s="72">
        <f t="shared" si="257"/>
        <v>0</v>
      </c>
      <c r="Y170" s="72">
        <f t="shared" si="257"/>
        <v>0</v>
      </c>
      <c r="Z170" s="72">
        <f t="shared" si="257"/>
        <v>0</v>
      </c>
      <c r="AA170" s="72">
        <f t="shared" si="257"/>
        <v>0</v>
      </c>
      <c r="AB170" s="72">
        <f t="shared" si="257"/>
        <v>0</v>
      </c>
      <c r="AC170" s="72">
        <f t="shared" si="257"/>
        <v>0</v>
      </c>
      <c r="AD170" s="72">
        <f t="shared" si="257"/>
        <v>0</v>
      </c>
      <c r="AE170" s="72">
        <f t="shared" si="257"/>
        <v>0</v>
      </c>
      <c r="AF170" s="72">
        <f t="shared" si="257"/>
        <v>0</v>
      </c>
      <c r="AG170" s="72">
        <f t="shared" si="257"/>
        <v>0</v>
      </c>
      <c r="AH170" s="72">
        <f t="shared" si="257"/>
        <v>0</v>
      </c>
      <c r="AI170" s="72">
        <f t="shared" si="257"/>
        <v>0</v>
      </c>
      <c r="AJ170" s="72">
        <f t="shared" si="257"/>
        <v>0</v>
      </c>
      <c r="AK170" s="72">
        <f t="shared" si="257"/>
        <v>0</v>
      </c>
      <c r="AL170" s="72">
        <f t="shared" si="257"/>
        <v>0</v>
      </c>
      <c r="AM170" s="72">
        <f t="shared" si="257"/>
        <v>0</v>
      </c>
      <c r="AN170" s="72">
        <f t="shared" si="257"/>
        <v>0</v>
      </c>
      <c r="AO170" s="72">
        <f t="shared" si="257"/>
        <v>0</v>
      </c>
      <c r="AP170" s="72">
        <f t="shared" si="257"/>
        <v>0</v>
      </c>
      <c r="AQ170" s="72">
        <f t="shared" si="257"/>
        <v>0</v>
      </c>
      <c r="AR170" s="72">
        <f t="shared" si="257"/>
        <v>0</v>
      </c>
      <c r="AS170" s="72">
        <f t="shared" si="257"/>
        <v>0</v>
      </c>
      <c r="AT170" s="72">
        <f t="shared" si="257"/>
        <v>0</v>
      </c>
      <c r="AU170" s="72">
        <f t="shared" si="257"/>
        <v>0</v>
      </c>
      <c r="AV170" s="72">
        <f t="shared" si="257"/>
        <v>0</v>
      </c>
      <c r="AW170" s="72">
        <f t="shared" si="257"/>
        <v>0</v>
      </c>
      <c r="AX170" s="72">
        <f t="shared" si="257"/>
        <v>0</v>
      </c>
      <c r="AY170" s="72">
        <f t="shared" si="257"/>
        <v>0</v>
      </c>
      <c r="AZ170" s="72">
        <f t="shared" si="257"/>
        <v>0</v>
      </c>
      <c r="BA170" s="72">
        <f t="shared" si="257"/>
        <v>0</v>
      </c>
    </row>
    <row r="171" spans="2:53" ht="30" x14ac:dyDescent="0.25">
      <c r="C171" s="75"/>
      <c r="F171" s="75" t="s">
        <v>276</v>
      </c>
      <c r="G171" s="75" t="s">
        <v>276</v>
      </c>
      <c r="H171" s="75" t="s">
        <v>276</v>
      </c>
      <c r="I171" s="75" t="s">
        <v>276</v>
      </c>
      <c r="J171" s="75" t="s">
        <v>276</v>
      </c>
      <c r="K171" s="75" t="s">
        <v>276</v>
      </c>
      <c r="L171" s="75" t="s">
        <v>276</v>
      </c>
      <c r="M171" s="75" t="s">
        <v>276</v>
      </c>
      <c r="N171" s="75" t="s">
        <v>276</v>
      </c>
      <c r="O171" s="75" t="s">
        <v>276</v>
      </c>
      <c r="P171" s="75" t="s">
        <v>276</v>
      </c>
      <c r="Q171" s="75" t="s">
        <v>276</v>
      </c>
      <c r="R171" s="75" t="s">
        <v>276</v>
      </c>
      <c r="S171" s="75" t="s">
        <v>276</v>
      </c>
      <c r="T171" s="75" t="s">
        <v>276</v>
      </c>
      <c r="U171" s="75" t="s">
        <v>276</v>
      </c>
      <c r="V171" s="75" t="s">
        <v>276</v>
      </c>
      <c r="W171" s="75" t="s">
        <v>276</v>
      </c>
      <c r="X171" s="75" t="s">
        <v>276</v>
      </c>
      <c r="Y171" s="75" t="s">
        <v>276</v>
      </c>
      <c r="Z171" s="75" t="s">
        <v>276</v>
      </c>
      <c r="AA171" s="75" t="s">
        <v>276</v>
      </c>
      <c r="AB171" s="75" t="s">
        <v>276</v>
      </c>
      <c r="AC171" s="75" t="s">
        <v>276</v>
      </c>
      <c r="AD171" s="75" t="s">
        <v>276</v>
      </c>
      <c r="AE171" s="75" t="s">
        <v>276</v>
      </c>
      <c r="AF171" s="75" t="s">
        <v>276</v>
      </c>
      <c r="AG171" s="75" t="s">
        <v>276</v>
      </c>
      <c r="AH171" s="75" t="s">
        <v>276</v>
      </c>
      <c r="AI171" s="75" t="s">
        <v>276</v>
      </c>
      <c r="AJ171" s="75" t="s">
        <v>276</v>
      </c>
      <c r="AK171" s="75" t="s">
        <v>276</v>
      </c>
      <c r="AL171" s="75" t="s">
        <v>276</v>
      </c>
      <c r="AM171" s="75" t="s">
        <v>276</v>
      </c>
      <c r="AN171" s="75" t="s">
        <v>276</v>
      </c>
      <c r="AO171" s="75" t="s">
        <v>276</v>
      </c>
      <c r="AP171" s="75" t="s">
        <v>276</v>
      </c>
      <c r="AQ171" s="75" t="s">
        <v>276</v>
      </c>
      <c r="AR171" s="75" t="s">
        <v>276</v>
      </c>
      <c r="AS171" s="75" t="s">
        <v>276</v>
      </c>
      <c r="AT171" s="75" t="s">
        <v>276</v>
      </c>
      <c r="AU171" s="75" t="s">
        <v>276</v>
      </c>
      <c r="AV171" s="75" t="s">
        <v>276</v>
      </c>
      <c r="AW171" s="75" t="s">
        <v>276</v>
      </c>
      <c r="AX171" s="75" t="s">
        <v>276</v>
      </c>
      <c r="AY171" s="75" t="s">
        <v>276</v>
      </c>
      <c r="AZ171" s="75" t="s">
        <v>276</v>
      </c>
      <c r="BA171" s="75" t="s">
        <v>276</v>
      </c>
    </row>
    <row r="172" spans="2:53" x14ac:dyDescent="0.25">
      <c r="B172" t="str">
        <f t="shared" ref="B172:B178" si="258">+B164</f>
        <v>FABBRICATI</v>
      </c>
      <c r="C172" s="77"/>
      <c r="F172" s="72"/>
      <c r="G172" s="72"/>
      <c r="H172" s="72"/>
      <c r="I172" s="72"/>
      <c r="J172" s="72"/>
      <c r="K172" s="72"/>
      <c r="L172" s="72"/>
      <c r="M172" s="72">
        <f t="shared" ref="M172:AR172" si="259">+L172+M164</f>
        <v>0</v>
      </c>
      <c r="N172" s="72">
        <f t="shared" si="259"/>
        <v>0</v>
      </c>
      <c r="O172" s="72">
        <f t="shared" si="259"/>
        <v>0</v>
      </c>
      <c r="P172" s="72">
        <f t="shared" si="259"/>
        <v>0</v>
      </c>
      <c r="Q172" s="72">
        <f t="shared" si="259"/>
        <v>0</v>
      </c>
      <c r="R172" s="72">
        <f t="shared" si="259"/>
        <v>0</v>
      </c>
      <c r="S172" s="72">
        <f t="shared" si="259"/>
        <v>0</v>
      </c>
      <c r="T172" s="72">
        <f t="shared" si="259"/>
        <v>0</v>
      </c>
      <c r="U172" s="72">
        <f t="shared" si="259"/>
        <v>0</v>
      </c>
      <c r="V172" s="72">
        <f t="shared" si="259"/>
        <v>0</v>
      </c>
      <c r="W172" s="72">
        <f t="shared" si="259"/>
        <v>0</v>
      </c>
      <c r="X172" s="72">
        <f t="shared" si="259"/>
        <v>0</v>
      </c>
      <c r="Y172" s="72">
        <f t="shared" si="259"/>
        <v>0</v>
      </c>
      <c r="Z172" s="72">
        <f t="shared" si="259"/>
        <v>0</v>
      </c>
      <c r="AA172" s="72">
        <f t="shared" si="259"/>
        <v>0</v>
      </c>
      <c r="AB172" s="72">
        <f t="shared" si="259"/>
        <v>0</v>
      </c>
      <c r="AC172" s="72">
        <f t="shared" si="259"/>
        <v>0</v>
      </c>
      <c r="AD172" s="72">
        <f t="shared" si="259"/>
        <v>0</v>
      </c>
      <c r="AE172" s="72">
        <f t="shared" si="259"/>
        <v>0</v>
      </c>
      <c r="AF172" s="72">
        <f t="shared" si="259"/>
        <v>0</v>
      </c>
      <c r="AG172" s="72">
        <f t="shared" si="259"/>
        <v>0</v>
      </c>
      <c r="AH172" s="72">
        <f t="shared" si="259"/>
        <v>0</v>
      </c>
      <c r="AI172" s="72">
        <f t="shared" si="259"/>
        <v>0</v>
      </c>
      <c r="AJ172" s="72">
        <f t="shared" si="259"/>
        <v>0</v>
      </c>
      <c r="AK172" s="72">
        <f t="shared" si="259"/>
        <v>0</v>
      </c>
      <c r="AL172" s="72">
        <f t="shared" si="259"/>
        <v>0</v>
      </c>
      <c r="AM172" s="72">
        <f t="shared" si="259"/>
        <v>0</v>
      </c>
      <c r="AN172" s="72">
        <f t="shared" si="259"/>
        <v>0</v>
      </c>
      <c r="AO172" s="72">
        <f t="shared" si="259"/>
        <v>0</v>
      </c>
      <c r="AP172" s="72">
        <f t="shared" si="259"/>
        <v>0</v>
      </c>
      <c r="AQ172" s="72">
        <f t="shared" si="259"/>
        <v>0</v>
      </c>
      <c r="AR172" s="72">
        <f t="shared" si="259"/>
        <v>0</v>
      </c>
      <c r="AS172" s="72">
        <f t="shared" ref="AS172:BA172" si="260">+AR172+AS164</f>
        <v>0</v>
      </c>
      <c r="AT172" s="72">
        <f t="shared" si="260"/>
        <v>0</v>
      </c>
      <c r="AU172" s="72">
        <f t="shared" si="260"/>
        <v>0</v>
      </c>
      <c r="AV172" s="72">
        <f t="shared" si="260"/>
        <v>0</v>
      </c>
      <c r="AW172" s="72">
        <f t="shared" si="260"/>
        <v>0</v>
      </c>
      <c r="AX172" s="72">
        <f t="shared" si="260"/>
        <v>0</v>
      </c>
      <c r="AY172" s="72">
        <f t="shared" si="260"/>
        <v>0</v>
      </c>
      <c r="AZ172" s="72">
        <f t="shared" si="260"/>
        <v>0</v>
      </c>
      <c r="BA172" s="72">
        <f t="shared" si="260"/>
        <v>0</v>
      </c>
    </row>
    <row r="173" spans="2:53" x14ac:dyDescent="0.25">
      <c r="B173" t="str">
        <f t="shared" si="258"/>
        <v>IMPIANTI E MACCHINARI</v>
      </c>
      <c r="C173" s="77"/>
      <c r="F173" s="72"/>
      <c r="G173" s="72"/>
      <c r="H173" s="72"/>
      <c r="I173" s="72"/>
      <c r="J173" s="72"/>
      <c r="K173" s="72"/>
      <c r="L173" s="72"/>
      <c r="M173" s="72">
        <f t="shared" ref="M173:AR173" si="261">+L173+M165</f>
        <v>0</v>
      </c>
      <c r="N173" s="72">
        <f t="shared" si="261"/>
        <v>0</v>
      </c>
      <c r="O173" s="72">
        <f t="shared" si="261"/>
        <v>0</v>
      </c>
      <c r="P173" s="72">
        <f t="shared" si="261"/>
        <v>0</v>
      </c>
      <c r="Q173" s="72">
        <f t="shared" si="261"/>
        <v>0</v>
      </c>
      <c r="R173" s="72">
        <f t="shared" si="261"/>
        <v>0</v>
      </c>
      <c r="S173" s="72">
        <f t="shared" si="261"/>
        <v>0</v>
      </c>
      <c r="T173" s="72">
        <f t="shared" si="261"/>
        <v>0</v>
      </c>
      <c r="U173" s="72">
        <f t="shared" si="261"/>
        <v>0</v>
      </c>
      <c r="V173" s="72">
        <f t="shared" si="261"/>
        <v>0</v>
      </c>
      <c r="W173" s="72">
        <f t="shared" si="261"/>
        <v>0</v>
      </c>
      <c r="X173" s="72">
        <f t="shared" si="261"/>
        <v>0</v>
      </c>
      <c r="Y173" s="72">
        <f t="shared" si="261"/>
        <v>0</v>
      </c>
      <c r="Z173" s="72">
        <f t="shared" si="261"/>
        <v>0</v>
      </c>
      <c r="AA173" s="72">
        <f t="shared" si="261"/>
        <v>0</v>
      </c>
      <c r="AB173" s="72">
        <f t="shared" si="261"/>
        <v>0</v>
      </c>
      <c r="AC173" s="72">
        <f t="shared" si="261"/>
        <v>0</v>
      </c>
      <c r="AD173" s="72">
        <f t="shared" si="261"/>
        <v>0</v>
      </c>
      <c r="AE173" s="72">
        <f t="shared" si="261"/>
        <v>0</v>
      </c>
      <c r="AF173" s="72">
        <f t="shared" si="261"/>
        <v>0</v>
      </c>
      <c r="AG173" s="72">
        <f t="shared" si="261"/>
        <v>0</v>
      </c>
      <c r="AH173" s="72">
        <f t="shared" si="261"/>
        <v>0</v>
      </c>
      <c r="AI173" s="72">
        <f t="shared" si="261"/>
        <v>0</v>
      </c>
      <c r="AJ173" s="72">
        <f t="shared" si="261"/>
        <v>0</v>
      </c>
      <c r="AK173" s="72">
        <f t="shared" si="261"/>
        <v>0</v>
      </c>
      <c r="AL173" s="72">
        <f t="shared" si="261"/>
        <v>0</v>
      </c>
      <c r="AM173" s="72">
        <f t="shared" si="261"/>
        <v>0</v>
      </c>
      <c r="AN173" s="72">
        <f t="shared" si="261"/>
        <v>0</v>
      </c>
      <c r="AO173" s="72">
        <f t="shared" si="261"/>
        <v>0</v>
      </c>
      <c r="AP173" s="72">
        <f t="shared" si="261"/>
        <v>0</v>
      </c>
      <c r="AQ173" s="72">
        <f t="shared" si="261"/>
        <v>0</v>
      </c>
      <c r="AR173" s="72">
        <f t="shared" si="261"/>
        <v>0</v>
      </c>
      <c r="AS173" s="72">
        <f t="shared" ref="AS173:BA173" si="262">+AR173+AS165</f>
        <v>0</v>
      </c>
      <c r="AT173" s="72">
        <f t="shared" si="262"/>
        <v>0</v>
      </c>
      <c r="AU173" s="72">
        <f t="shared" si="262"/>
        <v>0</v>
      </c>
      <c r="AV173" s="72">
        <f t="shared" si="262"/>
        <v>0</v>
      </c>
      <c r="AW173" s="72">
        <f t="shared" si="262"/>
        <v>0</v>
      </c>
      <c r="AX173" s="72">
        <f t="shared" si="262"/>
        <v>0</v>
      </c>
      <c r="AY173" s="72">
        <f t="shared" si="262"/>
        <v>0</v>
      </c>
      <c r="AZ173" s="72">
        <f t="shared" si="262"/>
        <v>0</v>
      </c>
      <c r="BA173" s="72">
        <f t="shared" si="262"/>
        <v>0</v>
      </c>
    </row>
    <row r="174" spans="2:53" x14ac:dyDescent="0.25">
      <c r="B174" t="str">
        <f t="shared" si="258"/>
        <v>ATTREZZATURE IND.LI E COMM.LI</v>
      </c>
      <c r="C174" s="77"/>
      <c r="F174" s="72"/>
      <c r="G174" s="72"/>
      <c r="H174" s="72"/>
      <c r="I174" s="72"/>
      <c r="J174" s="72"/>
      <c r="K174" s="72"/>
      <c r="L174" s="72"/>
      <c r="M174" s="72">
        <f t="shared" ref="M174:AR175" si="263">+L174+M166</f>
        <v>0</v>
      </c>
      <c r="N174" s="72">
        <f t="shared" si="263"/>
        <v>0</v>
      </c>
      <c r="O174" s="72">
        <f t="shared" si="263"/>
        <v>0</v>
      </c>
      <c r="P174" s="72">
        <f t="shared" si="263"/>
        <v>0</v>
      </c>
      <c r="Q174" s="72">
        <f t="shared" si="263"/>
        <v>0</v>
      </c>
      <c r="R174" s="72">
        <f t="shared" si="263"/>
        <v>0</v>
      </c>
      <c r="S174" s="72">
        <f t="shared" si="263"/>
        <v>0</v>
      </c>
      <c r="T174" s="72">
        <f t="shared" si="263"/>
        <v>0</v>
      </c>
      <c r="U174" s="72">
        <f t="shared" si="263"/>
        <v>0</v>
      </c>
      <c r="V174" s="72">
        <f t="shared" si="263"/>
        <v>0</v>
      </c>
      <c r="W174" s="72">
        <f t="shared" si="263"/>
        <v>0</v>
      </c>
      <c r="X174" s="72">
        <f t="shared" si="263"/>
        <v>0</v>
      </c>
      <c r="Y174" s="72">
        <f t="shared" si="263"/>
        <v>0</v>
      </c>
      <c r="Z174" s="72">
        <f t="shared" si="263"/>
        <v>0</v>
      </c>
      <c r="AA174" s="72">
        <f t="shared" si="263"/>
        <v>0</v>
      </c>
      <c r="AB174" s="72">
        <f t="shared" si="263"/>
        <v>0</v>
      </c>
      <c r="AC174" s="72">
        <f t="shared" si="263"/>
        <v>0</v>
      </c>
      <c r="AD174" s="72">
        <f t="shared" si="263"/>
        <v>0</v>
      </c>
      <c r="AE174" s="72">
        <f t="shared" si="263"/>
        <v>0</v>
      </c>
      <c r="AF174" s="72">
        <f t="shared" si="263"/>
        <v>0</v>
      </c>
      <c r="AG174" s="72">
        <f t="shared" si="263"/>
        <v>0</v>
      </c>
      <c r="AH174" s="72">
        <f t="shared" si="263"/>
        <v>0</v>
      </c>
      <c r="AI174" s="72">
        <f t="shared" si="263"/>
        <v>0</v>
      </c>
      <c r="AJ174" s="72">
        <f t="shared" si="263"/>
        <v>0</v>
      </c>
      <c r="AK174" s="72">
        <f t="shared" si="263"/>
        <v>0</v>
      </c>
      <c r="AL174" s="72">
        <f t="shared" si="263"/>
        <v>0</v>
      </c>
      <c r="AM174" s="72">
        <f t="shared" si="263"/>
        <v>0</v>
      </c>
      <c r="AN174" s="72">
        <f t="shared" si="263"/>
        <v>0</v>
      </c>
      <c r="AO174" s="72">
        <f t="shared" si="263"/>
        <v>0</v>
      </c>
      <c r="AP174" s="72">
        <f t="shared" si="263"/>
        <v>0</v>
      </c>
      <c r="AQ174" s="72">
        <f t="shared" si="263"/>
        <v>0</v>
      </c>
      <c r="AR174" s="72">
        <f t="shared" si="263"/>
        <v>0</v>
      </c>
      <c r="AS174" s="72">
        <f t="shared" ref="AS174:BA175" si="264">+AR174+AS166</f>
        <v>0</v>
      </c>
      <c r="AT174" s="72">
        <f t="shared" si="264"/>
        <v>0</v>
      </c>
      <c r="AU174" s="72">
        <f t="shared" si="264"/>
        <v>0</v>
      </c>
      <c r="AV174" s="72">
        <f t="shared" si="264"/>
        <v>0</v>
      </c>
      <c r="AW174" s="72">
        <f t="shared" si="264"/>
        <v>0</v>
      </c>
      <c r="AX174" s="72">
        <f t="shared" si="264"/>
        <v>0</v>
      </c>
      <c r="AY174" s="72">
        <f t="shared" si="264"/>
        <v>0</v>
      </c>
      <c r="AZ174" s="72">
        <f t="shared" si="264"/>
        <v>0</v>
      </c>
      <c r="BA174" s="72">
        <f t="shared" si="264"/>
        <v>0</v>
      </c>
    </row>
    <row r="175" spans="2:53" x14ac:dyDescent="0.25">
      <c r="B175" t="str">
        <f t="shared" si="258"/>
        <v>ALTRI BENI</v>
      </c>
      <c r="C175" s="77"/>
      <c r="F175" s="72"/>
      <c r="G175" s="72"/>
      <c r="H175" s="72"/>
      <c r="I175" s="72"/>
      <c r="J175" s="72"/>
      <c r="K175" s="72"/>
      <c r="L175" s="72"/>
      <c r="M175" s="72">
        <f t="shared" si="263"/>
        <v>0</v>
      </c>
      <c r="N175" s="72">
        <f t="shared" si="263"/>
        <v>0</v>
      </c>
      <c r="O175" s="72">
        <f t="shared" si="263"/>
        <v>0</v>
      </c>
      <c r="P175" s="72">
        <f t="shared" si="263"/>
        <v>0</v>
      </c>
      <c r="Q175" s="72">
        <f t="shared" si="263"/>
        <v>0</v>
      </c>
      <c r="R175" s="72">
        <f t="shared" si="263"/>
        <v>0</v>
      </c>
      <c r="S175" s="72">
        <f t="shared" si="263"/>
        <v>0</v>
      </c>
      <c r="T175" s="72">
        <f t="shared" si="263"/>
        <v>0</v>
      </c>
      <c r="U175" s="72">
        <f t="shared" si="263"/>
        <v>0</v>
      </c>
      <c r="V175" s="72">
        <f t="shared" si="263"/>
        <v>0</v>
      </c>
      <c r="W175" s="72">
        <f t="shared" si="263"/>
        <v>0</v>
      </c>
      <c r="X175" s="72">
        <f t="shared" si="263"/>
        <v>0</v>
      </c>
      <c r="Y175" s="72">
        <f t="shared" si="263"/>
        <v>0</v>
      </c>
      <c r="Z175" s="72">
        <f t="shared" si="263"/>
        <v>0</v>
      </c>
      <c r="AA175" s="72">
        <f t="shared" si="263"/>
        <v>0</v>
      </c>
      <c r="AB175" s="72">
        <f t="shared" si="263"/>
        <v>0</v>
      </c>
      <c r="AC175" s="72">
        <f t="shared" si="263"/>
        <v>0</v>
      </c>
      <c r="AD175" s="72">
        <f t="shared" si="263"/>
        <v>0</v>
      </c>
      <c r="AE175" s="72">
        <f t="shared" si="263"/>
        <v>0</v>
      </c>
      <c r="AF175" s="72">
        <f t="shared" si="263"/>
        <v>0</v>
      </c>
      <c r="AG175" s="72">
        <f t="shared" si="263"/>
        <v>0</v>
      </c>
      <c r="AH175" s="72">
        <f t="shared" si="263"/>
        <v>0</v>
      </c>
      <c r="AI175" s="72">
        <f t="shared" si="263"/>
        <v>0</v>
      </c>
      <c r="AJ175" s="72">
        <f t="shared" si="263"/>
        <v>0</v>
      </c>
      <c r="AK175" s="72">
        <f t="shared" si="263"/>
        <v>0</v>
      </c>
      <c r="AL175" s="72">
        <f t="shared" si="263"/>
        <v>0</v>
      </c>
      <c r="AM175" s="72">
        <f t="shared" si="263"/>
        <v>0</v>
      </c>
      <c r="AN175" s="72">
        <f t="shared" si="263"/>
        <v>0</v>
      </c>
      <c r="AO175" s="72">
        <f t="shared" si="263"/>
        <v>0</v>
      </c>
      <c r="AP175" s="72">
        <f t="shared" si="263"/>
        <v>0</v>
      </c>
      <c r="AQ175" s="72">
        <f t="shared" si="263"/>
        <v>0</v>
      </c>
      <c r="AR175" s="72">
        <f t="shared" si="263"/>
        <v>0</v>
      </c>
      <c r="AS175" s="72">
        <f t="shared" si="264"/>
        <v>0</v>
      </c>
      <c r="AT175" s="72">
        <f t="shared" si="264"/>
        <v>0</v>
      </c>
      <c r="AU175" s="72">
        <f t="shared" si="264"/>
        <v>0</v>
      </c>
      <c r="AV175" s="72">
        <f t="shared" si="264"/>
        <v>0</v>
      </c>
      <c r="AW175" s="72">
        <f t="shared" si="264"/>
        <v>0</v>
      </c>
      <c r="AX175" s="72">
        <f t="shared" si="264"/>
        <v>0</v>
      </c>
      <c r="AY175" s="72">
        <f t="shared" si="264"/>
        <v>0</v>
      </c>
      <c r="AZ175" s="72">
        <f t="shared" si="264"/>
        <v>0</v>
      </c>
      <c r="BA175" s="72">
        <f t="shared" si="264"/>
        <v>0</v>
      </c>
    </row>
    <row r="176" spans="2:53" x14ac:dyDescent="0.25">
      <c r="B176" t="str">
        <f t="shared" si="258"/>
        <v>COSTI D'IMPIANTO E AMPLIAMENTO</v>
      </c>
      <c r="C176" s="77"/>
      <c r="F176" s="72"/>
      <c r="G176" s="72"/>
      <c r="H176" s="72"/>
      <c r="I176" s="72"/>
      <c r="J176" s="72"/>
      <c r="K176" s="72"/>
      <c r="L176" s="72"/>
      <c r="M176" s="72">
        <f t="shared" ref="M176:AR176" si="265">+L176+M168</f>
        <v>0</v>
      </c>
      <c r="N176" s="72">
        <f t="shared" si="265"/>
        <v>0</v>
      </c>
      <c r="O176" s="72">
        <f t="shared" si="265"/>
        <v>0</v>
      </c>
      <c r="P176" s="72">
        <f t="shared" si="265"/>
        <v>0</v>
      </c>
      <c r="Q176" s="72">
        <f t="shared" si="265"/>
        <v>0</v>
      </c>
      <c r="R176" s="72">
        <f t="shared" si="265"/>
        <v>0</v>
      </c>
      <c r="S176" s="72">
        <f t="shared" si="265"/>
        <v>0</v>
      </c>
      <c r="T176" s="72">
        <f t="shared" si="265"/>
        <v>0</v>
      </c>
      <c r="U176" s="72">
        <f t="shared" si="265"/>
        <v>0</v>
      </c>
      <c r="V176" s="72">
        <f t="shared" si="265"/>
        <v>0</v>
      </c>
      <c r="W176" s="72">
        <f t="shared" si="265"/>
        <v>0</v>
      </c>
      <c r="X176" s="72">
        <f t="shared" si="265"/>
        <v>0</v>
      </c>
      <c r="Y176" s="72">
        <f t="shared" si="265"/>
        <v>0</v>
      </c>
      <c r="Z176" s="72">
        <f t="shared" si="265"/>
        <v>0</v>
      </c>
      <c r="AA176" s="72">
        <f t="shared" si="265"/>
        <v>0</v>
      </c>
      <c r="AB176" s="72">
        <f t="shared" si="265"/>
        <v>0</v>
      </c>
      <c r="AC176" s="72">
        <f t="shared" si="265"/>
        <v>0</v>
      </c>
      <c r="AD176" s="72">
        <f t="shared" si="265"/>
        <v>0</v>
      </c>
      <c r="AE176" s="72">
        <f t="shared" si="265"/>
        <v>0</v>
      </c>
      <c r="AF176" s="72">
        <f t="shared" si="265"/>
        <v>0</v>
      </c>
      <c r="AG176" s="72">
        <f t="shared" si="265"/>
        <v>0</v>
      </c>
      <c r="AH176" s="72">
        <f t="shared" si="265"/>
        <v>0</v>
      </c>
      <c r="AI176" s="72">
        <f t="shared" si="265"/>
        <v>0</v>
      </c>
      <c r="AJ176" s="72">
        <f t="shared" si="265"/>
        <v>0</v>
      </c>
      <c r="AK176" s="72">
        <f t="shared" si="265"/>
        <v>0</v>
      </c>
      <c r="AL176" s="72">
        <f t="shared" si="265"/>
        <v>0</v>
      </c>
      <c r="AM176" s="72">
        <f t="shared" si="265"/>
        <v>0</v>
      </c>
      <c r="AN176" s="72">
        <f t="shared" si="265"/>
        <v>0</v>
      </c>
      <c r="AO176" s="72">
        <f t="shared" si="265"/>
        <v>0</v>
      </c>
      <c r="AP176" s="72">
        <f t="shared" si="265"/>
        <v>0</v>
      </c>
      <c r="AQ176" s="72">
        <f t="shared" si="265"/>
        <v>0</v>
      </c>
      <c r="AR176" s="72">
        <f t="shared" si="265"/>
        <v>0</v>
      </c>
      <c r="AS176" s="72">
        <f t="shared" ref="AS176:BA176" si="266">+AR176+AS168</f>
        <v>0</v>
      </c>
      <c r="AT176" s="72">
        <f t="shared" si="266"/>
        <v>0</v>
      </c>
      <c r="AU176" s="72">
        <f t="shared" si="266"/>
        <v>0</v>
      </c>
      <c r="AV176" s="72">
        <f t="shared" si="266"/>
        <v>0</v>
      </c>
      <c r="AW176" s="72">
        <f t="shared" si="266"/>
        <v>0</v>
      </c>
      <c r="AX176" s="72">
        <f t="shared" si="266"/>
        <v>0</v>
      </c>
      <c r="AY176" s="72">
        <f t="shared" si="266"/>
        <v>0</v>
      </c>
      <c r="AZ176" s="72">
        <f t="shared" si="266"/>
        <v>0</v>
      </c>
      <c r="BA176" s="72">
        <f t="shared" si="266"/>
        <v>0</v>
      </c>
    </row>
    <row r="177" spans="2:53" x14ac:dyDescent="0.25">
      <c r="B177" t="str">
        <f t="shared" si="258"/>
        <v>Ricerca &amp; Sviluppo</v>
      </c>
      <c r="C177" s="77"/>
      <c r="F177" s="72"/>
      <c r="G177" s="72"/>
      <c r="H177" s="72"/>
      <c r="I177" s="72"/>
      <c r="J177" s="72"/>
      <c r="K177" s="72"/>
      <c r="L177" s="72"/>
      <c r="M177" s="72">
        <f t="shared" ref="M177:BA177" si="267">+L177+M169</f>
        <v>0</v>
      </c>
      <c r="N177" s="72">
        <f t="shared" si="267"/>
        <v>0</v>
      </c>
      <c r="O177" s="72">
        <f t="shared" si="267"/>
        <v>0</v>
      </c>
      <c r="P177" s="72">
        <f t="shared" si="267"/>
        <v>0</v>
      </c>
      <c r="Q177" s="72">
        <f t="shared" si="267"/>
        <v>0</v>
      </c>
      <c r="R177" s="72">
        <f t="shared" si="267"/>
        <v>0</v>
      </c>
      <c r="S177" s="72">
        <f t="shared" si="267"/>
        <v>0</v>
      </c>
      <c r="T177" s="72">
        <f t="shared" si="267"/>
        <v>0</v>
      </c>
      <c r="U177" s="72">
        <f t="shared" si="267"/>
        <v>0</v>
      </c>
      <c r="V177" s="72">
        <f t="shared" si="267"/>
        <v>0</v>
      </c>
      <c r="W177" s="72">
        <f t="shared" si="267"/>
        <v>0</v>
      </c>
      <c r="X177" s="72">
        <f t="shared" si="267"/>
        <v>0</v>
      </c>
      <c r="Y177" s="72">
        <f t="shared" si="267"/>
        <v>0</v>
      </c>
      <c r="Z177" s="72">
        <f t="shared" si="267"/>
        <v>0</v>
      </c>
      <c r="AA177" s="72">
        <f t="shared" si="267"/>
        <v>0</v>
      </c>
      <c r="AB177" s="72">
        <f t="shared" si="267"/>
        <v>0</v>
      </c>
      <c r="AC177" s="72">
        <f t="shared" si="267"/>
        <v>0</v>
      </c>
      <c r="AD177" s="72">
        <f t="shared" si="267"/>
        <v>0</v>
      </c>
      <c r="AE177" s="72">
        <f t="shared" si="267"/>
        <v>0</v>
      </c>
      <c r="AF177" s="72">
        <f t="shared" si="267"/>
        <v>0</v>
      </c>
      <c r="AG177" s="72">
        <f t="shared" si="267"/>
        <v>0</v>
      </c>
      <c r="AH177" s="72">
        <f t="shared" si="267"/>
        <v>0</v>
      </c>
      <c r="AI177" s="72">
        <f t="shared" si="267"/>
        <v>0</v>
      </c>
      <c r="AJ177" s="72">
        <f t="shared" si="267"/>
        <v>0</v>
      </c>
      <c r="AK177" s="72">
        <f t="shared" si="267"/>
        <v>0</v>
      </c>
      <c r="AL177" s="72">
        <f t="shared" si="267"/>
        <v>0</v>
      </c>
      <c r="AM177" s="72">
        <f t="shared" si="267"/>
        <v>0</v>
      </c>
      <c r="AN177" s="72">
        <f t="shared" si="267"/>
        <v>0</v>
      </c>
      <c r="AO177" s="72">
        <f t="shared" si="267"/>
        <v>0</v>
      </c>
      <c r="AP177" s="72">
        <f t="shared" si="267"/>
        <v>0</v>
      </c>
      <c r="AQ177" s="72">
        <f t="shared" si="267"/>
        <v>0</v>
      </c>
      <c r="AR177" s="72">
        <f t="shared" si="267"/>
        <v>0</v>
      </c>
      <c r="AS177" s="72">
        <f t="shared" si="267"/>
        <v>0</v>
      </c>
      <c r="AT177" s="72">
        <f t="shared" si="267"/>
        <v>0</v>
      </c>
      <c r="AU177" s="72">
        <f t="shared" si="267"/>
        <v>0</v>
      </c>
      <c r="AV177" s="72">
        <f t="shared" si="267"/>
        <v>0</v>
      </c>
      <c r="AW177" s="72">
        <f t="shared" si="267"/>
        <v>0</v>
      </c>
      <c r="AX177" s="72">
        <f t="shared" si="267"/>
        <v>0</v>
      </c>
      <c r="AY177" s="72">
        <f t="shared" si="267"/>
        <v>0</v>
      </c>
      <c r="AZ177" s="72">
        <f t="shared" si="267"/>
        <v>0</v>
      </c>
      <c r="BA177" s="72">
        <f t="shared" si="267"/>
        <v>0</v>
      </c>
    </row>
    <row r="178" spans="2:53" x14ac:dyDescent="0.25">
      <c r="B178" t="str">
        <f t="shared" si="258"/>
        <v>ALTRE IMM.NI IMMATERIALI</v>
      </c>
      <c r="C178" s="77"/>
      <c r="F178" s="72"/>
      <c r="G178" s="72"/>
      <c r="H178" s="72"/>
      <c r="I178" s="72"/>
      <c r="J178" s="72"/>
      <c r="K178" s="72"/>
      <c r="L178" s="72"/>
      <c r="M178" s="72">
        <f t="shared" ref="M178:BA178" si="268">+L178+M170</f>
        <v>0</v>
      </c>
      <c r="N178" s="72">
        <f t="shared" si="268"/>
        <v>0</v>
      </c>
      <c r="O178" s="72">
        <f t="shared" si="268"/>
        <v>0</v>
      </c>
      <c r="P178" s="72">
        <f t="shared" si="268"/>
        <v>0</v>
      </c>
      <c r="Q178" s="72">
        <f t="shared" si="268"/>
        <v>0</v>
      </c>
      <c r="R178" s="72">
        <f t="shared" si="268"/>
        <v>0</v>
      </c>
      <c r="S178" s="72">
        <f t="shared" si="268"/>
        <v>0</v>
      </c>
      <c r="T178" s="72">
        <f t="shared" si="268"/>
        <v>0</v>
      </c>
      <c r="U178" s="72">
        <f t="shared" si="268"/>
        <v>0</v>
      </c>
      <c r="V178" s="72">
        <f t="shared" si="268"/>
        <v>0</v>
      </c>
      <c r="W178" s="72">
        <f t="shared" si="268"/>
        <v>0</v>
      </c>
      <c r="X178" s="72">
        <f t="shared" si="268"/>
        <v>0</v>
      </c>
      <c r="Y178" s="72">
        <f t="shared" si="268"/>
        <v>0</v>
      </c>
      <c r="Z178" s="72">
        <f t="shared" si="268"/>
        <v>0</v>
      </c>
      <c r="AA178" s="72">
        <f t="shared" si="268"/>
        <v>0</v>
      </c>
      <c r="AB178" s="72">
        <f t="shared" si="268"/>
        <v>0</v>
      </c>
      <c r="AC178" s="72">
        <f t="shared" si="268"/>
        <v>0</v>
      </c>
      <c r="AD178" s="72">
        <f t="shared" si="268"/>
        <v>0</v>
      </c>
      <c r="AE178" s="72">
        <f t="shared" si="268"/>
        <v>0</v>
      </c>
      <c r="AF178" s="72">
        <f t="shared" si="268"/>
        <v>0</v>
      </c>
      <c r="AG178" s="72">
        <f t="shared" si="268"/>
        <v>0</v>
      </c>
      <c r="AH178" s="72">
        <f t="shared" si="268"/>
        <v>0</v>
      </c>
      <c r="AI178" s="72">
        <f t="shared" si="268"/>
        <v>0</v>
      </c>
      <c r="AJ178" s="72">
        <f t="shared" si="268"/>
        <v>0</v>
      </c>
      <c r="AK178" s="72">
        <f t="shared" si="268"/>
        <v>0</v>
      </c>
      <c r="AL178" s="72">
        <f t="shared" si="268"/>
        <v>0</v>
      </c>
      <c r="AM178" s="72">
        <f t="shared" si="268"/>
        <v>0</v>
      </c>
      <c r="AN178" s="72">
        <f t="shared" si="268"/>
        <v>0</v>
      </c>
      <c r="AO178" s="72">
        <f t="shared" si="268"/>
        <v>0</v>
      </c>
      <c r="AP178" s="72">
        <f t="shared" si="268"/>
        <v>0</v>
      </c>
      <c r="AQ178" s="72">
        <f t="shared" si="268"/>
        <v>0</v>
      </c>
      <c r="AR178" s="72">
        <f t="shared" si="268"/>
        <v>0</v>
      </c>
      <c r="AS178" s="72">
        <f t="shared" si="268"/>
        <v>0</v>
      </c>
      <c r="AT178" s="72">
        <f t="shared" si="268"/>
        <v>0</v>
      </c>
      <c r="AU178" s="72">
        <f t="shared" si="268"/>
        <v>0</v>
      </c>
      <c r="AV178" s="72">
        <f t="shared" si="268"/>
        <v>0</v>
      </c>
      <c r="AW178" s="72">
        <f t="shared" si="268"/>
        <v>0</v>
      </c>
      <c r="AX178" s="72">
        <f t="shared" si="268"/>
        <v>0</v>
      </c>
      <c r="AY178" s="72">
        <f t="shared" si="268"/>
        <v>0</v>
      </c>
      <c r="AZ178" s="72">
        <f t="shared" si="268"/>
        <v>0</v>
      </c>
      <c r="BA178" s="72">
        <f t="shared" si="268"/>
        <v>0</v>
      </c>
    </row>
    <row r="180" spans="2:53" ht="30" x14ac:dyDescent="0.25">
      <c r="C180" s="75" t="s">
        <v>274</v>
      </c>
      <c r="F180" s="75" t="s">
        <v>275</v>
      </c>
      <c r="G180" s="75" t="s">
        <v>275</v>
      </c>
      <c r="H180" s="75" t="s">
        <v>275</v>
      </c>
      <c r="I180" s="75" t="s">
        <v>275</v>
      </c>
      <c r="J180" s="75" t="s">
        <v>275</v>
      </c>
      <c r="K180" s="75" t="s">
        <v>275</v>
      </c>
      <c r="L180" s="75" t="s">
        <v>275</v>
      </c>
      <c r="M180" s="75" t="s">
        <v>275</v>
      </c>
      <c r="N180" s="75" t="s">
        <v>275</v>
      </c>
      <c r="O180" s="75" t="s">
        <v>275</v>
      </c>
      <c r="P180" s="75" t="s">
        <v>275</v>
      </c>
      <c r="Q180" s="75" t="s">
        <v>275</v>
      </c>
      <c r="R180" s="75" t="s">
        <v>275</v>
      </c>
      <c r="S180" s="75" t="s">
        <v>275</v>
      </c>
      <c r="T180" s="75" t="s">
        <v>275</v>
      </c>
      <c r="U180" s="75" t="s">
        <v>275</v>
      </c>
      <c r="V180" s="75" t="s">
        <v>275</v>
      </c>
      <c r="W180" s="75" t="s">
        <v>275</v>
      </c>
      <c r="X180" s="75" t="s">
        <v>275</v>
      </c>
      <c r="Y180" s="75" t="s">
        <v>275</v>
      </c>
      <c r="Z180" s="75" t="s">
        <v>275</v>
      </c>
      <c r="AA180" s="75" t="s">
        <v>275</v>
      </c>
      <c r="AB180" s="75" t="s">
        <v>275</v>
      </c>
      <c r="AC180" s="75" t="s">
        <v>275</v>
      </c>
      <c r="AD180" s="75" t="s">
        <v>275</v>
      </c>
      <c r="AE180" s="75" t="s">
        <v>275</v>
      </c>
      <c r="AF180" s="75" t="s">
        <v>275</v>
      </c>
      <c r="AG180" s="75" t="s">
        <v>275</v>
      </c>
      <c r="AH180" s="75" t="s">
        <v>275</v>
      </c>
      <c r="AI180" s="75" t="s">
        <v>275</v>
      </c>
      <c r="AJ180" s="75" t="s">
        <v>275</v>
      </c>
      <c r="AK180" s="75" t="s">
        <v>275</v>
      </c>
      <c r="AL180" s="75" t="s">
        <v>275</v>
      </c>
      <c r="AM180" s="75" t="s">
        <v>275</v>
      </c>
      <c r="AN180" s="75" t="s">
        <v>275</v>
      </c>
      <c r="AO180" s="75" t="s">
        <v>275</v>
      </c>
      <c r="AP180" s="75" t="s">
        <v>275</v>
      </c>
      <c r="AQ180" s="75" t="s">
        <v>275</v>
      </c>
      <c r="AR180" s="75" t="s">
        <v>275</v>
      </c>
      <c r="AS180" s="75" t="s">
        <v>275</v>
      </c>
      <c r="AT180" s="75" t="s">
        <v>275</v>
      </c>
      <c r="AU180" s="75" t="s">
        <v>275</v>
      </c>
      <c r="AV180" s="75" t="s">
        <v>275</v>
      </c>
      <c r="AW180" s="75" t="s">
        <v>275</v>
      </c>
      <c r="AX180" s="75" t="s">
        <v>275</v>
      </c>
      <c r="AY180" s="75" t="s">
        <v>275</v>
      </c>
      <c r="AZ180" s="75" t="s">
        <v>275</v>
      </c>
      <c r="BA180" s="75" t="s">
        <v>275</v>
      </c>
    </row>
    <row r="181" spans="2:53" x14ac:dyDescent="0.25">
      <c r="B181" t="str">
        <f t="shared" ref="B181:C184" si="269">+B164</f>
        <v>FABBRICATI</v>
      </c>
      <c r="C181" s="77">
        <f t="shared" si="269"/>
        <v>0.1</v>
      </c>
      <c r="F181" s="72"/>
      <c r="G181" s="72"/>
      <c r="H181" s="72"/>
      <c r="I181" s="72"/>
      <c r="J181" s="72"/>
      <c r="K181" s="72"/>
      <c r="L181" s="72"/>
      <c r="M181" s="72"/>
      <c r="N181" s="72">
        <f>+(N$5*$C181)/12</f>
        <v>0</v>
      </c>
      <c r="O181" s="72">
        <f>+IF(N189=$N5,0,1)*(SUM($N5)*$C181)/12</f>
        <v>0</v>
      </c>
      <c r="P181" s="72">
        <f t="shared" ref="P181:BA186" si="270">+IF(O189=$N5,0,1)*(SUM($N5)*$C181)/12</f>
        <v>0</v>
      </c>
      <c r="Q181" s="72">
        <f t="shared" si="270"/>
        <v>0</v>
      </c>
      <c r="R181" s="72">
        <f t="shared" si="270"/>
        <v>0</v>
      </c>
      <c r="S181" s="72">
        <f t="shared" si="270"/>
        <v>0</v>
      </c>
      <c r="T181" s="72">
        <f t="shared" si="270"/>
        <v>0</v>
      </c>
      <c r="U181" s="72">
        <f t="shared" si="270"/>
        <v>0</v>
      </c>
      <c r="V181" s="72">
        <f t="shared" si="270"/>
        <v>0</v>
      </c>
      <c r="W181" s="72">
        <f t="shared" si="270"/>
        <v>0</v>
      </c>
      <c r="X181" s="72">
        <f t="shared" si="270"/>
        <v>0</v>
      </c>
      <c r="Y181" s="72">
        <f t="shared" si="270"/>
        <v>0</v>
      </c>
      <c r="Z181" s="72">
        <f t="shared" si="270"/>
        <v>0</v>
      </c>
      <c r="AA181" s="72">
        <f t="shared" si="270"/>
        <v>0</v>
      </c>
      <c r="AB181" s="72">
        <f t="shared" si="270"/>
        <v>0</v>
      </c>
      <c r="AC181" s="72">
        <f t="shared" si="270"/>
        <v>0</v>
      </c>
      <c r="AD181" s="72">
        <f t="shared" si="270"/>
        <v>0</v>
      </c>
      <c r="AE181" s="72">
        <f t="shared" si="270"/>
        <v>0</v>
      </c>
      <c r="AF181" s="72">
        <f t="shared" si="270"/>
        <v>0</v>
      </c>
      <c r="AG181" s="72">
        <f t="shared" si="270"/>
        <v>0</v>
      </c>
      <c r="AH181" s="72">
        <f t="shared" si="270"/>
        <v>0</v>
      </c>
      <c r="AI181" s="72">
        <f t="shared" si="270"/>
        <v>0</v>
      </c>
      <c r="AJ181" s="72">
        <f t="shared" si="270"/>
        <v>0</v>
      </c>
      <c r="AK181" s="72">
        <f t="shared" si="270"/>
        <v>0</v>
      </c>
      <c r="AL181" s="72">
        <f t="shared" si="270"/>
        <v>0</v>
      </c>
      <c r="AM181" s="72">
        <f t="shared" si="270"/>
        <v>0</v>
      </c>
      <c r="AN181" s="72">
        <f t="shared" si="270"/>
        <v>0</v>
      </c>
      <c r="AO181" s="72">
        <f t="shared" si="270"/>
        <v>0</v>
      </c>
      <c r="AP181" s="72">
        <f t="shared" si="270"/>
        <v>0</v>
      </c>
      <c r="AQ181" s="72">
        <f t="shared" si="270"/>
        <v>0</v>
      </c>
      <c r="AR181" s="72">
        <f t="shared" si="270"/>
        <v>0</v>
      </c>
      <c r="AS181" s="72">
        <f t="shared" si="270"/>
        <v>0</v>
      </c>
      <c r="AT181" s="72">
        <f t="shared" si="270"/>
        <v>0</v>
      </c>
      <c r="AU181" s="72">
        <f t="shared" si="270"/>
        <v>0</v>
      </c>
      <c r="AV181" s="72">
        <f t="shared" si="270"/>
        <v>0</v>
      </c>
      <c r="AW181" s="72">
        <f t="shared" si="270"/>
        <v>0</v>
      </c>
      <c r="AX181" s="72">
        <f t="shared" si="270"/>
        <v>0</v>
      </c>
      <c r="AY181" s="72">
        <f t="shared" si="270"/>
        <v>0</v>
      </c>
      <c r="AZ181" s="72">
        <f t="shared" si="270"/>
        <v>0</v>
      </c>
      <c r="BA181" s="72">
        <f t="shared" si="270"/>
        <v>0</v>
      </c>
    </row>
    <row r="182" spans="2:53" x14ac:dyDescent="0.25">
      <c r="B182" t="str">
        <f t="shared" si="269"/>
        <v>IMPIANTI E MACCHINARI</v>
      </c>
      <c r="C182" s="77">
        <f t="shared" si="269"/>
        <v>0.1</v>
      </c>
      <c r="F182" s="72"/>
      <c r="G182" s="72"/>
      <c r="H182" s="72"/>
      <c r="I182" s="72"/>
      <c r="J182" s="72"/>
      <c r="K182" s="72"/>
      <c r="L182" s="72"/>
      <c r="M182" s="72"/>
      <c r="N182" s="72">
        <f>+(N$6*$C182)/12</f>
        <v>0</v>
      </c>
      <c r="O182" s="72">
        <f t="shared" ref="O182:AD187" si="271">+IF(N190=$N6,0,1)*(SUM($N6)*$C182)/12</f>
        <v>0</v>
      </c>
      <c r="P182" s="72">
        <f t="shared" si="271"/>
        <v>0</v>
      </c>
      <c r="Q182" s="72">
        <f t="shared" si="271"/>
        <v>0</v>
      </c>
      <c r="R182" s="72">
        <f t="shared" si="271"/>
        <v>0</v>
      </c>
      <c r="S182" s="72">
        <f t="shared" si="271"/>
        <v>0</v>
      </c>
      <c r="T182" s="72">
        <f t="shared" si="271"/>
        <v>0</v>
      </c>
      <c r="U182" s="72">
        <f t="shared" si="271"/>
        <v>0</v>
      </c>
      <c r="V182" s="72">
        <f t="shared" si="271"/>
        <v>0</v>
      </c>
      <c r="W182" s="72">
        <f t="shared" si="271"/>
        <v>0</v>
      </c>
      <c r="X182" s="72">
        <f t="shared" si="271"/>
        <v>0</v>
      </c>
      <c r="Y182" s="72">
        <f t="shared" si="271"/>
        <v>0</v>
      </c>
      <c r="Z182" s="72">
        <f t="shared" si="271"/>
        <v>0</v>
      </c>
      <c r="AA182" s="72">
        <f t="shared" si="271"/>
        <v>0</v>
      </c>
      <c r="AB182" s="72">
        <f t="shared" si="271"/>
        <v>0</v>
      </c>
      <c r="AC182" s="72">
        <f t="shared" si="271"/>
        <v>0</v>
      </c>
      <c r="AD182" s="72">
        <f t="shared" si="271"/>
        <v>0</v>
      </c>
      <c r="AE182" s="72">
        <f t="shared" si="270"/>
        <v>0</v>
      </c>
      <c r="AF182" s="72">
        <f t="shared" si="270"/>
        <v>0</v>
      </c>
      <c r="AG182" s="72">
        <f t="shared" si="270"/>
        <v>0</v>
      </c>
      <c r="AH182" s="72">
        <f t="shared" si="270"/>
        <v>0</v>
      </c>
      <c r="AI182" s="72">
        <f t="shared" si="270"/>
        <v>0</v>
      </c>
      <c r="AJ182" s="72">
        <f t="shared" si="270"/>
        <v>0</v>
      </c>
      <c r="AK182" s="72">
        <f t="shared" si="270"/>
        <v>0</v>
      </c>
      <c r="AL182" s="72">
        <f t="shared" si="270"/>
        <v>0</v>
      </c>
      <c r="AM182" s="72">
        <f t="shared" si="270"/>
        <v>0</v>
      </c>
      <c r="AN182" s="72">
        <f t="shared" si="270"/>
        <v>0</v>
      </c>
      <c r="AO182" s="72">
        <f t="shared" si="270"/>
        <v>0</v>
      </c>
      <c r="AP182" s="72">
        <f t="shared" si="270"/>
        <v>0</v>
      </c>
      <c r="AQ182" s="72">
        <f t="shared" si="270"/>
        <v>0</v>
      </c>
      <c r="AR182" s="72">
        <f t="shared" si="270"/>
        <v>0</v>
      </c>
      <c r="AS182" s="72">
        <f t="shared" si="270"/>
        <v>0</v>
      </c>
      <c r="AT182" s="72">
        <f t="shared" si="270"/>
        <v>0</v>
      </c>
      <c r="AU182" s="72">
        <f t="shared" si="270"/>
        <v>0</v>
      </c>
      <c r="AV182" s="72">
        <f t="shared" si="270"/>
        <v>0</v>
      </c>
      <c r="AW182" s="72">
        <f t="shared" si="270"/>
        <v>0</v>
      </c>
      <c r="AX182" s="72">
        <f t="shared" si="270"/>
        <v>0</v>
      </c>
      <c r="AY182" s="72">
        <f t="shared" si="270"/>
        <v>0</v>
      </c>
      <c r="AZ182" s="72">
        <f t="shared" si="270"/>
        <v>0</v>
      </c>
      <c r="BA182" s="72">
        <f t="shared" si="270"/>
        <v>0</v>
      </c>
    </row>
    <row r="183" spans="2:53" x14ac:dyDescent="0.25">
      <c r="B183" t="str">
        <f t="shared" si="269"/>
        <v>ATTREZZATURE IND.LI E COMM.LI</v>
      </c>
      <c r="C183" s="77">
        <f t="shared" si="269"/>
        <v>0.1</v>
      </c>
      <c r="F183" s="72"/>
      <c r="G183" s="72"/>
      <c r="H183" s="72"/>
      <c r="I183" s="72"/>
      <c r="J183" s="72"/>
      <c r="K183" s="72"/>
      <c r="L183" s="72"/>
      <c r="M183" s="72"/>
      <c r="N183" s="72">
        <f>+(N$7*$C183)/12</f>
        <v>0</v>
      </c>
      <c r="O183" s="72">
        <f t="shared" si="271"/>
        <v>0</v>
      </c>
      <c r="P183" s="72">
        <f t="shared" si="270"/>
        <v>0</v>
      </c>
      <c r="Q183" s="72">
        <f t="shared" si="270"/>
        <v>0</v>
      </c>
      <c r="R183" s="72">
        <f t="shared" si="270"/>
        <v>0</v>
      </c>
      <c r="S183" s="72">
        <f t="shared" si="270"/>
        <v>0</v>
      </c>
      <c r="T183" s="72">
        <f t="shared" si="270"/>
        <v>0</v>
      </c>
      <c r="U183" s="72">
        <f t="shared" si="270"/>
        <v>0</v>
      </c>
      <c r="V183" s="72">
        <f t="shared" si="270"/>
        <v>0</v>
      </c>
      <c r="W183" s="72">
        <f t="shared" si="270"/>
        <v>0</v>
      </c>
      <c r="X183" s="72">
        <f t="shared" si="270"/>
        <v>0</v>
      </c>
      <c r="Y183" s="72">
        <f t="shared" si="270"/>
        <v>0</v>
      </c>
      <c r="Z183" s="72">
        <f t="shared" si="270"/>
        <v>0</v>
      </c>
      <c r="AA183" s="72">
        <f t="shared" si="270"/>
        <v>0</v>
      </c>
      <c r="AB183" s="72">
        <f t="shared" si="270"/>
        <v>0</v>
      </c>
      <c r="AC183" s="72">
        <f t="shared" si="270"/>
        <v>0</v>
      </c>
      <c r="AD183" s="72">
        <f t="shared" si="270"/>
        <v>0</v>
      </c>
      <c r="AE183" s="72">
        <f t="shared" si="270"/>
        <v>0</v>
      </c>
      <c r="AF183" s="72">
        <f t="shared" si="270"/>
        <v>0</v>
      </c>
      <c r="AG183" s="72">
        <f t="shared" si="270"/>
        <v>0</v>
      </c>
      <c r="AH183" s="72">
        <f t="shared" si="270"/>
        <v>0</v>
      </c>
      <c r="AI183" s="72">
        <f t="shared" si="270"/>
        <v>0</v>
      </c>
      <c r="AJ183" s="72">
        <f t="shared" si="270"/>
        <v>0</v>
      </c>
      <c r="AK183" s="72">
        <f t="shared" si="270"/>
        <v>0</v>
      </c>
      <c r="AL183" s="72">
        <f t="shared" si="270"/>
        <v>0</v>
      </c>
      <c r="AM183" s="72">
        <f t="shared" si="270"/>
        <v>0</v>
      </c>
      <c r="AN183" s="72">
        <f t="shared" si="270"/>
        <v>0</v>
      </c>
      <c r="AO183" s="72">
        <f t="shared" si="270"/>
        <v>0</v>
      </c>
      <c r="AP183" s="72">
        <f t="shared" si="270"/>
        <v>0</v>
      </c>
      <c r="AQ183" s="72">
        <f t="shared" si="270"/>
        <v>0</v>
      </c>
      <c r="AR183" s="72">
        <f t="shared" si="270"/>
        <v>0</v>
      </c>
      <c r="AS183" s="72">
        <f t="shared" si="270"/>
        <v>0</v>
      </c>
      <c r="AT183" s="72">
        <f t="shared" si="270"/>
        <v>0</v>
      </c>
      <c r="AU183" s="72">
        <f t="shared" si="270"/>
        <v>0</v>
      </c>
      <c r="AV183" s="72">
        <f t="shared" si="270"/>
        <v>0</v>
      </c>
      <c r="AW183" s="72">
        <f t="shared" si="270"/>
        <v>0</v>
      </c>
      <c r="AX183" s="72">
        <f t="shared" si="270"/>
        <v>0</v>
      </c>
      <c r="AY183" s="72">
        <f t="shared" si="270"/>
        <v>0</v>
      </c>
      <c r="AZ183" s="72">
        <f t="shared" si="270"/>
        <v>0</v>
      </c>
      <c r="BA183" s="72">
        <f t="shared" si="270"/>
        <v>0</v>
      </c>
    </row>
    <row r="184" spans="2:53" x14ac:dyDescent="0.25">
      <c r="B184" t="str">
        <f t="shared" si="269"/>
        <v>ALTRI BENI</v>
      </c>
      <c r="C184" s="77">
        <f t="shared" si="269"/>
        <v>0.1</v>
      </c>
      <c r="F184" s="72"/>
      <c r="G184" s="72"/>
      <c r="H184" s="72"/>
      <c r="I184" s="72"/>
      <c r="J184" s="72"/>
      <c r="K184" s="72"/>
      <c r="L184" s="72"/>
      <c r="M184" s="72"/>
      <c r="N184" s="72">
        <f>+(N$8*$C184)/12</f>
        <v>0</v>
      </c>
      <c r="O184" s="72">
        <f t="shared" si="271"/>
        <v>0</v>
      </c>
      <c r="P184" s="72">
        <f t="shared" si="270"/>
        <v>0</v>
      </c>
      <c r="Q184" s="72">
        <f t="shared" si="270"/>
        <v>0</v>
      </c>
      <c r="R184" s="72">
        <f t="shared" si="270"/>
        <v>0</v>
      </c>
      <c r="S184" s="72">
        <f t="shared" si="270"/>
        <v>0</v>
      </c>
      <c r="T184" s="72">
        <f t="shared" si="270"/>
        <v>0</v>
      </c>
      <c r="U184" s="72">
        <f t="shared" si="270"/>
        <v>0</v>
      </c>
      <c r="V184" s="72">
        <f t="shared" si="270"/>
        <v>0</v>
      </c>
      <c r="W184" s="72">
        <f t="shared" si="270"/>
        <v>0</v>
      </c>
      <c r="X184" s="72">
        <f t="shared" si="270"/>
        <v>0</v>
      </c>
      <c r="Y184" s="72">
        <f t="shared" si="270"/>
        <v>0</v>
      </c>
      <c r="Z184" s="72">
        <f t="shared" si="270"/>
        <v>0</v>
      </c>
      <c r="AA184" s="72">
        <f t="shared" si="270"/>
        <v>0</v>
      </c>
      <c r="AB184" s="72">
        <f t="shared" si="270"/>
        <v>0</v>
      </c>
      <c r="AC184" s="72">
        <f t="shared" si="270"/>
        <v>0</v>
      </c>
      <c r="AD184" s="72">
        <f t="shared" si="270"/>
        <v>0</v>
      </c>
      <c r="AE184" s="72">
        <f t="shared" si="270"/>
        <v>0</v>
      </c>
      <c r="AF184" s="72">
        <f t="shared" si="270"/>
        <v>0</v>
      </c>
      <c r="AG184" s="72">
        <f t="shared" si="270"/>
        <v>0</v>
      </c>
      <c r="AH184" s="72">
        <f t="shared" si="270"/>
        <v>0</v>
      </c>
      <c r="AI184" s="72">
        <f t="shared" si="270"/>
        <v>0</v>
      </c>
      <c r="AJ184" s="72">
        <f t="shared" si="270"/>
        <v>0</v>
      </c>
      <c r="AK184" s="72">
        <f t="shared" si="270"/>
        <v>0</v>
      </c>
      <c r="AL184" s="72">
        <f t="shared" si="270"/>
        <v>0</v>
      </c>
      <c r="AM184" s="72">
        <f t="shared" si="270"/>
        <v>0</v>
      </c>
      <c r="AN184" s="72">
        <f t="shared" si="270"/>
        <v>0</v>
      </c>
      <c r="AO184" s="72">
        <f t="shared" si="270"/>
        <v>0</v>
      </c>
      <c r="AP184" s="72">
        <f t="shared" si="270"/>
        <v>0</v>
      </c>
      <c r="AQ184" s="72">
        <f t="shared" si="270"/>
        <v>0</v>
      </c>
      <c r="AR184" s="72">
        <f t="shared" si="270"/>
        <v>0</v>
      </c>
      <c r="AS184" s="72">
        <f t="shared" si="270"/>
        <v>0</v>
      </c>
      <c r="AT184" s="72">
        <f t="shared" si="270"/>
        <v>0</v>
      </c>
      <c r="AU184" s="72">
        <f t="shared" si="270"/>
        <v>0</v>
      </c>
      <c r="AV184" s="72">
        <f t="shared" si="270"/>
        <v>0</v>
      </c>
      <c r="AW184" s="72">
        <f t="shared" si="270"/>
        <v>0</v>
      </c>
      <c r="AX184" s="72">
        <f t="shared" si="270"/>
        <v>0</v>
      </c>
      <c r="AY184" s="72">
        <f t="shared" si="270"/>
        <v>0</v>
      </c>
      <c r="AZ184" s="72">
        <f t="shared" si="270"/>
        <v>0</v>
      </c>
      <c r="BA184" s="72">
        <f t="shared" si="270"/>
        <v>0</v>
      </c>
    </row>
    <row r="185" spans="2:53" x14ac:dyDescent="0.25">
      <c r="B185" t="str">
        <f t="shared" ref="B185:C187" si="272">+B168</f>
        <v>COSTI D'IMPIANTO E AMPLIAMENTO</v>
      </c>
      <c r="C185" s="77">
        <f t="shared" si="272"/>
        <v>0.1</v>
      </c>
      <c r="F185" s="72"/>
      <c r="G185" s="72"/>
      <c r="H185" s="72"/>
      <c r="I185" s="72"/>
      <c r="J185" s="72"/>
      <c r="K185" s="72"/>
      <c r="L185" s="72"/>
      <c r="M185" s="72"/>
      <c r="N185" s="72">
        <f>+(N$9*$C185)/12</f>
        <v>0</v>
      </c>
      <c r="O185" s="72">
        <f t="shared" si="271"/>
        <v>0</v>
      </c>
      <c r="P185" s="72">
        <f t="shared" si="270"/>
        <v>0</v>
      </c>
      <c r="Q185" s="72">
        <f t="shared" si="270"/>
        <v>0</v>
      </c>
      <c r="R185" s="72">
        <f t="shared" si="270"/>
        <v>0</v>
      </c>
      <c r="S185" s="72">
        <f t="shared" si="270"/>
        <v>0</v>
      </c>
      <c r="T185" s="72">
        <f t="shared" si="270"/>
        <v>0</v>
      </c>
      <c r="U185" s="72">
        <f t="shared" si="270"/>
        <v>0</v>
      </c>
      <c r="V185" s="72">
        <f t="shared" si="270"/>
        <v>0</v>
      </c>
      <c r="W185" s="72">
        <f t="shared" si="270"/>
        <v>0</v>
      </c>
      <c r="X185" s="72">
        <f t="shared" si="270"/>
        <v>0</v>
      </c>
      <c r="Y185" s="72">
        <f t="shared" si="270"/>
        <v>0</v>
      </c>
      <c r="Z185" s="72">
        <f t="shared" si="270"/>
        <v>0</v>
      </c>
      <c r="AA185" s="72">
        <f t="shared" si="270"/>
        <v>0</v>
      </c>
      <c r="AB185" s="72">
        <f t="shared" si="270"/>
        <v>0</v>
      </c>
      <c r="AC185" s="72">
        <f t="shared" si="270"/>
        <v>0</v>
      </c>
      <c r="AD185" s="72">
        <f t="shared" si="270"/>
        <v>0</v>
      </c>
      <c r="AE185" s="72">
        <f t="shared" si="270"/>
        <v>0</v>
      </c>
      <c r="AF185" s="72">
        <f t="shared" si="270"/>
        <v>0</v>
      </c>
      <c r="AG185" s="72">
        <f t="shared" si="270"/>
        <v>0</v>
      </c>
      <c r="AH185" s="72">
        <f t="shared" si="270"/>
        <v>0</v>
      </c>
      <c r="AI185" s="72">
        <f t="shared" si="270"/>
        <v>0</v>
      </c>
      <c r="AJ185" s="72">
        <f t="shared" si="270"/>
        <v>0</v>
      </c>
      <c r="AK185" s="72">
        <f t="shared" si="270"/>
        <v>0</v>
      </c>
      <c r="AL185" s="72">
        <f t="shared" si="270"/>
        <v>0</v>
      </c>
      <c r="AM185" s="72">
        <f t="shared" si="270"/>
        <v>0</v>
      </c>
      <c r="AN185" s="72">
        <f t="shared" si="270"/>
        <v>0</v>
      </c>
      <c r="AO185" s="72">
        <f t="shared" si="270"/>
        <v>0</v>
      </c>
      <c r="AP185" s="72">
        <f t="shared" si="270"/>
        <v>0</v>
      </c>
      <c r="AQ185" s="72">
        <f t="shared" si="270"/>
        <v>0</v>
      </c>
      <c r="AR185" s="72">
        <f t="shared" si="270"/>
        <v>0</v>
      </c>
      <c r="AS185" s="72">
        <f t="shared" si="270"/>
        <v>0</v>
      </c>
      <c r="AT185" s="72">
        <f t="shared" si="270"/>
        <v>0</v>
      </c>
      <c r="AU185" s="72">
        <f t="shared" si="270"/>
        <v>0</v>
      </c>
      <c r="AV185" s="72">
        <f t="shared" si="270"/>
        <v>0</v>
      </c>
      <c r="AW185" s="72">
        <f t="shared" si="270"/>
        <v>0</v>
      </c>
      <c r="AX185" s="72">
        <f t="shared" si="270"/>
        <v>0</v>
      </c>
      <c r="AY185" s="72">
        <f t="shared" si="270"/>
        <v>0</v>
      </c>
      <c r="AZ185" s="72">
        <f t="shared" si="270"/>
        <v>0</v>
      </c>
      <c r="BA185" s="72">
        <f t="shared" si="270"/>
        <v>0</v>
      </c>
    </row>
    <row r="186" spans="2:53" x14ac:dyDescent="0.25">
      <c r="B186" t="str">
        <f t="shared" si="272"/>
        <v>Ricerca &amp; Sviluppo</v>
      </c>
      <c r="C186" s="77">
        <f t="shared" si="272"/>
        <v>0.1</v>
      </c>
      <c r="F186" s="72"/>
      <c r="G186" s="72"/>
      <c r="H186" s="72"/>
      <c r="I186" s="72"/>
      <c r="J186" s="72"/>
      <c r="K186" s="72"/>
      <c r="L186" s="72"/>
      <c r="M186" s="72"/>
      <c r="N186" s="72">
        <f>+(N$10*$C186)/12</f>
        <v>0</v>
      </c>
      <c r="O186" s="72">
        <f t="shared" si="271"/>
        <v>0</v>
      </c>
      <c r="P186" s="72">
        <f t="shared" si="270"/>
        <v>0</v>
      </c>
      <c r="Q186" s="72">
        <f t="shared" si="270"/>
        <v>0</v>
      </c>
      <c r="R186" s="72">
        <f t="shared" si="270"/>
        <v>0</v>
      </c>
      <c r="S186" s="72">
        <f t="shared" si="270"/>
        <v>0</v>
      </c>
      <c r="T186" s="72">
        <f t="shared" si="270"/>
        <v>0</v>
      </c>
      <c r="U186" s="72">
        <f t="shared" si="270"/>
        <v>0</v>
      </c>
      <c r="V186" s="72">
        <f t="shared" si="270"/>
        <v>0</v>
      </c>
      <c r="W186" s="72">
        <f t="shared" si="270"/>
        <v>0</v>
      </c>
      <c r="X186" s="72">
        <f t="shared" si="270"/>
        <v>0</v>
      </c>
      <c r="Y186" s="72">
        <f t="shared" si="270"/>
        <v>0</v>
      </c>
      <c r="Z186" s="72">
        <f t="shared" si="270"/>
        <v>0</v>
      </c>
      <c r="AA186" s="72">
        <f t="shared" si="270"/>
        <v>0</v>
      </c>
      <c r="AB186" s="72">
        <f t="shared" si="270"/>
        <v>0</v>
      </c>
      <c r="AC186" s="72">
        <f t="shared" si="270"/>
        <v>0</v>
      </c>
      <c r="AD186" s="72">
        <f t="shared" si="270"/>
        <v>0</v>
      </c>
      <c r="AE186" s="72">
        <f t="shared" si="270"/>
        <v>0</v>
      </c>
      <c r="AF186" s="72">
        <f t="shared" si="270"/>
        <v>0</v>
      </c>
      <c r="AG186" s="72">
        <f t="shared" si="270"/>
        <v>0</v>
      </c>
      <c r="AH186" s="72">
        <f t="shared" si="270"/>
        <v>0</v>
      </c>
      <c r="AI186" s="72">
        <f t="shared" si="270"/>
        <v>0</v>
      </c>
      <c r="AJ186" s="72">
        <f t="shared" ref="P186:BA187" si="273">+IF(AI194=$N10,0,1)*(SUM($N10)*$C186)/12</f>
        <v>0</v>
      </c>
      <c r="AK186" s="72">
        <f t="shared" si="273"/>
        <v>0</v>
      </c>
      <c r="AL186" s="72">
        <f t="shared" si="273"/>
        <v>0</v>
      </c>
      <c r="AM186" s="72">
        <f t="shared" si="273"/>
        <v>0</v>
      </c>
      <c r="AN186" s="72">
        <f t="shared" si="273"/>
        <v>0</v>
      </c>
      <c r="AO186" s="72">
        <f t="shared" si="273"/>
        <v>0</v>
      </c>
      <c r="AP186" s="72">
        <f t="shared" si="273"/>
        <v>0</v>
      </c>
      <c r="AQ186" s="72">
        <f t="shared" si="273"/>
        <v>0</v>
      </c>
      <c r="AR186" s="72">
        <f t="shared" si="273"/>
        <v>0</v>
      </c>
      <c r="AS186" s="72">
        <f t="shared" si="273"/>
        <v>0</v>
      </c>
      <c r="AT186" s="72">
        <f t="shared" si="273"/>
        <v>0</v>
      </c>
      <c r="AU186" s="72">
        <f t="shared" si="273"/>
        <v>0</v>
      </c>
      <c r="AV186" s="72">
        <f t="shared" si="273"/>
        <v>0</v>
      </c>
      <c r="AW186" s="72">
        <f t="shared" si="273"/>
        <v>0</v>
      </c>
      <c r="AX186" s="72">
        <f t="shared" si="273"/>
        <v>0</v>
      </c>
      <c r="AY186" s="72">
        <f t="shared" si="273"/>
        <v>0</v>
      </c>
      <c r="AZ186" s="72">
        <f t="shared" si="273"/>
        <v>0</v>
      </c>
      <c r="BA186" s="72">
        <f t="shared" si="273"/>
        <v>0</v>
      </c>
    </row>
    <row r="187" spans="2:53" x14ac:dyDescent="0.25">
      <c r="B187" t="str">
        <f t="shared" si="272"/>
        <v>ALTRE IMM.NI IMMATERIALI</v>
      </c>
      <c r="C187" s="77">
        <f t="shared" si="272"/>
        <v>0.1</v>
      </c>
      <c r="F187" s="72"/>
      <c r="G187" s="72"/>
      <c r="H187" s="72"/>
      <c r="I187" s="72"/>
      <c r="J187" s="72"/>
      <c r="K187" s="72"/>
      <c r="L187" s="72"/>
      <c r="M187" s="72"/>
      <c r="N187" s="72">
        <f>+(N$11*$C187)/12</f>
        <v>0</v>
      </c>
      <c r="O187" s="72">
        <f t="shared" si="271"/>
        <v>0</v>
      </c>
      <c r="P187" s="72">
        <f t="shared" si="273"/>
        <v>0</v>
      </c>
      <c r="Q187" s="72">
        <f t="shared" si="273"/>
        <v>0</v>
      </c>
      <c r="R187" s="72">
        <f t="shared" si="273"/>
        <v>0</v>
      </c>
      <c r="S187" s="72">
        <f t="shared" si="273"/>
        <v>0</v>
      </c>
      <c r="T187" s="72">
        <f t="shared" si="273"/>
        <v>0</v>
      </c>
      <c r="U187" s="72">
        <f t="shared" si="273"/>
        <v>0</v>
      </c>
      <c r="V187" s="72">
        <f t="shared" si="273"/>
        <v>0</v>
      </c>
      <c r="W187" s="72">
        <f t="shared" si="273"/>
        <v>0</v>
      </c>
      <c r="X187" s="72">
        <f t="shared" si="273"/>
        <v>0</v>
      </c>
      <c r="Y187" s="72">
        <f t="shared" si="273"/>
        <v>0</v>
      </c>
      <c r="Z187" s="72">
        <f t="shared" si="273"/>
        <v>0</v>
      </c>
      <c r="AA187" s="72">
        <f t="shared" si="273"/>
        <v>0</v>
      </c>
      <c r="AB187" s="72">
        <f t="shared" si="273"/>
        <v>0</v>
      </c>
      <c r="AC187" s="72">
        <f t="shared" si="273"/>
        <v>0</v>
      </c>
      <c r="AD187" s="72">
        <f t="shared" si="273"/>
        <v>0</v>
      </c>
      <c r="AE187" s="72">
        <f t="shared" si="273"/>
        <v>0</v>
      </c>
      <c r="AF187" s="72">
        <f t="shared" si="273"/>
        <v>0</v>
      </c>
      <c r="AG187" s="72">
        <f t="shared" si="273"/>
        <v>0</v>
      </c>
      <c r="AH187" s="72">
        <f t="shared" si="273"/>
        <v>0</v>
      </c>
      <c r="AI187" s="72">
        <f t="shared" si="273"/>
        <v>0</v>
      </c>
      <c r="AJ187" s="72">
        <f t="shared" si="273"/>
        <v>0</v>
      </c>
      <c r="AK187" s="72">
        <f t="shared" si="273"/>
        <v>0</v>
      </c>
      <c r="AL187" s="72">
        <f t="shared" si="273"/>
        <v>0</v>
      </c>
      <c r="AM187" s="72">
        <f t="shared" si="273"/>
        <v>0</v>
      </c>
      <c r="AN187" s="72">
        <f t="shared" si="273"/>
        <v>0</v>
      </c>
      <c r="AO187" s="72">
        <f t="shared" si="273"/>
        <v>0</v>
      </c>
      <c r="AP187" s="72">
        <f t="shared" si="273"/>
        <v>0</v>
      </c>
      <c r="AQ187" s="72">
        <f t="shared" si="273"/>
        <v>0</v>
      </c>
      <c r="AR187" s="72">
        <f t="shared" si="273"/>
        <v>0</v>
      </c>
      <c r="AS187" s="72">
        <f t="shared" si="273"/>
        <v>0</v>
      </c>
      <c r="AT187" s="72">
        <f t="shared" si="273"/>
        <v>0</v>
      </c>
      <c r="AU187" s="72">
        <f t="shared" si="273"/>
        <v>0</v>
      </c>
      <c r="AV187" s="72">
        <f t="shared" si="273"/>
        <v>0</v>
      </c>
      <c r="AW187" s="72">
        <f t="shared" si="273"/>
        <v>0</v>
      </c>
      <c r="AX187" s="72">
        <f t="shared" si="273"/>
        <v>0</v>
      </c>
      <c r="AY187" s="72">
        <f t="shared" si="273"/>
        <v>0</v>
      </c>
      <c r="AZ187" s="72">
        <f t="shared" si="273"/>
        <v>0</v>
      </c>
      <c r="BA187" s="72">
        <f t="shared" si="273"/>
        <v>0</v>
      </c>
    </row>
    <row r="188" spans="2:53" ht="30" x14ac:dyDescent="0.25">
      <c r="C188" s="75"/>
      <c r="F188" s="75" t="s">
        <v>276</v>
      </c>
      <c r="G188" s="75" t="s">
        <v>276</v>
      </c>
      <c r="H188" s="75" t="s">
        <v>276</v>
      </c>
      <c r="I188" s="75" t="s">
        <v>276</v>
      </c>
      <c r="J188" s="75" t="s">
        <v>276</v>
      </c>
      <c r="K188" s="75" t="s">
        <v>276</v>
      </c>
      <c r="L188" s="75" t="s">
        <v>276</v>
      </c>
      <c r="M188" s="75" t="s">
        <v>276</v>
      </c>
      <c r="N188" s="75" t="s">
        <v>276</v>
      </c>
      <c r="O188" s="75" t="s">
        <v>276</v>
      </c>
      <c r="P188" s="75" t="s">
        <v>276</v>
      </c>
      <c r="Q188" s="75" t="s">
        <v>276</v>
      </c>
      <c r="R188" s="75" t="s">
        <v>276</v>
      </c>
      <c r="S188" s="75" t="s">
        <v>276</v>
      </c>
      <c r="T188" s="75" t="s">
        <v>276</v>
      </c>
      <c r="U188" s="75" t="s">
        <v>276</v>
      </c>
      <c r="V188" s="75" t="s">
        <v>276</v>
      </c>
      <c r="W188" s="75" t="s">
        <v>276</v>
      </c>
      <c r="X188" s="75" t="s">
        <v>276</v>
      </c>
      <c r="Y188" s="75" t="s">
        <v>276</v>
      </c>
      <c r="Z188" s="75" t="s">
        <v>276</v>
      </c>
      <c r="AA188" s="75" t="s">
        <v>276</v>
      </c>
      <c r="AB188" s="75" t="s">
        <v>276</v>
      </c>
      <c r="AC188" s="75" t="s">
        <v>276</v>
      </c>
      <c r="AD188" s="75" t="s">
        <v>276</v>
      </c>
      <c r="AE188" s="75" t="s">
        <v>276</v>
      </c>
      <c r="AF188" s="75" t="s">
        <v>276</v>
      </c>
      <c r="AG188" s="75" t="s">
        <v>276</v>
      </c>
      <c r="AH188" s="75" t="s">
        <v>276</v>
      </c>
      <c r="AI188" s="75" t="s">
        <v>276</v>
      </c>
      <c r="AJ188" s="75" t="s">
        <v>276</v>
      </c>
      <c r="AK188" s="75" t="s">
        <v>276</v>
      </c>
      <c r="AL188" s="75" t="s">
        <v>276</v>
      </c>
      <c r="AM188" s="75" t="s">
        <v>276</v>
      </c>
      <c r="AN188" s="75" t="s">
        <v>276</v>
      </c>
      <c r="AO188" s="75" t="s">
        <v>276</v>
      </c>
      <c r="AP188" s="75" t="s">
        <v>276</v>
      </c>
      <c r="AQ188" s="75" t="s">
        <v>276</v>
      </c>
      <c r="AR188" s="75" t="s">
        <v>276</v>
      </c>
      <c r="AS188" s="75" t="s">
        <v>276</v>
      </c>
      <c r="AT188" s="75" t="s">
        <v>276</v>
      </c>
      <c r="AU188" s="75" t="s">
        <v>276</v>
      </c>
      <c r="AV188" s="75" t="s">
        <v>276</v>
      </c>
      <c r="AW188" s="75" t="s">
        <v>276</v>
      </c>
      <c r="AX188" s="75" t="s">
        <v>276</v>
      </c>
      <c r="AY188" s="75" t="s">
        <v>276</v>
      </c>
      <c r="AZ188" s="75" t="s">
        <v>276</v>
      </c>
      <c r="BA188" s="75" t="s">
        <v>276</v>
      </c>
    </row>
    <row r="189" spans="2:53" x14ac:dyDescent="0.25">
      <c r="B189" t="str">
        <f t="shared" ref="B189:B195" si="274">+B181</f>
        <v>FABBRICATI</v>
      </c>
      <c r="C189" s="77"/>
      <c r="F189" s="72"/>
      <c r="G189" s="72"/>
      <c r="H189" s="72"/>
      <c r="I189" s="72"/>
      <c r="J189" s="72"/>
      <c r="K189" s="72"/>
      <c r="L189" s="72"/>
      <c r="M189" s="72"/>
      <c r="N189" s="72">
        <f t="shared" ref="N189:AS189" si="275">+M189+N181</f>
        <v>0</v>
      </c>
      <c r="O189" s="72">
        <f t="shared" si="275"/>
        <v>0</v>
      </c>
      <c r="P189" s="72">
        <f t="shared" si="275"/>
        <v>0</v>
      </c>
      <c r="Q189" s="72">
        <f t="shared" si="275"/>
        <v>0</v>
      </c>
      <c r="R189" s="72">
        <f t="shared" si="275"/>
        <v>0</v>
      </c>
      <c r="S189" s="72">
        <f t="shared" si="275"/>
        <v>0</v>
      </c>
      <c r="T189" s="72">
        <f t="shared" si="275"/>
        <v>0</v>
      </c>
      <c r="U189" s="72">
        <f t="shared" si="275"/>
        <v>0</v>
      </c>
      <c r="V189" s="72">
        <f t="shared" si="275"/>
        <v>0</v>
      </c>
      <c r="W189" s="72">
        <f t="shared" si="275"/>
        <v>0</v>
      </c>
      <c r="X189" s="72">
        <f t="shared" si="275"/>
        <v>0</v>
      </c>
      <c r="Y189" s="72">
        <f t="shared" si="275"/>
        <v>0</v>
      </c>
      <c r="Z189" s="72">
        <f t="shared" si="275"/>
        <v>0</v>
      </c>
      <c r="AA189" s="72">
        <f t="shared" si="275"/>
        <v>0</v>
      </c>
      <c r="AB189" s="72">
        <f t="shared" si="275"/>
        <v>0</v>
      </c>
      <c r="AC189" s="72">
        <f t="shared" si="275"/>
        <v>0</v>
      </c>
      <c r="AD189" s="72">
        <f t="shared" si="275"/>
        <v>0</v>
      </c>
      <c r="AE189" s="72">
        <f t="shared" si="275"/>
        <v>0</v>
      </c>
      <c r="AF189" s="72">
        <f t="shared" si="275"/>
        <v>0</v>
      </c>
      <c r="AG189" s="72">
        <f t="shared" si="275"/>
        <v>0</v>
      </c>
      <c r="AH189" s="72">
        <f t="shared" si="275"/>
        <v>0</v>
      </c>
      <c r="AI189" s="72">
        <f t="shared" si="275"/>
        <v>0</v>
      </c>
      <c r="AJ189" s="72">
        <f t="shared" si="275"/>
        <v>0</v>
      </c>
      <c r="AK189" s="72">
        <f t="shared" si="275"/>
        <v>0</v>
      </c>
      <c r="AL189" s="72">
        <f t="shared" si="275"/>
        <v>0</v>
      </c>
      <c r="AM189" s="72">
        <f t="shared" si="275"/>
        <v>0</v>
      </c>
      <c r="AN189" s="72">
        <f t="shared" si="275"/>
        <v>0</v>
      </c>
      <c r="AO189" s="72">
        <f t="shared" si="275"/>
        <v>0</v>
      </c>
      <c r="AP189" s="72">
        <f t="shared" si="275"/>
        <v>0</v>
      </c>
      <c r="AQ189" s="72">
        <f t="shared" si="275"/>
        <v>0</v>
      </c>
      <c r="AR189" s="72">
        <f t="shared" si="275"/>
        <v>0</v>
      </c>
      <c r="AS189" s="72">
        <f t="shared" si="275"/>
        <v>0</v>
      </c>
      <c r="AT189" s="72">
        <f t="shared" ref="AT189:BA189" si="276">+AS189+AT181</f>
        <v>0</v>
      </c>
      <c r="AU189" s="72">
        <f t="shared" si="276"/>
        <v>0</v>
      </c>
      <c r="AV189" s="72">
        <f t="shared" si="276"/>
        <v>0</v>
      </c>
      <c r="AW189" s="72">
        <f t="shared" si="276"/>
        <v>0</v>
      </c>
      <c r="AX189" s="72">
        <f t="shared" si="276"/>
        <v>0</v>
      </c>
      <c r="AY189" s="72">
        <f t="shared" si="276"/>
        <v>0</v>
      </c>
      <c r="AZ189" s="72">
        <f t="shared" si="276"/>
        <v>0</v>
      </c>
      <c r="BA189" s="72">
        <f t="shared" si="276"/>
        <v>0</v>
      </c>
    </row>
    <row r="190" spans="2:53" x14ac:dyDescent="0.25">
      <c r="B190" t="str">
        <f t="shared" si="274"/>
        <v>IMPIANTI E MACCHINARI</v>
      </c>
      <c r="C190" s="77"/>
      <c r="F190" s="72"/>
      <c r="G190" s="72"/>
      <c r="H190" s="72"/>
      <c r="I190" s="72"/>
      <c r="J190" s="72"/>
      <c r="K190" s="72"/>
      <c r="L190" s="72"/>
      <c r="M190" s="72"/>
      <c r="N190" s="72">
        <f t="shared" ref="N190:AS190" si="277">+M190+N182</f>
        <v>0</v>
      </c>
      <c r="O190" s="72">
        <f t="shared" si="277"/>
        <v>0</v>
      </c>
      <c r="P190" s="72">
        <f t="shared" si="277"/>
        <v>0</v>
      </c>
      <c r="Q190" s="72">
        <f t="shared" si="277"/>
        <v>0</v>
      </c>
      <c r="R190" s="72">
        <f t="shared" si="277"/>
        <v>0</v>
      </c>
      <c r="S190" s="72">
        <f t="shared" si="277"/>
        <v>0</v>
      </c>
      <c r="T190" s="72">
        <f t="shared" si="277"/>
        <v>0</v>
      </c>
      <c r="U190" s="72">
        <f t="shared" si="277"/>
        <v>0</v>
      </c>
      <c r="V190" s="72">
        <f t="shared" si="277"/>
        <v>0</v>
      </c>
      <c r="W190" s="72">
        <f t="shared" si="277"/>
        <v>0</v>
      </c>
      <c r="X190" s="72">
        <f t="shared" si="277"/>
        <v>0</v>
      </c>
      <c r="Y190" s="72">
        <f t="shared" si="277"/>
        <v>0</v>
      </c>
      <c r="Z190" s="72">
        <f t="shared" si="277"/>
        <v>0</v>
      </c>
      <c r="AA190" s="72">
        <f t="shared" si="277"/>
        <v>0</v>
      </c>
      <c r="AB190" s="72">
        <f t="shared" si="277"/>
        <v>0</v>
      </c>
      <c r="AC190" s="72">
        <f t="shared" si="277"/>
        <v>0</v>
      </c>
      <c r="AD190" s="72">
        <f t="shared" si="277"/>
        <v>0</v>
      </c>
      <c r="AE190" s="72">
        <f t="shared" si="277"/>
        <v>0</v>
      </c>
      <c r="AF190" s="72">
        <f t="shared" si="277"/>
        <v>0</v>
      </c>
      <c r="AG190" s="72">
        <f t="shared" si="277"/>
        <v>0</v>
      </c>
      <c r="AH190" s="72">
        <f t="shared" si="277"/>
        <v>0</v>
      </c>
      <c r="AI190" s="72">
        <f t="shared" si="277"/>
        <v>0</v>
      </c>
      <c r="AJ190" s="72">
        <f t="shared" si="277"/>
        <v>0</v>
      </c>
      <c r="AK190" s="72">
        <f t="shared" si="277"/>
        <v>0</v>
      </c>
      <c r="AL190" s="72">
        <f t="shared" si="277"/>
        <v>0</v>
      </c>
      <c r="AM190" s="72">
        <f t="shared" si="277"/>
        <v>0</v>
      </c>
      <c r="AN190" s="72">
        <f t="shared" si="277"/>
        <v>0</v>
      </c>
      <c r="AO190" s="72">
        <f t="shared" si="277"/>
        <v>0</v>
      </c>
      <c r="AP190" s="72">
        <f t="shared" si="277"/>
        <v>0</v>
      </c>
      <c r="AQ190" s="72">
        <f t="shared" si="277"/>
        <v>0</v>
      </c>
      <c r="AR190" s="72">
        <f t="shared" si="277"/>
        <v>0</v>
      </c>
      <c r="AS190" s="72">
        <f t="shared" si="277"/>
        <v>0</v>
      </c>
      <c r="AT190" s="72">
        <f t="shared" ref="AT190:BA190" si="278">+AS190+AT182</f>
        <v>0</v>
      </c>
      <c r="AU190" s="72">
        <f t="shared" si="278"/>
        <v>0</v>
      </c>
      <c r="AV190" s="72">
        <f t="shared" si="278"/>
        <v>0</v>
      </c>
      <c r="AW190" s="72">
        <f t="shared" si="278"/>
        <v>0</v>
      </c>
      <c r="AX190" s="72">
        <f t="shared" si="278"/>
        <v>0</v>
      </c>
      <c r="AY190" s="72">
        <f t="shared" si="278"/>
        <v>0</v>
      </c>
      <c r="AZ190" s="72">
        <f t="shared" si="278"/>
        <v>0</v>
      </c>
      <c r="BA190" s="72">
        <f t="shared" si="278"/>
        <v>0</v>
      </c>
    </row>
    <row r="191" spans="2:53" x14ac:dyDescent="0.25">
      <c r="B191" t="str">
        <f t="shared" si="274"/>
        <v>ATTREZZATURE IND.LI E COMM.LI</v>
      </c>
      <c r="C191" s="77"/>
      <c r="F191" s="72"/>
      <c r="G191" s="72"/>
      <c r="H191" s="72"/>
      <c r="I191" s="72"/>
      <c r="J191" s="72"/>
      <c r="K191" s="72"/>
      <c r="L191" s="72"/>
      <c r="M191" s="72"/>
      <c r="N191" s="72">
        <f t="shared" ref="N191:AS192" si="279">+M191+N183</f>
        <v>0</v>
      </c>
      <c r="O191" s="72">
        <f t="shared" si="279"/>
        <v>0</v>
      </c>
      <c r="P191" s="72">
        <f t="shared" si="279"/>
        <v>0</v>
      </c>
      <c r="Q191" s="72">
        <f t="shared" si="279"/>
        <v>0</v>
      </c>
      <c r="R191" s="72">
        <f t="shared" si="279"/>
        <v>0</v>
      </c>
      <c r="S191" s="72">
        <f t="shared" si="279"/>
        <v>0</v>
      </c>
      <c r="T191" s="72">
        <f t="shared" si="279"/>
        <v>0</v>
      </c>
      <c r="U191" s="72">
        <f t="shared" si="279"/>
        <v>0</v>
      </c>
      <c r="V191" s="72">
        <f t="shared" si="279"/>
        <v>0</v>
      </c>
      <c r="W191" s="72">
        <f t="shared" si="279"/>
        <v>0</v>
      </c>
      <c r="X191" s="72">
        <f t="shared" si="279"/>
        <v>0</v>
      </c>
      <c r="Y191" s="72">
        <f t="shared" si="279"/>
        <v>0</v>
      </c>
      <c r="Z191" s="72">
        <f t="shared" si="279"/>
        <v>0</v>
      </c>
      <c r="AA191" s="72">
        <f t="shared" si="279"/>
        <v>0</v>
      </c>
      <c r="AB191" s="72">
        <f t="shared" si="279"/>
        <v>0</v>
      </c>
      <c r="AC191" s="72">
        <f t="shared" si="279"/>
        <v>0</v>
      </c>
      <c r="AD191" s="72">
        <f t="shared" si="279"/>
        <v>0</v>
      </c>
      <c r="AE191" s="72">
        <f t="shared" si="279"/>
        <v>0</v>
      </c>
      <c r="AF191" s="72">
        <f t="shared" si="279"/>
        <v>0</v>
      </c>
      <c r="AG191" s="72">
        <f t="shared" si="279"/>
        <v>0</v>
      </c>
      <c r="AH191" s="72">
        <f t="shared" si="279"/>
        <v>0</v>
      </c>
      <c r="AI191" s="72">
        <f t="shared" si="279"/>
        <v>0</v>
      </c>
      <c r="AJ191" s="72">
        <f t="shared" si="279"/>
        <v>0</v>
      </c>
      <c r="AK191" s="72">
        <f t="shared" si="279"/>
        <v>0</v>
      </c>
      <c r="AL191" s="72">
        <f t="shared" si="279"/>
        <v>0</v>
      </c>
      <c r="AM191" s="72">
        <f t="shared" si="279"/>
        <v>0</v>
      </c>
      <c r="AN191" s="72">
        <f t="shared" si="279"/>
        <v>0</v>
      </c>
      <c r="AO191" s="72">
        <f t="shared" si="279"/>
        <v>0</v>
      </c>
      <c r="AP191" s="72">
        <f t="shared" si="279"/>
        <v>0</v>
      </c>
      <c r="AQ191" s="72">
        <f t="shared" si="279"/>
        <v>0</v>
      </c>
      <c r="AR191" s="72">
        <f t="shared" si="279"/>
        <v>0</v>
      </c>
      <c r="AS191" s="72">
        <f t="shared" si="279"/>
        <v>0</v>
      </c>
      <c r="AT191" s="72">
        <f t="shared" ref="AT191:BA192" si="280">+AS191+AT183</f>
        <v>0</v>
      </c>
      <c r="AU191" s="72">
        <f t="shared" si="280"/>
        <v>0</v>
      </c>
      <c r="AV191" s="72">
        <f t="shared" si="280"/>
        <v>0</v>
      </c>
      <c r="AW191" s="72">
        <f t="shared" si="280"/>
        <v>0</v>
      </c>
      <c r="AX191" s="72">
        <f t="shared" si="280"/>
        <v>0</v>
      </c>
      <c r="AY191" s="72">
        <f t="shared" si="280"/>
        <v>0</v>
      </c>
      <c r="AZ191" s="72">
        <f t="shared" si="280"/>
        <v>0</v>
      </c>
      <c r="BA191" s="72">
        <f t="shared" si="280"/>
        <v>0</v>
      </c>
    </row>
    <row r="192" spans="2:53" x14ac:dyDescent="0.25">
      <c r="B192" t="str">
        <f t="shared" si="274"/>
        <v>ALTRI BENI</v>
      </c>
      <c r="C192" s="77"/>
      <c r="F192" s="72"/>
      <c r="G192" s="72"/>
      <c r="H192" s="72"/>
      <c r="I192" s="72"/>
      <c r="J192" s="72"/>
      <c r="K192" s="72"/>
      <c r="L192" s="72"/>
      <c r="M192" s="72"/>
      <c r="N192" s="72">
        <f t="shared" si="279"/>
        <v>0</v>
      </c>
      <c r="O192" s="72">
        <f t="shared" si="279"/>
        <v>0</v>
      </c>
      <c r="P192" s="72">
        <f t="shared" si="279"/>
        <v>0</v>
      </c>
      <c r="Q192" s="72">
        <f t="shared" si="279"/>
        <v>0</v>
      </c>
      <c r="R192" s="72">
        <f t="shared" si="279"/>
        <v>0</v>
      </c>
      <c r="S192" s="72">
        <f t="shared" si="279"/>
        <v>0</v>
      </c>
      <c r="T192" s="72">
        <f t="shared" si="279"/>
        <v>0</v>
      </c>
      <c r="U192" s="72">
        <f t="shared" si="279"/>
        <v>0</v>
      </c>
      <c r="V192" s="72">
        <f t="shared" si="279"/>
        <v>0</v>
      </c>
      <c r="W192" s="72">
        <f t="shared" si="279"/>
        <v>0</v>
      </c>
      <c r="X192" s="72">
        <f t="shared" si="279"/>
        <v>0</v>
      </c>
      <c r="Y192" s="72">
        <f t="shared" si="279"/>
        <v>0</v>
      </c>
      <c r="Z192" s="72">
        <f t="shared" si="279"/>
        <v>0</v>
      </c>
      <c r="AA192" s="72">
        <f t="shared" si="279"/>
        <v>0</v>
      </c>
      <c r="AB192" s="72">
        <f t="shared" si="279"/>
        <v>0</v>
      </c>
      <c r="AC192" s="72">
        <f t="shared" si="279"/>
        <v>0</v>
      </c>
      <c r="AD192" s="72">
        <f t="shared" si="279"/>
        <v>0</v>
      </c>
      <c r="AE192" s="72">
        <f t="shared" si="279"/>
        <v>0</v>
      </c>
      <c r="AF192" s="72">
        <f t="shared" si="279"/>
        <v>0</v>
      </c>
      <c r="AG192" s="72">
        <f t="shared" si="279"/>
        <v>0</v>
      </c>
      <c r="AH192" s="72">
        <f t="shared" si="279"/>
        <v>0</v>
      </c>
      <c r="AI192" s="72">
        <f t="shared" si="279"/>
        <v>0</v>
      </c>
      <c r="AJ192" s="72">
        <f t="shared" si="279"/>
        <v>0</v>
      </c>
      <c r="AK192" s="72">
        <f t="shared" si="279"/>
        <v>0</v>
      </c>
      <c r="AL192" s="72">
        <f t="shared" si="279"/>
        <v>0</v>
      </c>
      <c r="AM192" s="72">
        <f t="shared" si="279"/>
        <v>0</v>
      </c>
      <c r="AN192" s="72">
        <f t="shared" si="279"/>
        <v>0</v>
      </c>
      <c r="AO192" s="72">
        <f t="shared" si="279"/>
        <v>0</v>
      </c>
      <c r="AP192" s="72">
        <f t="shared" si="279"/>
        <v>0</v>
      </c>
      <c r="AQ192" s="72">
        <f t="shared" si="279"/>
        <v>0</v>
      </c>
      <c r="AR192" s="72">
        <f t="shared" si="279"/>
        <v>0</v>
      </c>
      <c r="AS192" s="72">
        <f t="shared" si="279"/>
        <v>0</v>
      </c>
      <c r="AT192" s="72">
        <f t="shared" si="280"/>
        <v>0</v>
      </c>
      <c r="AU192" s="72">
        <f t="shared" si="280"/>
        <v>0</v>
      </c>
      <c r="AV192" s="72">
        <f t="shared" si="280"/>
        <v>0</v>
      </c>
      <c r="AW192" s="72">
        <f t="shared" si="280"/>
        <v>0</v>
      </c>
      <c r="AX192" s="72">
        <f t="shared" si="280"/>
        <v>0</v>
      </c>
      <c r="AY192" s="72">
        <f t="shared" si="280"/>
        <v>0</v>
      </c>
      <c r="AZ192" s="72">
        <f t="shared" si="280"/>
        <v>0</v>
      </c>
      <c r="BA192" s="72">
        <f t="shared" si="280"/>
        <v>0</v>
      </c>
    </row>
    <row r="193" spans="2:53" x14ac:dyDescent="0.25">
      <c r="B193" t="str">
        <f t="shared" si="274"/>
        <v>COSTI D'IMPIANTO E AMPLIAMENTO</v>
      </c>
      <c r="C193" s="77"/>
      <c r="F193" s="72"/>
      <c r="G193" s="72"/>
      <c r="H193" s="72"/>
      <c r="I193" s="72"/>
      <c r="J193" s="72"/>
      <c r="K193" s="72"/>
      <c r="L193" s="72"/>
      <c r="M193" s="72"/>
      <c r="N193" s="72">
        <f t="shared" ref="N193:AS193" si="281">+M193+N185</f>
        <v>0</v>
      </c>
      <c r="O193" s="72">
        <f t="shared" si="281"/>
        <v>0</v>
      </c>
      <c r="P193" s="72">
        <f t="shared" si="281"/>
        <v>0</v>
      </c>
      <c r="Q193" s="72">
        <f t="shared" si="281"/>
        <v>0</v>
      </c>
      <c r="R193" s="72">
        <f t="shared" si="281"/>
        <v>0</v>
      </c>
      <c r="S193" s="72">
        <f t="shared" si="281"/>
        <v>0</v>
      </c>
      <c r="T193" s="72">
        <f t="shared" si="281"/>
        <v>0</v>
      </c>
      <c r="U193" s="72">
        <f t="shared" si="281"/>
        <v>0</v>
      </c>
      <c r="V193" s="72">
        <f t="shared" si="281"/>
        <v>0</v>
      </c>
      <c r="W193" s="72">
        <f t="shared" si="281"/>
        <v>0</v>
      </c>
      <c r="X193" s="72">
        <f t="shared" si="281"/>
        <v>0</v>
      </c>
      <c r="Y193" s="72">
        <f t="shared" si="281"/>
        <v>0</v>
      </c>
      <c r="Z193" s="72">
        <f t="shared" si="281"/>
        <v>0</v>
      </c>
      <c r="AA193" s="72">
        <f t="shared" si="281"/>
        <v>0</v>
      </c>
      <c r="AB193" s="72">
        <f t="shared" si="281"/>
        <v>0</v>
      </c>
      <c r="AC193" s="72">
        <f t="shared" si="281"/>
        <v>0</v>
      </c>
      <c r="AD193" s="72">
        <f t="shared" si="281"/>
        <v>0</v>
      </c>
      <c r="AE193" s="72">
        <f t="shared" si="281"/>
        <v>0</v>
      </c>
      <c r="AF193" s="72">
        <f t="shared" si="281"/>
        <v>0</v>
      </c>
      <c r="AG193" s="72">
        <f t="shared" si="281"/>
        <v>0</v>
      </c>
      <c r="AH193" s="72">
        <f t="shared" si="281"/>
        <v>0</v>
      </c>
      <c r="AI193" s="72">
        <f t="shared" si="281"/>
        <v>0</v>
      </c>
      <c r="AJ193" s="72">
        <f t="shared" si="281"/>
        <v>0</v>
      </c>
      <c r="AK193" s="72">
        <f t="shared" si="281"/>
        <v>0</v>
      </c>
      <c r="AL193" s="72">
        <f t="shared" si="281"/>
        <v>0</v>
      </c>
      <c r="AM193" s="72">
        <f t="shared" si="281"/>
        <v>0</v>
      </c>
      <c r="AN193" s="72">
        <f t="shared" si="281"/>
        <v>0</v>
      </c>
      <c r="AO193" s="72">
        <f t="shared" si="281"/>
        <v>0</v>
      </c>
      <c r="AP193" s="72">
        <f t="shared" si="281"/>
        <v>0</v>
      </c>
      <c r="AQ193" s="72">
        <f t="shared" si="281"/>
        <v>0</v>
      </c>
      <c r="AR193" s="72">
        <f t="shared" si="281"/>
        <v>0</v>
      </c>
      <c r="AS193" s="72">
        <f t="shared" si="281"/>
        <v>0</v>
      </c>
      <c r="AT193" s="72">
        <f t="shared" ref="AT193:BA193" si="282">+AS193+AT185</f>
        <v>0</v>
      </c>
      <c r="AU193" s="72">
        <f t="shared" si="282"/>
        <v>0</v>
      </c>
      <c r="AV193" s="72">
        <f t="shared" si="282"/>
        <v>0</v>
      </c>
      <c r="AW193" s="72">
        <f t="shared" si="282"/>
        <v>0</v>
      </c>
      <c r="AX193" s="72">
        <f t="shared" si="282"/>
        <v>0</v>
      </c>
      <c r="AY193" s="72">
        <f t="shared" si="282"/>
        <v>0</v>
      </c>
      <c r="AZ193" s="72">
        <f t="shared" si="282"/>
        <v>0</v>
      </c>
      <c r="BA193" s="72">
        <f t="shared" si="282"/>
        <v>0</v>
      </c>
    </row>
    <row r="194" spans="2:53" x14ac:dyDescent="0.25">
      <c r="B194" t="str">
        <f t="shared" si="274"/>
        <v>Ricerca &amp; Sviluppo</v>
      </c>
      <c r="C194" s="77"/>
      <c r="F194" s="72"/>
      <c r="G194" s="72"/>
      <c r="H194" s="72"/>
      <c r="I194" s="72"/>
      <c r="J194" s="72"/>
      <c r="K194" s="72"/>
      <c r="L194" s="72"/>
      <c r="M194" s="72"/>
      <c r="N194" s="72">
        <f t="shared" ref="N194:BA194" si="283">+M194+N186</f>
        <v>0</v>
      </c>
      <c r="O194" s="72">
        <f t="shared" si="283"/>
        <v>0</v>
      </c>
      <c r="P194" s="72">
        <f t="shared" si="283"/>
        <v>0</v>
      </c>
      <c r="Q194" s="72">
        <f t="shared" si="283"/>
        <v>0</v>
      </c>
      <c r="R194" s="72">
        <f t="shared" si="283"/>
        <v>0</v>
      </c>
      <c r="S194" s="72">
        <f t="shared" si="283"/>
        <v>0</v>
      </c>
      <c r="T194" s="72">
        <f t="shared" si="283"/>
        <v>0</v>
      </c>
      <c r="U194" s="72">
        <f t="shared" si="283"/>
        <v>0</v>
      </c>
      <c r="V194" s="72">
        <f t="shared" si="283"/>
        <v>0</v>
      </c>
      <c r="W194" s="72">
        <f t="shared" si="283"/>
        <v>0</v>
      </c>
      <c r="X194" s="72">
        <f t="shared" si="283"/>
        <v>0</v>
      </c>
      <c r="Y194" s="72">
        <f t="shared" si="283"/>
        <v>0</v>
      </c>
      <c r="Z194" s="72">
        <f t="shared" si="283"/>
        <v>0</v>
      </c>
      <c r="AA194" s="72">
        <f t="shared" si="283"/>
        <v>0</v>
      </c>
      <c r="AB194" s="72">
        <f t="shared" si="283"/>
        <v>0</v>
      </c>
      <c r="AC194" s="72">
        <f t="shared" si="283"/>
        <v>0</v>
      </c>
      <c r="AD194" s="72">
        <f t="shared" si="283"/>
        <v>0</v>
      </c>
      <c r="AE194" s="72">
        <f t="shared" si="283"/>
        <v>0</v>
      </c>
      <c r="AF194" s="72">
        <f t="shared" si="283"/>
        <v>0</v>
      </c>
      <c r="AG194" s="72">
        <f t="shared" si="283"/>
        <v>0</v>
      </c>
      <c r="AH194" s="72">
        <f t="shared" si="283"/>
        <v>0</v>
      </c>
      <c r="AI194" s="72">
        <f t="shared" si="283"/>
        <v>0</v>
      </c>
      <c r="AJ194" s="72">
        <f t="shared" si="283"/>
        <v>0</v>
      </c>
      <c r="AK194" s="72">
        <f t="shared" si="283"/>
        <v>0</v>
      </c>
      <c r="AL194" s="72">
        <f t="shared" si="283"/>
        <v>0</v>
      </c>
      <c r="AM194" s="72">
        <f t="shared" si="283"/>
        <v>0</v>
      </c>
      <c r="AN194" s="72">
        <f t="shared" si="283"/>
        <v>0</v>
      </c>
      <c r="AO194" s="72">
        <f t="shared" si="283"/>
        <v>0</v>
      </c>
      <c r="AP194" s="72">
        <f t="shared" si="283"/>
        <v>0</v>
      </c>
      <c r="AQ194" s="72">
        <f t="shared" si="283"/>
        <v>0</v>
      </c>
      <c r="AR194" s="72">
        <f t="shared" si="283"/>
        <v>0</v>
      </c>
      <c r="AS194" s="72">
        <f t="shared" si="283"/>
        <v>0</v>
      </c>
      <c r="AT194" s="72">
        <f t="shared" si="283"/>
        <v>0</v>
      </c>
      <c r="AU194" s="72">
        <f t="shared" si="283"/>
        <v>0</v>
      </c>
      <c r="AV194" s="72">
        <f t="shared" si="283"/>
        <v>0</v>
      </c>
      <c r="AW194" s="72">
        <f t="shared" si="283"/>
        <v>0</v>
      </c>
      <c r="AX194" s="72">
        <f t="shared" si="283"/>
        <v>0</v>
      </c>
      <c r="AY194" s="72">
        <f t="shared" si="283"/>
        <v>0</v>
      </c>
      <c r="AZ194" s="72">
        <f t="shared" si="283"/>
        <v>0</v>
      </c>
      <c r="BA194" s="72">
        <f t="shared" si="283"/>
        <v>0</v>
      </c>
    </row>
    <row r="195" spans="2:53" x14ac:dyDescent="0.25">
      <c r="B195" t="str">
        <f t="shared" si="274"/>
        <v>ALTRE IMM.NI IMMATERIALI</v>
      </c>
      <c r="C195" s="77"/>
      <c r="F195" s="72"/>
      <c r="G195" s="72"/>
      <c r="H195" s="72"/>
      <c r="I195" s="72"/>
      <c r="J195" s="72"/>
      <c r="K195" s="72"/>
      <c r="L195" s="72"/>
      <c r="M195" s="72"/>
      <c r="N195" s="72">
        <f t="shared" ref="N195:BA195" si="284">+M195+N187</f>
        <v>0</v>
      </c>
      <c r="O195" s="72">
        <f t="shared" si="284"/>
        <v>0</v>
      </c>
      <c r="P195" s="72">
        <f t="shared" si="284"/>
        <v>0</v>
      </c>
      <c r="Q195" s="72">
        <f t="shared" si="284"/>
        <v>0</v>
      </c>
      <c r="R195" s="72">
        <f t="shared" si="284"/>
        <v>0</v>
      </c>
      <c r="S195" s="72">
        <f t="shared" si="284"/>
        <v>0</v>
      </c>
      <c r="T195" s="72">
        <f t="shared" si="284"/>
        <v>0</v>
      </c>
      <c r="U195" s="72">
        <f t="shared" si="284"/>
        <v>0</v>
      </c>
      <c r="V195" s="72">
        <f t="shared" si="284"/>
        <v>0</v>
      </c>
      <c r="W195" s="72">
        <f t="shared" si="284"/>
        <v>0</v>
      </c>
      <c r="X195" s="72">
        <f t="shared" si="284"/>
        <v>0</v>
      </c>
      <c r="Y195" s="72">
        <f t="shared" si="284"/>
        <v>0</v>
      </c>
      <c r="Z195" s="72">
        <f t="shared" si="284"/>
        <v>0</v>
      </c>
      <c r="AA195" s="72">
        <f t="shared" si="284"/>
        <v>0</v>
      </c>
      <c r="AB195" s="72">
        <f t="shared" si="284"/>
        <v>0</v>
      </c>
      <c r="AC195" s="72">
        <f t="shared" si="284"/>
        <v>0</v>
      </c>
      <c r="AD195" s="72">
        <f t="shared" si="284"/>
        <v>0</v>
      </c>
      <c r="AE195" s="72">
        <f t="shared" si="284"/>
        <v>0</v>
      </c>
      <c r="AF195" s="72">
        <f t="shared" si="284"/>
        <v>0</v>
      </c>
      <c r="AG195" s="72">
        <f t="shared" si="284"/>
        <v>0</v>
      </c>
      <c r="AH195" s="72">
        <f t="shared" si="284"/>
        <v>0</v>
      </c>
      <c r="AI195" s="72">
        <f t="shared" si="284"/>
        <v>0</v>
      </c>
      <c r="AJ195" s="72">
        <f t="shared" si="284"/>
        <v>0</v>
      </c>
      <c r="AK195" s="72">
        <f t="shared" si="284"/>
        <v>0</v>
      </c>
      <c r="AL195" s="72">
        <f t="shared" si="284"/>
        <v>0</v>
      </c>
      <c r="AM195" s="72">
        <f t="shared" si="284"/>
        <v>0</v>
      </c>
      <c r="AN195" s="72">
        <f t="shared" si="284"/>
        <v>0</v>
      </c>
      <c r="AO195" s="72">
        <f t="shared" si="284"/>
        <v>0</v>
      </c>
      <c r="AP195" s="72">
        <f t="shared" si="284"/>
        <v>0</v>
      </c>
      <c r="AQ195" s="72">
        <f t="shared" si="284"/>
        <v>0</v>
      </c>
      <c r="AR195" s="72">
        <f t="shared" si="284"/>
        <v>0</v>
      </c>
      <c r="AS195" s="72">
        <f t="shared" si="284"/>
        <v>0</v>
      </c>
      <c r="AT195" s="72">
        <f t="shared" si="284"/>
        <v>0</v>
      </c>
      <c r="AU195" s="72">
        <f t="shared" si="284"/>
        <v>0</v>
      </c>
      <c r="AV195" s="72">
        <f t="shared" si="284"/>
        <v>0</v>
      </c>
      <c r="AW195" s="72">
        <f t="shared" si="284"/>
        <v>0</v>
      </c>
      <c r="AX195" s="72">
        <f t="shared" si="284"/>
        <v>0</v>
      </c>
      <c r="AY195" s="72">
        <f t="shared" si="284"/>
        <v>0</v>
      </c>
      <c r="AZ195" s="72">
        <f t="shared" si="284"/>
        <v>0</v>
      </c>
      <c r="BA195" s="72">
        <f t="shared" si="284"/>
        <v>0</v>
      </c>
    </row>
    <row r="197" spans="2:53" ht="30" x14ac:dyDescent="0.25">
      <c r="C197" s="75" t="s">
        <v>274</v>
      </c>
      <c r="F197" s="75" t="s">
        <v>275</v>
      </c>
      <c r="G197" s="75" t="s">
        <v>275</v>
      </c>
      <c r="H197" s="75" t="s">
        <v>275</v>
      </c>
      <c r="I197" s="75" t="s">
        <v>275</v>
      </c>
      <c r="J197" s="75" t="s">
        <v>275</v>
      </c>
      <c r="K197" s="75" t="s">
        <v>275</v>
      </c>
      <c r="L197" s="75" t="s">
        <v>275</v>
      </c>
      <c r="M197" s="75" t="s">
        <v>275</v>
      </c>
      <c r="N197" s="75" t="s">
        <v>275</v>
      </c>
      <c r="O197" s="75" t="s">
        <v>275</v>
      </c>
      <c r="P197" s="75" t="s">
        <v>275</v>
      </c>
      <c r="Q197" s="75" t="s">
        <v>275</v>
      </c>
      <c r="R197" s="75" t="s">
        <v>275</v>
      </c>
      <c r="S197" s="75" t="s">
        <v>275</v>
      </c>
      <c r="T197" s="75" t="s">
        <v>275</v>
      </c>
      <c r="U197" s="75" t="s">
        <v>275</v>
      </c>
      <c r="V197" s="75" t="s">
        <v>275</v>
      </c>
      <c r="W197" s="75" t="s">
        <v>275</v>
      </c>
      <c r="X197" s="75" t="s">
        <v>275</v>
      </c>
      <c r="Y197" s="75" t="s">
        <v>275</v>
      </c>
      <c r="Z197" s="75" t="s">
        <v>275</v>
      </c>
      <c r="AA197" s="75" t="s">
        <v>275</v>
      </c>
      <c r="AB197" s="75" t="s">
        <v>275</v>
      </c>
      <c r="AC197" s="75" t="s">
        <v>275</v>
      </c>
      <c r="AD197" s="75" t="s">
        <v>275</v>
      </c>
      <c r="AE197" s="75" t="s">
        <v>275</v>
      </c>
      <c r="AF197" s="75" t="s">
        <v>275</v>
      </c>
      <c r="AG197" s="75" t="s">
        <v>275</v>
      </c>
      <c r="AH197" s="75" t="s">
        <v>275</v>
      </c>
      <c r="AI197" s="75" t="s">
        <v>275</v>
      </c>
      <c r="AJ197" s="75" t="s">
        <v>275</v>
      </c>
      <c r="AK197" s="75" t="s">
        <v>275</v>
      </c>
      <c r="AL197" s="75" t="s">
        <v>275</v>
      </c>
      <c r="AM197" s="75" t="s">
        <v>275</v>
      </c>
      <c r="AN197" s="75" t="s">
        <v>275</v>
      </c>
      <c r="AO197" s="75" t="s">
        <v>275</v>
      </c>
      <c r="AP197" s="75" t="s">
        <v>275</v>
      </c>
      <c r="AQ197" s="75" t="s">
        <v>275</v>
      </c>
      <c r="AR197" s="75" t="s">
        <v>275</v>
      </c>
      <c r="AS197" s="75" t="s">
        <v>275</v>
      </c>
      <c r="AT197" s="75" t="s">
        <v>275</v>
      </c>
      <c r="AU197" s="75" t="s">
        <v>275</v>
      </c>
      <c r="AV197" s="75" t="s">
        <v>275</v>
      </c>
      <c r="AW197" s="75" t="s">
        <v>275</v>
      </c>
      <c r="AX197" s="75" t="s">
        <v>275</v>
      </c>
      <c r="AY197" s="75" t="s">
        <v>275</v>
      </c>
      <c r="AZ197" s="75" t="s">
        <v>275</v>
      </c>
      <c r="BA197" s="75" t="s">
        <v>275</v>
      </c>
    </row>
    <row r="198" spans="2:53" x14ac:dyDescent="0.25">
      <c r="B198" t="str">
        <f t="shared" ref="B198:C201" si="285">+B181</f>
        <v>FABBRICATI</v>
      </c>
      <c r="C198" s="77">
        <f t="shared" si="285"/>
        <v>0.1</v>
      </c>
      <c r="F198" s="72"/>
      <c r="G198" s="72"/>
      <c r="H198" s="72"/>
      <c r="I198" s="72"/>
      <c r="J198" s="72"/>
      <c r="K198" s="72"/>
      <c r="L198" s="72"/>
      <c r="M198" s="72"/>
      <c r="N198" s="72"/>
      <c r="O198" s="72">
        <f>+(O$5*$C198)/12</f>
        <v>0</v>
      </c>
      <c r="P198" s="72">
        <f>+IF(O206=$O5,0,1)*(SUM($O5)*$C198)/12</f>
        <v>0</v>
      </c>
      <c r="Q198" s="72">
        <f t="shared" ref="Q198:BA203" si="286">+IF(P206=$O5,0,1)*(SUM($O5)*$C198)/12</f>
        <v>0</v>
      </c>
      <c r="R198" s="72">
        <f t="shared" si="286"/>
        <v>0</v>
      </c>
      <c r="S198" s="72">
        <f t="shared" si="286"/>
        <v>0</v>
      </c>
      <c r="T198" s="72">
        <f t="shared" si="286"/>
        <v>0</v>
      </c>
      <c r="U198" s="72">
        <f t="shared" si="286"/>
        <v>0</v>
      </c>
      <c r="V198" s="72">
        <f t="shared" si="286"/>
        <v>0</v>
      </c>
      <c r="W198" s="72">
        <f t="shared" si="286"/>
        <v>0</v>
      </c>
      <c r="X198" s="72">
        <f t="shared" si="286"/>
        <v>0</v>
      </c>
      <c r="Y198" s="72">
        <f t="shared" si="286"/>
        <v>0</v>
      </c>
      <c r="Z198" s="72">
        <f t="shared" si="286"/>
        <v>0</v>
      </c>
      <c r="AA198" s="72">
        <f t="shared" si="286"/>
        <v>0</v>
      </c>
      <c r="AB198" s="72">
        <f t="shared" si="286"/>
        <v>0</v>
      </c>
      <c r="AC198" s="72">
        <f t="shared" si="286"/>
        <v>0</v>
      </c>
      <c r="AD198" s="72">
        <f t="shared" si="286"/>
        <v>0</v>
      </c>
      <c r="AE198" s="72">
        <f t="shared" si="286"/>
        <v>0</v>
      </c>
      <c r="AF198" s="72">
        <f t="shared" si="286"/>
        <v>0</v>
      </c>
      <c r="AG198" s="72">
        <f t="shared" si="286"/>
        <v>0</v>
      </c>
      <c r="AH198" s="72">
        <f t="shared" si="286"/>
        <v>0</v>
      </c>
      <c r="AI198" s="72">
        <f t="shared" si="286"/>
        <v>0</v>
      </c>
      <c r="AJ198" s="72">
        <f t="shared" si="286"/>
        <v>0</v>
      </c>
      <c r="AK198" s="72">
        <f t="shared" si="286"/>
        <v>0</v>
      </c>
      <c r="AL198" s="72">
        <f t="shared" si="286"/>
        <v>0</v>
      </c>
      <c r="AM198" s="72">
        <f t="shared" si="286"/>
        <v>0</v>
      </c>
      <c r="AN198" s="72">
        <f t="shared" si="286"/>
        <v>0</v>
      </c>
      <c r="AO198" s="72">
        <f t="shared" si="286"/>
        <v>0</v>
      </c>
      <c r="AP198" s="72">
        <f t="shared" si="286"/>
        <v>0</v>
      </c>
      <c r="AQ198" s="72">
        <f t="shared" si="286"/>
        <v>0</v>
      </c>
      <c r="AR198" s="72">
        <f t="shared" si="286"/>
        <v>0</v>
      </c>
      <c r="AS198" s="72">
        <f t="shared" si="286"/>
        <v>0</v>
      </c>
      <c r="AT198" s="72">
        <f t="shared" si="286"/>
        <v>0</v>
      </c>
      <c r="AU198" s="72">
        <f t="shared" si="286"/>
        <v>0</v>
      </c>
      <c r="AV198" s="72">
        <f t="shared" si="286"/>
        <v>0</v>
      </c>
      <c r="AW198" s="72">
        <f t="shared" si="286"/>
        <v>0</v>
      </c>
      <c r="AX198" s="72">
        <f t="shared" si="286"/>
        <v>0</v>
      </c>
      <c r="AY198" s="72">
        <f t="shared" si="286"/>
        <v>0</v>
      </c>
      <c r="AZ198" s="72">
        <f t="shared" si="286"/>
        <v>0</v>
      </c>
      <c r="BA198" s="72">
        <f t="shared" si="286"/>
        <v>0</v>
      </c>
    </row>
    <row r="199" spans="2:53" x14ac:dyDescent="0.25">
      <c r="B199" t="str">
        <f t="shared" si="285"/>
        <v>IMPIANTI E MACCHINARI</v>
      </c>
      <c r="C199" s="77">
        <f t="shared" si="285"/>
        <v>0.1</v>
      </c>
      <c r="F199" s="72"/>
      <c r="G199" s="72"/>
      <c r="H199" s="72"/>
      <c r="I199" s="72"/>
      <c r="J199" s="72"/>
      <c r="K199" s="72"/>
      <c r="L199" s="72"/>
      <c r="M199" s="72"/>
      <c r="N199" s="72"/>
      <c r="O199" s="72">
        <f>+(O$6*$C199)/12</f>
        <v>0</v>
      </c>
      <c r="P199" s="72">
        <f t="shared" ref="P199:AE204" si="287">+IF(O207=$O6,0,1)*(SUM($O6)*$C199)/12</f>
        <v>0</v>
      </c>
      <c r="Q199" s="72">
        <f t="shared" si="287"/>
        <v>0</v>
      </c>
      <c r="R199" s="72">
        <f t="shared" si="287"/>
        <v>0</v>
      </c>
      <c r="S199" s="72">
        <f t="shared" si="287"/>
        <v>0</v>
      </c>
      <c r="T199" s="72">
        <f t="shared" si="287"/>
        <v>0</v>
      </c>
      <c r="U199" s="72">
        <f t="shared" si="287"/>
        <v>0</v>
      </c>
      <c r="V199" s="72">
        <f t="shared" si="287"/>
        <v>0</v>
      </c>
      <c r="W199" s="72">
        <f t="shared" si="287"/>
        <v>0</v>
      </c>
      <c r="X199" s="72">
        <f t="shared" si="287"/>
        <v>0</v>
      </c>
      <c r="Y199" s="72">
        <f t="shared" si="287"/>
        <v>0</v>
      </c>
      <c r="Z199" s="72">
        <f t="shared" si="287"/>
        <v>0</v>
      </c>
      <c r="AA199" s="72">
        <f t="shared" si="287"/>
        <v>0</v>
      </c>
      <c r="AB199" s="72">
        <f t="shared" si="287"/>
        <v>0</v>
      </c>
      <c r="AC199" s="72">
        <f t="shared" si="287"/>
        <v>0</v>
      </c>
      <c r="AD199" s="72">
        <f t="shared" si="287"/>
        <v>0</v>
      </c>
      <c r="AE199" s="72">
        <f t="shared" si="287"/>
        <v>0</v>
      </c>
      <c r="AF199" s="72">
        <f t="shared" si="286"/>
        <v>0</v>
      </c>
      <c r="AG199" s="72">
        <f t="shared" si="286"/>
        <v>0</v>
      </c>
      <c r="AH199" s="72">
        <f t="shared" si="286"/>
        <v>0</v>
      </c>
      <c r="AI199" s="72">
        <f t="shared" si="286"/>
        <v>0</v>
      </c>
      <c r="AJ199" s="72">
        <f t="shared" si="286"/>
        <v>0</v>
      </c>
      <c r="AK199" s="72">
        <f t="shared" si="286"/>
        <v>0</v>
      </c>
      <c r="AL199" s="72">
        <f t="shared" si="286"/>
        <v>0</v>
      </c>
      <c r="AM199" s="72">
        <f t="shared" si="286"/>
        <v>0</v>
      </c>
      <c r="AN199" s="72">
        <f t="shared" si="286"/>
        <v>0</v>
      </c>
      <c r="AO199" s="72">
        <f t="shared" si="286"/>
        <v>0</v>
      </c>
      <c r="AP199" s="72">
        <f t="shared" si="286"/>
        <v>0</v>
      </c>
      <c r="AQ199" s="72">
        <f t="shared" si="286"/>
        <v>0</v>
      </c>
      <c r="AR199" s="72">
        <f t="shared" si="286"/>
        <v>0</v>
      </c>
      <c r="AS199" s="72">
        <f t="shared" si="286"/>
        <v>0</v>
      </c>
      <c r="AT199" s="72">
        <f t="shared" si="286"/>
        <v>0</v>
      </c>
      <c r="AU199" s="72">
        <f t="shared" si="286"/>
        <v>0</v>
      </c>
      <c r="AV199" s="72">
        <f t="shared" si="286"/>
        <v>0</v>
      </c>
      <c r="AW199" s="72">
        <f t="shared" si="286"/>
        <v>0</v>
      </c>
      <c r="AX199" s="72">
        <f t="shared" si="286"/>
        <v>0</v>
      </c>
      <c r="AY199" s="72">
        <f t="shared" si="286"/>
        <v>0</v>
      </c>
      <c r="AZ199" s="72">
        <f t="shared" si="286"/>
        <v>0</v>
      </c>
      <c r="BA199" s="72">
        <f t="shared" si="286"/>
        <v>0</v>
      </c>
    </row>
    <row r="200" spans="2:53" x14ac:dyDescent="0.25">
      <c r="B200" t="str">
        <f t="shared" si="285"/>
        <v>ATTREZZATURE IND.LI E COMM.LI</v>
      </c>
      <c r="C200" s="77">
        <f t="shared" si="285"/>
        <v>0.1</v>
      </c>
      <c r="F200" s="72"/>
      <c r="G200" s="72"/>
      <c r="H200" s="72"/>
      <c r="I200" s="72"/>
      <c r="J200" s="72"/>
      <c r="K200" s="72"/>
      <c r="L200" s="72"/>
      <c r="M200" s="72"/>
      <c r="N200" s="72"/>
      <c r="O200" s="72">
        <f>+(O$7*$C200)/12</f>
        <v>0</v>
      </c>
      <c r="P200" s="72">
        <f t="shared" si="287"/>
        <v>0</v>
      </c>
      <c r="Q200" s="72">
        <f t="shared" si="286"/>
        <v>0</v>
      </c>
      <c r="R200" s="72">
        <f t="shared" si="286"/>
        <v>0</v>
      </c>
      <c r="S200" s="72">
        <f t="shared" si="286"/>
        <v>0</v>
      </c>
      <c r="T200" s="72">
        <f t="shared" si="286"/>
        <v>0</v>
      </c>
      <c r="U200" s="72">
        <f t="shared" si="286"/>
        <v>0</v>
      </c>
      <c r="V200" s="72">
        <f t="shared" si="286"/>
        <v>0</v>
      </c>
      <c r="W200" s="72">
        <f t="shared" si="286"/>
        <v>0</v>
      </c>
      <c r="X200" s="72">
        <f t="shared" si="286"/>
        <v>0</v>
      </c>
      <c r="Y200" s="72">
        <f t="shared" si="286"/>
        <v>0</v>
      </c>
      <c r="Z200" s="72">
        <f t="shared" si="286"/>
        <v>0</v>
      </c>
      <c r="AA200" s="72">
        <f t="shared" si="286"/>
        <v>0</v>
      </c>
      <c r="AB200" s="72">
        <f t="shared" si="286"/>
        <v>0</v>
      </c>
      <c r="AC200" s="72">
        <f t="shared" si="286"/>
        <v>0</v>
      </c>
      <c r="AD200" s="72">
        <f t="shared" si="286"/>
        <v>0</v>
      </c>
      <c r="AE200" s="72">
        <f t="shared" si="286"/>
        <v>0</v>
      </c>
      <c r="AF200" s="72">
        <f t="shared" si="286"/>
        <v>0</v>
      </c>
      <c r="AG200" s="72">
        <f t="shared" si="286"/>
        <v>0</v>
      </c>
      <c r="AH200" s="72">
        <f t="shared" si="286"/>
        <v>0</v>
      </c>
      <c r="AI200" s="72">
        <f t="shared" si="286"/>
        <v>0</v>
      </c>
      <c r="AJ200" s="72">
        <f t="shared" si="286"/>
        <v>0</v>
      </c>
      <c r="AK200" s="72">
        <f t="shared" si="286"/>
        <v>0</v>
      </c>
      <c r="AL200" s="72">
        <f t="shared" si="286"/>
        <v>0</v>
      </c>
      <c r="AM200" s="72">
        <f t="shared" si="286"/>
        <v>0</v>
      </c>
      <c r="AN200" s="72">
        <f t="shared" si="286"/>
        <v>0</v>
      </c>
      <c r="AO200" s="72">
        <f t="shared" si="286"/>
        <v>0</v>
      </c>
      <c r="AP200" s="72">
        <f t="shared" si="286"/>
        <v>0</v>
      </c>
      <c r="AQ200" s="72">
        <f t="shared" si="286"/>
        <v>0</v>
      </c>
      <c r="AR200" s="72">
        <f t="shared" si="286"/>
        <v>0</v>
      </c>
      <c r="AS200" s="72">
        <f t="shared" si="286"/>
        <v>0</v>
      </c>
      <c r="AT200" s="72">
        <f t="shared" si="286"/>
        <v>0</v>
      </c>
      <c r="AU200" s="72">
        <f t="shared" si="286"/>
        <v>0</v>
      </c>
      <c r="AV200" s="72">
        <f t="shared" si="286"/>
        <v>0</v>
      </c>
      <c r="AW200" s="72">
        <f t="shared" si="286"/>
        <v>0</v>
      </c>
      <c r="AX200" s="72">
        <f t="shared" si="286"/>
        <v>0</v>
      </c>
      <c r="AY200" s="72">
        <f t="shared" si="286"/>
        <v>0</v>
      </c>
      <c r="AZ200" s="72">
        <f t="shared" si="286"/>
        <v>0</v>
      </c>
      <c r="BA200" s="72">
        <f t="shared" si="286"/>
        <v>0</v>
      </c>
    </row>
    <row r="201" spans="2:53" x14ac:dyDescent="0.25">
      <c r="B201" t="str">
        <f t="shared" si="285"/>
        <v>ALTRI BENI</v>
      </c>
      <c r="C201" s="77">
        <f t="shared" si="285"/>
        <v>0.1</v>
      </c>
      <c r="F201" s="72"/>
      <c r="G201" s="72"/>
      <c r="H201" s="72"/>
      <c r="I201" s="72"/>
      <c r="J201" s="72"/>
      <c r="K201" s="72"/>
      <c r="L201" s="72"/>
      <c r="M201" s="72"/>
      <c r="N201" s="72"/>
      <c r="O201" s="72">
        <f>+(O$8*$C201)/12</f>
        <v>0</v>
      </c>
      <c r="P201" s="72">
        <f t="shared" si="287"/>
        <v>0</v>
      </c>
      <c r="Q201" s="72">
        <f t="shared" si="286"/>
        <v>0</v>
      </c>
      <c r="R201" s="72">
        <f t="shared" si="286"/>
        <v>0</v>
      </c>
      <c r="S201" s="72">
        <f t="shared" si="286"/>
        <v>0</v>
      </c>
      <c r="T201" s="72">
        <f t="shared" si="286"/>
        <v>0</v>
      </c>
      <c r="U201" s="72">
        <f t="shared" si="286"/>
        <v>0</v>
      </c>
      <c r="V201" s="72">
        <f t="shared" si="286"/>
        <v>0</v>
      </c>
      <c r="W201" s="72">
        <f t="shared" si="286"/>
        <v>0</v>
      </c>
      <c r="X201" s="72">
        <f t="shared" si="286"/>
        <v>0</v>
      </c>
      <c r="Y201" s="72">
        <f t="shared" si="286"/>
        <v>0</v>
      </c>
      <c r="Z201" s="72">
        <f t="shared" si="286"/>
        <v>0</v>
      </c>
      <c r="AA201" s="72">
        <f t="shared" si="286"/>
        <v>0</v>
      </c>
      <c r="AB201" s="72">
        <f t="shared" si="286"/>
        <v>0</v>
      </c>
      <c r="AC201" s="72">
        <f t="shared" si="286"/>
        <v>0</v>
      </c>
      <c r="AD201" s="72">
        <f t="shared" si="286"/>
        <v>0</v>
      </c>
      <c r="AE201" s="72">
        <f t="shared" si="286"/>
        <v>0</v>
      </c>
      <c r="AF201" s="72">
        <f t="shared" si="286"/>
        <v>0</v>
      </c>
      <c r="AG201" s="72">
        <f t="shared" si="286"/>
        <v>0</v>
      </c>
      <c r="AH201" s="72">
        <f t="shared" si="286"/>
        <v>0</v>
      </c>
      <c r="AI201" s="72">
        <f t="shared" si="286"/>
        <v>0</v>
      </c>
      <c r="AJ201" s="72">
        <f t="shared" si="286"/>
        <v>0</v>
      </c>
      <c r="AK201" s="72">
        <f t="shared" si="286"/>
        <v>0</v>
      </c>
      <c r="AL201" s="72">
        <f t="shared" si="286"/>
        <v>0</v>
      </c>
      <c r="AM201" s="72">
        <f t="shared" si="286"/>
        <v>0</v>
      </c>
      <c r="AN201" s="72">
        <f t="shared" si="286"/>
        <v>0</v>
      </c>
      <c r="AO201" s="72">
        <f t="shared" si="286"/>
        <v>0</v>
      </c>
      <c r="AP201" s="72">
        <f t="shared" si="286"/>
        <v>0</v>
      </c>
      <c r="AQ201" s="72">
        <f t="shared" si="286"/>
        <v>0</v>
      </c>
      <c r="AR201" s="72">
        <f t="shared" si="286"/>
        <v>0</v>
      </c>
      <c r="AS201" s="72">
        <f t="shared" si="286"/>
        <v>0</v>
      </c>
      <c r="AT201" s="72">
        <f t="shared" si="286"/>
        <v>0</v>
      </c>
      <c r="AU201" s="72">
        <f t="shared" si="286"/>
        <v>0</v>
      </c>
      <c r="AV201" s="72">
        <f t="shared" si="286"/>
        <v>0</v>
      </c>
      <c r="AW201" s="72">
        <f t="shared" si="286"/>
        <v>0</v>
      </c>
      <c r="AX201" s="72">
        <f t="shared" si="286"/>
        <v>0</v>
      </c>
      <c r="AY201" s="72">
        <f t="shared" si="286"/>
        <v>0</v>
      </c>
      <c r="AZ201" s="72">
        <f t="shared" si="286"/>
        <v>0</v>
      </c>
      <c r="BA201" s="72">
        <f t="shared" si="286"/>
        <v>0</v>
      </c>
    </row>
    <row r="202" spans="2:53" x14ac:dyDescent="0.25">
      <c r="B202" t="str">
        <f t="shared" ref="B202:C204" si="288">+B185</f>
        <v>COSTI D'IMPIANTO E AMPLIAMENTO</v>
      </c>
      <c r="C202" s="77">
        <f t="shared" si="288"/>
        <v>0.1</v>
      </c>
      <c r="F202" s="72"/>
      <c r="G202" s="72"/>
      <c r="H202" s="72"/>
      <c r="I202" s="72"/>
      <c r="J202" s="72"/>
      <c r="K202" s="72"/>
      <c r="L202" s="72"/>
      <c r="M202" s="72"/>
      <c r="N202" s="72"/>
      <c r="O202" s="72">
        <f>+(O$9*$C202)/12</f>
        <v>0</v>
      </c>
      <c r="P202" s="72">
        <f t="shared" si="287"/>
        <v>0</v>
      </c>
      <c r="Q202" s="72">
        <f t="shared" si="286"/>
        <v>0</v>
      </c>
      <c r="R202" s="72">
        <f t="shared" si="286"/>
        <v>0</v>
      </c>
      <c r="S202" s="72">
        <f t="shared" si="286"/>
        <v>0</v>
      </c>
      <c r="T202" s="72">
        <f t="shared" si="286"/>
        <v>0</v>
      </c>
      <c r="U202" s="72">
        <f t="shared" si="286"/>
        <v>0</v>
      </c>
      <c r="V202" s="72">
        <f t="shared" si="286"/>
        <v>0</v>
      </c>
      <c r="W202" s="72">
        <f t="shared" si="286"/>
        <v>0</v>
      </c>
      <c r="X202" s="72">
        <f t="shared" si="286"/>
        <v>0</v>
      </c>
      <c r="Y202" s="72">
        <f t="shared" si="286"/>
        <v>0</v>
      </c>
      <c r="Z202" s="72">
        <f t="shared" si="286"/>
        <v>0</v>
      </c>
      <c r="AA202" s="72">
        <f t="shared" si="286"/>
        <v>0</v>
      </c>
      <c r="AB202" s="72">
        <f t="shared" si="286"/>
        <v>0</v>
      </c>
      <c r="AC202" s="72">
        <f t="shared" si="286"/>
        <v>0</v>
      </c>
      <c r="AD202" s="72">
        <f t="shared" si="286"/>
        <v>0</v>
      </c>
      <c r="AE202" s="72">
        <f t="shared" si="286"/>
        <v>0</v>
      </c>
      <c r="AF202" s="72">
        <f t="shared" si="286"/>
        <v>0</v>
      </c>
      <c r="AG202" s="72">
        <f t="shared" si="286"/>
        <v>0</v>
      </c>
      <c r="AH202" s="72">
        <f t="shared" si="286"/>
        <v>0</v>
      </c>
      <c r="AI202" s="72">
        <f t="shared" si="286"/>
        <v>0</v>
      </c>
      <c r="AJ202" s="72">
        <f t="shared" si="286"/>
        <v>0</v>
      </c>
      <c r="AK202" s="72">
        <f t="shared" si="286"/>
        <v>0</v>
      </c>
      <c r="AL202" s="72">
        <f t="shared" si="286"/>
        <v>0</v>
      </c>
      <c r="AM202" s="72">
        <f t="shared" si="286"/>
        <v>0</v>
      </c>
      <c r="AN202" s="72">
        <f t="shared" si="286"/>
        <v>0</v>
      </c>
      <c r="AO202" s="72">
        <f t="shared" si="286"/>
        <v>0</v>
      </c>
      <c r="AP202" s="72">
        <f t="shared" si="286"/>
        <v>0</v>
      </c>
      <c r="AQ202" s="72">
        <f t="shared" si="286"/>
        <v>0</v>
      </c>
      <c r="AR202" s="72">
        <f t="shared" si="286"/>
        <v>0</v>
      </c>
      <c r="AS202" s="72">
        <f t="shared" si="286"/>
        <v>0</v>
      </c>
      <c r="AT202" s="72">
        <f t="shared" si="286"/>
        <v>0</v>
      </c>
      <c r="AU202" s="72">
        <f t="shared" si="286"/>
        <v>0</v>
      </c>
      <c r="AV202" s="72">
        <f t="shared" si="286"/>
        <v>0</v>
      </c>
      <c r="AW202" s="72">
        <f t="shared" si="286"/>
        <v>0</v>
      </c>
      <c r="AX202" s="72">
        <f t="shared" si="286"/>
        <v>0</v>
      </c>
      <c r="AY202" s="72">
        <f t="shared" si="286"/>
        <v>0</v>
      </c>
      <c r="AZ202" s="72">
        <f t="shared" si="286"/>
        <v>0</v>
      </c>
      <c r="BA202" s="72">
        <f t="shared" si="286"/>
        <v>0</v>
      </c>
    </row>
    <row r="203" spans="2:53" x14ac:dyDescent="0.25">
      <c r="B203" t="str">
        <f t="shared" si="288"/>
        <v>Ricerca &amp; Sviluppo</v>
      </c>
      <c r="C203" s="77">
        <f t="shared" si="288"/>
        <v>0.1</v>
      </c>
      <c r="F203" s="72"/>
      <c r="G203" s="72"/>
      <c r="H203" s="72"/>
      <c r="I203" s="72"/>
      <c r="J203" s="72"/>
      <c r="K203" s="72"/>
      <c r="L203" s="72"/>
      <c r="M203" s="72"/>
      <c r="N203" s="72"/>
      <c r="O203" s="72">
        <f>+(O$10*$C203)/12</f>
        <v>0</v>
      </c>
      <c r="P203" s="72">
        <f t="shared" si="287"/>
        <v>0</v>
      </c>
      <c r="Q203" s="72">
        <f t="shared" si="286"/>
        <v>0</v>
      </c>
      <c r="R203" s="72">
        <f t="shared" si="286"/>
        <v>0</v>
      </c>
      <c r="S203" s="72">
        <f t="shared" si="286"/>
        <v>0</v>
      </c>
      <c r="T203" s="72">
        <f t="shared" si="286"/>
        <v>0</v>
      </c>
      <c r="U203" s="72">
        <f t="shared" si="286"/>
        <v>0</v>
      </c>
      <c r="V203" s="72">
        <f t="shared" si="286"/>
        <v>0</v>
      </c>
      <c r="W203" s="72">
        <f t="shared" si="286"/>
        <v>0</v>
      </c>
      <c r="X203" s="72">
        <f t="shared" si="286"/>
        <v>0</v>
      </c>
      <c r="Y203" s="72">
        <f t="shared" si="286"/>
        <v>0</v>
      </c>
      <c r="Z203" s="72">
        <f t="shared" si="286"/>
        <v>0</v>
      </c>
      <c r="AA203" s="72">
        <f t="shared" si="286"/>
        <v>0</v>
      </c>
      <c r="AB203" s="72">
        <f t="shared" si="286"/>
        <v>0</v>
      </c>
      <c r="AC203" s="72">
        <f t="shared" si="286"/>
        <v>0</v>
      </c>
      <c r="AD203" s="72">
        <f t="shared" si="286"/>
        <v>0</v>
      </c>
      <c r="AE203" s="72">
        <f t="shared" si="286"/>
        <v>0</v>
      </c>
      <c r="AF203" s="72">
        <f t="shared" si="286"/>
        <v>0</v>
      </c>
      <c r="AG203" s="72">
        <f t="shared" si="286"/>
        <v>0</v>
      </c>
      <c r="AH203" s="72">
        <f t="shared" si="286"/>
        <v>0</v>
      </c>
      <c r="AI203" s="72">
        <f t="shared" si="286"/>
        <v>0</v>
      </c>
      <c r="AJ203" s="72">
        <f t="shared" si="286"/>
        <v>0</v>
      </c>
      <c r="AK203" s="72">
        <f t="shared" si="286"/>
        <v>0</v>
      </c>
      <c r="AL203" s="72">
        <f t="shared" si="286"/>
        <v>0</v>
      </c>
      <c r="AM203" s="72">
        <f t="shared" si="286"/>
        <v>0</v>
      </c>
      <c r="AN203" s="72">
        <f t="shared" si="286"/>
        <v>0</v>
      </c>
      <c r="AO203" s="72">
        <f t="shared" si="286"/>
        <v>0</v>
      </c>
      <c r="AP203" s="72">
        <f t="shared" ref="Q203:BA204" si="289">+IF(AO211=$O10,0,1)*(SUM($O10)*$C203)/12</f>
        <v>0</v>
      </c>
      <c r="AQ203" s="72">
        <f t="shared" si="289"/>
        <v>0</v>
      </c>
      <c r="AR203" s="72">
        <f t="shared" si="289"/>
        <v>0</v>
      </c>
      <c r="AS203" s="72">
        <f t="shared" si="289"/>
        <v>0</v>
      </c>
      <c r="AT203" s="72">
        <f t="shared" si="289"/>
        <v>0</v>
      </c>
      <c r="AU203" s="72">
        <f t="shared" si="289"/>
        <v>0</v>
      </c>
      <c r="AV203" s="72">
        <f t="shared" si="289"/>
        <v>0</v>
      </c>
      <c r="AW203" s="72">
        <f t="shared" si="289"/>
        <v>0</v>
      </c>
      <c r="AX203" s="72">
        <f t="shared" si="289"/>
        <v>0</v>
      </c>
      <c r="AY203" s="72">
        <f t="shared" si="289"/>
        <v>0</v>
      </c>
      <c r="AZ203" s="72">
        <f t="shared" si="289"/>
        <v>0</v>
      </c>
      <c r="BA203" s="72">
        <f t="shared" si="289"/>
        <v>0</v>
      </c>
    </row>
    <row r="204" spans="2:53" x14ac:dyDescent="0.25">
      <c r="B204" t="str">
        <f t="shared" si="288"/>
        <v>ALTRE IMM.NI IMMATERIALI</v>
      </c>
      <c r="C204" s="77">
        <f t="shared" si="288"/>
        <v>0.1</v>
      </c>
      <c r="F204" s="72"/>
      <c r="G204" s="72"/>
      <c r="H204" s="72"/>
      <c r="I204" s="72"/>
      <c r="J204" s="72"/>
      <c r="K204" s="72"/>
      <c r="L204" s="72"/>
      <c r="M204" s="72"/>
      <c r="N204" s="72"/>
      <c r="O204" s="72">
        <f>+(O$11*$C204)/12</f>
        <v>0</v>
      </c>
      <c r="P204" s="72">
        <f t="shared" si="287"/>
        <v>0</v>
      </c>
      <c r="Q204" s="72">
        <f t="shared" si="289"/>
        <v>0</v>
      </c>
      <c r="R204" s="72">
        <f t="shared" si="289"/>
        <v>0</v>
      </c>
      <c r="S204" s="72">
        <f t="shared" si="289"/>
        <v>0</v>
      </c>
      <c r="T204" s="72">
        <f t="shared" si="289"/>
        <v>0</v>
      </c>
      <c r="U204" s="72">
        <f t="shared" si="289"/>
        <v>0</v>
      </c>
      <c r="V204" s="72">
        <f t="shared" si="289"/>
        <v>0</v>
      </c>
      <c r="W204" s="72">
        <f t="shared" si="289"/>
        <v>0</v>
      </c>
      <c r="X204" s="72">
        <f t="shared" si="289"/>
        <v>0</v>
      </c>
      <c r="Y204" s="72">
        <f t="shared" si="289"/>
        <v>0</v>
      </c>
      <c r="Z204" s="72">
        <f t="shared" si="289"/>
        <v>0</v>
      </c>
      <c r="AA204" s="72">
        <f t="shared" si="289"/>
        <v>0</v>
      </c>
      <c r="AB204" s="72">
        <f t="shared" si="289"/>
        <v>0</v>
      </c>
      <c r="AC204" s="72">
        <f t="shared" si="289"/>
        <v>0</v>
      </c>
      <c r="AD204" s="72">
        <f t="shared" si="289"/>
        <v>0</v>
      </c>
      <c r="AE204" s="72">
        <f t="shared" si="289"/>
        <v>0</v>
      </c>
      <c r="AF204" s="72">
        <f t="shared" si="289"/>
        <v>0</v>
      </c>
      <c r="AG204" s="72">
        <f t="shared" si="289"/>
        <v>0</v>
      </c>
      <c r="AH204" s="72">
        <f t="shared" si="289"/>
        <v>0</v>
      </c>
      <c r="AI204" s="72">
        <f t="shared" si="289"/>
        <v>0</v>
      </c>
      <c r="AJ204" s="72">
        <f t="shared" si="289"/>
        <v>0</v>
      </c>
      <c r="AK204" s="72">
        <f t="shared" si="289"/>
        <v>0</v>
      </c>
      <c r="AL204" s="72">
        <f t="shared" si="289"/>
        <v>0</v>
      </c>
      <c r="AM204" s="72">
        <f t="shared" si="289"/>
        <v>0</v>
      </c>
      <c r="AN204" s="72">
        <f t="shared" si="289"/>
        <v>0</v>
      </c>
      <c r="AO204" s="72">
        <f t="shared" si="289"/>
        <v>0</v>
      </c>
      <c r="AP204" s="72">
        <f t="shared" si="289"/>
        <v>0</v>
      </c>
      <c r="AQ204" s="72">
        <f t="shared" si="289"/>
        <v>0</v>
      </c>
      <c r="AR204" s="72">
        <f t="shared" si="289"/>
        <v>0</v>
      </c>
      <c r="AS204" s="72">
        <f t="shared" si="289"/>
        <v>0</v>
      </c>
      <c r="AT204" s="72">
        <f t="shared" si="289"/>
        <v>0</v>
      </c>
      <c r="AU204" s="72">
        <f t="shared" si="289"/>
        <v>0</v>
      </c>
      <c r="AV204" s="72">
        <f t="shared" si="289"/>
        <v>0</v>
      </c>
      <c r="AW204" s="72">
        <f t="shared" si="289"/>
        <v>0</v>
      </c>
      <c r="AX204" s="72">
        <f t="shared" si="289"/>
        <v>0</v>
      </c>
      <c r="AY204" s="72">
        <f t="shared" si="289"/>
        <v>0</v>
      </c>
      <c r="AZ204" s="72">
        <f t="shared" si="289"/>
        <v>0</v>
      </c>
      <c r="BA204" s="72">
        <f t="shared" si="289"/>
        <v>0</v>
      </c>
    </row>
    <row r="205" spans="2:53" ht="30" x14ac:dyDescent="0.25">
      <c r="C205" s="75"/>
      <c r="F205" s="75" t="s">
        <v>276</v>
      </c>
      <c r="G205" s="75" t="s">
        <v>276</v>
      </c>
      <c r="H205" s="75" t="s">
        <v>276</v>
      </c>
      <c r="I205" s="75" t="s">
        <v>276</v>
      </c>
      <c r="J205" s="75" t="s">
        <v>276</v>
      </c>
      <c r="K205" s="75" t="s">
        <v>276</v>
      </c>
      <c r="L205" s="75" t="s">
        <v>276</v>
      </c>
      <c r="M205" s="75" t="s">
        <v>276</v>
      </c>
      <c r="N205" s="75" t="s">
        <v>276</v>
      </c>
      <c r="O205" s="75" t="s">
        <v>276</v>
      </c>
      <c r="P205" s="75" t="s">
        <v>276</v>
      </c>
      <c r="Q205" s="75" t="s">
        <v>276</v>
      </c>
      <c r="R205" s="75" t="s">
        <v>276</v>
      </c>
      <c r="S205" s="75" t="s">
        <v>276</v>
      </c>
      <c r="T205" s="75" t="s">
        <v>276</v>
      </c>
      <c r="U205" s="75" t="s">
        <v>276</v>
      </c>
      <c r="V205" s="75" t="s">
        <v>276</v>
      </c>
      <c r="W205" s="75" t="s">
        <v>276</v>
      </c>
      <c r="X205" s="75" t="s">
        <v>276</v>
      </c>
      <c r="Y205" s="75" t="s">
        <v>276</v>
      </c>
      <c r="Z205" s="75" t="s">
        <v>276</v>
      </c>
      <c r="AA205" s="75" t="s">
        <v>276</v>
      </c>
      <c r="AB205" s="75" t="s">
        <v>276</v>
      </c>
      <c r="AC205" s="75" t="s">
        <v>276</v>
      </c>
      <c r="AD205" s="75" t="s">
        <v>276</v>
      </c>
      <c r="AE205" s="75" t="s">
        <v>276</v>
      </c>
      <c r="AF205" s="75" t="s">
        <v>276</v>
      </c>
      <c r="AG205" s="75" t="s">
        <v>276</v>
      </c>
      <c r="AH205" s="75" t="s">
        <v>276</v>
      </c>
      <c r="AI205" s="75" t="s">
        <v>276</v>
      </c>
      <c r="AJ205" s="75" t="s">
        <v>276</v>
      </c>
      <c r="AK205" s="75" t="s">
        <v>276</v>
      </c>
      <c r="AL205" s="75" t="s">
        <v>276</v>
      </c>
      <c r="AM205" s="75" t="s">
        <v>276</v>
      </c>
      <c r="AN205" s="75" t="s">
        <v>276</v>
      </c>
      <c r="AO205" s="75" t="s">
        <v>276</v>
      </c>
      <c r="AP205" s="75" t="s">
        <v>276</v>
      </c>
      <c r="AQ205" s="75" t="s">
        <v>276</v>
      </c>
      <c r="AR205" s="75" t="s">
        <v>276</v>
      </c>
      <c r="AS205" s="75" t="s">
        <v>276</v>
      </c>
      <c r="AT205" s="75" t="s">
        <v>276</v>
      </c>
      <c r="AU205" s="75" t="s">
        <v>276</v>
      </c>
      <c r="AV205" s="75" t="s">
        <v>276</v>
      </c>
      <c r="AW205" s="75" t="s">
        <v>276</v>
      </c>
      <c r="AX205" s="75" t="s">
        <v>276</v>
      </c>
      <c r="AY205" s="75" t="s">
        <v>276</v>
      </c>
      <c r="AZ205" s="75" t="s">
        <v>276</v>
      </c>
      <c r="BA205" s="75" t="s">
        <v>276</v>
      </c>
    </row>
    <row r="206" spans="2:53" x14ac:dyDescent="0.25">
      <c r="B206" t="str">
        <f t="shared" ref="B206:B212" si="290">+B198</f>
        <v>FABBRICATI</v>
      </c>
      <c r="C206" s="77"/>
      <c r="F206" s="72"/>
      <c r="G206" s="72"/>
      <c r="H206" s="72"/>
      <c r="I206" s="72"/>
      <c r="J206" s="72"/>
      <c r="K206" s="72"/>
      <c r="L206" s="72"/>
      <c r="M206" s="72"/>
      <c r="N206" s="72"/>
      <c r="O206" s="72">
        <f t="shared" ref="O206:AT206" si="291">+N206+O198</f>
        <v>0</v>
      </c>
      <c r="P206" s="72">
        <f t="shared" si="291"/>
        <v>0</v>
      </c>
      <c r="Q206" s="72">
        <f t="shared" si="291"/>
        <v>0</v>
      </c>
      <c r="R206" s="72">
        <f t="shared" si="291"/>
        <v>0</v>
      </c>
      <c r="S206" s="72">
        <f t="shared" si="291"/>
        <v>0</v>
      </c>
      <c r="T206" s="72">
        <f t="shared" si="291"/>
        <v>0</v>
      </c>
      <c r="U206" s="72">
        <f t="shared" si="291"/>
        <v>0</v>
      </c>
      <c r="V206" s="72">
        <f t="shared" si="291"/>
        <v>0</v>
      </c>
      <c r="W206" s="72">
        <f t="shared" si="291"/>
        <v>0</v>
      </c>
      <c r="X206" s="72">
        <f t="shared" si="291"/>
        <v>0</v>
      </c>
      <c r="Y206" s="72">
        <f t="shared" si="291"/>
        <v>0</v>
      </c>
      <c r="Z206" s="72">
        <f t="shared" si="291"/>
        <v>0</v>
      </c>
      <c r="AA206" s="72">
        <f t="shared" si="291"/>
        <v>0</v>
      </c>
      <c r="AB206" s="72">
        <f t="shared" si="291"/>
        <v>0</v>
      </c>
      <c r="AC206" s="72">
        <f t="shared" si="291"/>
        <v>0</v>
      </c>
      <c r="AD206" s="72">
        <f t="shared" si="291"/>
        <v>0</v>
      </c>
      <c r="AE206" s="72">
        <f t="shared" si="291"/>
        <v>0</v>
      </c>
      <c r="AF206" s="72">
        <f t="shared" si="291"/>
        <v>0</v>
      </c>
      <c r="AG206" s="72">
        <f t="shared" si="291"/>
        <v>0</v>
      </c>
      <c r="AH206" s="72">
        <f t="shared" si="291"/>
        <v>0</v>
      </c>
      <c r="AI206" s="72">
        <f t="shared" si="291"/>
        <v>0</v>
      </c>
      <c r="AJ206" s="72">
        <f t="shared" si="291"/>
        <v>0</v>
      </c>
      <c r="AK206" s="72">
        <f t="shared" si="291"/>
        <v>0</v>
      </c>
      <c r="AL206" s="72">
        <f t="shared" si="291"/>
        <v>0</v>
      </c>
      <c r="AM206" s="72">
        <f t="shared" si="291"/>
        <v>0</v>
      </c>
      <c r="AN206" s="72">
        <f t="shared" si="291"/>
        <v>0</v>
      </c>
      <c r="AO206" s="72">
        <f t="shared" si="291"/>
        <v>0</v>
      </c>
      <c r="AP206" s="72">
        <f t="shared" si="291"/>
        <v>0</v>
      </c>
      <c r="AQ206" s="72">
        <f t="shared" si="291"/>
        <v>0</v>
      </c>
      <c r="AR206" s="72">
        <f t="shared" si="291"/>
        <v>0</v>
      </c>
      <c r="AS206" s="72">
        <f t="shared" si="291"/>
        <v>0</v>
      </c>
      <c r="AT206" s="72">
        <f t="shared" si="291"/>
        <v>0</v>
      </c>
      <c r="AU206" s="72">
        <f t="shared" ref="AU206:BA206" si="292">+AT206+AU198</f>
        <v>0</v>
      </c>
      <c r="AV206" s="72">
        <f t="shared" si="292"/>
        <v>0</v>
      </c>
      <c r="AW206" s="72">
        <f t="shared" si="292"/>
        <v>0</v>
      </c>
      <c r="AX206" s="72">
        <f t="shared" si="292"/>
        <v>0</v>
      </c>
      <c r="AY206" s="72">
        <f t="shared" si="292"/>
        <v>0</v>
      </c>
      <c r="AZ206" s="72">
        <f t="shared" si="292"/>
        <v>0</v>
      </c>
      <c r="BA206" s="72">
        <f t="shared" si="292"/>
        <v>0</v>
      </c>
    </row>
    <row r="207" spans="2:53" x14ac:dyDescent="0.25">
      <c r="B207" t="str">
        <f t="shared" si="290"/>
        <v>IMPIANTI E MACCHINARI</v>
      </c>
      <c r="C207" s="77"/>
      <c r="F207" s="72"/>
      <c r="G207" s="72"/>
      <c r="H207" s="72"/>
      <c r="I207" s="72"/>
      <c r="J207" s="72"/>
      <c r="K207" s="72"/>
      <c r="L207" s="72"/>
      <c r="M207" s="72"/>
      <c r="N207" s="72"/>
      <c r="O207" s="72">
        <f t="shared" ref="O207:AT207" si="293">+N207+O199</f>
        <v>0</v>
      </c>
      <c r="P207" s="72">
        <f t="shared" si="293"/>
        <v>0</v>
      </c>
      <c r="Q207" s="72">
        <f t="shared" si="293"/>
        <v>0</v>
      </c>
      <c r="R207" s="72">
        <f t="shared" si="293"/>
        <v>0</v>
      </c>
      <c r="S207" s="72">
        <f t="shared" si="293"/>
        <v>0</v>
      </c>
      <c r="T207" s="72">
        <f t="shared" si="293"/>
        <v>0</v>
      </c>
      <c r="U207" s="72">
        <f t="shared" si="293"/>
        <v>0</v>
      </c>
      <c r="V207" s="72">
        <f t="shared" si="293"/>
        <v>0</v>
      </c>
      <c r="W207" s="72">
        <f t="shared" si="293"/>
        <v>0</v>
      </c>
      <c r="X207" s="72">
        <f t="shared" si="293"/>
        <v>0</v>
      </c>
      <c r="Y207" s="72">
        <f t="shared" si="293"/>
        <v>0</v>
      </c>
      <c r="Z207" s="72">
        <f t="shared" si="293"/>
        <v>0</v>
      </c>
      <c r="AA207" s="72">
        <f t="shared" si="293"/>
        <v>0</v>
      </c>
      <c r="AB207" s="72">
        <f t="shared" si="293"/>
        <v>0</v>
      </c>
      <c r="AC207" s="72">
        <f t="shared" si="293"/>
        <v>0</v>
      </c>
      <c r="AD207" s="72">
        <f t="shared" si="293"/>
        <v>0</v>
      </c>
      <c r="AE207" s="72">
        <f t="shared" si="293"/>
        <v>0</v>
      </c>
      <c r="AF207" s="72">
        <f t="shared" si="293"/>
        <v>0</v>
      </c>
      <c r="AG207" s="72">
        <f t="shared" si="293"/>
        <v>0</v>
      </c>
      <c r="AH207" s="72">
        <f t="shared" si="293"/>
        <v>0</v>
      </c>
      <c r="AI207" s="72">
        <f t="shared" si="293"/>
        <v>0</v>
      </c>
      <c r="AJ207" s="72">
        <f t="shared" si="293"/>
        <v>0</v>
      </c>
      <c r="AK207" s="72">
        <f t="shared" si="293"/>
        <v>0</v>
      </c>
      <c r="AL207" s="72">
        <f t="shared" si="293"/>
        <v>0</v>
      </c>
      <c r="AM207" s="72">
        <f t="shared" si="293"/>
        <v>0</v>
      </c>
      <c r="AN207" s="72">
        <f t="shared" si="293"/>
        <v>0</v>
      </c>
      <c r="AO207" s="72">
        <f t="shared" si="293"/>
        <v>0</v>
      </c>
      <c r="AP207" s="72">
        <f t="shared" si="293"/>
        <v>0</v>
      </c>
      <c r="AQ207" s="72">
        <f t="shared" si="293"/>
        <v>0</v>
      </c>
      <c r="AR207" s="72">
        <f t="shared" si="293"/>
        <v>0</v>
      </c>
      <c r="AS207" s="72">
        <f t="shared" si="293"/>
        <v>0</v>
      </c>
      <c r="AT207" s="72">
        <f t="shared" si="293"/>
        <v>0</v>
      </c>
      <c r="AU207" s="72">
        <f t="shared" ref="AU207:BA207" si="294">+AT207+AU199</f>
        <v>0</v>
      </c>
      <c r="AV207" s="72">
        <f t="shared" si="294"/>
        <v>0</v>
      </c>
      <c r="AW207" s="72">
        <f t="shared" si="294"/>
        <v>0</v>
      </c>
      <c r="AX207" s="72">
        <f t="shared" si="294"/>
        <v>0</v>
      </c>
      <c r="AY207" s="72">
        <f t="shared" si="294"/>
        <v>0</v>
      </c>
      <c r="AZ207" s="72">
        <f t="shared" si="294"/>
        <v>0</v>
      </c>
      <c r="BA207" s="72">
        <f t="shared" si="294"/>
        <v>0</v>
      </c>
    </row>
    <row r="208" spans="2:53" x14ac:dyDescent="0.25">
      <c r="B208" t="str">
        <f t="shared" si="290"/>
        <v>ATTREZZATURE IND.LI E COMM.LI</v>
      </c>
      <c r="C208" s="77"/>
      <c r="F208" s="72"/>
      <c r="G208" s="72"/>
      <c r="H208" s="72"/>
      <c r="I208" s="72"/>
      <c r="J208" s="72"/>
      <c r="K208" s="72"/>
      <c r="L208" s="72"/>
      <c r="M208" s="72"/>
      <c r="N208" s="72"/>
      <c r="O208" s="72">
        <f t="shared" ref="O208:AT209" si="295">+N208+O200</f>
        <v>0</v>
      </c>
      <c r="P208" s="72">
        <f t="shared" si="295"/>
        <v>0</v>
      </c>
      <c r="Q208" s="72">
        <f t="shared" si="295"/>
        <v>0</v>
      </c>
      <c r="R208" s="72">
        <f t="shared" si="295"/>
        <v>0</v>
      </c>
      <c r="S208" s="72">
        <f t="shared" si="295"/>
        <v>0</v>
      </c>
      <c r="T208" s="72">
        <f t="shared" si="295"/>
        <v>0</v>
      </c>
      <c r="U208" s="72">
        <f t="shared" si="295"/>
        <v>0</v>
      </c>
      <c r="V208" s="72">
        <f t="shared" si="295"/>
        <v>0</v>
      </c>
      <c r="W208" s="72">
        <f t="shared" si="295"/>
        <v>0</v>
      </c>
      <c r="X208" s="72">
        <f t="shared" si="295"/>
        <v>0</v>
      </c>
      <c r="Y208" s="72">
        <f t="shared" si="295"/>
        <v>0</v>
      </c>
      <c r="Z208" s="72">
        <f t="shared" si="295"/>
        <v>0</v>
      </c>
      <c r="AA208" s="72">
        <f t="shared" si="295"/>
        <v>0</v>
      </c>
      <c r="AB208" s="72">
        <f t="shared" si="295"/>
        <v>0</v>
      </c>
      <c r="AC208" s="72">
        <f t="shared" si="295"/>
        <v>0</v>
      </c>
      <c r="AD208" s="72">
        <f t="shared" si="295"/>
        <v>0</v>
      </c>
      <c r="AE208" s="72">
        <f t="shared" si="295"/>
        <v>0</v>
      </c>
      <c r="AF208" s="72">
        <f t="shared" si="295"/>
        <v>0</v>
      </c>
      <c r="AG208" s="72">
        <f t="shared" si="295"/>
        <v>0</v>
      </c>
      <c r="AH208" s="72">
        <f t="shared" si="295"/>
        <v>0</v>
      </c>
      <c r="AI208" s="72">
        <f t="shared" si="295"/>
        <v>0</v>
      </c>
      <c r="AJ208" s="72">
        <f t="shared" si="295"/>
        <v>0</v>
      </c>
      <c r="AK208" s="72">
        <f t="shared" si="295"/>
        <v>0</v>
      </c>
      <c r="AL208" s="72">
        <f t="shared" si="295"/>
        <v>0</v>
      </c>
      <c r="AM208" s="72">
        <f t="shared" si="295"/>
        <v>0</v>
      </c>
      <c r="AN208" s="72">
        <f t="shared" si="295"/>
        <v>0</v>
      </c>
      <c r="AO208" s="72">
        <f t="shared" si="295"/>
        <v>0</v>
      </c>
      <c r="AP208" s="72">
        <f t="shared" si="295"/>
        <v>0</v>
      </c>
      <c r="AQ208" s="72">
        <f t="shared" si="295"/>
        <v>0</v>
      </c>
      <c r="AR208" s="72">
        <f t="shared" si="295"/>
        <v>0</v>
      </c>
      <c r="AS208" s="72">
        <f t="shared" si="295"/>
        <v>0</v>
      </c>
      <c r="AT208" s="72">
        <f t="shared" si="295"/>
        <v>0</v>
      </c>
      <c r="AU208" s="72">
        <f t="shared" ref="AU208:BA209" si="296">+AT208+AU200</f>
        <v>0</v>
      </c>
      <c r="AV208" s="72">
        <f t="shared" si="296"/>
        <v>0</v>
      </c>
      <c r="AW208" s="72">
        <f t="shared" si="296"/>
        <v>0</v>
      </c>
      <c r="AX208" s="72">
        <f t="shared" si="296"/>
        <v>0</v>
      </c>
      <c r="AY208" s="72">
        <f t="shared" si="296"/>
        <v>0</v>
      </c>
      <c r="AZ208" s="72">
        <f t="shared" si="296"/>
        <v>0</v>
      </c>
      <c r="BA208" s="72">
        <f t="shared" si="296"/>
        <v>0</v>
      </c>
    </row>
    <row r="209" spans="2:53" x14ac:dyDescent="0.25">
      <c r="B209" t="str">
        <f t="shared" si="290"/>
        <v>ALTRI BENI</v>
      </c>
      <c r="C209" s="77"/>
      <c r="F209" s="72"/>
      <c r="G209" s="72"/>
      <c r="H209" s="72"/>
      <c r="I209" s="72"/>
      <c r="J209" s="72"/>
      <c r="K209" s="72"/>
      <c r="L209" s="72"/>
      <c r="M209" s="72"/>
      <c r="N209" s="72"/>
      <c r="O209" s="72">
        <f t="shared" si="295"/>
        <v>0</v>
      </c>
      <c r="P209" s="72">
        <f t="shared" si="295"/>
        <v>0</v>
      </c>
      <c r="Q209" s="72">
        <f t="shared" si="295"/>
        <v>0</v>
      </c>
      <c r="R209" s="72">
        <f t="shared" si="295"/>
        <v>0</v>
      </c>
      <c r="S209" s="72">
        <f t="shared" si="295"/>
        <v>0</v>
      </c>
      <c r="T209" s="72">
        <f t="shared" si="295"/>
        <v>0</v>
      </c>
      <c r="U209" s="72">
        <f t="shared" si="295"/>
        <v>0</v>
      </c>
      <c r="V209" s="72">
        <f t="shared" si="295"/>
        <v>0</v>
      </c>
      <c r="W209" s="72">
        <f t="shared" si="295"/>
        <v>0</v>
      </c>
      <c r="X209" s="72">
        <f t="shared" si="295"/>
        <v>0</v>
      </c>
      <c r="Y209" s="72">
        <f t="shared" si="295"/>
        <v>0</v>
      </c>
      <c r="Z209" s="72">
        <f t="shared" si="295"/>
        <v>0</v>
      </c>
      <c r="AA209" s="72">
        <f t="shared" si="295"/>
        <v>0</v>
      </c>
      <c r="AB209" s="72">
        <f t="shared" si="295"/>
        <v>0</v>
      </c>
      <c r="AC209" s="72">
        <f t="shared" si="295"/>
        <v>0</v>
      </c>
      <c r="AD209" s="72">
        <f t="shared" si="295"/>
        <v>0</v>
      </c>
      <c r="AE209" s="72">
        <f t="shared" si="295"/>
        <v>0</v>
      </c>
      <c r="AF209" s="72">
        <f t="shared" si="295"/>
        <v>0</v>
      </c>
      <c r="AG209" s="72">
        <f t="shared" si="295"/>
        <v>0</v>
      </c>
      <c r="AH209" s="72">
        <f t="shared" si="295"/>
        <v>0</v>
      </c>
      <c r="AI209" s="72">
        <f t="shared" si="295"/>
        <v>0</v>
      </c>
      <c r="AJ209" s="72">
        <f t="shared" si="295"/>
        <v>0</v>
      </c>
      <c r="AK209" s="72">
        <f t="shared" si="295"/>
        <v>0</v>
      </c>
      <c r="AL209" s="72">
        <f t="shared" si="295"/>
        <v>0</v>
      </c>
      <c r="AM209" s="72">
        <f t="shared" si="295"/>
        <v>0</v>
      </c>
      <c r="AN209" s="72">
        <f t="shared" si="295"/>
        <v>0</v>
      </c>
      <c r="AO209" s="72">
        <f t="shared" si="295"/>
        <v>0</v>
      </c>
      <c r="AP209" s="72">
        <f t="shared" si="295"/>
        <v>0</v>
      </c>
      <c r="AQ209" s="72">
        <f t="shared" si="295"/>
        <v>0</v>
      </c>
      <c r="AR209" s="72">
        <f t="shared" si="295"/>
        <v>0</v>
      </c>
      <c r="AS209" s="72">
        <f t="shared" si="295"/>
        <v>0</v>
      </c>
      <c r="AT209" s="72">
        <f t="shared" si="295"/>
        <v>0</v>
      </c>
      <c r="AU209" s="72">
        <f t="shared" si="296"/>
        <v>0</v>
      </c>
      <c r="AV209" s="72">
        <f t="shared" si="296"/>
        <v>0</v>
      </c>
      <c r="AW209" s="72">
        <f t="shared" si="296"/>
        <v>0</v>
      </c>
      <c r="AX209" s="72">
        <f t="shared" si="296"/>
        <v>0</v>
      </c>
      <c r="AY209" s="72">
        <f t="shared" si="296"/>
        <v>0</v>
      </c>
      <c r="AZ209" s="72">
        <f t="shared" si="296"/>
        <v>0</v>
      </c>
      <c r="BA209" s="72">
        <f t="shared" si="296"/>
        <v>0</v>
      </c>
    </row>
    <row r="210" spans="2:53" x14ac:dyDescent="0.25">
      <c r="B210" t="str">
        <f t="shared" si="290"/>
        <v>COSTI D'IMPIANTO E AMPLIAMENTO</v>
      </c>
      <c r="C210" s="77"/>
      <c r="F210" s="72"/>
      <c r="G210" s="72"/>
      <c r="H210" s="72"/>
      <c r="I210" s="72"/>
      <c r="J210" s="72"/>
      <c r="K210" s="72"/>
      <c r="L210" s="72"/>
      <c r="M210" s="72"/>
      <c r="N210" s="72"/>
      <c r="O210" s="72">
        <f t="shared" ref="O210:AT210" si="297">+N210+O202</f>
        <v>0</v>
      </c>
      <c r="P210" s="72">
        <f t="shared" si="297"/>
        <v>0</v>
      </c>
      <c r="Q210" s="72">
        <f t="shared" si="297"/>
        <v>0</v>
      </c>
      <c r="R210" s="72">
        <f t="shared" si="297"/>
        <v>0</v>
      </c>
      <c r="S210" s="72">
        <f t="shared" si="297"/>
        <v>0</v>
      </c>
      <c r="T210" s="72">
        <f t="shared" si="297"/>
        <v>0</v>
      </c>
      <c r="U210" s="72">
        <f t="shared" si="297"/>
        <v>0</v>
      </c>
      <c r="V210" s="72">
        <f t="shared" si="297"/>
        <v>0</v>
      </c>
      <c r="W210" s="72">
        <f t="shared" si="297"/>
        <v>0</v>
      </c>
      <c r="X210" s="72">
        <f t="shared" si="297"/>
        <v>0</v>
      </c>
      <c r="Y210" s="72">
        <f t="shared" si="297"/>
        <v>0</v>
      </c>
      <c r="Z210" s="72">
        <f t="shared" si="297"/>
        <v>0</v>
      </c>
      <c r="AA210" s="72">
        <f t="shared" si="297"/>
        <v>0</v>
      </c>
      <c r="AB210" s="72">
        <f t="shared" si="297"/>
        <v>0</v>
      </c>
      <c r="AC210" s="72">
        <f t="shared" si="297"/>
        <v>0</v>
      </c>
      <c r="AD210" s="72">
        <f t="shared" si="297"/>
        <v>0</v>
      </c>
      <c r="AE210" s="72">
        <f t="shared" si="297"/>
        <v>0</v>
      </c>
      <c r="AF210" s="72">
        <f t="shared" si="297"/>
        <v>0</v>
      </c>
      <c r="AG210" s="72">
        <f t="shared" si="297"/>
        <v>0</v>
      </c>
      <c r="AH210" s="72">
        <f t="shared" si="297"/>
        <v>0</v>
      </c>
      <c r="AI210" s="72">
        <f t="shared" si="297"/>
        <v>0</v>
      </c>
      <c r="AJ210" s="72">
        <f t="shared" si="297"/>
        <v>0</v>
      </c>
      <c r="AK210" s="72">
        <f t="shared" si="297"/>
        <v>0</v>
      </c>
      <c r="AL210" s="72">
        <f t="shared" si="297"/>
        <v>0</v>
      </c>
      <c r="AM210" s="72">
        <f t="shared" si="297"/>
        <v>0</v>
      </c>
      <c r="AN210" s="72">
        <f t="shared" si="297"/>
        <v>0</v>
      </c>
      <c r="AO210" s="72">
        <f t="shared" si="297"/>
        <v>0</v>
      </c>
      <c r="AP210" s="72">
        <f t="shared" si="297"/>
        <v>0</v>
      </c>
      <c r="AQ210" s="72">
        <f t="shared" si="297"/>
        <v>0</v>
      </c>
      <c r="AR210" s="72">
        <f t="shared" si="297"/>
        <v>0</v>
      </c>
      <c r="AS210" s="72">
        <f t="shared" si="297"/>
        <v>0</v>
      </c>
      <c r="AT210" s="72">
        <f t="shared" si="297"/>
        <v>0</v>
      </c>
      <c r="AU210" s="72">
        <f t="shared" ref="AU210:BA210" si="298">+AT210+AU202</f>
        <v>0</v>
      </c>
      <c r="AV210" s="72">
        <f t="shared" si="298"/>
        <v>0</v>
      </c>
      <c r="AW210" s="72">
        <f t="shared" si="298"/>
        <v>0</v>
      </c>
      <c r="AX210" s="72">
        <f t="shared" si="298"/>
        <v>0</v>
      </c>
      <c r="AY210" s="72">
        <f t="shared" si="298"/>
        <v>0</v>
      </c>
      <c r="AZ210" s="72">
        <f t="shared" si="298"/>
        <v>0</v>
      </c>
      <c r="BA210" s="72">
        <f t="shared" si="298"/>
        <v>0</v>
      </c>
    </row>
    <row r="211" spans="2:53" x14ac:dyDescent="0.25">
      <c r="B211" t="str">
        <f t="shared" si="290"/>
        <v>Ricerca &amp; Sviluppo</v>
      </c>
      <c r="C211" s="77"/>
      <c r="F211" s="72"/>
      <c r="G211" s="72"/>
      <c r="H211" s="72"/>
      <c r="I211" s="72"/>
      <c r="J211" s="72"/>
      <c r="K211" s="72"/>
      <c r="L211" s="72"/>
      <c r="M211" s="72"/>
      <c r="N211" s="72"/>
      <c r="O211" s="72">
        <f t="shared" ref="O211:AT211" si="299">+N211+O203</f>
        <v>0</v>
      </c>
      <c r="P211" s="72">
        <f t="shared" si="299"/>
        <v>0</v>
      </c>
      <c r="Q211" s="72">
        <f t="shared" si="299"/>
        <v>0</v>
      </c>
      <c r="R211" s="72">
        <f t="shared" si="299"/>
        <v>0</v>
      </c>
      <c r="S211" s="72">
        <f t="shared" si="299"/>
        <v>0</v>
      </c>
      <c r="T211" s="72">
        <f t="shared" si="299"/>
        <v>0</v>
      </c>
      <c r="U211" s="72">
        <f t="shared" si="299"/>
        <v>0</v>
      </c>
      <c r="V211" s="72">
        <f t="shared" si="299"/>
        <v>0</v>
      </c>
      <c r="W211" s="72">
        <f t="shared" si="299"/>
        <v>0</v>
      </c>
      <c r="X211" s="72">
        <f t="shared" si="299"/>
        <v>0</v>
      </c>
      <c r="Y211" s="72">
        <f t="shared" si="299"/>
        <v>0</v>
      </c>
      <c r="Z211" s="72">
        <f t="shared" si="299"/>
        <v>0</v>
      </c>
      <c r="AA211" s="72">
        <f t="shared" si="299"/>
        <v>0</v>
      </c>
      <c r="AB211" s="72">
        <f t="shared" si="299"/>
        <v>0</v>
      </c>
      <c r="AC211" s="72">
        <f t="shared" si="299"/>
        <v>0</v>
      </c>
      <c r="AD211" s="72">
        <f t="shared" si="299"/>
        <v>0</v>
      </c>
      <c r="AE211" s="72">
        <f t="shared" si="299"/>
        <v>0</v>
      </c>
      <c r="AF211" s="72">
        <f t="shared" si="299"/>
        <v>0</v>
      </c>
      <c r="AG211" s="72">
        <f t="shared" si="299"/>
        <v>0</v>
      </c>
      <c r="AH211" s="72">
        <f t="shared" si="299"/>
        <v>0</v>
      </c>
      <c r="AI211" s="72">
        <f t="shared" si="299"/>
        <v>0</v>
      </c>
      <c r="AJ211" s="72">
        <f t="shared" si="299"/>
        <v>0</v>
      </c>
      <c r="AK211" s="72">
        <f t="shared" si="299"/>
        <v>0</v>
      </c>
      <c r="AL211" s="72">
        <f t="shared" si="299"/>
        <v>0</v>
      </c>
      <c r="AM211" s="72">
        <f t="shared" si="299"/>
        <v>0</v>
      </c>
      <c r="AN211" s="72">
        <f t="shared" si="299"/>
        <v>0</v>
      </c>
      <c r="AO211" s="72">
        <f t="shared" si="299"/>
        <v>0</v>
      </c>
      <c r="AP211" s="72">
        <f t="shared" si="299"/>
        <v>0</v>
      </c>
      <c r="AQ211" s="72">
        <f t="shared" si="299"/>
        <v>0</v>
      </c>
      <c r="AR211" s="72">
        <f t="shared" si="299"/>
        <v>0</v>
      </c>
      <c r="AS211" s="72">
        <f t="shared" si="299"/>
        <v>0</v>
      </c>
      <c r="AT211" s="72">
        <f t="shared" si="299"/>
        <v>0</v>
      </c>
      <c r="AU211" s="72">
        <f t="shared" ref="AU211:BA211" si="300">+AT211+AU203</f>
        <v>0</v>
      </c>
      <c r="AV211" s="72">
        <f t="shared" si="300"/>
        <v>0</v>
      </c>
      <c r="AW211" s="72">
        <f t="shared" si="300"/>
        <v>0</v>
      </c>
      <c r="AX211" s="72">
        <f t="shared" si="300"/>
        <v>0</v>
      </c>
      <c r="AY211" s="72">
        <f t="shared" si="300"/>
        <v>0</v>
      </c>
      <c r="AZ211" s="72">
        <f t="shared" si="300"/>
        <v>0</v>
      </c>
      <c r="BA211" s="72">
        <f t="shared" si="300"/>
        <v>0</v>
      </c>
    </row>
    <row r="212" spans="2:53" x14ac:dyDescent="0.25">
      <c r="B212" t="str">
        <f t="shared" si="290"/>
        <v>ALTRE IMM.NI IMMATERIALI</v>
      </c>
      <c r="C212" s="77"/>
      <c r="F212" s="72"/>
      <c r="G212" s="72"/>
      <c r="H212" s="72"/>
      <c r="I212" s="72"/>
      <c r="J212" s="72"/>
      <c r="K212" s="72"/>
      <c r="L212" s="72"/>
      <c r="M212" s="72"/>
      <c r="N212" s="72"/>
      <c r="O212" s="72">
        <f t="shared" ref="O212:BA212" si="301">+N212+O204</f>
        <v>0</v>
      </c>
      <c r="P212" s="72">
        <f t="shared" si="301"/>
        <v>0</v>
      </c>
      <c r="Q212" s="72">
        <f t="shared" si="301"/>
        <v>0</v>
      </c>
      <c r="R212" s="72">
        <f t="shared" si="301"/>
        <v>0</v>
      </c>
      <c r="S212" s="72">
        <f t="shared" si="301"/>
        <v>0</v>
      </c>
      <c r="T212" s="72">
        <f t="shared" si="301"/>
        <v>0</v>
      </c>
      <c r="U212" s="72">
        <f t="shared" si="301"/>
        <v>0</v>
      </c>
      <c r="V212" s="72">
        <f t="shared" si="301"/>
        <v>0</v>
      </c>
      <c r="W212" s="72">
        <f t="shared" si="301"/>
        <v>0</v>
      </c>
      <c r="X212" s="72">
        <f t="shared" si="301"/>
        <v>0</v>
      </c>
      <c r="Y212" s="72">
        <f t="shared" si="301"/>
        <v>0</v>
      </c>
      <c r="Z212" s="72">
        <f t="shared" si="301"/>
        <v>0</v>
      </c>
      <c r="AA212" s="72">
        <f t="shared" si="301"/>
        <v>0</v>
      </c>
      <c r="AB212" s="72">
        <f t="shared" si="301"/>
        <v>0</v>
      </c>
      <c r="AC212" s="72">
        <f t="shared" si="301"/>
        <v>0</v>
      </c>
      <c r="AD212" s="72">
        <f t="shared" si="301"/>
        <v>0</v>
      </c>
      <c r="AE212" s="72">
        <f t="shared" si="301"/>
        <v>0</v>
      </c>
      <c r="AF212" s="72">
        <f t="shared" si="301"/>
        <v>0</v>
      </c>
      <c r="AG212" s="72">
        <f t="shared" si="301"/>
        <v>0</v>
      </c>
      <c r="AH212" s="72">
        <f t="shared" si="301"/>
        <v>0</v>
      </c>
      <c r="AI212" s="72">
        <f t="shared" si="301"/>
        <v>0</v>
      </c>
      <c r="AJ212" s="72">
        <f t="shared" si="301"/>
        <v>0</v>
      </c>
      <c r="AK212" s="72">
        <f t="shared" si="301"/>
        <v>0</v>
      </c>
      <c r="AL212" s="72">
        <f t="shared" si="301"/>
        <v>0</v>
      </c>
      <c r="AM212" s="72">
        <f t="shared" si="301"/>
        <v>0</v>
      </c>
      <c r="AN212" s="72">
        <f t="shared" si="301"/>
        <v>0</v>
      </c>
      <c r="AO212" s="72">
        <f t="shared" si="301"/>
        <v>0</v>
      </c>
      <c r="AP212" s="72">
        <f t="shared" si="301"/>
        <v>0</v>
      </c>
      <c r="AQ212" s="72">
        <f t="shared" si="301"/>
        <v>0</v>
      </c>
      <c r="AR212" s="72">
        <f t="shared" si="301"/>
        <v>0</v>
      </c>
      <c r="AS212" s="72">
        <f t="shared" si="301"/>
        <v>0</v>
      </c>
      <c r="AT212" s="72">
        <f t="shared" si="301"/>
        <v>0</v>
      </c>
      <c r="AU212" s="72">
        <f t="shared" si="301"/>
        <v>0</v>
      </c>
      <c r="AV212" s="72">
        <f t="shared" si="301"/>
        <v>0</v>
      </c>
      <c r="AW212" s="72">
        <f t="shared" si="301"/>
        <v>0</v>
      </c>
      <c r="AX212" s="72">
        <f t="shared" si="301"/>
        <v>0</v>
      </c>
      <c r="AY212" s="72">
        <f t="shared" si="301"/>
        <v>0</v>
      </c>
      <c r="AZ212" s="72">
        <f t="shared" si="301"/>
        <v>0</v>
      </c>
      <c r="BA212" s="72">
        <f t="shared" si="301"/>
        <v>0</v>
      </c>
    </row>
    <row r="214" spans="2:53" ht="30" x14ac:dyDescent="0.25">
      <c r="C214" s="75" t="s">
        <v>274</v>
      </c>
      <c r="F214" s="75" t="s">
        <v>275</v>
      </c>
      <c r="G214" s="75" t="s">
        <v>275</v>
      </c>
      <c r="H214" s="75" t="s">
        <v>275</v>
      </c>
      <c r="I214" s="75" t="s">
        <v>275</v>
      </c>
      <c r="J214" s="75" t="s">
        <v>275</v>
      </c>
      <c r="K214" s="75" t="s">
        <v>275</v>
      </c>
      <c r="L214" s="75" t="s">
        <v>275</v>
      </c>
      <c r="M214" s="75" t="s">
        <v>275</v>
      </c>
      <c r="N214" s="75" t="s">
        <v>275</v>
      </c>
      <c r="O214" s="75" t="s">
        <v>275</v>
      </c>
      <c r="P214" s="75" t="s">
        <v>275</v>
      </c>
      <c r="Q214" s="75" t="s">
        <v>275</v>
      </c>
      <c r="R214" s="75" t="s">
        <v>275</v>
      </c>
      <c r="S214" s="75" t="s">
        <v>275</v>
      </c>
      <c r="T214" s="75" t="s">
        <v>275</v>
      </c>
      <c r="U214" s="75" t="s">
        <v>275</v>
      </c>
      <c r="V214" s="75" t="s">
        <v>275</v>
      </c>
      <c r="W214" s="75" t="s">
        <v>275</v>
      </c>
      <c r="X214" s="75" t="s">
        <v>275</v>
      </c>
      <c r="Y214" s="75" t="s">
        <v>275</v>
      </c>
      <c r="Z214" s="75" t="s">
        <v>275</v>
      </c>
      <c r="AA214" s="75" t="s">
        <v>275</v>
      </c>
      <c r="AB214" s="75" t="s">
        <v>275</v>
      </c>
      <c r="AC214" s="75" t="s">
        <v>275</v>
      </c>
      <c r="AD214" s="75" t="s">
        <v>275</v>
      </c>
      <c r="AE214" s="75" t="s">
        <v>275</v>
      </c>
      <c r="AF214" s="75" t="s">
        <v>275</v>
      </c>
      <c r="AG214" s="75" t="s">
        <v>275</v>
      </c>
      <c r="AH214" s="75" t="s">
        <v>275</v>
      </c>
      <c r="AI214" s="75" t="s">
        <v>275</v>
      </c>
      <c r="AJ214" s="75" t="s">
        <v>275</v>
      </c>
      <c r="AK214" s="75" t="s">
        <v>275</v>
      </c>
      <c r="AL214" s="75" t="s">
        <v>275</v>
      </c>
      <c r="AM214" s="75" t="s">
        <v>275</v>
      </c>
      <c r="AN214" s="75" t="s">
        <v>275</v>
      </c>
      <c r="AO214" s="75" t="s">
        <v>275</v>
      </c>
      <c r="AP214" s="75" t="s">
        <v>275</v>
      </c>
      <c r="AQ214" s="75" t="s">
        <v>275</v>
      </c>
      <c r="AR214" s="75" t="s">
        <v>275</v>
      </c>
      <c r="AS214" s="75" t="s">
        <v>275</v>
      </c>
      <c r="AT214" s="75" t="s">
        <v>275</v>
      </c>
      <c r="AU214" s="75" t="s">
        <v>275</v>
      </c>
      <c r="AV214" s="75" t="s">
        <v>275</v>
      </c>
      <c r="AW214" s="75" t="s">
        <v>275</v>
      </c>
      <c r="AX214" s="75" t="s">
        <v>275</v>
      </c>
      <c r="AY214" s="75" t="s">
        <v>275</v>
      </c>
      <c r="AZ214" s="75" t="s">
        <v>275</v>
      </c>
      <c r="BA214" s="75" t="s">
        <v>275</v>
      </c>
    </row>
    <row r="215" spans="2:53" x14ac:dyDescent="0.25">
      <c r="B215" t="str">
        <f t="shared" ref="B215:C218" si="302">+B198</f>
        <v>FABBRICATI</v>
      </c>
      <c r="C215" s="77">
        <f t="shared" si="302"/>
        <v>0.1</v>
      </c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>
        <f>+(P$5*$C215)/12</f>
        <v>0</v>
      </c>
      <c r="Q215" s="72">
        <f>+IF(P223=$P5,0,1)*(SUM($P5)*$C215)/12</f>
        <v>0</v>
      </c>
      <c r="R215" s="72">
        <f t="shared" ref="R215:BA220" si="303">+IF(Q223=$P5,0,1)*(SUM($P5)*$C215)/12</f>
        <v>0</v>
      </c>
      <c r="S215" s="72">
        <f t="shared" si="303"/>
        <v>0</v>
      </c>
      <c r="T215" s="72">
        <f t="shared" si="303"/>
        <v>0</v>
      </c>
      <c r="U215" s="72">
        <f t="shared" si="303"/>
        <v>0</v>
      </c>
      <c r="V215" s="72">
        <f t="shared" si="303"/>
        <v>0</v>
      </c>
      <c r="W215" s="72">
        <f t="shared" si="303"/>
        <v>0</v>
      </c>
      <c r="X215" s="72">
        <f t="shared" si="303"/>
        <v>0</v>
      </c>
      <c r="Y215" s="72">
        <f t="shared" si="303"/>
        <v>0</v>
      </c>
      <c r="Z215" s="72">
        <f t="shared" si="303"/>
        <v>0</v>
      </c>
      <c r="AA215" s="72">
        <f t="shared" si="303"/>
        <v>0</v>
      </c>
      <c r="AB215" s="72">
        <f t="shared" si="303"/>
        <v>0</v>
      </c>
      <c r="AC215" s="72">
        <f t="shared" si="303"/>
        <v>0</v>
      </c>
      <c r="AD215" s="72">
        <f t="shared" si="303"/>
        <v>0</v>
      </c>
      <c r="AE215" s="72">
        <f t="shared" si="303"/>
        <v>0</v>
      </c>
      <c r="AF215" s="72">
        <f t="shared" si="303"/>
        <v>0</v>
      </c>
      <c r="AG215" s="72">
        <f t="shared" si="303"/>
        <v>0</v>
      </c>
      <c r="AH215" s="72">
        <f t="shared" si="303"/>
        <v>0</v>
      </c>
      <c r="AI215" s="72">
        <f t="shared" si="303"/>
        <v>0</v>
      </c>
      <c r="AJ215" s="72">
        <f t="shared" si="303"/>
        <v>0</v>
      </c>
      <c r="AK215" s="72">
        <f t="shared" si="303"/>
        <v>0</v>
      </c>
      <c r="AL215" s="72">
        <f t="shared" si="303"/>
        <v>0</v>
      </c>
      <c r="AM215" s="72">
        <f t="shared" si="303"/>
        <v>0</v>
      </c>
      <c r="AN215" s="72">
        <f t="shared" si="303"/>
        <v>0</v>
      </c>
      <c r="AO215" s="72">
        <f t="shared" si="303"/>
        <v>0</v>
      </c>
      <c r="AP215" s="72">
        <f t="shared" si="303"/>
        <v>0</v>
      </c>
      <c r="AQ215" s="72">
        <f t="shared" si="303"/>
        <v>0</v>
      </c>
      <c r="AR215" s="72">
        <f t="shared" si="303"/>
        <v>0</v>
      </c>
      <c r="AS215" s="72">
        <f t="shared" si="303"/>
        <v>0</v>
      </c>
      <c r="AT215" s="72">
        <f t="shared" si="303"/>
        <v>0</v>
      </c>
      <c r="AU215" s="72">
        <f t="shared" si="303"/>
        <v>0</v>
      </c>
      <c r="AV215" s="72">
        <f t="shared" si="303"/>
        <v>0</v>
      </c>
      <c r="AW215" s="72">
        <f t="shared" si="303"/>
        <v>0</v>
      </c>
      <c r="AX215" s="72">
        <f t="shared" si="303"/>
        <v>0</v>
      </c>
      <c r="AY215" s="72">
        <f t="shared" si="303"/>
        <v>0</v>
      </c>
      <c r="AZ215" s="72">
        <f t="shared" si="303"/>
        <v>0</v>
      </c>
      <c r="BA215" s="72">
        <f t="shared" si="303"/>
        <v>0</v>
      </c>
    </row>
    <row r="216" spans="2:53" x14ac:dyDescent="0.25">
      <c r="B216" t="str">
        <f t="shared" si="302"/>
        <v>IMPIANTI E MACCHINARI</v>
      </c>
      <c r="C216" s="77">
        <f t="shared" si="302"/>
        <v>0.1</v>
      </c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>
        <f>+(P$6*$C216)/12</f>
        <v>0</v>
      </c>
      <c r="Q216" s="72">
        <f t="shared" ref="Q216:AF221" si="304">+IF(P224=$P6,0,1)*(SUM($P6)*$C216)/12</f>
        <v>0</v>
      </c>
      <c r="R216" s="72">
        <f t="shared" si="304"/>
        <v>0</v>
      </c>
      <c r="S216" s="72">
        <f t="shared" si="304"/>
        <v>0</v>
      </c>
      <c r="T216" s="72">
        <f t="shared" si="304"/>
        <v>0</v>
      </c>
      <c r="U216" s="72">
        <f t="shared" si="304"/>
        <v>0</v>
      </c>
      <c r="V216" s="72">
        <f t="shared" si="304"/>
        <v>0</v>
      </c>
      <c r="W216" s="72">
        <f t="shared" si="304"/>
        <v>0</v>
      </c>
      <c r="X216" s="72">
        <f t="shared" si="304"/>
        <v>0</v>
      </c>
      <c r="Y216" s="72">
        <f t="shared" si="304"/>
        <v>0</v>
      </c>
      <c r="Z216" s="72">
        <f t="shared" si="304"/>
        <v>0</v>
      </c>
      <c r="AA216" s="72">
        <f t="shared" si="304"/>
        <v>0</v>
      </c>
      <c r="AB216" s="72">
        <f t="shared" si="304"/>
        <v>0</v>
      </c>
      <c r="AC216" s="72">
        <f t="shared" si="304"/>
        <v>0</v>
      </c>
      <c r="AD216" s="72">
        <f t="shared" si="304"/>
        <v>0</v>
      </c>
      <c r="AE216" s="72">
        <f t="shared" si="304"/>
        <v>0</v>
      </c>
      <c r="AF216" s="72">
        <f t="shared" si="304"/>
        <v>0</v>
      </c>
      <c r="AG216" s="72">
        <f t="shared" si="303"/>
        <v>0</v>
      </c>
      <c r="AH216" s="72">
        <f t="shared" si="303"/>
        <v>0</v>
      </c>
      <c r="AI216" s="72">
        <f t="shared" si="303"/>
        <v>0</v>
      </c>
      <c r="AJ216" s="72">
        <f t="shared" si="303"/>
        <v>0</v>
      </c>
      <c r="AK216" s="72">
        <f t="shared" si="303"/>
        <v>0</v>
      </c>
      <c r="AL216" s="72">
        <f t="shared" si="303"/>
        <v>0</v>
      </c>
      <c r="AM216" s="72">
        <f t="shared" si="303"/>
        <v>0</v>
      </c>
      <c r="AN216" s="72">
        <f t="shared" si="303"/>
        <v>0</v>
      </c>
      <c r="AO216" s="72">
        <f t="shared" si="303"/>
        <v>0</v>
      </c>
      <c r="AP216" s="72">
        <f t="shared" si="303"/>
        <v>0</v>
      </c>
      <c r="AQ216" s="72">
        <f t="shared" si="303"/>
        <v>0</v>
      </c>
      <c r="AR216" s="72">
        <f t="shared" si="303"/>
        <v>0</v>
      </c>
      <c r="AS216" s="72">
        <f t="shared" si="303"/>
        <v>0</v>
      </c>
      <c r="AT216" s="72">
        <f t="shared" si="303"/>
        <v>0</v>
      </c>
      <c r="AU216" s="72">
        <f t="shared" si="303"/>
        <v>0</v>
      </c>
      <c r="AV216" s="72">
        <f t="shared" si="303"/>
        <v>0</v>
      </c>
      <c r="AW216" s="72">
        <f t="shared" si="303"/>
        <v>0</v>
      </c>
      <c r="AX216" s="72">
        <f t="shared" si="303"/>
        <v>0</v>
      </c>
      <c r="AY216" s="72">
        <f t="shared" si="303"/>
        <v>0</v>
      </c>
      <c r="AZ216" s="72">
        <f t="shared" si="303"/>
        <v>0</v>
      </c>
      <c r="BA216" s="72">
        <f t="shared" si="303"/>
        <v>0</v>
      </c>
    </row>
    <row r="217" spans="2:53" x14ac:dyDescent="0.25">
      <c r="B217" t="str">
        <f t="shared" si="302"/>
        <v>ATTREZZATURE IND.LI E COMM.LI</v>
      </c>
      <c r="C217" s="77">
        <f t="shared" si="302"/>
        <v>0.1</v>
      </c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>
        <f>+(P$7*$C217)/12</f>
        <v>0</v>
      </c>
      <c r="Q217" s="72">
        <f t="shared" si="304"/>
        <v>0</v>
      </c>
      <c r="R217" s="72">
        <f t="shared" si="303"/>
        <v>0</v>
      </c>
      <c r="S217" s="72">
        <f t="shared" si="303"/>
        <v>0</v>
      </c>
      <c r="T217" s="72">
        <f t="shared" si="303"/>
        <v>0</v>
      </c>
      <c r="U217" s="72">
        <f t="shared" si="303"/>
        <v>0</v>
      </c>
      <c r="V217" s="72">
        <f t="shared" si="303"/>
        <v>0</v>
      </c>
      <c r="W217" s="72">
        <f t="shared" si="303"/>
        <v>0</v>
      </c>
      <c r="X217" s="72">
        <f t="shared" si="303"/>
        <v>0</v>
      </c>
      <c r="Y217" s="72">
        <f t="shared" si="303"/>
        <v>0</v>
      </c>
      <c r="Z217" s="72">
        <f t="shared" si="303"/>
        <v>0</v>
      </c>
      <c r="AA217" s="72">
        <f t="shared" si="303"/>
        <v>0</v>
      </c>
      <c r="AB217" s="72">
        <f t="shared" si="303"/>
        <v>0</v>
      </c>
      <c r="AC217" s="72">
        <f t="shared" si="303"/>
        <v>0</v>
      </c>
      <c r="AD217" s="72">
        <f t="shared" si="303"/>
        <v>0</v>
      </c>
      <c r="AE217" s="72">
        <f t="shared" si="303"/>
        <v>0</v>
      </c>
      <c r="AF217" s="72">
        <f t="shared" si="303"/>
        <v>0</v>
      </c>
      <c r="AG217" s="72">
        <f t="shared" si="303"/>
        <v>0</v>
      </c>
      <c r="AH217" s="72">
        <f t="shared" si="303"/>
        <v>0</v>
      </c>
      <c r="AI217" s="72">
        <f t="shared" si="303"/>
        <v>0</v>
      </c>
      <c r="AJ217" s="72">
        <f t="shared" si="303"/>
        <v>0</v>
      </c>
      <c r="AK217" s="72">
        <f t="shared" si="303"/>
        <v>0</v>
      </c>
      <c r="AL217" s="72">
        <f t="shared" si="303"/>
        <v>0</v>
      </c>
      <c r="AM217" s="72">
        <f t="shared" si="303"/>
        <v>0</v>
      </c>
      <c r="AN217" s="72">
        <f t="shared" si="303"/>
        <v>0</v>
      </c>
      <c r="AO217" s="72">
        <f t="shared" si="303"/>
        <v>0</v>
      </c>
      <c r="AP217" s="72">
        <f t="shared" si="303"/>
        <v>0</v>
      </c>
      <c r="AQ217" s="72">
        <f t="shared" si="303"/>
        <v>0</v>
      </c>
      <c r="AR217" s="72">
        <f t="shared" si="303"/>
        <v>0</v>
      </c>
      <c r="AS217" s="72">
        <f t="shared" si="303"/>
        <v>0</v>
      </c>
      <c r="AT217" s="72">
        <f t="shared" si="303"/>
        <v>0</v>
      </c>
      <c r="AU217" s="72">
        <f t="shared" si="303"/>
        <v>0</v>
      </c>
      <c r="AV217" s="72">
        <f t="shared" si="303"/>
        <v>0</v>
      </c>
      <c r="AW217" s="72">
        <f t="shared" si="303"/>
        <v>0</v>
      </c>
      <c r="AX217" s="72">
        <f t="shared" si="303"/>
        <v>0</v>
      </c>
      <c r="AY217" s="72">
        <f t="shared" si="303"/>
        <v>0</v>
      </c>
      <c r="AZ217" s="72">
        <f t="shared" si="303"/>
        <v>0</v>
      </c>
      <c r="BA217" s="72">
        <f t="shared" si="303"/>
        <v>0</v>
      </c>
    </row>
    <row r="218" spans="2:53" x14ac:dyDescent="0.25">
      <c r="B218" t="str">
        <f t="shared" si="302"/>
        <v>ALTRI BENI</v>
      </c>
      <c r="C218" s="77">
        <f t="shared" si="302"/>
        <v>0.1</v>
      </c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>
        <f>+(P$8*$C218)/12</f>
        <v>0</v>
      </c>
      <c r="Q218" s="72">
        <f t="shared" si="304"/>
        <v>0</v>
      </c>
      <c r="R218" s="72">
        <f t="shared" si="303"/>
        <v>0</v>
      </c>
      <c r="S218" s="72">
        <f t="shared" si="303"/>
        <v>0</v>
      </c>
      <c r="T218" s="72">
        <f t="shared" si="303"/>
        <v>0</v>
      </c>
      <c r="U218" s="72">
        <f t="shared" si="303"/>
        <v>0</v>
      </c>
      <c r="V218" s="72">
        <f t="shared" si="303"/>
        <v>0</v>
      </c>
      <c r="W218" s="72">
        <f t="shared" si="303"/>
        <v>0</v>
      </c>
      <c r="X218" s="72">
        <f t="shared" si="303"/>
        <v>0</v>
      </c>
      <c r="Y218" s="72">
        <f t="shared" si="303"/>
        <v>0</v>
      </c>
      <c r="Z218" s="72">
        <f t="shared" si="303"/>
        <v>0</v>
      </c>
      <c r="AA218" s="72">
        <f t="shared" si="303"/>
        <v>0</v>
      </c>
      <c r="AB218" s="72">
        <f t="shared" si="303"/>
        <v>0</v>
      </c>
      <c r="AC218" s="72">
        <f t="shared" si="303"/>
        <v>0</v>
      </c>
      <c r="AD218" s="72">
        <f t="shared" si="303"/>
        <v>0</v>
      </c>
      <c r="AE218" s="72">
        <f t="shared" si="303"/>
        <v>0</v>
      </c>
      <c r="AF218" s="72">
        <f t="shared" si="303"/>
        <v>0</v>
      </c>
      <c r="AG218" s="72">
        <f t="shared" si="303"/>
        <v>0</v>
      </c>
      <c r="AH218" s="72">
        <f t="shared" si="303"/>
        <v>0</v>
      </c>
      <c r="AI218" s="72">
        <f t="shared" si="303"/>
        <v>0</v>
      </c>
      <c r="AJ218" s="72">
        <f t="shared" si="303"/>
        <v>0</v>
      </c>
      <c r="AK218" s="72">
        <f t="shared" si="303"/>
        <v>0</v>
      </c>
      <c r="AL218" s="72">
        <f t="shared" si="303"/>
        <v>0</v>
      </c>
      <c r="AM218" s="72">
        <f t="shared" si="303"/>
        <v>0</v>
      </c>
      <c r="AN218" s="72">
        <f t="shared" si="303"/>
        <v>0</v>
      </c>
      <c r="AO218" s="72">
        <f t="shared" si="303"/>
        <v>0</v>
      </c>
      <c r="AP218" s="72">
        <f t="shared" si="303"/>
        <v>0</v>
      </c>
      <c r="AQ218" s="72">
        <f t="shared" si="303"/>
        <v>0</v>
      </c>
      <c r="AR218" s="72">
        <f t="shared" si="303"/>
        <v>0</v>
      </c>
      <c r="AS218" s="72">
        <f t="shared" si="303"/>
        <v>0</v>
      </c>
      <c r="AT218" s="72">
        <f t="shared" si="303"/>
        <v>0</v>
      </c>
      <c r="AU218" s="72">
        <f t="shared" si="303"/>
        <v>0</v>
      </c>
      <c r="AV218" s="72">
        <f t="shared" si="303"/>
        <v>0</v>
      </c>
      <c r="AW218" s="72">
        <f t="shared" si="303"/>
        <v>0</v>
      </c>
      <c r="AX218" s="72">
        <f t="shared" si="303"/>
        <v>0</v>
      </c>
      <c r="AY218" s="72">
        <f t="shared" si="303"/>
        <v>0</v>
      </c>
      <c r="AZ218" s="72">
        <f t="shared" si="303"/>
        <v>0</v>
      </c>
      <c r="BA218" s="72">
        <f t="shared" si="303"/>
        <v>0</v>
      </c>
    </row>
    <row r="219" spans="2:53" x14ac:dyDescent="0.25">
      <c r="B219" t="str">
        <f t="shared" ref="B219:C221" si="305">+B202</f>
        <v>COSTI D'IMPIANTO E AMPLIAMENTO</v>
      </c>
      <c r="C219" s="77">
        <f t="shared" si="305"/>
        <v>0.1</v>
      </c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>
        <f>+(P$9*$C219)/12</f>
        <v>0</v>
      </c>
      <c r="Q219" s="72">
        <f t="shared" si="304"/>
        <v>0</v>
      </c>
      <c r="R219" s="72">
        <f t="shared" si="303"/>
        <v>0</v>
      </c>
      <c r="S219" s="72">
        <f t="shared" si="303"/>
        <v>0</v>
      </c>
      <c r="T219" s="72">
        <f t="shared" si="303"/>
        <v>0</v>
      </c>
      <c r="U219" s="72">
        <f t="shared" si="303"/>
        <v>0</v>
      </c>
      <c r="V219" s="72">
        <f t="shared" si="303"/>
        <v>0</v>
      </c>
      <c r="W219" s="72">
        <f t="shared" si="303"/>
        <v>0</v>
      </c>
      <c r="X219" s="72">
        <f t="shared" si="303"/>
        <v>0</v>
      </c>
      <c r="Y219" s="72">
        <f t="shared" si="303"/>
        <v>0</v>
      </c>
      <c r="Z219" s="72">
        <f t="shared" si="303"/>
        <v>0</v>
      </c>
      <c r="AA219" s="72">
        <f t="shared" si="303"/>
        <v>0</v>
      </c>
      <c r="AB219" s="72">
        <f t="shared" si="303"/>
        <v>0</v>
      </c>
      <c r="AC219" s="72">
        <f t="shared" si="303"/>
        <v>0</v>
      </c>
      <c r="AD219" s="72">
        <f t="shared" si="303"/>
        <v>0</v>
      </c>
      <c r="AE219" s="72">
        <f t="shared" si="303"/>
        <v>0</v>
      </c>
      <c r="AF219" s="72">
        <f t="shared" si="303"/>
        <v>0</v>
      </c>
      <c r="AG219" s="72">
        <f t="shared" si="303"/>
        <v>0</v>
      </c>
      <c r="AH219" s="72">
        <f t="shared" si="303"/>
        <v>0</v>
      </c>
      <c r="AI219" s="72">
        <f t="shared" si="303"/>
        <v>0</v>
      </c>
      <c r="AJ219" s="72">
        <f t="shared" si="303"/>
        <v>0</v>
      </c>
      <c r="AK219" s="72">
        <f t="shared" si="303"/>
        <v>0</v>
      </c>
      <c r="AL219" s="72">
        <f t="shared" si="303"/>
        <v>0</v>
      </c>
      <c r="AM219" s="72">
        <f t="shared" si="303"/>
        <v>0</v>
      </c>
      <c r="AN219" s="72">
        <f t="shared" si="303"/>
        <v>0</v>
      </c>
      <c r="AO219" s="72">
        <f t="shared" si="303"/>
        <v>0</v>
      </c>
      <c r="AP219" s="72">
        <f t="shared" si="303"/>
        <v>0</v>
      </c>
      <c r="AQ219" s="72">
        <f t="shared" si="303"/>
        <v>0</v>
      </c>
      <c r="AR219" s="72">
        <f t="shared" si="303"/>
        <v>0</v>
      </c>
      <c r="AS219" s="72">
        <f t="shared" si="303"/>
        <v>0</v>
      </c>
      <c r="AT219" s="72">
        <f t="shared" si="303"/>
        <v>0</v>
      </c>
      <c r="AU219" s="72">
        <f t="shared" si="303"/>
        <v>0</v>
      </c>
      <c r="AV219" s="72">
        <f t="shared" si="303"/>
        <v>0</v>
      </c>
      <c r="AW219" s="72">
        <f t="shared" si="303"/>
        <v>0</v>
      </c>
      <c r="AX219" s="72">
        <f t="shared" si="303"/>
        <v>0</v>
      </c>
      <c r="AY219" s="72">
        <f t="shared" si="303"/>
        <v>0</v>
      </c>
      <c r="AZ219" s="72">
        <f t="shared" si="303"/>
        <v>0</v>
      </c>
      <c r="BA219" s="72">
        <f t="shared" si="303"/>
        <v>0</v>
      </c>
    </row>
    <row r="220" spans="2:53" x14ac:dyDescent="0.25">
      <c r="B220" t="str">
        <f t="shared" si="305"/>
        <v>Ricerca &amp; Sviluppo</v>
      </c>
      <c r="C220" s="77">
        <f t="shared" si="305"/>
        <v>0.1</v>
      </c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>
        <f>+(P$10*$C220)/12</f>
        <v>0</v>
      </c>
      <c r="Q220" s="72">
        <f t="shared" si="304"/>
        <v>0</v>
      </c>
      <c r="R220" s="72">
        <f t="shared" si="303"/>
        <v>0</v>
      </c>
      <c r="S220" s="72">
        <f t="shared" si="303"/>
        <v>0</v>
      </c>
      <c r="T220" s="72">
        <f t="shared" si="303"/>
        <v>0</v>
      </c>
      <c r="U220" s="72">
        <f t="shared" si="303"/>
        <v>0</v>
      </c>
      <c r="V220" s="72">
        <f t="shared" si="303"/>
        <v>0</v>
      </c>
      <c r="W220" s="72">
        <f t="shared" si="303"/>
        <v>0</v>
      </c>
      <c r="X220" s="72">
        <f t="shared" si="303"/>
        <v>0</v>
      </c>
      <c r="Y220" s="72">
        <f t="shared" si="303"/>
        <v>0</v>
      </c>
      <c r="Z220" s="72">
        <f t="shared" si="303"/>
        <v>0</v>
      </c>
      <c r="AA220" s="72">
        <f t="shared" si="303"/>
        <v>0</v>
      </c>
      <c r="AB220" s="72">
        <f t="shared" si="303"/>
        <v>0</v>
      </c>
      <c r="AC220" s="72">
        <f t="shared" si="303"/>
        <v>0</v>
      </c>
      <c r="AD220" s="72">
        <f t="shared" si="303"/>
        <v>0</v>
      </c>
      <c r="AE220" s="72">
        <f t="shared" si="303"/>
        <v>0</v>
      </c>
      <c r="AF220" s="72">
        <f t="shared" si="303"/>
        <v>0</v>
      </c>
      <c r="AG220" s="72">
        <f t="shared" si="303"/>
        <v>0</v>
      </c>
      <c r="AH220" s="72">
        <f t="shared" si="303"/>
        <v>0</v>
      </c>
      <c r="AI220" s="72">
        <f t="shared" si="303"/>
        <v>0</v>
      </c>
      <c r="AJ220" s="72">
        <f t="shared" si="303"/>
        <v>0</v>
      </c>
      <c r="AK220" s="72">
        <f t="shared" si="303"/>
        <v>0</v>
      </c>
      <c r="AL220" s="72">
        <f t="shared" si="303"/>
        <v>0</v>
      </c>
      <c r="AM220" s="72">
        <f t="shared" si="303"/>
        <v>0</v>
      </c>
      <c r="AN220" s="72">
        <f t="shared" si="303"/>
        <v>0</v>
      </c>
      <c r="AO220" s="72">
        <f t="shared" si="303"/>
        <v>0</v>
      </c>
      <c r="AP220" s="72">
        <f t="shared" si="303"/>
        <v>0</v>
      </c>
      <c r="AQ220" s="72">
        <f t="shared" si="303"/>
        <v>0</v>
      </c>
      <c r="AR220" s="72">
        <f t="shared" si="303"/>
        <v>0</v>
      </c>
      <c r="AS220" s="72">
        <f t="shared" si="303"/>
        <v>0</v>
      </c>
      <c r="AT220" s="72">
        <f t="shared" si="303"/>
        <v>0</v>
      </c>
      <c r="AU220" s="72">
        <f t="shared" si="303"/>
        <v>0</v>
      </c>
      <c r="AV220" s="72">
        <f t="shared" ref="R220:BA221" si="306">+IF(AU228=$P10,0,1)*(SUM($P10)*$C220)/12</f>
        <v>0</v>
      </c>
      <c r="AW220" s="72">
        <f t="shared" si="306"/>
        <v>0</v>
      </c>
      <c r="AX220" s="72">
        <f t="shared" si="306"/>
        <v>0</v>
      </c>
      <c r="AY220" s="72">
        <f t="shared" si="306"/>
        <v>0</v>
      </c>
      <c r="AZ220" s="72">
        <f t="shared" si="306"/>
        <v>0</v>
      </c>
      <c r="BA220" s="72">
        <f t="shared" si="306"/>
        <v>0</v>
      </c>
    </row>
    <row r="221" spans="2:53" x14ac:dyDescent="0.25">
      <c r="B221" t="str">
        <f t="shared" si="305"/>
        <v>ALTRE IMM.NI IMMATERIALI</v>
      </c>
      <c r="C221" s="77">
        <f t="shared" si="305"/>
        <v>0.1</v>
      </c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>
        <f>+(P$11*$C221)/12</f>
        <v>0</v>
      </c>
      <c r="Q221" s="72">
        <f t="shared" si="304"/>
        <v>0</v>
      </c>
      <c r="R221" s="72">
        <f t="shared" si="306"/>
        <v>0</v>
      </c>
      <c r="S221" s="72">
        <f t="shared" si="306"/>
        <v>0</v>
      </c>
      <c r="T221" s="72">
        <f t="shared" si="306"/>
        <v>0</v>
      </c>
      <c r="U221" s="72">
        <f t="shared" si="306"/>
        <v>0</v>
      </c>
      <c r="V221" s="72">
        <f t="shared" si="306"/>
        <v>0</v>
      </c>
      <c r="W221" s="72">
        <f t="shared" si="306"/>
        <v>0</v>
      </c>
      <c r="X221" s="72">
        <f t="shared" si="306"/>
        <v>0</v>
      </c>
      <c r="Y221" s="72">
        <f t="shared" si="306"/>
        <v>0</v>
      </c>
      <c r="Z221" s="72">
        <f t="shared" si="306"/>
        <v>0</v>
      </c>
      <c r="AA221" s="72">
        <f t="shared" si="306"/>
        <v>0</v>
      </c>
      <c r="AB221" s="72">
        <f t="shared" si="306"/>
        <v>0</v>
      </c>
      <c r="AC221" s="72">
        <f t="shared" si="306"/>
        <v>0</v>
      </c>
      <c r="AD221" s="72">
        <f t="shared" si="306"/>
        <v>0</v>
      </c>
      <c r="AE221" s="72">
        <f t="shared" si="306"/>
        <v>0</v>
      </c>
      <c r="AF221" s="72">
        <f t="shared" si="306"/>
        <v>0</v>
      </c>
      <c r="AG221" s="72">
        <f t="shared" si="306"/>
        <v>0</v>
      </c>
      <c r="AH221" s="72">
        <f t="shared" si="306"/>
        <v>0</v>
      </c>
      <c r="AI221" s="72">
        <f t="shared" si="306"/>
        <v>0</v>
      </c>
      <c r="AJ221" s="72">
        <f t="shared" si="306"/>
        <v>0</v>
      </c>
      <c r="AK221" s="72">
        <f t="shared" si="306"/>
        <v>0</v>
      </c>
      <c r="AL221" s="72">
        <f t="shared" si="306"/>
        <v>0</v>
      </c>
      <c r="AM221" s="72">
        <f t="shared" si="306"/>
        <v>0</v>
      </c>
      <c r="AN221" s="72">
        <f t="shared" si="306"/>
        <v>0</v>
      </c>
      <c r="AO221" s="72">
        <f t="shared" si="306"/>
        <v>0</v>
      </c>
      <c r="AP221" s="72">
        <f t="shared" si="306"/>
        <v>0</v>
      </c>
      <c r="AQ221" s="72">
        <f t="shared" si="306"/>
        <v>0</v>
      </c>
      <c r="AR221" s="72">
        <f t="shared" si="306"/>
        <v>0</v>
      </c>
      <c r="AS221" s="72">
        <f t="shared" si="306"/>
        <v>0</v>
      </c>
      <c r="AT221" s="72">
        <f t="shared" si="306"/>
        <v>0</v>
      </c>
      <c r="AU221" s="72">
        <f t="shared" si="306"/>
        <v>0</v>
      </c>
      <c r="AV221" s="72">
        <f t="shared" si="306"/>
        <v>0</v>
      </c>
      <c r="AW221" s="72">
        <f t="shared" si="306"/>
        <v>0</v>
      </c>
      <c r="AX221" s="72">
        <f t="shared" si="306"/>
        <v>0</v>
      </c>
      <c r="AY221" s="72">
        <f t="shared" si="306"/>
        <v>0</v>
      </c>
      <c r="AZ221" s="72">
        <f t="shared" si="306"/>
        <v>0</v>
      </c>
      <c r="BA221" s="72">
        <f t="shared" si="306"/>
        <v>0</v>
      </c>
    </row>
    <row r="222" spans="2:53" ht="30" x14ac:dyDescent="0.25">
      <c r="C222" s="75"/>
      <c r="F222" s="75" t="s">
        <v>276</v>
      </c>
      <c r="G222" s="75" t="s">
        <v>276</v>
      </c>
      <c r="H222" s="75" t="s">
        <v>276</v>
      </c>
      <c r="I222" s="75" t="s">
        <v>276</v>
      </c>
      <c r="J222" s="75" t="s">
        <v>276</v>
      </c>
      <c r="K222" s="75" t="s">
        <v>276</v>
      </c>
      <c r="L222" s="75" t="s">
        <v>276</v>
      </c>
      <c r="M222" s="75" t="s">
        <v>276</v>
      </c>
      <c r="N222" s="75" t="s">
        <v>276</v>
      </c>
      <c r="O222" s="75" t="s">
        <v>276</v>
      </c>
      <c r="P222" s="75" t="s">
        <v>276</v>
      </c>
      <c r="Q222" s="75" t="s">
        <v>276</v>
      </c>
      <c r="R222" s="75" t="s">
        <v>276</v>
      </c>
      <c r="S222" s="75" t="s">
        <v>276</v>
      </c>
      <c r="T222" s="75" t="s">
        <v>276</v>
      </c>
      <c r="U222" s="75" t="s">
        <v>276</v>
      </c>
      <c r="V222" s="75" t="s">
        <v>276</v>
      </c>
      <c r="W222" s="75" t="s">
        <v>276</v>
      </c>
      <c r="X222" s="75" t="s">
        <v>276</v>
      </c>
      <c r="Y222" s="75" t="s">
        <v>276</v>
      </c>
      <c r="Z222" s="75" t="s">
        <v>276</v>
      </c>
      <c r="AA222" s="75" t="s">
        <v>276</v>
      </c>
      <c r="AB222" s="75" t="s">
        <v>276</v>
      </c>
      <c r="AC222" s="75" t="s">
        <v>276</v>
      </c>
      <c r="AD222" s="75" t="s">
        <v>276</v>
      </c>
      <c r="AE222" s="75" t="s">
        <v>276</v>
      </c>
      <c r="AF222" s="75" t="s">
        <v>276</v>
      </c>
      <c r="AG222" s="75" t="s">
        <v>276</v>
      </c>
      <c r="AH222" s="75" t="s">
        <v>276</v>
      </c>
      <c r="AI222" s="75" t="s">
        <v>276</v>
      </c>
      <c r="AJ222" s="75" t="s">
        <v>276</v>
      </c>
      <c r="AK222" s="75" t="s">
        <v>276</v>
      </c>
      <c r="AL222" s="75" t="s">
        <v>276</v>
      </c>
      <c r="AM222" s="75" t="s">
        <v>276</v>
      </c>
      <c r="AN222" s="75" t="s">
        <v>276</v>
      </c>
      <c r="AO222" s="75" t="s">
        <v>276</v>
      </c>
      <c r="AP222" s="75" t="s">
        <v>276</v>
      </c>
      <c r="AQ222" s="75" t="s">
        <v>276</v>
      </c>
      <c r="AR222" s="75" t="s">
        <v>276</v>
      </c>
      <c r="AS222" s="75" t="s">
        <v>276</v>
      </c>
      <c r="AT222" s="75" t="s">
        <v>276</v>
      </c>
      <c r="AU222" s="75" t="s">
        <v>276</v>
      </c>
      <c r="AV222" s="75" t="s">
        <v>276</v>
      </c>
      <c r="AW222" s="75" t="s">
        <v>276</v>
      </c>
      <c r="AX222" s="75" t="s">
        <v>276</v>
      </c>
      <c r="AY222" s="75" t="s">
        <v>276</v>
      </c>
      <c r="AZ222" s="75" t="s">
        <v>276</v>
      </c>
      <c r="BA222" s="75" t="s">
        <v>276</v>
      </c>
    </row>
    <row r="223" spans="2:53" x14ac:dyDescent="0.25">
      <c r="B223" t="str">
        <f t="shared" ref="B223:B229" si="307">+B215</f>
        <v>FABBRICATI</v>
      </c>
      <c r="C223" s="77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>
        <f t="shared" ref="P223:AU223" si="308">+O223+P215</f>
        <v>0</v>
      </c>
      <c r="Q223" s="72">
        <f t="shared" si="308"/>
        <v>0</v>
      </c>
      <c r="R223" s="72">
        <f t="shared" si="308"/>
        <v>0</v>
      </c>
      <c r="S223" s="72">
        <f t="shared" si="308"/>
        <v>0</v>
      </c>
      <c r="T223" s="72">
        <f t="shared" si="308"/>
        <v>0</v>
      </c>
      <c r="U223" s="72">
        <f t="shared" si="308"/>
        <v>0</v>
      </c>
      <c r="V223" s="72">
        <f t="shared" si="308"/>
        <v>0</v>
      </c>
      <c r="W223" s="72">
        <f t="shared" si="308"/>
        <v>0</v>
      </c>
      <c r="X223" s="72">
        <f t="shared" si="308"/>
        <v>0</v>
      </c>
      <c r="Y223" s="72">
        <f t="shared" si="308"/>
        <v>0</v>
      </c>
      <c r="Z223" s="72">
        <f t="shared" si="308"/>
        <v>0</v>
      </c>
      <c r="AA223" s="72">
        <f t="shared" si="308"/>
        <v>0</v>
      </c>
      <c r="AB223" s="72">
        <f t="shared" si="308"/>
        <v>0</v>
      </c>
      <c r="AC223" s="72">
        <f t="shared" si="308"/>
        <v>0</v>
      </c>
      <c r="AD223" s="72">
        <f t="shared" si="308"/>
        <v>0</v>
      </c>
      <c r="AE223" s="72">
        <f t="shared" si="308"/>
        <v>0</v>
      </c>
      <c r="AF223" s="72">
        <f t="shared" si="308"/>
        <v>0</v>
      </c>
      <c r="AG223" s="72">
        <f t="shared" si="308"/>
        <v>0</v>
      </c>
      <c r="AH223" s="72">
        <f t="shared" si="308"/>
        <v>0</v>
      </c>
      <c r="AI223" s="72">
        <f t="shared" si="308"/>
        <v>0</v>
      </c>
      <c r="AJ223" s="72">
        <f t="shared" si="308"/>
        <v>0</v>
      </c>
      <c r="AK223" s="72">
        <f t="shared" si="308"/>
        <v>0</v>
      </c>
      <c r="AL223" s="72">
        <f t="shared" si="308"/>
        <v>0</v>
      </c>
      <c r="AM223" s="72">
        <f t="shared" si="308"/>
        <v>0</v>
      </c>
      <c r="AN223" s="72">
        <f t="shared" si="308"/>
        <v>0</v>
      </c>
      <c r="AO223" s="72">
        <f t="shared" si="308"/>
        <v>0</v>
      </c>
      <c r="AP223" s="72">
        <f t="shared" si="308"/>
        <v>0</v>
      </c>
      <c r="AQ223" s="72">
        <f t="shared" si="308"/>
        <v>0</v>
      </c>
      <c r="AR223" s="72">
        <f t="shared" si="308"/>
        <v>0</v>
      </c>
      <c r="AS223" s="72">
        <f t="shared" si="308"/>
        <v>0</v>
      </c>
      <c r="AT223" s="72">
        <f t="shared" si="308"/>
        <v>0</v>
      </c>
      <c r="AU223" s="72">
        <f t="shared" si="308"/>
        <v>0</v>
      </c>
      <c r="AV223" s="72">
        <f t="shared" ref="AV223:BA223" si="309">+AU223+AV215</f>
        <v>0</v>
      </c>
      <c r="AW223" s="72">
        <f t="shared" si="309"/>
        <v>0</v>
      </c>
      <c r="AX223" s="72">
        <f t="shared" si="309"/>
        <v>0</v>
      </c>
      <c r="AY223" s="72">
        <f t="shared" si="309"/>
        <v>0</v>
      </c>
      <c r="AZ223" s="72">
        <f t="shared" si="309"/>
        <v>0</v>
      </c>
      <c r="BA223" s="72">
        <f t="shared" si="309"/>
        <v>0</v>
      </c>
    </row>
    <row r="224" spans="2:53" x14ac:dyDescent="0.25">
      <c r="B224" t="str">
        <f t="shared" si="307"/>
        <v>IMPIANTI E MACCHINARI</v>
      </c>
      <c r="C224" s="77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>
        <f t="shared" ref="P224:AU224" si="310">+O224+P216</f>
        <v>0</v>
      </c>
      <c r="Q224" s="72">
        <f t="shared" si="310"/>
        <v>0</v>
      </c>
      <c r="R224" s="72">
        <f t="shared" si="310"/>
        <v>0</v>
      </c>
      <c r="S224" s="72">
        <f t="shared" si="310"/>
        <v>0</v>
      </c>
      <c r="T224" s="72">
        <f t="shared" si="310"/>
        <v>0</v>
      </c>
      <c r="U224" s="72">
        <f t="shared" si="310"/>
        <v>0</v>
      </c>
      <c r="V224" s="72">
        <f t="shared" si="310"/>
        <v>0</v>
      </c>
      <c r="W224" s="72">
        <f t="shared" si="310"/>
        <v>0</v>
      </c>
      <c r="X224" s="72">
        <f t="shared" si="310"/>
        <v>0</v>
      </c>
      <c r="Y224" s="72">
        <f t="shared" si="310"/>
        <v>0</v>
      </c>
      <c r="Z224" s="72">
        <f t="shared" si="310"/>
        <v>0</v>
      </c>
      <c r="AA224" s="72">
        <f t="shared" si="310"/>
        <v>0</v>
      </c>
      <c r="AB224" s="72">
        <f t="shared" si="310"/>
        <v>0</v>
      </c>
      <c r="AC224" s="72">
        <f t="shared" si="310"/>
        <v>0</v>
      </c>
      <c r="AD224" s="72">
        <f t="shared" si="310"/>
        <v>0</v>
      </c>
      <c r="AE224" s="72">
        <f t="shared" si="310"/>
        <v>0</v>
      </c>
      <c r="AF224" s="72">
        <f t="shared" si="310"/>
        <v>0</v>
      </c>
      <c r="AG224" s="72">
        <f t="shared" si="310"/>
        <v>0</v>
      </c>
      <c r="AH224" s="72">
        <f t="shared" si="310"/>
        <v>0</v>
      </c>
      <c r="AI224" s="72">
        <f t="shared" si="310"/>
        <v>0</v>
      </c>
      <c r="AJ224" s="72">
        <f t="shared" si="310"/>
        <v>0</v>
      </c>
      <c r="AK224" s="72">
        <f t="shared" si="310"/>
        <v>0</v>
      </c>
      <c r="AL224" s="72">
        <f t="shared" si="310"/>
        <v>0</v>
      </c>
      <c r="AM224" s="72">
        <f t="shared" si="310"/>
        <v>0</v>
      </c>
      <c r="AN224" s="72">
        <f t="shared" si="310"/>
        <v>0</v>
      </c>
      <c r="AO224" s="72">
        <f t="shared" si="310"/>
        <v>0</v>
      </c>
      <c r="AP224" s="72">
        <f t="shared" si="310"/>
        <v>0</v>
      </c>
      <c r="AQ224" s="72">
        <f t="shared" si="310"/>
        <v>0</v>
      </c>
      <c r="AR224" s="72">
        <f t="shared" si="310"/>
        <v>0</v>
      </c>
      <c r="AS224" s="72">
        <f t="shared" si="310"/>
        <v>0</v>
      </c>
      <c r="AT224" s="72">
        <f t="shared" si="310"/>
        <v>0</v>
      </c>
      <c r="AU224" s="72">
        <f t="shared" si="310"/>
        <v>0</v>
      </c>
      <c r="AV224" s="72">
        <f t="shared" ref="AV224:BA224" si="311">+AU224+AV216</f>
        <v>0</v>
      </c>
      <c r="AW224" s="72">
        <f t="shared" si="311"/>
        <v>0</v>
      </c>
      <c r="AX224" s="72">
        <f t="shared" si="311"/>
        <v>0</v>
      </c>
      <c r="AY224" s="72">
        <f t="shared" si="311"/>
        <v>0</v>
      </c>
      <c r="AZ224" s="72">
        <f t="shared" si="311"/>
        <v>0</v>
      </c>
      <c r="BA224" s="72">
        <f t="shared" si="311"/>
        <v>0</v>
      </c>
    </row>
    <row r="225" spans="2:53" x14ac:dyDescent="0.25">
      <c r="B225" t="str">
        <f t="shared" si="307"/>
        <v>ATTREZZATURE IND.LI E COMM.LI</v>
      </c>
      <c r="C225" s="77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>
        <f t="shared" ref="P225:AU226" si="312">+O225+P217</f>
        <v>0</v>
      </c>
      <c r="Q225" s="72">
        <f t="shared" si="312"/>
        <v>0</v>
      </c>
      <c r="R225" s="72">
        <f t="shared" si="312"/>
        <v>0</v>
      </c>
      <c r="S225" s="72">
        <f t="shared" si="312"/>
        <v>0</v>
      </c>
      <c r="T225" s="72">
        <f t="shared" si="312"/>
        <v>0</v>
      </c>
      <c r="U225" s="72">
        <f t="shared" si="312"/>
        <v>0</v>
      </c>
      <c r="V225" s="72">
        <f t="shared" si="312"/>
        <v>0</v>
      </c>
      <c r="W225" s="72">
        <f t="shared" si="312"/>
        <v>0</v>
      </c>
      <c r="X225" s="72">
        <f t="shared" si="312"/>
        <v>0</v>
      </c>
      <c r="Y225" s="72">
        <f t="shared" si="312"/>
        <v>0</v>
      </c>
      <c r="Z225" s="72">
        <f t="shared" si="312"/>
        <v>0</v>
      </c>
      <c r="AA225" s="72">
        <f t="shared" si="312"/>
        <v>0</v>
      </c>
      <c r="AB225" s="72">
        <f t="shared" si="312"/>
        <v>0</v>
      </c>
      <c r="AC225" s="72">
        <f t="shared" si="312"/>
        <v>0</v>
      </c>
      <c r="AD225" s="72">
        <f t="shared" si="312"/>
        <v>0</v>
      </c>
      <c r="AE225" s="72">
        <f t="shared" si="312"/>
        <v>0</v>
      </c>
      <c r="AF225" s="72">
        <f t="shared" si="312"/>
        <v>0</v>
      </c>
      <c r="AG225" s="72">
        <f t="shared" si="312"/>
        <v>0</v>
      </c>
      <c r="AH225" s="72">
        <f t="shared" si="312"/>
        <v>0</v>
      </c>
      <c r="AI225" s="72">
        <f t="shared" si="312"/>
        <v>0</v>
      </c>
      <c r="AJ225" s="72">
        <f t="shared" si="312"/>
        <v>0</v>
      </c>
      <c r="AK225" s="72">
        <f t="shared" si="312"/>
        <v>0</v>
      </c>
      <c r="AL225" s="72">
        <f t="shared" si="312"/>
        <v>0</v>
      </c>
      <c r="AM225" s="72">
        <f t="shared" si="312"/>
        <v>0</v>
      </c>
      <c r="AN225" s="72">
        <f t="shared" si="312"/>
        <v>0</v>
      </c>
      <c r="AO225" s="72">
        <f t="shared" si="312"/>
        <v>0</v>
      </c>
      <c r="AP225" s="72">
        <f t="shared" si="312"/>
        <v>0</v>
      </c>
      <c r="AQ225" s="72">
        <f t="shared" si="312"/>
        <v>0</v>
      </c>
      <c r="AR225" s="72">
        <f t="shared" si="312"/>
        <v>0</v>
      </c>
      <c r="AS225" s="72">
        <f t="shared" si="312"/>
        <v>0</v>
      </c>
      <c r="AT225" s="72">
        <f t="shared" si="312"/>
        <v>0</v>
      </c>
      <c r="AU225" s="72">
        <f t="shared" si="312"/>
        <v>0</v>
      </c>
      <c r="AV225" s="72">
        <f t="shared" ref="AV225:BA226" si="313">+AU225+AV217</f>
        <v>0</v>
      </c>
      <c r="AW225" s="72">
        <f t="shared" si="313"/>
        <v>0</v>
      </c>
      <c r="AX225" s="72">
        <f t="shared" si="313"/>
        <v>0</v>
      </c>
      <c r="AY225" s="72">
        <f t="shared" si="313"/>
        <v>0</v>
      </c>
      <c r="AZ225" s="72">
        <f t="shared" si="313"/>
        <v>0</v>
      </c>
      <c r="BA225" s="72">
        <f t="shared" si="313"/>
        <v>0</v>
      </c>
    </row>
    <row r="226" spans="2:53" x14ac:dyDescent="0.25">
      <c r="B226" t="str">
        <f t="shared" si="307"/>
        <v>ALTRI BENI</v>
      </c>
      <c r="C226" s="77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>
        <f t="shared" si="312"/>
        <v>0</v>
      </c>
      <c r="Q226" s="72">
        <f t="shared" si="312"/>
        <v>0</v>
      </c>
      <c r="R226" s="72">
        <f t="shared" si="312"/>
        <v>0</v>
      </c>
      <c r="S226" s="72">
        <f t="shared" si="312"/>
        <v>0</v>
      </c>
      <c r="T226" s="72">
        <f t="shared" si="312"/>
        <v>0</v>
      </c>
      <c r="U226" s="72">
        <f t="shared" si="312"/>
        <v>0</v>
      </c>
      <c r="V226" s="72">
        <f t="shared" si="312"/>
        <v>0</v>
      </c>
      <c r="W226" s="72">
        <f t="shared" si="312"/>
        <v>0</v>
      </c>
      <c r="X226" s="72">
        <f t="shared" si="312"/>
        <v>0</v>
      </c>
      <c r="Y226" s="72">
        <f t="shared" si="312"/>
        <v>0</v>
      </c>
      <c r="Z226" s="72">
        <f t="shared" si="312"/>
        <v>0</v>
      </c>
      <c r="AA226" s="72">
        <f t="shared" si="312"/>
        <v>0</v>
      </c>
      <c r="AB226" s="72">
        <f t="shared" si="312"/>
        <v>0</v>
      </c>
      <c r="AC226" s="72">
        <f t="shared" si="312"/>
        <v>0</v>
      </c>
      <c r="AD226" s="72">
        <f t="shared" si="312"/>
        <v>0</v>
      </c>
      <c r="AE226" s="72">
        <f t="shared" si="312"/>
        <v>0</v>
      </c>
      <c r="AF226" s="72">
        <f t="shared" si="312"/>
        <v>0</v>
      </c>
      <c r="AG226" s="72">
        <f t="shared" si="312"/>
        <v>0</v>
      </c>
      <c r="AH226" s="72">
        <f t="shared" si="312"/>
        <v>0</v>
      </c>
      <c r="AI226" s="72">
        <f t="shared" si="312"/>
        <v>0</v>
      </c>
      <c r="AJ226" s="72">
        <f t="shared" si="312"/>
        <v>0</v>
      </c>
      <c r="AK226" s="72">
        <f t="shared" si="312"/>
        <v>0</v>
      </c>
      <c r="AL226" s="72">
        <f t="shared" si="312"/>
        <v>0</v>
      </c>
      <c r="AM226" s="72">
        <f t="shared" si="312"/>
        <v>0</v>
      </c>
      <c r="AN226" s="72">
        <f t="shared" si="312"/>
        <v>0</v>
      </c>
      <c r="AO226" s="72">
        <f t="shared" si="312"/>
        <v>0</v>
      </c>
      <c r="AP226" s="72">
        <f t="shared" si="312"/>
        <v>0</v>
      </c>
      <c r="AQ226" s="72">
        <f t="shared" si="312"/>
        <v>0</v>
      </c>
      <c r="AR226" s="72">
        <f t="shared" si="312"/>
        <v>0</v>
      </c>
      <c r="AS226" s="72">
        <f t="shared" si="312"/>
        <v>0</v>
      </c>
      <c r="AT226" s="72">
        <f t="shared" si="312"/>
        <v>0</v>
      </c>
      <c r="AU226" s="72">
        <f t="shared" si="312"/>
        <v>0</v>
      </c>
      <c r="AV226" s="72">
        <f t="shared" si="313"/>
        <v>0</v>
      </c>
      <c r="AW226" s="72">
        <f t="shared" si="313"/>
        <v>0</v>
      </c>
      <c r="AX226" s="72">
        <f t="shared" si="313"/>
        <v>0</v>
      </c>
      <c r="AY226" s="72">
        <f t="shared" si="313"/>
        <v>0</v>
      </c>
      <c r="AZ226" s="72">
        <f t="shared" si="313"/>
        <v>0</v>
      </c>
      <c r="BA226" s="72">
        <f t="shared" si="313"/>
        <v>0</v>
      </c>
    </row>
    <row r="227" spans="2:53" x14ac:dyDescent="0.25">
      <c r="B227" t="str">
        <f t="shared" si="307"/>
        <v>COSTI D'IMPIANTO E AMPLIAMENTO</v>
      </c>
      <c r="C227" s="77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>
        <f t="shared" ref="P227:AU227" si="314">+O227+P219</f>
        <v>0</v>
      </c>
      <c r="Q227" s="72">
        <f t="shared" si="314"/>
        <v>0</v>
      </c>
      <c r="R227" s="72">
        <f t="shared" si="314"/>
        <v>0</v>
      </c>
      <c r="S227" s="72">
        <f t="shared" si="314"/>
        <v>0</v>
      </c>
      <c r="T227" s="72">
        <f t="shared" si="314"/>
        <v>0</v>
      </c>
      <c r="U227" s="72">
        <f t="shared" si="314"/>
        <v>0</v>
      </c>
      <c r="V227" s="72">
        <f t="shared" si="314"/>
        <v>0</v>
      </c>
      <c r="W227" s="72">
        <f t="shared" si="314"/>
        <v>0</v>
      </c>
      <c r="X227" s="72">
        <f t="shared" si="314"/>
        <v>0</v>
      </c>
      <c r="Y227" s="72">
        <f t="shared" si="314"/>
        <v>0</v>
      </c>
      <c r="Z227" s="72">
        <f t="shared" si="314"/>
        <v>0</v>
      </c>
      <c r="AA227" s="72">
        <f t="shared" si="314"/>
        <v>0</v>
      </c>
      <c r="AB227" s="72">
        <f t="shared" si="314"/>
        <v>0</v>
      </c>
      <c r="AC227" s="72">
        <f t="shared" si="314"/>
        <v>0</v>
      </c>
      <c r="AD227" s="72">
        <f t="shared" si="314"/>
        <v>0</v>
      </c>
      <c r="AE227" s="72">
        <f t="shared" si="314"/>
        <v>0</v>
      </c>
      <c r="AF227" s="72">
        <f t="shared" si="314"/>
        <v>0</v>
      </c>
      <c r="AG227" s="72">
        <f t="shared" si="314"/>
        <v>0</v>
      </c>
      <c r="AH227" s="72">
        <f t="shared" si="314"/>
        <v>0</v>
      </c>
      <c r="AI227" s="72">
        <f t="shared" si="314"/>
        <v>0</v>
      </c>
      <c r="AJ227" s="72">
        <f t="shared" si="314"/>
        <v>0</v>
      </c>
      <c r="AK227" s="72">
        <f t="shared" si="314"/>
        <v>0</v>
      </c>
      <c r="AL227" s="72">
        <f t="shared" si="314"/>
        <v>0</v>
      </c>
      <c r="AM227" s="72">
        <f t="shared" si="314"/>
        <v>0</v>
      </c>
      <c r="AN227" s="72">
        <f t="shared" si="314"/>
        <v>0</v>
      </c>
      <c r="AO227" s="72">
        <f t="shared" si="314"/>
        <v>0</v>
      </c>
      <c r="AP227" s="72">
        <f t="shared" si="314"/>
        <v>0</v>
      </c>
      <c r="AQ227" s="72">
        <f t="shared" si="314"/>
        <v>0</v>
      </c>
      <c r="AR227" s="72">
        <f t="shared" si="314"/>
        <v>0</v>
      </c>
      <c r="AS227" s="72">
        <f t="shared" si="314"/>
        <v>0</v>
      </c>
      <c r="AT227" s="72">
        <f t="shared" si="314"/>
        <v>0</v>
      </c>
      <c r="AU227" s="72">
        <f t="shared" si="314"/>
        <v>0</v>
      </c>
      <c r="AV227" s="72">
        <f t="shared" ref="AV227:BA227" si="315">+AU227+AV219</f>
        <v>0</v>
      </c>
      <c r="AW227" s="72">
        <f t="shared" si="315"/>
        <v>0</v>
      </c>
      <c r="AX227" s="72">
        <f t="shared" si="315"/>
        <v>0</v>
      </c>
      <c r="AY227" s="72">
        <f t="shared" si="315"/>
        <v>0</v>
      </c>
      <c r="AZ227" s="72">
        <f t="shared" si="315"/>
        <v>0</v>
      </c>
      <c r="BA227" s="72">
        <f t="shared" si="315"/>
        <v>0</v>
      </c>
    </row>
    <row r="228" spans="2:53" x14ac:dyDescent="0.25">
      <c r="B228" t="str">
        <f t="shared" si="307"/>
        <v>Ricerca &amp; Sviluppo</v>
      </c>
      <c r="C228" s="77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>
        <f t="shared" ref="P228:AU228" si="316">+O228+P220</f>
        <v>0</v>
      </c>
      <c r="Q228" s="72">
        <f t="shared" si="316"/>
        <v>0</v>
      </c>
      <c r="R228" s="72">
        <f t="shared" si="316"/>
        <v>0</v>
      </c>
      <c r="S228" s="72">
        <f t="shared" si="316"/>
        <v>0</v>
      </c>
      <c r="T228" s="72">
        <f t="shared" si="316"/>
        <v>0</v>
      </c>
      <c r="U228" s="72">
        <f t="shared" si="316"/>
        <v>0</v>
      </c>
      <c r="V228" s="72">
        <f t="shared" si="316"/>
        <v>0</v>
      </c>
      <c r="W228" s="72">
        <f t="shared" si="316"/>
        <v>0</v>
      </c>
      <c r="X228" s="72">
        <f t="shared" si="316"/>
        <v>0</v>
      </c>
      <c r="Y228" s="72">
        <f t="shared" si="316"/>
        <v>0</v>
      </c>
      <c r="Z228" s="72">
        <f t="shared" si="316"/>
        <v>0</v>
      </c>
      <c r="AA228" s="72">
        <f t="shared" si="316"/>
        <v>0</v>
      </c>
      <c r="AB228" s="72">
        <f t="shared" si="316"/>
        <v>0</v>
      </c>
      <c r="AC228" s="72">
        <f t="shared" si="316"/>
        <v>0</v>
      </c>
      <c r="AD228" s="72">
        <f t="shared" si="316"/>
        <v>0</v>
      </c>
      <c r="AE228" s="72">
        <f t="shared" si="316"/>
        <v>0</v>
      </c>
      <c r="AF228" s="72">
        <f t="shared" si="316"/>
        <v>0</v>
      </c>
      <c r="AG228" s="72">
        <f t="shared" si="316"/>
        <v>0</v>
      </c>
      <c r="AH228" s="72">
        <f t="shared" si="316"/>
        <v>0</v>
      </c>
      <c r="AI228" s="72">
        <f t="shared" si="316"/>
        <v>0</v>
      </c>
      <c r="AJ228" s="72">
        <f t="shared" si="316"/>
        <v>0</v>
      </c>
      <c r="AK228" s="72">
        <f t="shared" si="316"/>
        <v>0</v>
      </c>
      <c r="AL228" s="72">
        <f t="shared" si="316"/>
        <v>0</v>
      </c>
      <c r="AM228" s="72">
        <f t="shared" si="316"/>
        <v>0</v>
      </c>
      <c r="AN228" s="72">
        <f t="shared" si="316"/>
        <v>0</v>
      </c>
      <c r="AO228" s="72">
        <f t="shared" si="316"/>
        <v>0</v>
      </c>
      <c r="AP228" s="72">
        <f t="shared" si="316"/>
        <v>0</v>
      </c>
      <c r="AQ228" s="72">
        <f t="shared" si="316"/>
        <v>0</v>
      </c>
      <c r="AR228" s="72">
        <f t="shared" si="316"/>
        <v>0</v>
      </c>
      <c r="AS228" s="72">
        <f t="shared" si="316"/>
        <v>0</v>
      </c>
      <c r="AT228" s="72">
        <f t="shared" si="316"/>
        <v>0</v>
      </c>
      <c r="AU228" s="72">
        <f t="shared" si="316"/>
        <v>0</v>
      </c>
      <c r="AV228" s="72">
        <f t="shared" ref="AV228:BA228" si="317">+AU228+AV220</f>
        <v>0</v>
      </c>
      <c r="AW228" s="72">
        <f t="shared" si="317"/>
        <v>0</v>
      </c>
      <c r="AX228" s="72">
        <f t="shared" si="317"/>
        <v>0</v>
      </c>
      <c r="AY228" s="72">
        <f t="shared" si="317"/>
        <v>0</v>
      </c>
      <c r="AZ228" s="72">
        <f t="shared" si="317"/>
        <v>0</v>
      </c>
      <c r="BA228" s="72">
        <f t="shared" si="317"/>
        <v>0</v>
      </c>
    </row>
    <row r="229" spans="2:53" x14ac:dyDescent="0.25">
      <c r="B229" t="str">
        <f t="shared" si="307"/>
        <v>ALTRE IMM.NI IMMATERIALI</v>
      </c>
      <c r="C229" s="77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>
        <f>+O229+P221</f>
        <v>0</v>
      </c>
      <c r="Q229" s="72">
        <f>+P229+Q221</f>
        <v>0</v>
      </c>
      <c r="R229" s="72">
        <f>+Q229+R221</f>
        <v>0</v>
      </c>
      <c r="S229" s="72">
        <f>+R229+S221</f>
        <v>0</v>
      </c>
      <c r="T229" s="72">
        <f>+S229+T221</f>
        <v>0</v>
      </c>
      <c r="U229" s="72">
        <f t="shared" ref="U229:BA229" si="318">+T229+U221</f>
        <v>0</v>
      </c>
      <c r="V229" s="72">
        <f t="shared" si="318"/>
        <v>0</v>
      </c>
      <c r="W229" s="72">
        <f t="shared" si="318"/>
        <v>0</v>
      </c>
      <c r="X229" s="72">
        <f t="shared" si="318"/>
        <v>0</v>
      </c>
      <c r="Y229" s="72">
        <f t="shared" si="318"/>
        <v>0</v>
      </c>
      <c r="Z229" s="72">
        <f t="shared" si="318"/>
        <v>0</v>
      </c>
      <c r="AA229" s="72">
        <f t="shared" si="318"/>
        <v>0</v>
      </c>
      <c r="AB229" s="72">
        <f t="shared" si="318"/>
        <v>0</v>
      </c>
      <c r="AC229" s="72">
        <f t="shared" si="318"/>
        <v>0</v>
      </c>
      <c r="AD229" s="72">
        <f t="shared" si="318"/>
        <v>0</v>
      </c>
      <c r="AE229" s="72">
        <f t="shared" si="318"/>
        <v>0</v>
      </c>
      <c r="AF229" s="72">
        <f t="shared" si="318"/>
        <v>0</v>
      </c>
      <c r="AG229" s="72">
        <f t="shared" si="318"/>
        <v>0</v>
      </c>
      <c r="AH229" s="72">
        <f t="shared" si="318"/>
        <v>0</v>
      </c>
      <c r="AI229" s="72">
        <f t="shared" si="318"/>
        <v>0</v>
      </c>
      <c r="AJ229" s="72">
        <f t="shared" si="318"/>
        <v>0</v>
      </c>
      <c r="AK229" s="72">
        <f t="shared" si="318"/>
        <v>0</v>
      </c>
      <c r="AL229" s="72">
        <f t="shared" si="318"/>
        <v>0</v>
      </c>
      <c r="AM229" s="72">
        <f t="shared" si="318"/>
        <v>0</v>
      </c>
      <c r="AN229" s="72">
        <f t="shared" si="318"/>
        <v>0</v>
      </c>
      <c r="AO229" s="72">
        <f t="shared" si="318"/>
        <v>0</v>
      </c>
      <c r="AP229" s="72">
        <f t="shared" si="318"/>
        <v>0</v>
      </c>
      <c r="AQ229" s="72">
        <f t="shared" si="318"/>
        <v>0</v>
      </c>
      <c r="AR229" s="72">
        <f t="shared" si="318"/>
        <v>0</v>
      </c>
      <c r="AS229" s="72">
        <f t="shared" si="318"/>
        <v>0</v>
      </c>
      <c r="AT229" s="72">
        <f t="shared" si="318"/>
        <v>0</v>
      </c>
      <c r="AU229" s="72">
        <f t="shared" si="318"/>
        <v>0</v>
      </c>
      <c r="AV229" s="72">
        <f t="shared" si="318"/>
        <v>0</v>
      </c>
      <c r="AW229" s="72">
        <f t="shared" si="318"/>
        <v>0</v>
      </c>
      <c r="AX229" s="72">
        <f t="shared" si="318"/>
        <v>0</v>
      </c>
      <c r="AY229" s="72">
        <f t="shared" si="318"/>
        <v>0</v>
      </c>
      <c r="AZ229" s="72">
        <f t="shared" si="318"/>
        <v>0</v>
      </c>
      <c r="BA229" s="72">
        <f t="shared" si="318"/>
        <v>0</v>
      </c>
    </row>
    <row r="231" spans="2:53" ht="30" x14ac:dyDescent="0.25">
      <c r="C231" s="75" t="s">
        <v>274</v>
      </c>
      <c r="F231" s="75" t="s">
        <v>275</v>
      </c>
      <c r="G231" s="75" t="s">
        <v>275</v>
      </c>
      <c r="H231" s="75" t="s">
        <v>275</v>
      </c>
      <c r="I231" s="75" t="s">
        <v>275</v>
      </c>
      <c r="J231" s="75" t="s">
        <v>275</v>
      </c>
      <c r="K231" s="75" t="s">
        <v>275</v>
      </c>
      <c r="L231" s="75" t="s">
        <v>275</v>
      </c>
      <c r="M231" s="75" t="s">
        <v>275</v>
      </c>
      <c r="N231" s="75" t="s">
        <v>275</v>
      </c>
      <c r="O231" s="75" t="s">
        <v>275</v>
      </c>
      <c r="P231" s="75" t="s">
        <v>275</v>
      </c>
      <c r="Q231" s="75" t="s">
        <v>275</v>
      </c>
      <c r="R231" s="75" t="s">
        <v>275</v>
      </c>
      <c r="S231" s="75" t="s">
        <v>275</v>
      </c>
      <c r="T231" s="75" t="s">
        <v>275</v>
      </c>
      <c r="U231" s="75" t="s">
        <v>275</v>
      </c>
      <c r="V231" s="75" t="s">
        <v>275</v>
      </c>
      <c r="W231" s="75" t="s">
        <v>275</v>
      </c>
      <c r="X231" s="75" t="s">
        <v>275</v>
      </c>
      <c r="Y231" s="75" t="s">
        <v>275</v>
      </c>
      <c r="Z231" s="75" t="s">
        <v>275</v>
      </c>
      <c r="AA231" s="75" t="s">
        <v>275</v>
      </c>
      <c r="AB231" s="75" t="s">
        <v>275</v>
      </c>
      <c r="AC231" s="75" t="s">
        <v>275</v>
      </c>
      <c r="AD231" s="75" t="s">
        <v>275</v>
      </c>
      <c r="AE231" s="75" t="s">
        <v>275</v>
      </c>
      <c r="AF231" s="75" t="s">
        <v>275</v>
      </c>
      <c r="AG231" s="75" t="s">
        <v>275</v>
      </c>
      <c r="AH231" s="75" t="s">
        <v>275</v>
      </c>
      <c r="AI231" s="75" t="s">
        <v>275</v>
      </c>
      <c r="AJ231" s="75" t="s">
        <v>275</v>
      </c>
      <c r="AK231" s="75" t="s">
        <v>275</v>
      </c>
      <c r="AL231" s="75" t="s">
        <v>275</v>
      </c>
      <c r="AM231" s="75" t="s">
        <v>275</v>
      </c>
      <c r="AN231" s="75" t="s">
        <v>275</v>
      </c>
      <c r="AO231" s="75" t="s">
        <v>275</v>
      </c>
      <c r="AP231" s="75" t="s">
        <v>275</v>
      </c>
      <c r="AQ231" s="75" t="s">
        <v>275</v>
      </c>
      <c r="AR231" s="75" t="s">
        <v>275</v>
      </c>
      <c r="AS231" s="75" t="s">
        <v>275</v>
      </c>
      <c r="AT231" s="75" t="s">
        <v>275</v>
      </c>
      <c r="AU231" s="75" t="s">
        <v>275</v>
      </c>
      <c r="AV231" s="75" t="s">
        <v>275</v>
      </c>
      <c r="AW231" s="75" t="s">
        <v>275</v>
      </c>
      <c r="AX231" s="75" t="s">
        <v>275</v>
      </c>
      <c r="AY231" s="75" t="s">
        <v>275</v>
      </c>
      <c r="AZ231" s="75" t="s">
        <v>275</v>
      </c>
      <c r="BA231" s="75" t="s">
        <v>275</v>
      </c>
    </row>
    <row r="232" spans="2:53" x14ac:dyDescent="0.25">
      <c r="B232" t="str">
        <f t="shared" ref="B232:C235" si="319">+B215</f>
        <v>FABBRICATI</v>
      </c>
      <c r="C232" s="77">
        <f t="shared" si="319"/>
        <v>0.1</v>
      </c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>
        <f>+(Q$5*$C232)/12</f>
        <v>0</v>
      </c>
      <c r="R232" s="72">
        <f>+IF(Q240=$Q5,0,1)*(SUM($Q5)*$C232)/12</f>
        <v>0</v>
      </c>
      <c r="S232" s="72">
        <f t="shared" ref="S232:BA237" si="320">+IF(R240=$Q5,0,1)*(SUM($Q5)*$C232)/12</f>
        <v>0</v>
      </c>
      <c r="T232" s="72">
        <f t="shared" si="320"/>
        <v>0</v>
      </c>
      <c r="U232" s="72">
        <f t="shared" si="320"/>
        <v>0</v>
      </c>
      <c r="V232" s="72">
        <f t="shared" si="320"/>
        <v>0</v>
      </c>
      <c r="W232" s="72">
        <f t="shared" si="320"/>
        <v>0</v>
      </c>
      <c r="X232" s="72">
        <f t="shared" si="320"/>
        <v>0</v>
      </c>
      <c r="Y232" s="72">
        <f t="shared" si="320"/>
        <v>0</v>
      </c>
      <c r="Z232" s="72">
        <f t="shared" si="320"/>
        <v>0</v>
      </c>
      <c r="AA232" s="72">
        <f t="shared" si="320"/>
        <v>0</v>
      </c>
      <c r="AB232" s="72">
        <f t="shared" si="320"/>
        <v>0</v>
      </c>
      <c r="AC232" s="72">
        <f t="shared" si="320"/>
        <v>0</v>
      </c>
      <c r="AD232" s="72">
        <f t="shared" si="320"/>
        <v>0</v>
      </c>
      <c r="AE232" s="72">
        <f t="shared" si="320"/>
        <v>0</v>
      </c>
      <c r="AF232" s="72">
        <f t="shared" si="320"/>
        <v>0</v>
      </c>
      <c r="AG232" s="72">
        <f t="shared" si="320"/>
        <v>0</v>
      </c>
      <c r="AH232" s="72">
        <f t="shared" si="320"/>
        <v>0</v>
      </c>
      <c r="AI232" s="72">
        <f t="shared" si="320"/>
        <v>0</v>
      </c>
      <c r="AJ232" s="72">
        <f t="shared" si="320"/>
        <v>0</v>
      </c>
      <c r="AK232" s="72">
        <f t="shared" si="320"/>
        <v>0</v>
      </c>
      <c r="AL232" s="72">
        <f t="shared" si="320"/>
        <v>0</v>
      </c>
      <c r="AM232" s="72">
        <f t="shared" si="320"/>
        <v>0</v>
      </c>
      <c r="AN232" s="72">
        <f t="shared" si="320"/>
        <v>0</v>
      </c>
      <c r="AO232" s="72">
        <f t="shared" si="320"/>
        <v>0</v>
      </c>
      <c r="AP232" s="72">
        <f t="shared" si="320"/>
        <v>0</v>
      </c>
      <c r="AQ232" s="72">
        <f t="shared" si="320"/>
        <v>0</v>
      </c>
      <c r="AR232" s="72">
        <f t="shared" si="320"/>
        <v>0</v>
      </c>
      <c r="AS232" s="72">
        <f t="shared" si="320"/>
        <v>0</v>
      </c>
      <c r="AT232" s="72">
        <f t="shared" si="320"/>
        <v>0</v>
      </c>
      <c r="AU232" s="72">
        <f t="shared" si="320"/>
        <v>0</v>
      </c>
      <c r="AV232" s="72">
        <f t="shared" si="320"/>
        <v>0</v>
      </c>
      <c r="AW232" s="72">
        <f t="shared" si="320"/>
        <v>0</v>
      </c>
      <c r="AX232" s="72">
        <f t="shared" si="320"/>
        <v>0</v>
      </c>
      <c r="AY232" s="72">
        <f t="shared" si="320"/>
        <v>0</v>
      </c>
      <c r="AZ232" s="72">
        <f t="shared" si="320"/>
        <v>0</v>
      </c>
      <c r="BA232" s="72">
        <f t="shared" si="320"/>
        <v>0</v>
      </c>
    </row>
    <row r="233" spans="2:53" x14ac:dyDescent="0.25">
      <c r="B233" t="str">
        <f t="shared" si="319"/>
        <v>IMPIANTI E MACCHINARI</v>
      </c>
      <c r="C233" s="77">
        <f t="shared" si="319"/>
        <v>0.1</v>
      </c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>
        <f>+(Q$6*$C233)/12</f>
        <v>0</v>
      </c>
      <c r="R233" s="72">
        <f t="shared" ref="R233:AG238" si="321">+IF(Q241=$Q6,0,1)*(SUM($Q6)*$C233)/12</f>
        <v>0</v>
      </c>
      <c r="S233" s="72">
        <f t="shared" si="321"/>
        <v>0</v>
      </c>
      <c r="T233" s="72">
        <f t="shared" si="321"/>
        <v>0</v>
      </c>
      <c r="U233" s="72">
        <f t="shared" si="321"/>
        <v>0</v>
      </c>
      <c r="V233" s="72">
        <f t="shared" si="321"/>
        <v>0</v>
      </c>
      <c r="W233" s="72">
        <f t="shared" si="321"/>
        <v>0</v>
      </c>
      <c r="X233" s="72">
        <f t="shared" si="321"/>
        <v>0</v>
      </c>
      <c r="Y233" s="72">
        <f t="shared" si="321"/>
        <v>0</v>
      </c>
      <c r="Z233" s="72">
        <f t="shared" si="321"/>
        <v>0</v>
      </c>
      <c r="AA233" s="72">
        <f t="shared" si="321"/>
        <v>0</v>
      </c>
      <c r="AB233" s="72">
        <f t="shared" si="321"/>
        <v>0</v>
      </c>
      <c r="AC233" s="72">
        <f t="shared" si="321"/>
        <v>0</v>
      </c>
      <c r="AD233" s="72">
        <f t="shared" si="321"/>
        <v>0</v>
      </c>
      <c r="AE233" s="72">
        <f t="shared" si="321"/>
        <v>0</v>
      </c>
      <c r="AF233" s="72">
        <f t="shared" si="321"/>
        <v>0</v>
      </c>
      <c r="AG233" s="72">
        <f t="shared" si="321"/>
        <v>0</v>
      </c>
      <c r="AH233" s="72">
        <f t="shared" si="320"/>
        <v>0</v>
      </c>
      <c r="AI233" s="72">
        <f t="shared" si="320"/>
        <v>0</v>
      </c>
      <c r="AJ233" s="72">
        <f t="shared" si="320"/>
        <v>0</v>
      </c>
      <c r="AK233" s="72">
        <f t="shared" si="320"/>
        <v>0</v>
      </c>
      <c r="AL233" s="72">
        <f t="shared" si="320"/>
        <v>0</v>
      </c>
      <c r="AM233" s="72">
        <f t="shared" si="320"/>
        <v>0</v>
      </c>
      <c r="AN233" s="72">
        <f t="shared" si="320"/>
        <v>0</v>
      </c>
      <c r="AO233" s="72">
        <f t="shared" si="320"/>
        <v>0</v>
      </c>
      <c r="AP233" s="72">
        <f t="shared" si="320"/>
        <v>0</v>
      </c>
      <c r="AQ233" s="72">
        <f t="shared" si="320"/>
        <v>0</v>
      </c>
      <c r="AR233" s="72">
        <f t="shared" si="320"/>
        <v>0</v>
      </c>
      <c r="AS233" s="72">
        <f t="shared" si="320"/>
        <v>0</v>
      </c>
      <c r="AT233" s="72">
        <f t="shared" si="320"/>
        <v>0</v>
      </c>
      <c r="AU233" s="72">
        <f t="shared" si="320"/>
        <v>0</v>
      </c>
      <c r="AV233" s="72">
        <f t="shared" si="320"/>
        <v>0</v>
      </c>
      <c r="AW233" s="72">
        <f t="shared" si="320"/>
        <v>0</v>
      </c>
      <c r="AX233" s="72">
        <f t="shared" si="320"/>
        <v>0</v>
      </c>
      <c r="AY233" s="72">
        <f t="shared" si="320"/>
        <v>0</v>
      </c>
      <c r="AZ233" s="72">
        <f t="shared" si="320"/>
        <v>0</v>
      </c>
      <c r="BA233" s="72">
        <f t="shared" si="320"/>
        <v>0</v>
      </c>
    </row>
    <row r="234" spans="2:53" x14ac:dyDescent="0.25">
      <c r="B234" t="str">
        <f t="shared" si="319"/>
        <v>ATTREZZATURE IND.LI E COMM.LI</v>
      </c>
      <c r="C234" s="77">
        <f t="shared" si="319"/>
        <v>0.1</v>
      </c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>
        <f>+(Q$7*$C234)/12</f>
        <v>0</v>
      </c>
      <c r="R234" s="72">
        <f t="shared" si="321"/>
        <v>0</v>
      </c>
      <c r="S234" s="72">
        <f t="shared" si="320"/>
        <v>0</v>
      </c>
      <c r="T234" s="72">
        <f t="shared" si="320"/>
        <v>0</v>
      </c>
      <c r="U234" s="72">
        <f t="shared" si="320"/>
        <v>0</v>
      </c>
      <c r="V234" s="72">
        <f t="shared" si="320"/>
        <v>0</v>
      </c>
      <c r="W234" s="72">
        <f t="shared" si="320"/>
        <v>0</v>
      </c>
      <c r="X234" s="72">
        <f t="shared" si="320"/>
        <v>0</v>
      </c>
      <c r="Y234" s="72">
        <f t="shared" si="320"/>
        <v>0</v>
      </c>
      <c r="Z234" s="72">
        <f t="shared" si="320"/>
        <v>0</v>
      </c>
      <c r="AA234" s="72">
        <f t="shared" si="320"/>
        <v>0</v>
      </c>
      <c r="AB234" s="72">
        <f t="shared" si="320"/>
        <v>0</v>
      </c>
      <c r="AC234" s="72">
        <f t="shared" si="320"/>
        <v>0</v>
      </c>
      <c r="AD234" s="72">
        <f t="shared" si="320"/>
        <v>0</v>
      </c>
      <c r="AE234" s="72">
        <f t="shared" si="320"/>
        <v>0</v>
      </c>
      <c r="AF234" s="72">
        <f t="shared" si="320"/>
        <v>0</v>
      </c>
      <c r="AG234" s="72">
        <f t="shared" si="320"/>
        <v>0</v>
      </c>
      <c r="AH234" s="72">
        <f t="shared" si="320"/>
        <v>0</v>
      </c>
      <c r="AI234" s="72">
        <f t="shared" si="320"/>
        <v>0</v>
      </c>
      <c r="AJ234" s="72">
        <f t="shared" si="320"/>
        <v>0</v>
      </c>
      <c r="AK234" s="72">
        <f t="shared" si="320"/>
        <v>0</v>
      </c>
      <c r="AL234" s="72">
        <f t="shared" si="320"/>
        <v>0</v>
      </c>
      <c r="AM234" s="72">
        <f t="shared" si="320"/>
        <v>0</v>
      </c>
      <c r="AN234" s="72">
        <f t="shared" si="320"/>
        <v>0</v>
      </c>
      <c r="AO234" s="72">
        <f t="shared" si="320"/>
        <v>0</v>
      </c>
      <c r="AP234" s="72">
        <f t="shared" si="320"/>
        <v>0</v>
      </c>
      <c r="AQ234" s="72">
        <f t="shared" si="320"/>
        <v>0</v>
      </c>
      <c r="AR234" s="72">
        <f t="shared" si="320"/>
        <v>0</v>
      </c>
      <c r="AS234" s="72">
        <f t="shared" si="320"/>
        <v>0</v>
      </c>
      <c r="AT234" s="72">
        <f t="shared" si="320"/>
        <v>0</v>
      </c>
      <c r="AU234" s="72">
        <f t="shared" si="320"/>
        <v>0</v>
      </c>
      <c r="AV234" s="72">
        <f t="shared" si="320"/>
        <v>0</v>
      </c>
      <c r="AW234" s="72">
        <f t="shared" si="320"/>
        <v>0</v>
      </c>
      <c r="AX234" s="72">
        <f t="shared" si="320"/>
        <v>0</v>
      </c>
      <c r="AY234" s="72">
        <f t="shared" si="320"/>
        <v>0</v>
      </c>
      <c r="AZ234" s="72">
        <f t="shared" si="320"/>
        <v>0</v>
      </c>
      <c r="BA234" s="72">
        <f t="shared" si="320"/>
        <v>0</v>
      </c>
    </row>
    <row r="235" spans="2:53" x14ac:dyDescent="0.25">
      <c r="B235" t="str">
        <f t="shared" si="319"/>
        <v>ALTRI BENI</v>
      </c>
      <c r="C235" s="77">
        <f t="shared" si="319"/>
        <v>0.1</v>
      </c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>
        <f>+(Q$8*$C235)/12</f>
        <v>0</v>
      </c>
      <c r="R235" s="72">
        <f t="shared" si="321"/>
        <v>0</v>
      </c>
      <c r="S235" s="72">
        <f t="shared" si="320"/>
        <v>0</v>
      </c>
      <c r="T235" s="72">
        <f t="shared" si="320"/>
        <v>0</v>
      </c>
      <c r="U235" s="72">
        <f t="shared" si="320"/>
        <v>0</v>
      </c>
      <c r="V235" s="72">
        <f t="shared" si="320"/>
        <v>0</v>
      </c>
      <c r="W235" s="72">
        <f t="shared" si="320"/>
        <v>0</v>
      </c>
      <c r="X235" s="72">
        <f t="shared" si="320"/>
        <v>0</v>
      </c>
      <c r="Y235" s="72">
        <f t="shared" si="320"/>
        <v>0</v>
      </c>
      <c r="Z235" s="72">
        <f t="shared" si="320"/>
        <v>0</v>
      </c>
      <c r="AA235" s="72">
        <f t="shared" si="320"/>
        <v>0</v>
      </c>
      <c r="AB235" s="72">
        <f t="shared" si="320"/>
        <v>0</v>
      </c>
      <c r="AC235" s="72">
        <f t="shared" si="320"/>
        <v>0</v>
      </c>
      <c r="AD235" s="72">
        <f t="shared" si="320"/>
        <v>0</v>
      </c>
      <c r="AE235" s="72">
        <f t="shared" si="320"/>
        <v>0</v>
      </c>
      <c r="AF235" s="72">
        <f t="shared" si="320"/>
        <v>0</v>
      </c>
      <c r="AG235" s="72">
        <f t="shared" si="320"/>
        <v>0</v>
      </c>
      <c r="AH235" s="72">
        <f t="shared" si="320"/>
        <v>0</v>
      </c>
      <c r="AI235" s="72">
        <f t="shared" si="320"/>
        <v>0</v>
      </c>
      <c r="AJ235" s="72">
        <f t="shared" si="320"/>
        <v>0</v>
      </c>
      <c r="AK235" s="72">
        <f t="shared" si="320"/>
        <v>0</v>
      </c>
      <c r="AL235" s="72">
        <f t="shared" si="320"/>
        <v>0</v>
      </c>
      <c r="AM235" s="72">
        <f t="shared" si="320"/>
        <v>0</v>
      </c>
      <c r="AN235" s="72">
        <f t="shared" si="320"/>
        <v>0</v>
      </c>
      <c r="AO235" s="72">
        <f t="shared" si="320"/>
        <v>0</v>
      </c>
      <c r="AP235" s="72">
        <f t="shared" si="320"/>
        <v>0</v>
      </c>
      <c r="AQ235" s="72">
        <f t="shared" si="320"/>
        <v>0</v>
      </c>
      <c r="AR235" s="72">
        <f t="shared" si="320"/>
        <v>0</v>
      </c>
      <c r="AS235" s="72">
        <f t="shared" si="320"/>
        <v>0</v>
      </c>
      <c r="AT235" s="72">
        <f t="shared" si="320"/>
        <v>0</v>
      </c>
      <c r="AU235" s="72">
        <f t="shared" si="320"/>
        <v>0</v>
      </c>
      <c r="AV235" s="72">
        <f t="shared" si="320"/>
        <v>0</v>
      </c>
      <c r="AW235" s="72">
        <f t="shared" si="320"/>
        <v>0</v>
      </c>
      <c r="AX235" s="72">
        <f t="shared" si="320"/>
        <v>0</v>
      </c>
      <c r="AY235" s="72">
        <f t="shared" si="320"/>
        <v>0</v>
      </c>
      <c r="AZ235" s="72">
        <f t="shared" si="320"/>
        <v>0</v>
      </c>
      <c r="BA235" s="72">
        <f t="shared" si="320"/>
        <v>0</v>
      </c>
    </row>
    <row r="236" spans="2:53" x14ac:dyDescent="0.25">
      <c r="B236" t="str">
        <f t="shared" ref="B236:C238" si="322">+B219</f>
        <v>COSTI D'IMPIANTO E AMPLIAMENTO</v>
      </c>
      <c r="C236" s="77">
        <f t="shared" si="322"/>
        <v>0.1</v>
      </c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>
        <f>+(Q$9*$C236)/12</f>
        <v>0</v>
      </c>
      <c r="R236" s="72">
        <f t="shared" si="321"/>
        <v>0</v>
      </c>
      <c r="S236" s="72">
        <f t="shared" si="320"/>
        <v>0</v>
      </c>
      <c r="T236" s="72">
        <f t="shared" si="320"/>
        <v>0</v>
      </c>
      <c r="U236" s="72">
        <f t="shared" si="320"/>
        <v>0</v>
      </c>
      <c r="V236" s="72">
        <f t="shared" si="320"/>
        <v>0</v>
      </c>
      <c r="W236" s="72">
        <f t="shared" si="320"/>
        <v>0</v>
      </c>
      <c r="X236" s="72">
        <f t="shared" si="320"/>
        <v>0</v>
      </c>
      <c r="Y236" s="72">
        <f t="shared" si="320"/>
        <v>0</v>
      </c>
      <c r="Z236" s="72">
        <f t="shared" si="320"/>
        <v>0</v>
      </c>
      <c r="AA236" s="72">
        <f t="shared" si="320"/>
        <v>0</v>
      </c>
      <c r="AB236" s="72">
        <f t="shared" si="320"/>
        <v>0</v>
      </c>
      <c r="AC236" s="72">
        <f t="shared" si="320"/>
        <v>0</v>
      </c>
      <c r="AD236" s="72">
        <f t="shared" si="320"/>
        <v>0</v>
      </c>
      <c r="AE236" s="72">
        <f t="shared" si="320"/>
        <v>0</v>
      </c>
      <c r="AF236" s="72">
        <f t="shared" si="320"/>
        <v>0</v>
      </c>
      <c r="AG236" s="72">
        <f t="shared" si="320"/>
        <v>0</v>
      </c>
      <c r="AH236" s="72">
        <f t="shared" si="320"/>
        <v>0</v>
      </c>
      <c r="AI236" s="72">
        <f t="shared" si="320"/>
        <v>0</v>
      </c>
      <c r="AJ236" s="72">
        <f t="shared" si="320"/>
        <v>0</v>
      </c>
      <c r="AK236" s="72">
        <f t="shared" si="320"/>
        <v>0</v>
      </c>
      <c r="AL236" s="72">
        <f t="shared" si="320"/>
        <v>0</v>
      </c>
      <c r="AM236" s="72">
        <f t="shared" si="320"/>
        <v>0</v>
      </c>
      <c r="AN236" s="72">
        <f t="shared" si="320"/>
        <v>0</v>
      </c>
      <c r="AO236" s="72">
        <f t="shared" si="320"/>
        <v>0</v>
      </c>
      <c r="AP236" s="72">
        <f t="shared" si="320"/>
        <v>0</v>
      </c>
      <c r="AQ236" s="72">
        <f t="shared" si="320"/>
        <v>0</v>
      </c>
      <c r="AR236" s="72">
        <f t="shared" si="320"/>
        <v>0</v>
      </c>
      <c r="AS236" s="72">
        <f t="shared" si="320"/>
        <v>0</v>
      </c>
      <c r="AT236" s="72">
        <f t="shared" si="320"/>
        <v>0</v>
      </c>
      <c r="AU236" s="72">
        <f t="shared" si="320"/>
        <v>0</v>
      </c>
      <c r="AV236" s="72">
        <f t="shared" si="320"/>
        <v>0</v>
      </c>
      <c r="AW236" s="72">
        <f t="shared" si="320"/>
        <v>0</v>
      </c>
      <c r="AX236" s="72">
        <f t="shared" si="320"/>
        <v>0</v>
      </c>
      <c r="AY236" s="72">
        <f t="shared" si="320"/>
        <v>0</v>
      </c>
      <c r="AZ236" s="72">
        <f t="shared" si="320"/>
        <v>0</v>
      </c>
      <c r="BA236" s="72">
        <f t="shared" si="320"/>
        <v>0</v>
      </c>
    </row>
    <row r="237" spans="2:53" x14ac:dyDescent="0.25">
      <c r="B237" t="str">
        <f t="shared" si="322"/>
        <v>Ricerca &amp; Sviluppo</v>
      </c>
      <c r="C237" s="77">
        <f t="shared" si="322"/>
        <v>0.1</v>
      </c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>
        <f>+(Q$10*$C237)/12</f>
        <v>0</v>
      </c>
      <c r="R237" s="72">
        <f t="shared" si="321"/>
        <v>0</v>
      </c>
      <c r="S237" s="72">
        <f t="shared" si="320"/>
        <v>0</v>
      </c>
      <c r="T237" s="72">
        <f t="shared" si="320"/>
        <v>0</v>
      </c>
      <c r="U237" s="72">
        <f t="shared" si="320"/>
        <v>0</v>
      </c>
      <c r="V237" s="72">
        <f t="shared" si="320"/>
        <v>0</v>
      </c>
      <c r="W237" s="72">
        <f t="shared" si="320"/>
        <v>0</v>
      </c>
      <c r="X237" s="72">
        <f t="shared" si="320"/>
        <v>0</v>
      </c>
      <c r="Y237" s="72">
        <f t="shared" si="320"/>
        <v>0</v>
      </c>
      <c r="Z237" s="72">
        <f t="shared" si="320"/>
        <v>0</v>
      </c>
      <c r="AA237" s="72">
        <f t="shared" si="320"/>
        <v>0</v>
      </c>
      <c r="AB237" s="72">
        <f t="shared" si="320"/>
        <v>0</v>
      </c>
      <c r="AC237" s="72">
        <f t="shared" si="320"/>
        <v>0</v>
      </c>
      <c r="AD237" s="72">
        <f t="shared" si="320"/>
        <v>0</v>
      </c>
      <c r="AE237" s="72">
        <f t="shared" si="320"/>
        <v>0</v>
      </c>
      <c r="AF237" s="72">
        <f t="shared" si="320"/>
        <v>0</v>
      </c>
      <c r="AG237" s="72">
        <f t="shared" si="320"/>
        <v>0</v>
      </c>
      <c r="AH237" s="72">
        <f t="shared" si="320"/>
        <v>0</v>
      </c>
      <c r="AI237" s="72">
        <f t="shared" si="320"/>
        <v>0</v>
      </c>
      <c r="AJ237" s="72">
        <f t="shared" si="320"/>
        <v>0</v>
      </c>
      <c r="AK237" s="72">
        <f t="shared" si="320"/>
        <v>0</v>
      </c>
      <c r="AL237" s="72">
        <f t="shared" si="320"/>
        <v>0</v>
      </c>
      <c r="AM237" s="72">
        <f t="shared" si="320"/>
        <v>0</v>
      </c>
      <c r="AN237" s="72">
        <f t="shared" si="320"/>
        <v>0</v>
      </c>
      <c r="AO237" s="72">
        <f t="shared" si="320"/>
        <v>0</v>
      </c>
      <c r="AP237" s="72">
        <f t="shared" si="320"/>
        <v>0</v>
      </c>
      <c r="AQ237" s="72">
        <f t="shared" si="320"/>
        <v>0</v>
      </c>
      <c r="AR237" s="72">
        <f t="shared" si="320"/>
        <v>0</v>
      </c>
      <c r="AS237" s="72">
        <f t="shared" si="320"/>
        <v>0</v>
      </c>
      <c r="AT237" s="72">
        <f t="shared" si="320"/>
        <v>0</v>
      </c>
      <c r="AU237" s="72">
        <f t="shared" si="320"/>
        <v>0</v>
      </c>
      <c r="AV237" s="72">
        <f t="shared" si="320"/>
        <v>0</v>
      </c>
      <c r="AW237" s="72">
        <f t="shared" si="320"/>
        <v>0</v>
      </c>
      <c r="AX237" s="72">
        <f t="shared" si="320"/>
        <v>0</v>
      </c>
      <c r="AY237" s="72">
        <f t="shared" si="320"/>
        <v>0</v>
      </c>
      <c r="AZ237" s="72">
        <f t="shared" si="320"/>
        <v>0</v>
      </c>
      <c r="BA237" s="72">
        <f t="shared" si="320"/>
        <v>0</v>
      </c>
    </row>
    <row r="238" spans="2:53" x14ac:dyDescent="0.25">
      <c r="B238" t="str">
        <f t="shared" si="322"/>
        <v>ALTRE IMM.NI IMMATERIALI</v>
      </c>
      <c r="C238" s="77">
        <f t="shared" si="322"/>
        <v>0.1</v>
      </c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>
        <f>+(Q$11*$C238)/12</f>
        <v>0</v>
      </c>
      <c r="R238" s="72">
        <f t="shared" si="321"/>
        <v>0</v>
      </c>
      <c r="S238" s="72">
        <f t="shared" ref="S238:BA238" si="323">+IF(R246=$Q11,0,1)*(SUM($Q11)*$C238)/12</f>
        <v>0</v>
      </c>
      <c r="T238" s="72">
        <f t="shared" si="323"/>
        <v>0</v>
      </c>
      <c r="U238" s="72">
        <f t="shared" si="323"/>
        <v>0</v>
      </c>
      <c r="V238" s="72">
        <f t="shared" si="323"/>
        <v>0</v>
      </c>
      <c r="W238" s="72">
        <f t="shared" si="323"/>
        <v>0</v>
      </c>
      <c r="X238" s="72">
        <f t="shared" si="323"/>
        <v>0</v>
      </c>
      <c r="Y238" s="72">
        <f t="shared" si="323"/>
        <v>0</v>
      </c>
      <c r="Z238" s="72">
        <f t="shared" si="323"/>
        <v>0</v>
      </c>
      <c r="AA238" s="72">
        <f t="shared" si="323"/>
        <v>0</v>
      </c>
      <c r="AB238" s="72">
        <f t="shared" si="323"/>
        <v>0</v>
      </c>
      <c r="AC238" s="72">
        <f t="shared" si="323"/>
        <v>0</v>
      </c>
      <c r="AD238" s="72">
        <f t="shared" si="323"/>
        <v>0</v>
      </c>
      <c r="AE238" s="72">
        <f t="shared" si="323"/>
        <v>0</v>
      </c>
      <c r="AF238" s="72">
        <f t="shared" si="323"/>
        <v>0</v>
      </c>
      <c r="AG238" s="72">
        <f t="shared" si="323"/>
        <v>0</v>
      </c>
      <c r="AH238" s="72">
        <f t="shared" si="323"/>
        <v>0</v>
      </c>
      <c r="AI238" s="72">
        <f t="shared" si="323"/>
        <v>0</v>
      </c>
      <c r="AJ238" s="72">
        <f t="shared" si="323"/>
        <v>0</v>
      </c>
      <c r="AK238" s="72">
        <f t="shared" si="323"/>
        <v>0</v>
      </c>
      <c r="AL238" s="72">
        <f t="shared" si="323"/>
        <v>0</v>
      </c>
      <c r="AM238" s="72">
        <f t="shared" si="323"/>
        <v>0</v>
      </c>
      <c r="AN238" s="72">
        <f t="shared" si="323"/>
        <v>0</v>
      </c>
      <c r="AO238" s="72">
        <f t="shared" si="323"/>
        <v>0</v>
      </c>
      <c r="AP238" s="72">
        <f t="shared" si="323"/>
        <v>0</v>
      </c>
      <c r="AQ238" s="72">
        <f t="shared" si="323"/>
        <v>0</v>
      </c>
      <c r="AR238" s="72">
        <f t="shared" si="323"/>
        <v>0</v>
      </c>
      <c r="AS238" s="72">
        <f t="shared" si="323"/>
        <v>0</v>
      </c>
      <c r="AT238" s="72">
        <f t="shared" si="323"/>
        <v>0</v>
      </c>
      <c r="AU238" s="72">
        <f t="shared" si="323"/>
        <v>0</v>
      </c>
      <c r="AV238" s="72">
        <f t="shared" si="323"/>
        <v>0</v>
      </c>
      <c r="AW238" s="72">
        <f t="shared" si="323"/>
        <v>0</v>
      </c>
      <c r="AX238" s="72">
        <f t="shared" si="323"/>
        <v>0</v>
      </c>
      <c r="AY238" s="72">
        <f t="shared" si="323"/>
        <v>0</v>
      </c>
      <c r="AZ238" s="72">
        <f t="shared" si="323"/>
        <v>0</v>
      </c>
      <c r="BA238" s="72">
        <f t="shared" si="323"/>
        <v>0</v>
      </c>
    </row>
    <row r="239" spans="2:53" ht="30" x14ac:dyDescent="0.25">
      <c r="C239" s="75"/>
      <c r="F239" s="75" t="s">
        <v>276</v>
      </c>
      <c r="G239" s="75" t="s">
        <v>276</v>
      </c>
      <c r="H239" s="75" t="s">
        <v>276</v>
      </c>
      <c r="I239" s="75" t="s">
        <v>276</v>
      </c>
      <c r="J239" s="75" t="s">
        <v>276</v>
      </c>
      <c r="K239" s="75" t="s">
        <v>276</v>
      </c>
      <c r="L239" s="75" t="s">
        <v>276</v>
      </c>
      <c r="M239" s="75" t="s">
        <v>276</v>
      </c>
      <c r="N239" s="75" t="s">
        <v>276</v>
      </c>
      <c r="O239" s="75" t="s">
        <v>276</v>
      </c>
      <c r="P239" s="75" t="s">
        <v>276</v>
      </c>
      <c r="Q239" s="75" t="s">
        <v>276</v>
      </c>
      <c r="R239" s="75" t="s">
        <v>276</v>
      </c>
      <c r="S239" s="75" t="s">
        <v>276</v>
      </c>
      <c r="T239" s="75" t="s">
        <v>276</v>
      </c>
      <c r="U239" s="75" t="s">
        <v>276</v>
      </c>
      <c r="V239" s="75" t="s">
        <v>276</v>
      </c>
      <c r="W239" s="75" t="s">
        <v>276</v>
      </c>
      <c r="X239" s="75" t="s">
        <v>276</v>
      </c>
      <c r="Y239" s="75" t="s">
        <v>276</v>
      </c>
      <c r="Z239" s="75" t="s">
        <v>276</v>
      </c>
      <c r="AA239" s="75" t="s">
        <v>276</v>
      </c>
      <c r="AB239" s="75" t="s">
        <v>276</v>
      </c>
      <c r="AC239" s="75" t="s">
        <v>276</v>
      </c>
      <c r="AD239" s="75" t="s">
        <v>276</v>
      </c>
      <c r="AE239" s="75" t="s">
        <v>276</v>
      </c>
      <c r="AF239" s="75" t="s">
        <v>276</v>
      </c>
      <c r="AG239" s="75" t="s">
        <v>276</v>
      </c>
      <c r="AH239" s="75" t="s">
        <v>276</v>
      </c>
      <c r="AI239" s="75" t="s">
        <v>276</v>
      </c>
      <c r="AJ239" s="75" t="s">
        <v>276</v>
      </c>
      <c r="AK239" s="75" t="s">
        <v>276</v>
      </c>
      <c r="AL239" s="75" t="s">
        <v>276</v>
      </c>
      <c r="AM239" s="75" t="s">
        <v>276</v>
      </c>
      <c r="AN239" s="75" t="s">
        <v>276</v>
      </c>
      <c r="AO239" s="75" t="s">
        <v>276</v>
      </c>
      <c r="AP239" s="75" t="s">
        <v>276</v>
      </c>
      <c r="AQ239" s="75" t="s">
        <v>276</v>
      </c>
      <c r="AR239" s="75" t="s">
        <v>276</v>
      </c>
      <c r="AS239" s="75" t="s">
        <v>276</v>
      </c>
      <c r="AT239" s="75" t="s">
        <v>276</v>
      </c>
      <c r="AU239" s="75" t="s">
        <v>276</v>
      </c>
      <c r="AV239" s="75" t="s">
        <v>276</v>
      </c>
      <c r="AW239" s="75" t="s">
        <v>276</v>
      </c>
      <c r="AX239" s="75" t="s">
        <v>276</v>
      </c>
      <c r="AY239" s="75" t="s">
        <v>276</v>
      </c>
      <c r="AZ239" s="75" t="s">
        <v>276</v>
      </c>
      <c r="BA239" s="75" t="s">
        <v>276</v>
      </c>
    </row>
    <row r="240" spans="2:53" x14ac:dyDescent="0.25">
      <c r="B240" t="str">
        <f t="shared" ref="B240:B246" si="324">+B232</f>
        <v>FABBRICATI</v>
      </c>
      <c r="C240" s="77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>
        <f t="shared" ref="Q240:AV240" si="325">+P240+Q232</f>
        <v>0</v>
      </c>
      <c r="R240" s="72">
        <f t="shared" si="325"/>
        <v>0</v>
      </c>
      <c r="S240" s="72">
        <f t="shared" si="325"/>
        <v>0</v>
      </c>
      <c r="T240" s="72">
        <f t="shared" si="325"/>
        <v>0</v>
      </c>
      <c r="U240" s="72">
        <f t="shared" si="325"/>
        <v>0</v>
      </c>
      <c r="V240" s="72">
        <f t="shared" si="325"/>
        <v>0</v>
      </c>
      <c r="W240" s="72">
        <f t="shared" si="325"/>
        <v>0</v>
      </c>
      <c r="X240" s="72">
        <f t="shared" si="325"/>
        <v>0</v>
      </c>
      <c r="Y240" s="72">
        <f t="shared" si="325"/>
        <v>0</v>
      </c>
      <c r="Z240" s="72">
        <f t="shared" si="325"/>
        <v>0</v>
      </c>
      <c r="AA240" s="72">
        <f t="shared" si="325"/>
        <v>0</v>
      </c>
      <c r="AB240" s="72">
        <f t="shared" si="325"/>
        <v>0</v>
      </c>
      <c r="AC240" s="72">
        <f t="shared" si="325"/>
        <v>0</v>
      </c>
      <c r="AD240" s="72">
        <f t="shared" si="325"/>
        <v>0</v>
      </c>
      <c r="AE240" s="72">
        <f t="shared" si="325"/>
        <v>0</v>
      </c>
      <c r="AF240" s="72">
        <f t="shared" si="325"/>
        <v>0</v>
      </c>
      <c r="AG240" s="72">
        <f t="shared" si="325"/>
        <v>0</v>
      </c>
      <c r="AH240" s="72">
        <f t="shared" si="325"/>
        <v>0</v>
      </c>
      <c r="AI240" s="72">
        <f t="shared" si="325"/>
        <v>0</v>
      </c>
      <c r="AJ240" s="72">
        <f t="shared" si="325"/>
        <v>0</v>
      </c>
      <c r="AK240" s="72">
        <f t="shared" si="325"/>
        <v>0</v>
      </c>
      <c r="AL240" s="72">
        <f t="shared" si="325"/>
        <v>0</v>
      </c>
      <c r="AM240" s="72">
        <f t="shared" si="325"/>
        <v>0</v>
      </c>
      <c r="AN240" s="72">
        <f t="shared" si="325"/>
        <v>0</v>
      </c>
      <c r="AO240" s="72">
        <f t="shared" si="325"/>
        <v>0</v>
      </c>
      <c r="AP240" s="72">
        <f t="shared" si="325"/>
        <v>0</v>
      </c>
      <c r="AQ240" s="72">
        <f t="shared" si="325"/>
        <v>0</v>
      </c>
      <c r="AR240" s="72">
        <f t="shared" si="325"/>
        <v>0</v>
      </c>
      <c r="AS240" s="72">
        <f t="shared" si="325"/>
        <v>0</v>
      </c>
      <c r="AT240" s="72">
        <f t="shared" si="325"/>
        <v>0</v>
      </c>
      <c r="AU240" s="72">
        <f t="shared" si="325"/>
        <v>0</v>
      </c>
      <c r="AV240" s="72">
        <f t="shared" si="325"/>
        <v>0</v>
      </c>
      <c r="AW240" s="72">
        <f t="shared" ref="AW240:BA240" si="326">+AV240+AW232</f>
        <v>0</v>
      </c>
      <c r="AX240" s="72">
        <f t="shared" si="326"/>
        <v>0</v>
      </c>
      <c r="AY240" s="72">
        <f t="shared" si="326"/>
        <v>0</v>
      </c>
      <c r="AZ240" s="72">
        <f t="shared" si="326"/>
        <v>0</v>
      </c>
      <c r="BA240" s="72">
        <f t="shared" si="326"/>
        <v>0</v>
      </c>
    </row>
    <row r="241" spans="2:53" x14ac:dyDescent="0.25">
      <c r="B241" t="str">
        <f t="shared" si="324"/>
        <v>IMPIANTI E MACCHINARI</v>
      </c>
      <c r="C241" s="77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>
        <f t="shared" ref="Q241:AV241" si="327">+P241+Q233</f>
        <v>0</v>
      </c>
      <c r="R241" s="72">
        <f t="shared" si="327"/>
        <v>0</v>
      </c>
      <c r="S241" s="72">
        <f t="shared" si="327"/>
        <v>0</v>
      </c>
      <c r="T241" s="72">
        <f t="shared" si="327"/>
        <v>0</v>
      </c>
      <c r="U241" s="72">
        <f t="shared" si="327"/>
        <v>0</v>
      </c>
      <c r="V241" s="72">
        <f t="shared" si="327"/>
        <v>0</v>
      </c>
      <c r="W241" s="72">
        <f t="shared" si="327"/>
        <v>0</v>
      </c>
      <c r="X241" s="72">
        <f t="shared" si="327"/>
        <v>0</v>
      </c>
      <c r="Y241" s="72">
        <f t="shared" si="327"/>
        <v>0</v>
      </c>
      <c r="Z241" s="72">
        <f t="shared" si="327"/>
        <v>0</v>
      </c>
      <c r="AA241" s="72">
        <f t="shared" si="327"/>
        <v>0</v>
      </c>
      <c r="AB241" s="72">
        <f t="shared" si="327"/>
        <v>0</v>
      </c>
      <c r="AC241" s="72">
        <f t="shared" si="327"/>
        <v>0</v>
      </c>
      <c r="AD241" s="72">
        <f t="shared" si="327"/>
        <v>0</v>
      </c>
      <c r="AE241" s="72">
        <f t="shared" si="327"/>
        <v>0</v>
      </c>
      <c r="AF241" s="72">
        <f t="shared" si="327"/>
        <v>0</v>
      </c>
      <c r="AG241" s="72">
        <f t="shared" si="327"/>
        <v>0</v>
      </c>
      <c r="AH241" s="72">
        <f t="shared" si="327"/>
        <v>0</v>
      </c>
      <c r="AI241" s="72">
        <f t="shared" si="327"/>
        <v>0</v>
      </c>
      <c r="AJ241" s="72">
        <f t="shared" si="327"/>
        <v>0</v>
      </c>
      <c r="AK241" s="72">
        <f t="shared" si="327"/>
        <v>0</v>
      </c>
      <c r="AL241" s="72">
        <f t="shared" si="327"/>
        <v>0</v>
      </c>
      <c r="AM241" s="72">
        <f t="shared" si="327"/>
        <v>0</v>
      </c>
      <c r="AN241" s="72">
        <f t="shared" si="327"/>
        <v>0</v>
      </c>
      <c r="AO241" s="72">
        <f t="shared" si="327"/>
        <v>0</v>
      </c>
      <c r="AP241" s="72">
        <f t="shared" si="327"/>
        <v>0</v>
      </c>
      <c r="AQ241" s="72">
        <f t="shared" si="327"/>
        <v>0</v>
      </c>
      <c r="AR241" s="72">
        <f t="shared" si="327"/>
        <v>0</v>
      </c>
      <c r="AS241" s="72">
        <f t="shared" si="327"/>
        <v>0</v>
      </c>
      <c r="AT241" s="72">
        <f t="shared" si="327"/>
        <v>0</v>
      </c>
      <c r="AU241" s="72">
        <f t="shared" si="327"/>
        <v>0</v>
      </c>
      <c r="AV241" s="72">
        <f t="shared" si="327"/>
        <v>0</v>
      </c>
      <c r="AW241" s="72">
        <f t="shared" ref="AW241:BA241" si="328">+AV241+AW233</f>
        <v>0</v>
      </c>
      <c r="AX241" s="72">
        <f t="shared" si="328"/>
        <v>0</v>
      </c>
      <c r="AY241" s="72">
        <f t="shared" si="328"/>
        <v>0</v>
      </c>
      <c r="AZ241" s="72">
        <f t="shared" si="328"/>
        <v>0</v>
      </c>
      <c r="BA241" s="72">
        <f t="shared" si="328"/>
        <v>0</v>
      </c>
    </row>
    <row r="242" spans="2:53" x14ac:dyDescent="0.25">
      <c r="B242" t="str">
        <f t="shared" si="324"/>
        <v>ATTREZZATURE IND.LI E COMM.LI</v>
      </c>
      <c r="C242" s="77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>
        <f t="shared" ref="Q242:AV243" si="329">+P242+Q234</f>
        <v>0</v>
      </c>
      <c r="R242" s="72">
        <f t="shared" si="329"/>
        <v>0</v>
      </c>
      <c r="S242" s="72">
        <f t="shared" si="329"/>
        <v>0</v>
      </c>
      <c r="T242" s="72">
        <f t="shared" si="329"/>
        <v>0</v>
      </c>
      <c r="U242" s="72">
        <f t="shared" si="329"/>
        <v>0</v>
      </c>
      <c r="V242" s="72">
        <f t="shared" si="329"/>
        <v>0</v>
      </c>
      <c r="W242" s="72">
        <f t="shared" si="329"/>
        <v>0</v>
      </c>
      <c r="X242" s="72">
        <f t="shared" si="329"/>
        <v>0</v>
      </c>
      <c r="Y242" s="72">
        <f t="shared" si="329"/>
        <v>0</v>
      </c>
      <c r="Z242" s="72">
        <f t="shared" si="329"/>
        <v>0</v>
      </c>
      <c r="AA242" s="72">
        <f t="shared" si="329"/>
        <v>0</v>
      </c>
      <c r="AB242" s="72">
        <f t="shared" si="329"/>
        <v>0</v>
      </c>
      <c r="AC242" s="72">
        <f t="shared" si="329"/>
        <v>0</v>
      </c>
      <c r="AD242" s="72">
        <f t="shared" si="329"/>
        <v>0</v>
      </c>
      <c r="AE242" s="72">
        <f t="shared" si="329"/>
        <v>0</v>
      </c>
      <c r="AF242" s="72">
        <f t="shared" si="329"/>
        <v>0</v>
      </c>
      <c r="AG242" s="72">
        <f t="shared" si="329"/>
        <v>0</v>
      </c>
      <c r="AH242" s="72">
        <f t="shared" si="329"/>
        <v>0</v>
      </c>
      <c r="AI242" s="72">
        <f t="shared" si="329"/>
        <v>0</v>
      </c>
      <c r="AJ242" s="72">
        <f t="shared" si="329"/>
        <v>0</v>
      </c>
      <c r="AK242" s="72">
        <f t="shared" si="329"/>
        <v>0</v>
      </c>
      <c r="AL242" s="72">
        <f t="shared" si="329"/>
        <v>0</v>
      </c>
      <c r="AM242" s="72">
        <f t="shared" si="329"/>
        <v>0</v>
      </c>
      <c r="AN242" s="72">
        <f t="shared" si="329"/>
        <v>0</v>
      </c>
      <c r="AO242" s="72">
        <f t="shared" si="329"/>
        <v>0</v>
      </c>
      <c r="AP242" s="72">
        <f t="shared" si="329"/>
        <v>0</v>
      </c>
      <c r="AQ242" s="72">
        <f t="shared" si="329"/>
        <v>0</v>
      </c>
      <c r="AR242" s="72">
        <f t="shared" si="329"/>
        <v>0</v>
      </c>
      <c r="AS242" s="72">
        <f t="shared" si="329"/>
        <v>0</v>
      </c>
      <c r="AT242" s="72">
        <f t="shared" si="329"/>
        <v>0</v>
      </c>
      <c r="AU242" s="72">
        <f t="shared" si="329"/>
        <v>0</v>
      </c>
      <c r="AV242" s="72">
        <f t="shared" si="329"/>
        <v>0</v>
      </c>
      <c r="AW242" s="72">
        <f t="shared" ref="AW242:BA243" si="330">+AV242+AW234</f>
        <v>0</v>
      </c>
      <c r="AX242" s="72">
        <f t="shared" si="330"/>
        <v>0</v>
      </c>
      <c r="AY242" s="72">
        <f t="shared" si="330"/>
        <v>0</v>
      </c>
      <c r="AZ242" s="72">
        <f t="shared" si="330"/>
        <v>0</v>
      </c>
      <c r="BA242" s="72">
        <f t="shared" si="330"/>
        <v>0</v>
      </c>
    </row>
    <row r="243" spans="2:53" x14ac:dyDescent="0.25">
      <c r="B243" t="str">
        <f t="shared" si="324"/>
        <v>ALTRI BENI</v>
      </c>
      <c r="C243" s="77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>
        <f t="shared" si="329"/>
        <v>0</v>
      </c>
      <c r="R243" s="72">
        <f t="shared" si="329"/>
        <v>0</v>
      </c>
      <c r="S243" s="72">
        <f t="shared" si="329"/>
        <v>0</v>
      </c>
      <c r="T243" s="72">
        <f t="shared" si="329"/>
        <v>0</v>
      </c>
      <c r="U243" s="72">
        <f t="shared" si="329"/>
        <v>0</v>
      </c>
      <c r="V243" s="72">
        <f t="shared" si="329"/>
        <v>0</v>
      </c>
      <c r="W243" s="72">
        <f t="shared" si="329"/>
        <v>0</v>
      </c>
      <c r="X243" s="72">
        <f t="shared" si="329"/>
        <v>0</v>
      </c>
      <c r="Y243" s="72">
        <f t="shared" si="329"/>
        <v>0</v>
      </c>
      <c r="Z243" s="72">
        <f t="shared" si="329"/>
        <v>0</v>
      </c>
      <c r="AA243" s="72">
        <f t="shared" si="329"/>
        <v>0</v>
      </c>
      <c r="AB243" s="72">
        <f t="shared" si="329"/>
        <v>0</v>
      </c>
      <c r="AC243" s="72">
        <f t="shared" si="329"/>
        <v>0</v>
      </c>
      <c r="AD243" s="72">
        <f t="shared" si="329"/>
        <v>0</v>
      </c>
      <c r="AE243" s="72">
        <f t="shared" si="329"/>
        <v>0</v>
      </c>
      <c r="AF243" s="72">
        <f t="shared" si="329"/>
        <v>0</v>
      </c>
      <c r="AG243" s="72">
        <f t="shared" si="329"/>
        <v>0</v>
      </c>
      <c r="AH243" s="72">
        <f t="shared" si="329"/>
        <v>0</v>
      </c>
      <c r="AI243" s="72">
        <f t="shared" si="329"/>
        <v>0</v>
      </c>
      <c r="AJ243" s="72">
        <f t="shared" si="329"/>
        <v>0</v>
      </c>
      <c r="AK243" s="72">
        <f t="shared" si="329"/>
        <v>0</v>
      </c>
      <c r="AL243" s="72">
        <f t="shared" si="329"/>
        <v>0</v>
      </c>
      <c r="AM243" s="72">
        <f t="shared" si="329"/>
        <v>0</v>
      </c>
      <c r="AN243" s="72">
        <f t="shared" si="329"/>
        <v>0</v>
      </c>
      <c r="AO243" s="72">
        <f t="shared" si="329"/>
        <v>0</v>
      </c>
      <c r="AP243" s="72">
        <f t="shared" si="329"/>
        <v>0</v>
      </c>
      <c r="AQ243" s="72">
        <f t="shared" si="329"/>
        <v>0</v>
      </c>
      <c r="AR243" s="72">
        <f t="shared" si="329"/>
        <v>0</v>
      </c>
      <c r="AS243" s="72">
        <f t="shared" si="329"/>
        <v>0</v>
      </c>
      <c r="AT243" s="72">
        <f t="shared" si="329"/>
        <v>0</v>
      </c>
      <c r="AU243" s="72">
        <f t="shared" si="329"/>
        <v>0</v>
      </c>
      <c r="AV243" s="72">
        <f t="shared" si="329"/>
        <v>0</v>
      </c>
      <c r="AW243" s="72">
        <f t="shared" si="330"/>
        <v>0</v>
      </c>
      <c r="AX243" s="72">
        <f t="shared" si="330"/>
        <v>0</v>
      </c>
      <c r="AY243" s="72">
        <f t="shared" si="330"/>
        <v>0</v>
      </c>
      <c r="AZ243" s="72">
        <f t="shared" si="330"/>
        <v>0</v>
      </c>
      <c r="BA243" s="72">
        <f t="shared" si="330"/>
        <v>0</v>
      </c>
    </row>
    <row r="244" spans="2:53" x14ac:dyDescent="0.25">
      <c r="B244" t="str">
        <f t="shared" si="324"/>
        <v>COSTI D'IMPIANTO E AMPLIAMENTO</v>
      </c>
      <c r="C244" s="77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>
        <f t="shared" ref="Q244:AV244" si="331">+P244+Q236</f>
        <v>0</v>
      </c>
      <c r="R244" s="72">
        <f t="shared" si="331"/>
        <v>0</v>
      </c>
      <c r="S244" s="72">
        <f t="shared" si="331"/>
        <v>0</v>
      </c>
      <c r="T244" s="72">
        <f t="shared" si="331"/>
        <v>0</v>
      </c>
      <c r="U244" s="72">
        <f t="shared" si="331"/>
        <v>0</v>
      </c>
      <c r="V244" s="72">
        <f t="shared" si="331"/>
        <v>0</v>
      </c>
      <c r="W244" s="72">
        <f t="shared" si="331"/>
        <v>0</v>
      </c>
      <c r="X244" s="72">
        <f t="shared" si="331"/>
        <v>0</v>
      </c>
      <c r="Y244" s="72">
        <f t="shared" si="331"/>
        <v>0</v>
      </c>
      <c r="Z244" s="72">
        <f t="shared" si="331"/>
        <v>0</v>
      </c>
      <c r="AA244" s="72">
        <f t="shared" si="331"/>
        <v>0</v>
      </c>
      <c r="AB244" s="72">
        <f t="shared" si="331"/>
        <v>0</v>
      </c>
      <c r="AC244" s="72">
        <f t="shared" si="331"/>
        <v>0</v>
      </c>
      <c r="AD244" s="72">
        <f t="shared" si="331"/>
        <v>0</v>
      </c>
      <c r="AE244" s="72">
        <f t="shared" si="331"/>
        <v>0</v>
      </c>
      <c r="AF244" s="72">
        <f t="shared" si="331"/>
        <v>0</v>
      </c>
      <c r="AG244" s="72">
        <f t="shared" si="331"/>
        <v>0</v>
      </c>
      <c r="AH244" s="72">
        <f t="shared" si="331"/>
        <v>0</v>
      </c>
      <c r="AI244" s="72">
        <f t="shared" si="331"/>
        <v>0</v>
      </c>
      <c r="AJ244" s="72">
        <f t="shared" si="331"/>
        <v>0</v>
      </c>
      <c r="AK244" s="72">
        <f t="shared" si="331"/>
        <v>0</v>
      </c>
      <c r="AL244" s="72">
        <f t="shared" si="331"/>
        <v>0</v>
      </c>
      <c r="AM244" s="72">
        <f t="shared" si="331"/>
        <v>0</v>
      </c>
      <c r="AN244" s="72">
        <f t="shared" si="331"/>
        <v>0</v>
      </c>
      <c r="AO244" s="72">
        <f t="shared" si="331"/>
        <v>0</v>
      </c>
      <c r="AP244" s="72">
        <f t="shared" si="331"/>
        <v>0</v>
      </c>
      <c r="AQ244" s="72">
        <f t="shared" si="331"/>
        <v>0</v>
      </c>
      <c r="AR244" s="72">
        <f t="shared" si="331"/>
        <v>0</v>
      </c>
      <c r="AS244" s="72">
        <f t="shared" si="331"/>
        <v>0</v>
      </c>
      <c r="AT244" s="72">
        <f t="shared" si="331"/>
        <v>0</v>
      </c>
      <c r="AU244" s="72">
        <f t="shared" si="331"/>
        <v>0</v>
      </c>
      <c r="AV244" s="72">
        <f t="shared" si="331"/>
        <v>0</v>
      </c>
      <c r="AW244" s="72">
        <f t="shared" ref="AW244:BA244" si="332">+AV244+AW236</f>
        <v>0</v>
      </c>
      <c r="AX244" s="72">
        <f t="shared" si="332"/>
        <v>0</v>
      </c>
      <c r="AY244" s="72">
        <f t="shared" si="332"/>
        <v>0</v>
      </c>
      <c r="AZ244" s="72">
        <f t="shared" si="332"/>
        <v>0</v>
      </c>
      <c r="BA244" s="72">
        <f t="shared" si="332"/>
        <v>0</v>
      </c>
    </row>
    <row r="245" spans="2:53" x14ac:dyDescent="0.25">
      <c r="B245" t="str">
        <f t="shared" si="324"/>
        <v>Ricerca &amp; Sviluppo</v>
      </c>
      <c r="C245" s="77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>
        <f t="shared" ref="Q245:AV245" si="333">+P245+Q237</f>
        <v>0</v>
      </c>
      <c r="R245" s="72">
        <f t="shared" si="333"/>
        <v>0</v>
      </c>
      <c r="S245" s="72">
        <f t="shared" si="333"/>
        <v>0</v>
      </c>
      <c r="T245" s="72">
        <f t="shared" si="333"/>
        <v>0</v>
      </c>
      <c r="U245" s="72">
        <f t="shared" si="333"/>
        <v>0</v>
      </c>
      <c r="V245" s="72">
        <f t="shared" si="333"/>
        <v>0</v>
      </c>
      <c r="W245" s="72">
        <f t="shared" si="333"/>
        <v>0</v>
      </c>
      <c r="X245" s="72">
        <f t="shared" si="333"/>
        <v>0</v>
      </c>
      <c r="Y245" s="72">
        <f t="shared" si="333"/>
        <v>0</v>
      </c>
      <c r="Z245" s="72">
        <f t="shared" si="333"/>
        <v>0</v>
      </c>
      <c r="AA245" s="72">
        <f t="shared" si="333"/>
        <v>0</v>
      </c>
      <c r="AB245" s="72">
        <f t="shared" si="333"/>
        <v>0</v>
      </c>
      <c r="AC245" s="72">
        <f t="shared" si="333"/>
        <v>0</v>
      </c>
      <c r="AD245" s="72">
        <f t="shared" si="333"/>
        <v>0</v>
      </c>
      <c r="AE245" s="72">
        <f t="shared" si="333"/>
        <v>0</v>
      </c>
      <c r="AF245" s="72">
        <f t="shared" si="333"/>
        <v>0</v>
      </c>
      <c r="AG245" s="72">
        <f t="shared" si="333"/>
        <v>0</v>
      </c>
      <c r="AH245" s="72">
        <f t="shared" si="333"/>
        <v>0</v>
      </c>
      <c r="AI245" s="72">
        <f t="shared" si="333"/>
        <v>0</v>
      </c>
      <c r="AJ245" s="72">
        <f t="shared" si="333"/>
        <v>0</v>
      </c>
      <c r="AK245" s="72">
        <f t="shared" si="333"/>
        <v>0</v>
      </c>
      <c r="AL245" s="72">
        <f t="shared" si="333"/>
        <v>0</v>
      </c>
      <c r="AM245" s="72">
        <f t="shared" si="333"/>
        <v>0</v>
      </c>
      <c r="AN245" s="72">
        <f t="shared" si="333"/>
        <v>0</v>
      </c>
      <c r="AO245" s="72">
        <f t="shared" si="333"/>
        <v>0</v>
      </c>
      <c r="AP245" s="72">
        <f t="shared" si="333"/>
        <v>0</v>
      </c>
      <c r="AQ245" s="72">
        <f t="shared" si="333"/>
        <v>0</v>
      </c>
      <c r="AR245" s="72">
        <f t="shared" si="333"/>
        <v>0</v>
      </c>
      <c r="AS245" s="72">
        <f t="shared" si="333"/>
        <v>0</v>
      </c>
      <c r="AT245" s="72">
        <f t="shared" si="333"/>
        <v>0</v>
      </c>
      <c r="AU245" s="72">
        <f t="shared" si="333"/>
        <v>0</v>
      </c>
      <c r="AV245" s="72">
        <f t="shared" si="333"/>
        <v>0</v>
      </c>
      <c r="AW245" s="72">
        <f t="shared" ref="AW245:BA245" si="334">+AV245+AW237</f>
        <v>0</v>
      </c>
      <c r="AX245" s="72">
        <f t="shared" si="334"/>
        <v>0</v>
      </c>
      <c r="AY245" s="72">
        <f t="shared" si="334"/>
        <v>0</v>
      </c>
      <c r="AZ245" s="72">
        <f t="shared" si="334"/>
        <v>0</v>
      </c>
      <c r="BA245" s="72">
        <f t="shared" si="334"/>
        <v>0</v>
      </c>
    </row>
    <row r="246" spans="2:53" x14ac:dyDescent="0.25">
      <c r="B246" t="str">
        <f t="shared" si="324"/>
        <v>ALTRE IMM.NI IMMATERIALI</v>
      </c>
      <c r="C246" s="77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>
        <f t="shared" ref="Q246:Z246" si="335">+P246+Q238</f>
        <v>0</v>
      </c>
      <c r="R246" s="72">
        <f t="shared" si="335"/>
        <v>0</v>
      </c>
      <c r="S246" s="72">
        <f t="shared" si="335"/>
        <v>0</v>
      </c>
      <c r="T246" s="72">
        <f t="shared" si="335"/>
        <v>0</v>
      </c>
      <c r="U246" s="72">
        <f t="shared" si="335"/>
        <v>0</v>
      </c>
      <c r="V246" s="72">
        <f t="shared" si="335"/>
        <v>0</v>
      </c>
      <c r="W246" s="72">
        <f t="shared" si="335"/>
        <v>0</v>
      </c>
      <c r="X246" s="72">
        <f t="shared" si="335"/>
        <v>0</v>
      </c>
      <c r="Y246" s="72">
        <f t="shared" si="335"/>
        <v>0</v>
      </c>
      <c r="Z246" s="72">
        <f t="shared" si="335"/>
        <v>0</v>
      </c>
      <c r="AA246" s="72">
        <f t="shared" ref="AA246:BA246" si="336">+Z246+AA238</f>
        <v>0</v>
      </c>
      <c r="AB246" s="72">
        <f t="shared" si="336"/>
        <v>0</v>
      </c>
      <c r="AC246" s="72">
        <f t="shared" si="336"/>
        <v>0</v>
      </c>
      <c r="AD246" s="72">
        <f t="shared" si="336"/>
        <v>0</v>
      </c>
      <c r="AE246" s="72">
        <f t="shared" si="336"/>
        <v>0</v>
      </c>
      <c r="AF246" s="72">
        <f t="shared" si="336"/>
        <v>0</v>
      </c>
      <c r="AG246" s="72">
        <f t="shared" si="336"/>
        <v>0</v>
      </c>
      <c r="AH246" s="72">
        <f t="shared" si="336"/>
        <v>0</v>
      </c>
      <c r="AI246" s="72">
        <f t="shared" si="336"/>
        <v>0</v>
      </c>
      <c r="AJ246" s="72">
        <f t="shared" si="336"/>
        <v>0</v>
      </c>
      <c r="AK246" s="72">
        <f t="shared" si="336"/>
        <v>0</v>
      </c>
      <c r="AL246" s="72">
        <f t="shared" si="336"/>
        <v>0</v>
      </c>
      <c r="AM246" s="72">
        <f t="shared" si="336"/>
        <v>0</v>
      </c>
      <c r="AN246" s="72">
        <f t="shared" si="336"/>
        <v>0</v>
      </c>
      <c r="AO246" s="72">
        <f t="shared" si="336"/>
        <v>0</v>
      </c>
      <c r="AP246" s="72">
        <f t="shared" si="336"/>
        <v>0</v>
      </c>
      <c r="AQ246" s="72">
        <f t="shared" si="336"/>
        <v>0</v>
      </c>
      <c r="AR246" s="72">
        <f t="shared" si="336"/>
        <v>0</v>
      </c>
      <c r="AS246" s="72">
        <f t="shared" si="336"/>
        <v>0</v>
      </c>
      <c r="AT246" s="72">
        <f t="shared" si="336"/>
        <v>0</v>
      </c>
      <c r="AU246" s="72">
        <f t="shared" si="336"/>
        <v>0</v>
      </c>
      <c r="AV246" s="72">
        <f t="shared" si="336"/>
        <v>0</v>
      </c>
      <c r="AW246" s="72">
        <f t="shared" si="336"/>
        <v>0</v>
      </c>
      <c r="AX246" s="72">
        <f t="shared" si="336"/>
        <v>0</v>
      </c>
      <c r="AY246" s="72">
        <f t="shared" si="336"/>
        <v>0</v>
      </c>
      <c r="AZ246" s="72">
        <f t="shared" si="336"/>
        <v>0</v>
      </c>
      <c r="BA246" s="72">
        <f t="shared" si="336"/>
        <v>0</v>
      </c>
    </row>
    <row r="248" spans="2:53" ht="30" x14ac:dyDescent="0.25">
      <c r="C248" s="75" t="s">
        <v>274</v>
      </c>
      <c r="F248" s="75" t="s">
        <v>275</v>
      </c>
      <c r="G248" s="75" t="s">
        <v>275</v>
      </c>
      <c r="H248" s="75" t="s">
        <v>275</v>
      </c>
      <c r="I248" s="75" t="s">
        <v>275</v>
      </c>
      <c r="J248" s="75" t="s">
        <v>275</v>
      </c>
      <c r="K248" s="75" t="s">
        <v>275</v>
      </c>
      <c r="L248" s="75" t="s">
        <v>275</v>
      </c>
      <c r="M248" s="75" t="s">
        <v>275</v>
      </c>
      <c r="N248" s="75" t="s">
        <v>275</v>
      </c>
      <c r="O248" s="75" t="s">
        <v>275</v>
      </c>
      <c r="P248" s="75" t="s">
        <v>275</v>
      </c>
      <c r="Q248" s="75" t="s">
        <v>275</v>
      </c>
      <c r="R248" s="75" t="s">
        <v>275</v>
      </c>
      <c r="S248" s="75" t="s">
        <v>275</v>
      </c>
      <c r="T248" s="75" t="s">
        <v>275</v>
      </c>
      <c r="U248" s="75" t="s">
        <v>275</v>
      </c>
      <c r="V248" s="75" t="s">
        <v>275</v>
      </c>
      <c r="W248" s="75" t="s">
        <v>275</v>
      </c>
      <c r="X248" s="75" t="s">
        <v>275</v>
      </c>
      <c r="Y248" s="75" t="s">
        <v>275</v>
      </c>
      <c r="Z248" s="75" t="s">
        <v>275</v>
      </c>
      <c r="AA248" s="75" t="s">
        <v>275</v>
      </c>
      <c r="AB248" s="75" t="s">
        <v>275</v>
      </c>
      <c r="AC248" s="75" t="s">
        <v>275</v>
      </c>
      <c r="AD248" s="75" t="s">
        <v>275</v>
      </c>
      <c r="AE248" s="75" t="s">
        <v>275</v>
      </c>
      <c r="AF248" s="75" t="s">
        <v>275</v>
      </c>
      <c r="AG248" s="75" t="s">
        <v>275</v>
      </c>
      <c r="AH248" s="75" t="s">
        <v>275</v>
      </c>
      <c r="AI248" s="75" t="s">
        <v>275</v>
      </c>
      <c r="AJ248" s="75" t="s">
        <v>275</v>
      </c>
      <c r="AK248" s="75" t="s">
        <v>275</v>
      </c>
      <c r="AL248" s="75" t="s">
        <v>275</v>
      </c>
      <c r="AM248" s="75" t="s">
        <v>275</v>
      </c>
      <c r="AN248" s="75" t="s">
        <v>275</v>
      </c>
      <c r="AO248" s="75" t="s">
        <v>275</v>
      </c>
      <c r="AP248" s="75" t="s">
        <v>275</v>
      </c>
      <c r="AQ248" s="75" t="s">
        <v>275</v>
      </c>
      <c r="AR248" s="75" t="s">
        <v>275</v>
      </c>
      <c r="AS248" s="75" t="s">
        <v>275</v>
      </c>
      <c r="AT248" s="75" t="s">
        <v>275</v>
      </c>
      <c r="AU248" s="75" t="s">
        <v>275</v>
      </c>
      <c r="AV248" s="75" t="s">
        <v>275</v>
      </c>
      <c r="AW248" s="75" t="s">
        <v>275</v>
      </c>
      <c r="AX248" s="75" t="s">
        <v>275</v>
      </c>
      <c r="AY248" s="75" t="s">
        <v>275</v>
      </c>
      <c r="AZ248" s="75" t="s">
        <v>275</v>
      </c>
      <c r="BA248" s="75" t="s">
        <v>275</v>
      </c>
    </row>
    <row r="249" spans="2:53" x14ac:dyDescent="0.25">
      <c r="B249" t="str">
        <f t="shared" ref="B249:C252" si="337">+B232</f>
        <v>FABBRICATI</v>
      </c>
      <c r="C249" s="77">
        <f t="shared" si="337"/>
        <v>0.1</v>
      </c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>
        <f>+(R$5*$C249)/12</f>
        <v>0</v>
      </c>
      <c r="S249" s="72">
        <f>+IF(R257=$R5,0,1)*(SUM($R5)*$C249)/12</f>
        <v>0</v>
      </c>
      <c r="T249" s="72">
        <f t="shared" ref="T249:BA254" si="338">+IF(S257=$R5,0,1)*(SUM($R5)*$C249)/12</f>
        <v>0</v>
      </c>
      <c r="U249" s="72">
        <f t="shared" si="338"/>
        <v>0</v>
      </c>
      <c r="V249" s="72">
        <f t="shared" si="338"/>
        <v>0</v>
      </c>
      <c r="W249" s="72">
        <f t="shared" si="338"/>
        <v>0</v>
      </c>
      <c r="X249" s="72">
        <f t="shared" si="338"/>
        <v>0</v>
      </c>
      <c r="Y249" s="72">
        <f t="shared" si="338"/>
        <v>0</v>
      </c>
      <c r="Z249" s="72">
        <f t="shared" si="338"/>
        <v>0</v>
      </c>
      <c r="AA249" s="72">
        <f t="shared" si="338"/>
        <v>0</v>
      </c>
      <c r="AB249" s="72">
        <f t="shared" si="338"/>
        <v>0</v>
      </c>
      <c r="AC249" s="72">
        <f t="shared" si="338"/>
        <v>0</v>
      </c>
      <c r="AD249" s="72">
        <f t="shared" si="338"/>
        <v>0</v>
      </c>
      <c r="AE249" s="72">
        <f t="shared" si="338"/>
        <v>0</v>
      </c>
      <c r="AF249" s="72">
        <f t="shared" si="338"/>
        <v>0</v>
      </c>
      <c r="AG249" s="72">
        <f t="shared" si="338"/>
        <v>0</v>
      </c>
      <c r="AH249" s="72">
        <f t="shared" si="338"/>
        <v>0</v>
      </c>
      <c r="AI249" s="72">
        <f t="shared" si="338"/>
        <v>0</v>
      </c>
      <c r="AJ249" s="72">
        <f t="shared" si="338"/>
        <v>0</v>
      </c>
      <c r="AK249" s="72">
        <f t="shared" si="338"/>
        <v>0</v>
      </c>
      <c r="AL249" s="72">
        <f t="shared" si="338"/>
        <v>0</v>
      </c>
      <c r="AM249" s="72">
        <f t="shared" si="338"/>
        <v>0</v>
      </c>
      <c r="AN249" s="72">
        <f t="shared" si="338"/>
        <v>0</v>
      </c>
      <c r="AO249" s="72">
        <f t="shared" si="338"/>
        <v>0</v>
      </c>
      <c r="AP249" s="72">
        <f t="shared" si="338"/>
        <v>0</v>
      </c>
      <c r="AQ249" s="72">
        <f t="shared" si="338"/>
        <v>0</v>
      </c>
      <c r="AR249" s="72">
        <f t="shared" si="338"/>
        <v>0</v>
      </c>
      <c r="AS249" s="72">
        <f t="shared" si="338"/>
        <v>0</v>
      </c>
      <c r="AT249" s="72">
        <f t="shared" si="338"/>
        <v>0</v>
      </c>
      <c r="AU249" s="72">
        <f t="shared" si="338"/>
        <v>0</v>
      </c>
      <c r="AV249" s="72">
        <f t="shared" si="338"/>
        <v>0</v>
      </c>
      <c r="AW249" s="72">
        <f t="shared" si="338"/>
        <v>0</v>
      </c>
      <c r="AX249" s="72">
        <f t="shared" si="338"/>
        <v>0</v>
      </c>
      <c r="AY249" s="72">
        <f t="shared" si="338"/>
        <v>0</v>
      </c>
      <c r="AZ249" s="72">
        <f t="shared" si="338"/>
        <v>0</v>
      </c>
      <c r="BA249" s="72">
        <f t="shared" si="338"/>
        <v>0</v>
      </c>
    </row>
    <row r="250" spans="2:53" x14ac:dyDescent="0.25">
      <c r="B250" t="str">
        <f t="shared" si="337"/>
        <v>IMPIANTI E MACCHINARI</v>
      </c>
      <c r="C250" s="77">
        <f t="shared" si="337"/>
        <v>0.1</v>
      </c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>
        <f>+(R$6*$C250)/12</f>
        <v>0</v>
      </c>
      <c r="S250" s="72">
        <f t="shared" ref="S250:AH255" si="339">+IF(R258=$R6,0,1)*(SUM($R6)*$C250)/12</f>
        <v>0</v>
      </c>
      <c r="T250" s="72">
        <f t="shared" si="339"/>
        <v>0</v>
      </c>
      <c r="U250" s="72">
        <f t="shared" si="339"/>
        <v>0</v>
      </c>
      <c r="V250" s="72">
        <f t="shared" si="339"/>
        <v>0</v>
      </c>
      <c r="W250" s="72">
        <f t="shared" si="339"/>
        <v>0</v>
      </c>
      <c r="X250" s="72">
        <f t="shared" si="339"/>
        <v>0</v>
      </c>
      <c r="Y250" s="72">
        <f t="shared" si="339"/>
        <v>0</v>
      </c>
      <c r="Z250" s="72">
        <f t="shared" si="339"/>
        <v>0</v>
      </c>
      <c r="AA250" s="72">
        <f t="shared" si="339"/>
        <v>0</v>
      </c>
      <c r="AB250" s="72">
        <f t="shared" si="339"/>
        <v>0</v>
      </c>
      <c r="AC250" s="72">
        <f t="shared" si="339"/>
        <v>0</v>
      </c>
      <c r="AD250" s="72">
        <f t="shared" si="339"/>
        <v>0</v>
      </c>
      <c r="AE250" s="72">
        <f t="shared" si="339"/>
        <v>0</v>
      </c>
      <c r="AF250" s="72">
        <f t="shared" si="339"/>
        <v>0</v>
      </c>
      <c r="AG250" s="72">
        <f t="shared" si="339"/>
        <v>0</v>
      </c>
      <c r="AH250" s="72">
        <f t="shared" si="339"/>
        <v>0</v>
      </c>
      <c r="AI250" s="72">
        <f t="shared" si="338"/>
        <v>0</v>
      </c>
      <c r="AJ250" s="72">
        <f t="shared" si="338"/>
        <v>0</v>
      </c>
      <c r="AK250" s="72">
        <f t="shared" si="338"/>
        <v>0</v>
      </c>
      <c r="AL250" s="72">
        <f t="shared" si="338"/>
        <v>0</v>
      </c>
      <c r="AM250" s="72">
        <f t="shared" si="338"/>
        <v>0</v>
      </c>
      <c r="AN250" s="72">
        <f t="shared" si="338"/>
        <v>0</v>
      </c>
      <c r="AO250" s="72">
        <f t="shared" si="338"/>
        <v>0</v>
      </c>
      <c r="AP250" s="72">
        <f t="shared" si="338"/>
        <v>0</v>
      </c>
      <c r="AQ250" s="72">
        <f t="shared" si="338"/>
        <v>0</v>
      </c>
      <c r="AR250" s="72">
        <f t="shared" si="338"/>
        <v>0</v>
      </c>
      <c r="AS250" s="72">
        <f t="shared" si="338"/>
        <v>0</v>
      </c>
      <c r="AT250" s="72">
        <f t="shared" si="338"/>
        <v>0</v>
      </c>
      <c r="AU250" s="72">
        <f t="shared" si="338"/>
        <v>0</v>
      </c>
      <c r="AV250" s="72">
        <f t="shared" si="338"/>
        <v>0</v>
      </c>
      <c r="AW250" s="72">
        <f t="shared" si="338"/>
        <v>0</v>
      </c>
      <c r="AX250" s="72">
        <f t="shared" si="338"/>
        <v>0</v>
      </c>
      <c r="AY250" s="72">
        <f t="shared" si="338"/>
        <v>0</v>
      </c>
      <c r="AZ250" s="72">
        <f t="shared" si="338"/>
        <v>0</v>
      </c>
      <c r="BA250" s="72">
        <f t="shared" si="338"/>
        <v>0</v>
      </c>
    </row>
    <row r="251" spans="2:53" x14ac:dyDescent="0.25">
      <c r="B251" t="str">
        <f t="shared" si="337"/>
        <v>ATTREZZATURE IND.LI E COMM.LI</v>
      </c>
      <c r="C251" s="77">
        <f t="shared" si="337"/>
        <v>0.1</v>
      </c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>
        <f>+(R$7*$C251)/12</f>
        <v>0</v>
      </c>
      <c r="S251" s="72">
        <f t="shared" si="339"/>
        <v>0</v>
      </c>
      <c r="T251" s="72">
        <f t="shared" si="338"/>
        <v>0</v>
      </c>
      <c r="U251" s="72">
        <f t="shared" si="338"/>
        <v>0</v>
      </c>
      <c r="V251" s="72">
        <f t="shared" si="338"/>
        <v>0</v>
      </c>
      <c r="W251" s="72">
        <f t="shared" si="338"/>
        <v>0</v>
      </c>
      <c r="X251" s="72">
        <f t="shared" si="338"/>
        <v>0</v>
      </c>
      <c r="Y251" s="72">
        <f t="shared" si="338"/>
        <v>0</v>
      </c>
      <c r="Z251" s="72">
        <f t="shared" si="338"/>
        <v>0</v>
      </c>
      <c r="AA251" s="72">
        <f t="shared" si="338"/>
        <v>0</v>
      </c>
      <c r="AB251" s="72">
        <f t="shared" si="338"/>
        <v>0</v>
      </c>
      <c r="AC251" s="72">
        <f t="shared" si="338"/>
        <v>0</v>
      </c>
      <c r="AD251" s="72">
        <f t="shared" si="338"/>
        <v>0</v>
      </c>
      <c r="AE251" s="72">
        <f t="shared" si="338"/>
        <v>0</v>
      </c>
      <c r="AF251" s="72">
        <f t="shared" si="338"/>
        <v>0</v>
      </c>
      <c r="AG251" s="72">
        <f t="shared" si="338"/>
        <v>0</v>
      </c>
      <c r="AH251" s="72">
        <f t="shared" si="338"/>
        <v>0</v>
      </c>
      <c r="AI251" s="72">
        <f t="shared" si="338"/>
        <v>0</v>
      </c>
      <c r="AJ251" s="72">
        <f t="shared" si="338"/>
        <v>0</v>
      </c>
      <c r="AK251" s="72">
        <f t="shared" si="338"/>
        <v>0</v>
      </c>
      <c r="AL251" s="72">
        <f t="shared" si="338"/>
        <v>0</v>
      </c>
      <c r="AM251" s="72">
        <f t="shared" si="338"/>
        <v>0</v>
      </c>
      <c r="AN251" s="72">
        <f t="shared" si="338"/>
        <v>0</v>
      </c>
      <c r="AO251" s="72">
        <f t="shared" si="338"/>
        <v>0</v>
      </c>
      <c r="AP251" s="72">
        <f t="shared" si="338"/>
        <v>0</v>
      </c>
      <c r="AQ251" s="72">
        <f t="shared" si="338"/>
        <v>0</v>
      </c>
      <c r="AR251" s="72">
        <f t="shared" si="338"/>
        <v>0</v>
      </c>
      <c r="AS251" s="72">
        <f t="shared" si="338"/>
        <v>0</v>
      </c>
      <c r="AT251" s="72">
        <f t="shared" si="338"/>
        <v>0</v>
      </c>
      <c r="AU251" s="72">
        <f t="shared" si="338"/>
        <v>0</v>
      </c>
      <c r="AV251" s="72">
        <f t="shared" si="338"/>
        <v>0</v>
      </c>
      <c r="AW251" s="72">
        <f t="shared" si="338"/>
        <v>0</v>
      </c>
      <c r="AX251" s="72">
        <f t="shared" si="338"/>
        <v>0</v>
      </c>
      <c r="AY251" s="72">
        <f t="shared" si="338"/>
        <v>0</v>
      </c>
      <c r="AZ251" s="72">
        <f t="shared" si="338"/>
        <v>0</v>
      </c>
      <c r="BA251" s="72">
        <f t="shared" si="338"/>
        <v>0</v>
      </c>
    </row>
    <row r="252" spans="2:53" x14ac:dyDescent="0.25">
      <c r="B252" t="str">
        <f t="shared" si="337"/>
        <v>ALTRI BENI</v>
      </c>
      <c r="C252" s="77">
        <f t="shared" si="337"/>
        <v>0.1</v>
      </c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>
        <f>+(R$8*$C252)/12</f>
        <v>0</v>
      </c>
      <c r="S252" s="72">
        <f t="shared" si="339"/>
        <v>0</v>
      </c>
      <c r="T252" s="72">
        <f t="shared" si="338"/>
        <v>0</v>
      </c>
      <c r="U252" s="72">
        <f t="shared" si="338"/>
        <v>0</v>
      </c>
      <c r="V252" s="72">
        <f t="shared" si="338"/>
        <v>0</v>
      </c>
      <c r="W252" s="72">
        <f t="shared" si="338"/>
        <v>0</v>
      </c>
      <c r="X252" s="72">
        <f t="shared" si="338"/>
        <v>0</v>
      </c>
      <c r="Y252" s="72">
        <f t="shared" si="338"/>
        <v>0</v>
      </c>
      <c r="Z252" s="72">
        <f t="shared" si="338"/>
        <v>0</v>
      </c>
      <c r="AA252" s="72">
        <f t="shared" si="338"/>
        <v>0</v>
      </c>
      <c r="AB252" s="72">
        <f t="shared" si="338"/>
        <v>0</v>
      </c>
      <c r="AC252" s="72">
        <f t="shared" si="338"/>
        <v>0</v>
      </c>
      <c r="AD252" s="72">
        <f t="shared" si="338"/>
        <v>0</v>
      </c>
      <c r="AE252" s="72">
        <f t="shared" si="338"/>
        <v>0</v>
      </c>
      <c r="AF252" s="72">
        <f t="shared" si="338"/>
        <v>0</v>
      </c>
      <c r="AG252" s="72">
        <f t="shared" si="338"/>
        <v>0</v>
      </c>
      <c r="AH252" s="72">
        <f t="shared" si="338"/>
        <v>0</v>
      </c>
      <c r="AI252" s="72">
        <f t="shared" si="338"/>
        <v>0</v>
      </c>
      <c r="AJ252" s="72">
        <f t="shared" si="338"/>
        <v>0</v>
      </c>
      <c r="AK252" s="72">
        <f t="shared" si="338"/>
        <v>0</v>
      </c>
      <c r="AL252" s="72">
        <f t="shared" si="338"/>
        <v>0</v>
      </c>
      <c r="AM252" s="72">
        <f t="shared" si="338"/>
        <v>0</v>
      </c>
      <c r="AN252" s="72">
        <f t="shared" si="338"/>
        <v>0</v>
      </c>
      <c r="AO252" s="72">
        <f t="shared" si="338"/>
        <v>0</v>
      </c>
      <c r="AP252" s="72">
        <f t="shared" si="338"/>
        <v>0</v>
      </c>
      <c r="AQ252" s="72">
        <f t="shared" si="338"/>
        <v>0</v>
      </c>
      <c r="AR252" s="72">
        <f t="shared" si="338"/>
        <v>0</v>
      </c>
      <c r="AS252" s="72">
        <f t="shared" si="338"/>
        <v>0</v>
      </c>
      <c r="AT252" s="72">
        <f t="shared" si="338"/>
        <v>0</v>
      </c>
      <c r="AU252" s="72">
        <f t="shared" si="338"/>
        <v>0</v>
      </c>
      <c r="AV252" s="72">
        <f t="shared" si="338"/>
        <v>0</v>
      </c>
      <c r="AW252" s="72">
        <f t="shared" si="338"/>
        <v>0</v>
      </c>
      <c r="AX252" s="72">
        <f t="shared" si="338"/>
        <v>0</v>
      </c>
      <c r="AY252" s="72">
        <f t="shared" si="338"/>
        <v>0</v>
      </c>
      <c r="AZ252" s="72">
        <f t="shared" si="338"/>
        <v>0</v>
      </c>
      <c r="BA252" s="72">
        <f t="shared" si="338"/>
        <v>0</v>
      </c>
    </row>
    <row r="253" spans="2:53" x14ac:dyDescent="0.25">
      <c r="B253" t="str">
        <f t="shared" ref="B253:C255" si="340">+B236</f>
        <v>COSTI D'IMPIANTO E AMPLIAMENTO</v>
      </c>
      <c r="C253" s="77">
        <f t="shared" si="340"/>
        <v>0.1</v>
      </c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>
        <f>+(R$9*$C253)/12</f>
        <v>0</v>
      </c>
      <c r="S253" s="72">
        <f t="shared" si="339"/>
        <v>0</v>
      </c>
      <c r="T253" s="72">
        <f t="shared" si="338"/>
        <v>0</v>
      </c>
      <c r="U253" s="72">
        <f t="shared" si="338"/>
        <v>0</v>
      </c>
      <c r="V253" s="72">
        <f t="shared" si="338"/>
        <v>0</v>
      </c>
      <c r="W253" s="72">
        <f t="shared" si="338"/>
        <v>0</v>
      </c>
      <c r="X253" s="72">
        <f t="shared" si="338"/>
        <v>0</v>
      </c>
      <c r="Y253" s="72">
        <f t="shared" si="338"/>
        <v>0</v>
      </c>
      <c r="Z253" s="72">
        <f t="shared" si="338"/>
        <v>0</v>
      </c>
      <c r="AA253" s="72">
        <f t="shared" si="338"/>
        <v>0</v>
      </c>
      <c r="AB253" s="72">
        <f t="shared" si="338"/>
        <v>0</v>
      </c>
      <c r="AC253" s="72">
        <f t="shared" si="338"/>
        <v>0</v>
      </c>
      <c r="AD253" s="72">
        <f t="shared" si="338"/>
        <v>0</v>
      </c>
      <c r="AE253" s="72">
        <f t="shared" si="338"/>
        <v>0</v>
      </c>
      <c r="AF253" s="72">
        <f t="shared" si="338"/>
        <v>0</v>
      </c>
      <c r="AG253" s="72">
        <f t="shared" si="338"/>
        <v>0</v>
      </c>
      <c r="AH253" s="72">
        <f t="shared" si="338"/>
        <v>0</v>
      </c>
      <c r="AI253" s="72">
        <f t="shared" si="338"/>
        <v>0</v>
      </c>
      <c r="AJ253" s="72">
        <f t="shared" si="338"/>
        <v>0</v>
      </c>
      <c r="AK253" s="72">
        <f t="shared" si="338"/>
        <v>0</v>
      </c>
      <c r="AL253" s="72">
        <f t="shared" si="338"/>
        <v>0</v>
      </c>
      <c r="AM253" s="72">
        <f t="shared" si="338"/>
        <v>0</v>
      </c>
      <c r="AN253" s="72">
        <f t="shared" si="338"/>
        <v>0</v>
      </c>
      <c r="AO253" s="72">
        <f t="shared" si="338"/>
        <v>0</v>
      </c>
      <c r="AP253" s="72">
        <f t="shared" si="338"/>
        <v>0</v>
      </c>
      <c r="AQ253" s="72">
        <f t="shared" si="338"/>
        <v>0</v>
      </c>
      <c r="AR253" s="72">
        <f t="shared" si="338"/>
        <v>0</v>
      </c>
      <c r="AS253" s="72">
        <f t="shared" si="338"/>
        <v>0</v>
      </c>
      <c r="AT253" s="72">
        <f t="shared" si="338"/>
        <v>0</v>
      </c>
      <c r="AU253" s="72">
        <f t="shared" si="338"/>
        <v>0</v>
      </c>
      <c r="AV253" s="72">
        <f t="shared" si="338"/>
        <v>0</v>
      </c>
      <c r="AW253" s="72">
        <f t="shared" si="338"/>
        <v>0</v>
      </c>
      <c r="AX253" s="72">
        <f t="shared" si="338"/>
        <v>0</v>
      </c>
      <c r="AY253" s="72">
        <f t="shared" si="338"/>
        <v>0</v>
      </c>
      <c r="AZ253" s="72">
        <f t="shared" si="338"/>
        <v>0</v>
      </c>
      <c r="BA253" s="72">
        <f t="shared" si="338"/>
        <v>0</v>
      </c>
    </row>
    <row r="254" spans="2:53" x14ac:dyDescent="0.25">
      <c r="B254" t="str">
        <f t="shared" si="340"/>
        <v>Ricerca &amp; Sviluppo</v>
      </c>
      <c r="C254" s="77">
        <f t="shared" si="340"/>
        <v>0.1</v>
      </c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>
        <f>+(R$10*$C254)/12</f>
        <v>0</v>
      </c>
      <c r="S254" s="72">
        <f t="shared" si="339"/>
        <v>0</v>
      </c>
      <c r="T254" s="72">
        <f t="shared" si="338"/>
        <v>0</v>
      </c>
      <c r="U254" s="72">
        <f t="shared" si="338"/>
        <v>0</v>
      </c>
      <c r="V254" s="72">
        <f t="shared" si="338"/>
        <v>0</v>
      </c>
      <c r="W254" s="72">
        <f t="shared" si="338"/>
        <v>0</v>
      </c>
      <c r="X254" s="72">
        <f t="shared" si="338"/>
        <v>0</v>
      </c>
      <c r="Y254" s="72">
        <f t="shared" si="338"/>
        <v>0</v>
      </c>
      <c r="Z254" s="72">
        <f t="shared" si="338"/>
        <v>0</v>
      </c>
      <c r="AA254" s="72">
        <f t="shared" si="338"/>
        <v>0</v>
      </c>
      <c r="AB254" s="72">
        <f t="shared" si="338"/>
        <v>0</v>
      </c>
      <c r="AC254" s="72">
        <f t="shared" si="338"/>
        <v>0</v>
      </c>
      <c r="AD254" s="72">
        <f t="shared" si="338"/>
        <v>0</v>
      </c>
      <c r="AE254" s="72">
        <f t="shared" si="338"/>
        <v>0</v>
      </c>
      <c r="AF254" s="72">
        <f t="shared" si="338"/>
        <v>0</v>
      </c>
      <c r="AG254" s="72">
        <f t="shared" si="338"/>
        <v>0</v>
      </c>
      <c r="AH254" s="72">
        <f t="shared" si="338"/>
        <v>0</v>
      </c>
      <c r="AI254" s="72">
        <f t="shared" si="338"/>
        <v>0</v>
      </c>
      <c r="AJ254" s="72">
        <f t="shared" si="338"/>
        <v>0</v>
      </c>
      <c r="AK254" s="72">
        <f t="shared" si="338"/>
        <v>0</v>
      </c>
      <c r="AL254" s="72">
        <f t="shared" si="338"/>
        <v>0</v>
      </c>
      <c r="AM254" s="72">
        <f t="shared" si="338"/>
        <v>0</v>
      </c>
      <c r="AN254" s="72">
        <f t="shared" si="338"/>
        <v>0</v>
      </c>
      <c r="AO254" s="72">
        <f t="shared" si="338"/>
        <v>0</v>
      </c>
      <c r="AP254" s="72">
        <f t="shared" si="338"/>
        <v>0</v>
      </c>
      <c r="AQ254" s="72">
        <f t="shared" si="338"/>
        <v>0</v>
      </c>
      <c r="AR254" s="72">
        <f t="shared" si="338"/>
        <v>0</v>
      </c>
      <c r="AS254" s="72">
        <f t="shared" si="338"/>
        <v>0</v>
      </c>
      <c r="AT254" s="72">
        <f t="shared" si="338"/>
        <v>0</v>
      </c>
      <c r="AU254" s="72">
        <f t="shared" si="338"/>
        <v>0</v>
      </c>
      <c r="AV254" s="72">
        <f t="shared" si="338"/>
        <v>0</v>
      </c>
      <c r="AW254" s="72">
        <f t="shared" si="338"/>
        <v>0</v>
      </c>
      <c r="AX254" s="72">
        <f t="shared" si="338"/>
        <v>0</v>
      </c>
      <c r="AY254" s="72">
        <f t="shared" si="338"/>
        <v>0</v>
      </c>
      <c r="AZ254" s="72">
        <f t="shared" si="338"/>
        <v>0</v>
      </c>
      <c r="BA254" s="72">
        <f t="shared" si="338"/>
        <v>0</v>
      </c>
    </row>
    <row r="255" spans="2:53" x14ac:dyDescent="0.25">
      <c r="B255" t="str">
        <f t="shared" si="340"/>
        <v>ALTRE IMM.NI IMMATERIALI</v>
      </c>
      <c r="C255" s="77">
        <f t="shared" si="340"/>
        <v>0.1</v>
      </c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>
        <f>+(R$11*$C255)/12</f>
        <v>0</v>
      </c>
      <c r="S255" s="72">
        <f t="shared" si="339"/>
        <v>0</v>
      </c>
      <c r="T255" s="72">
        <f t="shared" ref="T255:BA255" si="341">+IF(S263=$R11,0,1)*(SUM($R11)*$C255)/12</f>
        <v>0</v>
      </c>
      <c r="U255" s="72">
        <f t="shared" si="341"/>
        <v>0</v>
      </c>
      <c r="V255" s="72">
        <f t="shared" si="341"/>
        <v>0</v>
      </c>
      <c r="W255" s="72">
        <f t="shared" si="341"/>
        <v>0</v>
      </c>
      <c r="X255" s="72">
        <f t="shared" si="341"/>
        <v>0</v>
      </c>
      <c r="Y255" s="72">
        <f t="shared" si="341"/>
        <v>0</v>
      </c>
      <c r="Z255" s="72">
        <f t="shared" si="341"/>
        <v>0</v>
      </c>
      <c r="AA255" s="72">
        <f t="shared" si="341"/>
        <v>0</v>
      </c>
      <c r="AB255" s="72">
        <f t="shared" si="341"/>
        <v>0</v>
      </c>
      <c r="AC255" s="72">
        <f t="shared" si="341"/>
        <v>0</v>
      </c>
      <c r="AD255" s="72">
        <f t="shared" si="341"/>
        <v>0</v>
      </c>
      <c r="AE255" s="72">
        <f t="shared" si="341"/>
        <v>0</v>
      </c>
      <c r="AF255" s="72">
        <f t="shared" si="341"/>
        <v>0</v>
      </c>
      <c r="AG255" s="72">
        <f t="shared" si="341"/>
        <v>0</v>
      </c>
      <c r="AH255" s="72">
        <f t="shared" si="341"/>
        <v>0</v>
      </c>
      <c r="AI255" s="72">
        <f t="shared" si="341"/>
        <v>0</v>
      </c>
      <c r="AJ255" s="72">
        <f t="shared" si="341"/>
        <v>0</v>
      </c>
      <c r="AK255" s="72">
        <f t="shared" si="341"/>
        <v>0</v>
      </c>
      <c r="AL255" s="72">
        <f t="shared" si="341"/>
        <v>0</v>
      </c>
      <c r="AM255" s="72">
        <f t="shared" si="341"/>
        <v>0</v>
      </c>
      <c r="AN255" s="72">
        <f t="shared" si="341"/>
        <v>0</v>
      </c>
      <c r="AO255" s="72">
        <f t="shared" si="341"/>
        <v>0</v>
      </c>
      <c r="AP255" s="72">
        <f t="shared" si="341"/>
        <v>0</v>
      </c>
      <c r="AQ255" s="72">
        <f t="shared" si="341"/>
        <v>0</v>
      </c>
      <c r="AR255" s="72">
        <f t="shared" si="341"/>
        <v>0</v>
      </c>
      <c r="AS255" s="72">
        <f t="shared" si="341"/>
        <v>0</v>
      </c>
      <c r="AT255" s="72">
        <f t="shared" si="341"/>
        <v>0</v>
      </c>
      <c r="AU255" s="72">
        <f t="shared" si="341"/>
        <v>0</v>
      </c>
      <c r="AV255" s="72">
        <f t="shared" si="341"/>
        <v>0</v>
      </c>
      <c r="AW255" s="72">
        <f t="shared" si="341"/>
        <v>0</v>
      </c>
      <c r="AX255" s="72">
        <f t="shared" si="341"/>
        <v>0</v>
      </c>
      <c r="AY255" s="72">
        <f t="shared" si="341"/>
        <v>0</v>
      </c>
      <c r="AZ255" s="72">
        <f t="shared" si="341"/>
        <v>0</v>
      </c>
      <c r="BA255" s="72">
        <f t="shared" si="341"/>
        <v>0</v>
      </c>
    </row>
    <row r="256" spans="2:53" ht="30" x14ac:dyDescent="0.25">
      <c r="C256" s="75"/>
      <c r="F256" s="75" t="s">
        <v>276</v>
      </c>
      <c r="G256" s="75" t="s">
        <v>276</v>
      </c>
      <c r="H256" s="75" t="s">
        <v>276</v>
      </c>
      <c r="I256" s="75" t="s">
        <v>276</v>
      </c>
      <c r="J256" s="75" t="s">
        <v>276</v>
      </c>
      <c r="K256" s="75" t="s">
        <v>276</v>
      </c>
      <c r="L256" s="75" t="s">
        <v>276</v>
      </c>
      <c r="M256" s="75" t="s">
        <v>276</v>
      </c>
      <c r="N256" s="75" t="s">
        <v>276</v>
      </c>
      <c r="O256" s="75" t="s">
        <v>276</v>
      </c>
      <c r="P256" s="75" t="s">
        <v>276</v>
      </c>
      <c r="Q256" s="75" t="s">
        <v>276</v>
      </c>
      <c r="R256" s="75" t="s">
        <v>276</v>
      </c>
      <c r="S256" s="75" t="s">
        <v>276</v>
      </c>
      <c r="T256" s="75" t="s">
        <v>276</v>
      </c>
      <c r="U256" s="75" t="s">
        <v>276</v>
      </c>
      <c r="V256" s="75" t="s">
        <v>276</v>
      </c>
      <c r="W256" s="75" t="s">
        <v>276</v>
      </c>
      <c r="X256" s="75" t="s">
        <v>276</v>
      </c>
      <c r="Y256" s="75" t="s">
        <v>276</v>
      </c>
      <c r="Z256" s="75" t="s">
        <v>276</v>
      </c>
      <c r="AA256" s="75" t="s">
        <v>276</v>
      </c>
      <c r="AB256" s="75" t="s">
        <v>276</v>
      </c>
      <c r="AC256" s="75" t="s">
        <v>276</v>
      </c>
      <c r="AD256" s="75" t="s">
        <v>276</v>
      </c>
      <c r="AE256" s="75" t="s">
        <v>276</v>
      </c>
      <c r="AF256" s="75" t="s">
        <v>276</v>
      </c>
      <c r="AG256" s="75" t="s">
        <v>276</v>
      </c>
      <c r="AH256" s="75" t="s">
        <v>276</v>
      </c>
      <c r="AI256" s="75" t="s">
        <v>276</v>
      </c>
      <c r="AJ256" s="75" t="s">
        <v>276</v>
      </c>
      <c r="AK256" s="75" t="s">
        <v>276</v>
      </c>
      <c r="AL256" s="75" t="s">
        <v>276</v>
      </c>
      <c r="AM256" s="75" t="s">
        <v>276</v>
      </c>
      <c r="AN256" s="75" t="s">
        <v>276</v>
      </c>
      <c r="AO256" s="75" t="s">
        <v>276</v>
      </c>
      <c r="AP256" s="75" t="s">
        <v>276</v>
      </c>
      <c r="AQ256" s="75" t="s">
        <v>276</v>
      </c>
      <c r="AR256" s="75" t="s">
        <v>276</v>
      </c>
      <c r="AS256" s="75" t="s">
        <v>276</v>
      </c>
      <c r="AT256" s="75" t="s">
        <v>276</v>
      </c>
      <c r="AU256" s="75" t="s">
        <v>276</v>
      </c>
      <c r="AV256" s="75" t="s">
        <v>276</v>
      </c>
      <c r="AW256" s="75" t="s">
        <v>276</v>
      </c>
      <c r="AX256" s="75" t="s">
        <v>276</v>
      </c>
      <c r="AY256" s="75" t="s">
        <v>276</v>
      </c>
      <c r="AZ256" s="75" t="s">
        <v>276</v>
      </c>
      <c r="BA256" s="75" t="s">
        <v>276</v>
      </c>
    </row>
    <row r="257" spans="2:53" x14ac:dyDescent="0.25">
      <c r="B257" t="str">
        <f t="shared" ref="B257:B263" si="342">+B249</f>
        <v>FABBRICATI</v>
      </c>
      <c r="C257" s="77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>
        <f t="shared" ref="R257:BA257" si="343">+Q257+R249</f>
        <v>0</v>
      </c>
      <c r="S257" s="72">
        <f t="shared" si="343"/>
        <v>0</v>
      </c>
      <c r="T257" s="72">
        <f t="shared" si="343"/>
        <v>0</v>
      </c>
      <c r="U257" s="72">
        <f t="shared" si="343"/>
        <v>0</v>
      </c>
      <c r="V257" s="72">
        <f t="shared" si="343"/>
        <v>0</v>
      </c>
      <c r="W257" s="72">
        <f t="shared" si="343"/>
        <v>0</v>
      </c>
      <c r="X257" s="72">
        <f t="shared" si="343"/>
        <v>0</v>
      </c>
      <c r="Y257" s="72">
        <f t="shared" si="343"/>
        <v>0</v>
      </c>
      <c r="Z257" s="72">
        <f t="shared" si="343"/>
        <v>0</v>
      </c>
      <c r="AA257" s="72">
        <f t="shared" si="343"/>
        <v>0</v>
      </c>
      <c r="AB257" s="72">
        <f t="shared" si="343"/>
        <v>0</v>
      </c>
      <c r="AC257" s="72">
        <f t="shared" si="343"/>
        <v>0</v>
      </c>
      <c r="AD257" s="72">
        <f t="shared" si="343"/>
        <v>0</v>
      </c>
      <c r="AE257" s="72">
        <f t="shared" si="343"/>
        <v>0</v>
      </c>
      <c r="AF257" s="72">
        <f t="shared" si="343"/>
        <v>0</v>
      </c>
      <c r="AG257" s="72">
        <f t="shared" si="343"/>
        <v>0</v>
      </c>
      <c r="AH257" s="72">
        <f t="shared" si="343"/>
        <v>0</v>
      </c>
      <c r="AI257" s="72">
        <f t="shared" si="343"/>
        <v>0</v>
      </c>
      <c r="AJ257" s="72">
        <f t="shared" si="343"/>
        <v>0</v>
      </c>
      <c r="AK257" s="72">
        <f t="shared" si="343"/>
        <v>0</v>
      </c>
      <c r="AL257" s="72">
        <f t="shared" si="343"/>
        <v>0</v>
      </c>
      <c r="AM257" s="72">
        <f t="shared" si="343"/>
        <v>0</v>
      </c>
      <c r="AN257" s="72">
        <f t="shared" si="343"/>
        <v>0</v>
      </c>
      <c r="AO257" s="72">
        <f t="shared" si="343"/>
        <v>0</v>
      </c>
      <c r="AP257" s="72">
        <f t="shared" si="343"/>
        <v>0</v>
      </c>
      <c r="AQ257" s="72">
        <f t="shared" si="343"/>
        <v>0</v>
      </c>
      <c r="AR257" s="72">
        <f t="shared" si="343"/>
        <v>0</v>
      </c>
      <c r="AS257" s="72">
        <f t="shared" si="343"/>
        <v>0</v>
      </c>
      <c r="AT257" s="72">
        <f t="shared" si="343"/>
        <v>0</v>
      </c>
      <c r="AU257" s="72">
        <f t="shared" si="343"/>
        <v>0</v>
      </c>
      <c r="AV257" s="72">
        <f t="shared" si="343"/>
        <v>0</v>
      </c>
      <c r="AW257" s="72">
        <f t="shared" si="343"/>
        <v>0</v>
      </c>
      <c r="AX257" s="72">
        <f t="shared" si="343"/>
        <v>0</v>
      </c>
      <c r="AY257" s="72">
        <f t="shared" si="343"/>
        <v>0</v>
      </c>
      <c r="AZ257" s="72">
        <f t="shared" si="343"/>
        <v>0</v>
      </c>
      <c r="BA257" s="72">
        <f t="shared" si="343"/>
        <v>0</v>
      </c>
    </row>
    <row r="258" spans="2:53" x14ac:dyDescent="0.25">
      <c r="B258" t="str">
        <f t="shared" si="342"/>
        <v>IMPIANTI E MACCHINARI</v>
      </c>
      <c r="C258" s="77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>
        <f t="shared" ref="R258:BA258" si="344">+Q258+R250</f>
        <v>0</v>
      </c>
      <c r="S258" s="72">
        <f t="shared" si="344"/>
        <v>0</v>
      </c>
      <c r="T258" s="72">
        <f t="shared" si="344"/>
        <v>0</v>
      </c>
      <c r="U258" s="72">
        <f t="shared" si="344"/>
        <v>0</v>
      </c>
      <c r="V258" s="72">
        <f t="shared" si="344"/>
        <v>0</v>
      </c>
      <c r="W258" s="72">
        <f t="shared" si="344"/>
        <v>0</v>
      </c>
      <c r="X258" s="72">
        <f t="shared" si="344"/>
        <v>0</v>
      </c>
      <c r="Y258" s="72">
        <f t="shared" si="344"/>
        <v>0</v>
      </c>
      <c r="Z258" s="72">
        <f t="shared" si="344"/>
        <v>0</v>
      </c>
      <c r="AA258" s="72">
        <f t="shared" si="344"/>
        <v>0</v>
      </c>
      <c r="AB258" s="72">
        <f t="shared" si="344"/>
        <v>0</v>
      </c>
      <c r="AC258" s="72">
        <f t="shared" si="344"/>
        <v>0</v>
      </c>
      <c r="AD258" s="72">
        <f t="shared" si="344"/>
        <v>0</v>
      </c>
      <c r="AE258" s="72">
        <f t="shared" si="344"/>
        <v>0</v>
      </c>
      <c r="AF258" s="72">
        <f t="shared" si="344"/>
        <v>0</v>
      </c>
      <c r="AG258" s="72">
        <f t="shared" si="344"/>
        <v>0</v>
      </c>
      <c r="AH258" s="72">
        <f t="shared" si="344"/>
        <v>0</v>
      </c>
      <c r="AI258" s="72">
        <f t="shared" si="344"/>
        <v>0</v>
      </c>
      <c r="AJ258" s="72">
        <f t="shared" si="344"/>
        <v>0</v>
      </c>
      <c r="AK258" s="72">
        <f t="shared" si="344"/>
        <v>0</v>
      </c>
      <c r="AL258" s="72">
        <f t="shared" si="344"/>
        <v>0</v>
      </c>
      <c r="AM258" s="72">
        <f t="shared" si="344"/>
        <v>0</v>
      </c>
      <c r="AN258" s="72">
        <f t="shared" si="344"/>
        <v>0</v>
      </c>
      <c r="AO258" s="72">
        <f t="shared" si="344"/>
        <v>0</v>
      </c>
      <c r="AP258" s="72">
        <f t="shared" si="344"/>
        <v>0</v>
      </c>
      <c r="AQ258" s="72">
        <f t="shared" si="344"/>
        <v>0</v>
      </c>
      <c r="AR258" s="72">
        <f t="shared" si="344"/>
        <v>0</v>
      </c>
      <c r="AS258" s="72">
        <f t="shared" si="344"/>
        <v>0</v>
      </c>
      <c r="AT258" s="72">
        <f t="shared" si="344"/>
        <v>0</v>
      </c>
      <c r="AU258" s="72">
        <f t="shared" si="344"/>
        <v>0</v>
      </c>
      <c r="AV258" s="72">
        <f t="shared" si="344"/>
        <v>0</v>
      </c>
      <c r="AW258" s="72">
        <f t="shared" si="344"/>
        <v>0</v>
      </c>
      <c r="AX258" s="72">
        <f t="shared" si="344"/>
        <v>0</v>
      </c>
      <c r="AY258" s="72">
        <f t="shared" si="344"/>
        <v>0</v>
      </c>
      <c r="AZ258" s="72">
        <f t="shared" si="344"/>
        <v>0</v>
      </c>
      <c r="BA258" s="72">
        <f t="shared" si="344"/>
        <v>0</v>
      </c>
    </row>
    <row r="259" spans="2:53" x14ac:dyDescent="0.25">
      <c r="B259" t="str">
        <f t="shared" si="342"/>
        <v>ATTREZZATURE IND.LI E COMM.LI</v>
      </c>
      <c r="C259" s="77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>
        <f t="shared" ref="R259:BA260" si="345">+Q259+R251</f>
        <v>0</v>
      </c>
      <c r="S259" s="72">
        <f t="shared" si="345"/>
        <v>0</v>
      </c>
      <c r="T259" s="72">
        <f t="shared" si="345"/>
        <v>0</v>
      </c>
      <c r="U259" s="72">
        <f t="shared" si="345"/>
        <v>0</v>
      </c>
      <c r="V259" s="72">
        <f t="shared" si="345"/>
        <v>0</v>
      </c>
      <c r="W259" s="72">
        <f t="shared" si="345"/>
        <v>0</v>
      </c>
      <c r="X259" s="72">
        <f t="shared" si="345"/>
        <v>0</v>
      </c>
      <c r="Y259" s="72">
        <f t="shared" si="345"/>
        <v>0</v>
      </c>
      <c r="Z259" s="72">
        <f t="shared" si="345"/>
        <v>0</v>
      </c>
      <c r="AA259" s="72">
        <f t="shared" si="345"/>
        <v>0</v>
      </c>
      <c r="AB259" s="72">
        <f t="shared" si="345"/>
        <v>0</v>
      </c>
      <c r="AC259" s="72">
        <f t="shared" si="345"/>
        <v>0</v>
      </c>
      <c r="AD259" s="72">
        <f t="shared" si="345"/>
        <v>0</v>
      </c>
      <c r="AE259" s="72">
        <f t="shared" si="345"/>
        <v>0</v>
      </c>
      <c r="AF259" s="72">
        <f t="shared" si="345"/>
        <v>0</v>
      </c>
      <c r="AG259" s="72">
        <f t="shared" si="345"/>
        <v>0</v>
      </c>
      <c r="AH259" s="72">
        <f t="shared" si="345"/>
        <v>0</v>
      </c>
      <c r="AI259" s="72">
        <f t="shared" si="345"/>
        <v>0</v>
      </c>
      <c r="AJ259" s="72">
        <f t="shared" si="345"/>
        <v>0</v>
      </c>
      <c r="AK259" s="72">
        <f t="shared" si="345"/>
        <v>0</v>
      </c>
      <c r="AL259" s="72">
        <f t="shared" si="345"/>
        <v>0</v>
      </c>
      <c r="AM259" s="72">
        <f t="shared" si="345"/>
        <v>0</v>
      </c>
      <c r="AN259" s="72">
        <f t="shared" si="345"/>
        <v>0</v>
      </c>
      <c r="AO259" s="72">
        <f t="shared" si="345"/>
        <v>0</v>
      </c>
      <c r="AP259" s="72">
        <f t="shared" si="345"/>
        <v>0</v>
      </c>
      <c r="AQ259" s="72">
        <f t="shared" si="345"/>
        <v>0</v>
      </c>
      <c r="AR259" s="72">
        <f t="shared" si="345"/>
        <v>0</v>
      </c>
      <c r="AS259" s="72">
        <f t="shared" si="345"/>
        <v>0</v>
      </c>
      <c r="AT259" s="72">
        <f t="shared" si="345"/>
        <v>0</v>
      </c>
      <c r="AU259" s="72">
        <f t="shared" si="345"/>
        <v>0</v>
      </c>
      <c r="AV259" s="72">
        <f t="shared" si="345"/>
        <v>0</v>
      </c>
      <c r="AW259" s="72">
        <f t="shared" si="345"/>
        <v>0</v>
      </c>
      <c r="AX259" s="72">
        <f t="shared" si="345"/>
        <v>0</v>
      </c>
      <c r="AY259" s="72">
        <f t="shared" si="345"/>
        <v>0</v>
      </c>
      <c r="AZ259" s="72">
        <f t="shared" si="345"/>
        <v>0</v>
      </c>
      <c r="BA259" s="72">
        <f t="shared" si="345"/>
        <v>0</v>
      </c>
    </row>
    <row r="260" spans="2:53" x14ac:dyDescent="0.25">
      <c r="B260" t="str">
        <f t="shared" si="342"/>
        <v>ALTRI BENI</v>
      </c>
      <c r="C260" s="77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>
        <f t="shared" si="345"/>
        <v>0</v>
      </c>
      <c r="S260" s="72">
        <f t="shared" si="345"/>
        <v>0</v>
      </c>
      <c r="T260" s="72">
        <f t="shared" si="345"/>
        <v>0</v>
      </c>
      <c r="U260" s="72">
        <f t="shared" si="345"/>
        <v>0</v>
      </c>
      <c r="V260" s="72">
        <f t="shared" si="345"/>
        <v>0</v>
      </c>
      <c r="W260" s="72">
        <f t="shared" si="345"/>
        <v>0</v>
      </c>
      <c r="X260" s="72">
        <f t="shared" si="345"/>
        <v>0</v>
      </c>
      <c r="Y260" s="72">
        <f t="shared" si="345"/>
        <v>0</v>
      </c>
      <c r="Z260" s="72">
        <f t="shared" si="345"/>
        <v>0</v>
      </c>
      <c r="AA260" s="72">
        <f t="shared" si="345"/>
        <v>0</v>
      </c>
      <c r="AB260" s="72">
        <f t="shared" si="345"/>
        <v>0</v>
      </c>
      <c r="AC260" s="72">
        <f t="shared" si="345"/>
        <v>0</v>
      </c>
      <c r="AD260" s="72">
        <f t="shared" si="345"/>
        <v>0</v>
      </c>
      <c r="AE260" s="72">
        <f t="shared" si="345"/>
        <v>0</v>
      </c>
      <c r="AF260" s="72">
        <f t="shared" si="345"/>
        <v>0</v>
      </c>
      <c r="AG260" s="72">
        <f t="shared" si="345"/>
        <v>0</v>
      </c>
      <c r="AH260" s="72">
        <f t="shared" si="345"/>
        <v>0</v>
      </c>
      <c r="AI260" s="72">
        <f t="shared" si="345"/>
        <v>0</v>
      </c>
      <c r="AJ260" s="72">
        <f t="shared" si="345"/>
        <v>0</v>
      </c>
      <c r="AK260" s="72">
        <f t="shared" si="345"/>
        <v>0</v>
      </c>
      <c r="AL260" s="72">
        <f t="shared" si="345"/>
        <v>0</v>
      </c>
      <c r="AM260" s="72">
        <f t="shared" si="345"/>
        <v>0</v>
      </c>
      <c r="AN260" s="72">
        <f t="shared" si="345"/>
        <v>0</v>
      </c>
      <c r="AO260" s="72">
        <f t="shared" si="345"/>
        <v>0</v>
      </c>
      <c r="AP260" s="72">
        <f t="shared" si="345"/>
        <v>0</v>
      </c>
      <c r="AQ260" s="72">
        <f t="shared" si="345"/>
        <v>0</v>
      </c>
      <c r="AR260" s="72">
        <f t="shared" si="345"/>
        <v>0</v>
      </c>
      <c r="AS260" s="72">
        <f t="shared" si="345"/>
        <v>0</v>
      </c>
      <c r="AT260" s="72">
        <f t="shared" si="345"/>
        <v>0</v>
      </c>
      <c r="AU260" s="72">
        <f t="shared" si="345"/>
        <v>0</v>
      </c>
      <c r="AV260" s="72">
        <f t="shared" si="345"/>
        <v>0</v>
      </c>
      <c r="AW260" s="72">
        <f t="shared" si="345"/>
        <v>0</v>
      </c>
      <c r="AX260" s="72">
        <f t="shared" si="345"/>
        <v>0</v>
      </c>
      <c r="AY260" s="72">
        <f t="shared" si="345"/>
        <v>0</v>
      </c>
      <c r="AZ260" s="72">
        <f t="shared" si="345"/>
        <v>0</v>
      </c>
      <c r="BA260" s="72">
        <f t="shared" si="345"/>
        <v>0</v>
      </c>
    </row>
    <row r="261" spans="2:53" x14ac:dyDescent="0.25">
      <c r="B261" t="str">
        <f t="shared" si="342"/>
        <v>COSTI D'IMPIANTO E AMPLIAMENTO</v>
      </c>
      <c r="C261" s="77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>
        <f t="shared" ref="R261:BA261" si="346">+Q261+R253</f>
        <v>0</v>
      </c>
      <c r="S261" s="72">
        <f t="shared" si="346"/>
        <v>0</v>
      </c>
      <c r="T261" s="72">
        <f t="shared" si="346"/>
        <v>0</v>
      </c>
      <c r="U261" s="72">
        <f t="shared" si="346"/>
        <v>0</v>
      </c>
      <c r="V261" s="72">
        <f t="shared" si="346"/>
        <v>0</v>
      </c>
      <c r="W261" s="72">
        <f t="shared" si="346"/>
        <v>0</v>
      </c>
      <c r="X261" s="72">
        <f t="shared" si="346"/>
        <v>0</v>
      </c>
      <c r="Y261" s="72">
        <f t="shared" si="346"/>
        <v>0</v>
      </c>
      <c r="Z261" s="72">
        <f t="shared" si="346"/>
        <v>0</v>
      </c>
      <c r="AA261" s="72">
        <f t="shared" si="346"/>
        <v>0</v>
      </c>
      <c r="AB261" s="72">
        <f t="shared" si="346"/>
        <v>0</v>
      </c>
      <c r="AC261" s="72">
        <f t="shared" si="346"/>
        <v>0</v>
      </c>
      <c r="AD261" s="72">
        <f t="shared" si="346"/>
        <v>0</v>
      </c>
      <c r="AE261" s="72">
        <f t="shared" si="346"/>
        <v>0</v>
      </c>
      <c r="AF261" s="72">
        <f t="shared" si="346"/>
        <v>0</v>
      </c>
      <c r="AG261" s="72">
        <f t="shared" si="346"/>
        <v>0</v>
      </c>
      <c r="AH261" s="72">
        <f t="shared" si="346"/>
        <v>0</v>
      </c>
      <c r="AI261" s="72">
        <f t="shared" si="346"/>
        <v>0</v>
      </c>
      <c r="AJ261" s="72">
        <f t="shared" si="346"/>
        <v>0</v>
      </c>
      <c r="AK261" s="72">
        <f t="shared" si="346"/>
        <v>0</v>
      </c>
      <c r="AL261" s="72">
        <f t="shared" si="346"/>
        <v>0</v>
      </c>
      <c r="AM261" s="72">
        <f t="shared" si="346"/>
        <v>0</v>
      </c>
      <c r="AN261" s="72">
        <f t="shared" si="346"/>
        <v>0</v>
      </c>
      <c r="AO261" s="72">
        <f t="shared" si="346"/>
        <v>0</v>
      </c>
      <c r="AP261" s="72">
        <f t="shared" si="346"/>
        <v>0</v>
      </c>
      <c r="AQ261" s="72">
        <f t="shared" si="346"/>
        <v>0</v>
      </c>
      <c r="AR261" s="72">
        <f t="shared" si="346"/>
        <v>0</v>
      </c>
      <c r="AS261" s="72">
        <f t="shared" si="346"/>
        <v>0</v>
      </c>
      <c r="AT261" s="72">
        <f t="shared" si="346"/>
        <v>0</v>
      </c>
      <c r="AU261" s="72">
        <f t="shared" si="346"/>
        <v>0</v>
      </c>
      <c r="AV261" s="72">
        <f t="shared" si="346"/>
        <v>0</v>
      </c>
      <c r="AW261" s="72">
        <f t="shared" si="346"/>
        <v>0</v>
      </c>
      <c r="AX261" s="72">
        <f t="shared" si="346"/>
        <v>0</v>
      </c>
      <c r="AY261" s="72">
        <f t="shared" si="346"/>
        <v>0</v>
      </c>
      <c r="AZ261" s="72">
        <f t="shared" si="346"/>
        <v>0</v>
      </c>
      <c r="BA261" s="72">
        <f t="shared" si="346"/>
        <v>0</v>
      </c>
    </row>
    <row r="262" spans="2:53" x14ac:dyDescent="0.25">
      <c r="B262" t="str">
        <f t="shared" si="342"/>
        <v>Ricerca &amp; Sviluppo</v>
      </c>
      <c r="C262" s="77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>
        <f t="shared" ref="R262:BA262" si="347">+Q262+R254</f>
        <v>0</v>
      </c>
      <c r="S262" s="72">
        <f t="shared" si="347"/>
        <v>0</v>
      </c>
      <c r="T262" s="72">
        <f t="shared" si="347"/>
        <v>0</v>
      </c>
      <c r="U262" s="72">
        <f t="shared" si="347"/>
        <v>0</v>
      </c>
      <c r="V262" s="72">
        <f t="shared" si="347"/>
        <v>0</v>
      </c>
      <c r="W262" s="72">
        <f t="shared" si="347"/>
        <v>0</v>
      </c>
      <c r="X262" s="72">
        <f t="shared" si="347"/>
        <v>0</v>
      </c>
      <c r="Y262" s="72">
        <f t="shared" si="347"/>
        <v>0</v>
      </c>
      <c r="Z262" s="72">
        <f t="shared" si="347"/>
        <v>0</v>
      </c>
      <c r="AA262" s="72">
        <f t="shared" si="347"/>
        <v>0</v>
      </c>
      <c r="AB262" s="72">
        <f t="shared" si="347"/>
        <v>0</v>
      </c>
      <c r="AC262" s="72">
        <f t="shared" si="347"/>
        <v>0</v>
      </c>
      <c r="AD262" s="72">
        <f t="shared" si="347"/>
        <v>0</v>
      </c>
      <c r="AE262" s="72">
        <f t="shared" si="347"/>
        <v>0</v>
      </c>
      <c r="AF262" s="72">
        <f t="shared" si="347"/>
        <v>0</v>
      </c>
      <c r="AG262" s="72">
        <f t="shared" si="347"/>
        <v>0</v>
      </c>
      <c r="AH262" s="72">
        <f t="shared" si="347"/>
        <v>0</v>
      </c>
      <c r="AI262" s="72">
        <f t="shared" si="347"/>
        <v>0</v>
      </c>
      <c r="AJ262" s="72">
        <f t="shared" si="347"/>
        <v>0</v>
      </c>
      <c r="AK262" s="72">
        <f t="shared" si="347"/>
        <v>0</v>
      </c>
      <c r="AL262" s="72">
        <f t="shared" si="347"/>
        <v>0</v>
      </c>
      <c r="AM262" s="72">
        <f t="shared" si="347"/>
        <v>0</v>
      </c>
      <c r="AN262" s="72">
        <f t="shared" si="347"/>
        <v>0</v>
      </c>
      <c r="AO262" s="72">
        <f t="shared" si="347"/>
        <v>0</v>
      </c>
      <c r="AP262" s="72">
        <f t="shared" si="347"/>
        <v>0</v>
      </c>
      <c r="AQ262" s="72">
        <f t="shared" si="347"/>
        <v>0</v>
      </c>
      <c r="AR262" s="72">
        <f t="shared" si="347"/>
        <v>0</v>
      </c>
      <c r="AS262" s="72">
        <f t="shared" si="347"/>
        <v>0</v>
      </c>
      <c r="AT262" s="72">
        <f t="shared" si="347"/>
        <v>0</v>
      </c>
      <c r="AU262" s="72">
        <f t="shared" si="347"/>
        <v>0</v>
      </c>
      <c r="AV262" s="72">
        <f t="shared" si="347"/>
        <v>0</v>
      </c>
      <c r="AW262" s="72">
        <f t="shared" si="347"/>
        <v>0</v>
      </c>
      <c r="AX262" s="72">
        <f t="shared" si="347"/>
        <v>0</v>
      </c>
      <c r="AY262" s="72">
        <f t="shared" si="347"/>
        <v>0</v>
      </c>
      <c r="AZ262" s="72">
        <f t="shared" si="347"/>
        <v>0</v>
      </c>
      <c r="BA262" s="72">
        <f t="shared" si="347"/>
        <v>0</v>
      </c>
    </row>
    <row r="263" spans="2:53" x14ac:dyDescent="0.25">
      <c r="B263" t="str">
        <f t="shared" si="342"/>
        <v>ALTRE IMM.NI IMMATERIALI</v>
      </c>
      <c r="C263" s="77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>
        <f t="shared" ref="R263:AF263" si="348">+Q263+R255</f>
        <v>0</v>
      </c>
      <c r="S263" s="72">
        <f t="shared" si="348"/>
        <v>0</v>
      </c>
      <c r="T263" s="72">
        <f t="shared" si="348"/>
        <v>0</v>
      </c>
      <c r="U263" s="72">
        <f t="shared" si="348"/>
        <v>0</v>
      </c>
      <c r="V263" s="72">
        <f t="shared" si="348"/>
        <v>0</v>
      </c>
      <c r="W263" s="72">
        <f t="shared" si="348"/>
        <v>0</v>
      </c>
      <c r="X263" s="72">
        <f t="shared" si="348"/>
        <v>0</v>
      </c>
      <c r="Y263" s="72">
        <f t="shared" si="348"/>
        <v>0</v>
      </c>
      <c r="Z263" s="72">
        <f t="shared" si="348"/>
        <v>0</v>
      </c>
      <c r="AA263" s="72">
        <f t="shared" si="348"/>
        <v>0</v>
      </c>
      <c r="AB263" s="72">
        <f t="shared" si="348"/>
        <v>0</v>
      </c>
      <c r="AC263" s="72">
        <f t="shared" si="348"/>
        <v>0</v>
      </c>
      <c r="AD263" s="72">
        <f t="shared" si="348"/>
        <v>0</v>
      </c>
      <c r="AE263" s="72">
        <f t="shared" si="348"/>
        <v>0</v>
      </c>
      <c r="AF263" s="72">
        <f t="shared" si="348"/>
        <v>0</v>
      </c>
      <c r="AG263" s="72">
        <f t="shared" ref="AG263:BA263" si="349">+AF263+AG255</f>
        <v>0</v>
      </c>
      <c r="AH263" s="72">
        <f t="shared" si="349"/>
        <v>0</v>
      </c>
      <c r="AI263" s="72">
        <f t="shared" si="349"/>
        <v>0</v>
      </c>
      <c r="AJ263" s="72">
        <f t="shared" si="349"/>
        <v>0</v>
      </c>
      <c r="AK263" s="72">
        <f t="shared" si="349"/>
        <v>0</v>
      </c>
      <c r="AL263" s="72">
        <f t="shared" si="349"/>
        <v>0</v>
      </c>
      <c r="AM263" s="72">
        <f t="shared" si="349"/>
        <v>0</v>
      </c>
      <c r="AN263" s="72">
        <f t="shared" si="349"/>
        <v>0</v>
      </c>
      <c r="AO263" s="72">
        <f t="shared" si="349"/>
        <v>0</v>
      </c>
      <c r="AP263" s="72">
        <f t="shared" si="349"/>
        <v>0</v>
      </c>
      <c r="AQ263" s="72">
        <f t="shared" si="349"/>
        <v>0</v>
      </c>
      <c r="AR263" s="72">
        <f t="shared" si="349"/>
        <v>0</v>
      </c>
      <c r="AS263" s="72">
        <f t="shared" si="349"/>
        <v>0</v>
      </c>
      <c r="AT263" s="72">
        <f t="shared" si="349"/>
        <v>0</v>
      </c>
      <c r="AU263" s="72">
        <f t="shared" si="349"/>
        <v>0</v>
      </c>
      <c r="AV263" s="72">
        <f t="shared" si="349"/>
        <v>0</v>
      </c>
      <c r="AW263" s="72">
        <f t="shared" si="349"/>
        <v>0</v>
      </c>
      <c r="AX263" s="72">
        <f t="shared" si="349"/>
        <v>0</v>
      </c>
      <c r="AY263" s="72">
        <f t="shared" si="349"/>
        <v>0</v>
      </c>
      <c r="AZ263" s="72">
        <f t="shared" si="349"/>
        <v>0</v>
      </c>
      <c r="BA263" s="72">
        <f t="shared" si="349"/>
        <v>0</v>
      </c>
    </row>
    <row r="265" spans="2:53" ht="30" x14ac:dyDescent="0.25">
      <c r="C265" s="75" t="s">
        <v>274</v>
      </c>
      <c r="F265" s="75" t="s">
        <v>275</v>
      </c>
      <c r="G265" s="75" t="s">
        <v>275</v>
      </c>
      <c r="H265" s="75" t="s">
        <v>275</v>
      </c>
      <c r="I265" s="75" t="s">
        <v>275</v>
      </c>
      <c r="J265" s="75" t="s">
        <v>275</v>
      </c>
      <c r="K265" s="75" t="s">
        <v>275</v>
      </c>
      <c r="L265" s="75" t="s">
        <v>275</v>
      </c>
      <c r="M265" s="75" t="s">
        <v>275</v>
      </c>
      <c r="N265" s="75" t="s">
        <v>275</v>
      </c>
      <c r="O265" s="75" t="s">
        <v>275</v>
      </c>
      <c r="P265" s="75" t="s">
        <v>275</v>
      </c>
      <c r="Q265" s="75" t="s">
        <v>275</v>
      </c>
      <c r="R265" s="75" t="s">
        <v>275</v>
      </c>
      <c r="S265" s="75" t="s">
        <v>275</v>
      </c>
      <c r="T265" s="75" t="s">
        <v>275</v>
      </c>
      <c r="U265" s="75" t="s">
        <v>275</v>
      </c>
      <c r="V265" s="75" t="s">
        <v>275</v>
      </c>
      <c r="W265" s="75" t="s">
        <v>275</v>
      </c>
      <c r="X265" s="75" t="s">
        <v>275</v>
      </c>
      <c r="Y265" s="75" t="s">
        <v>275</v>
      </c>
      <c r="Z265" s="75" t="s">
        <v>275</v>
      </c>
      <c r="AA265" s="75" t="s">
        <v>275</v>
      </c>
      <c r="AB265" s="75" t="s">
        <v>275</v>
      </c>
      <c r="AC265" s="75" t="s">
        <v>275</v>
      </c>
      <c r="AD265" s="75" t="s">
        <v>275</v>
      </c>
      <c r="AE265" s="75" t="s">
        <v>275</v>
      </c>
      <c r="AF265" s="75" t="s">
        <v>275</v>
      </c>
      <c r="AG265" s="75" t="s">
        <v>275</v>
      </c>
      <c r="AH265" s="75" t="s">
        <v>275</v>
      </c>
      <c r="AI265" s="75" t="s">
        <v>275</v>
      </c>
      <c r="AJ265" s="75" t="s">
        <v>275</v>
      </c>
      <c r="AK265" s="75" t="s">
        <v>275</v>
      </c>
      <c r="AL265" s="75" t="s">
        <v>275</v>
      </c>
      <c r="AM265" s="75" t="s">
        <v>275</v>
      </c>
      <c r="AN265" s="75" t="s">
        <v>275</v>
      </c>
      <c r="AO265" s="75" t="s">
        <v>275</v>
      </c>
      <c r="AP265" s="75" t="s">
        <v>275</v>
      </c>
      <c r="AQ265" s="75" t="s">
        <v>275</v>
      </c>
      <c r="AR265" s="75" t="s">
        <v>275</v>
      </c>
      <c r="AS265" s="75" t="s">
        <v>275</v>
      </c>
      <c r="AT265" s="75" t="s">
        <v>275</v>
      </c>
      <c r="AU265" s="75" t="s">
        <v>275</v>
      </c>
      <c r="AV265" s="75" t="s">
        <v>275</v>
      </c>
      <c r="AW265" s="75" t="s">
        <v>275</v>
      </c>
      <c r="AX265" s="75" t="s">
        <v>275</v>
      </c>
      <c r="AY265" s="75" t="s">
        <v>275</v>
      </c>
      <c r="AZ265" s="75" t="s">
        <v>275</v>
      </c>
      <c r="BA265" s="75" t="s">
        <v>275</v>
      </c>
    </row>
    <row r="266" spans="2:53" x14ac:dyDescent="0.25">
      <c r="B266" t="str">
        <f t="shared" ref="B266:C269" si="350">+B249</f>
        <v>FABBRICATI</v>
      </c>
      <c r="C266" s="77">
        <f t="shared" si="350"/>
        <v>0.1</v>
      </c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>
        <f>+(S$5*$C266)/12</f>
        <v>0</v>
      </c>
      <c r="T266" s="72">
        <f>+IF(S274=$S5,0,1)*(SUM($S5)*$C266)/12</f>
        <v>0</v>
      </c>
      <c r="U266" s="72">
        <f t="shared" ref="U266:BA271" si="351">+IF(T274=$S5,0,1)*(SUM($S5)*$C266)/12</f>
        <v>0</v>
      </c>
      <c r="V266" s="72">
        <f t="shared" si="351"/>
        <v>0</v>
      </c>
      <c r="W266" s="72">
        <f t="shared" si="351"/>
        <v>0</v>
      </c>
      <c r="X266" s="72">
        <f t="shared" si="351"/>
        <v>0</v>
      </c>
      <c r="Y266" s="72">
        <f t="shared" si="351"/>
        <v>0</v>
      </c>
      <c r="Z266" s="72">
        <f t="shared" si="351"/>
        <v>0</v>
      </c>
      <c r="AA266" s="72">
        <f t="shared" si="351"/>
        <v>0</v>
      </c>
      <c r="AB266" s="72">
        <f t="shared" si="351"/>
        <v>0</v>
      </c>
      <c r="AC266" s="72">
        <f t="shared" si="351"/>
        <v>0</v>
      </c>
      <c r="AD266" s="72">
        <f t="shared" si="351"/>
        <v>0</v>
      </c>
      <c r="AE266" s="72">
        <f t="shared" si="351"/>
        <v>0</v>
      </c>
      <c r="AF266" s="72">
        <f t="shared" si="351"/>
        <v>0</v>
      </c>
      <c r="AG266" s="72">
        <f t="shared" si="351"/>
        <v>0</v>
      </c>
      <c r="AH266" s="72">
        <f t="shared" si="351"/>
        <v>0</v>
      </c>
      <c r="AI266" s="72">
        <f t="shared" si="351"/>
        <v>0</v>
      </c>
      <c r="AJ266" s="72">
        <f t="shared" si="351"/>
        <v>0</v>
      </c>
      <c r="AK266" s="72">
        <f t="shared" si="351"/>
        <v>0</v>
      </c>
      <c r="AL266" s="72">
        <f t="shared" si="351"/>
        <v>0</v>
      </c>
      <c r="AM266" s="72">
        <f t="shared" si="351"/>
        <v>0</v>
      </c>
      <c r="AN266" s="72">
        <f t="shared" si="351"/>
        <v>0</v>
      </c>
      <c r="AO266" s="72">
        <f t="shared" si="351"/>
        <v>0</v>
      </c>
      <c r="AP266" s="72">
        <f t="shared" si="351"/>
        <v>0</v>
      </c>
      <c r="AQ266" s="72">
        <f t="shared" si="351"/>
        <v>0</v>
      </c>
      <c r="AR266" s="72">
        <f t="shared" si="351"/>
        <v>0</v>
      </c>
      <c r="AS266" s="72">
        <f t="shared" si="351"/>
        <v>0</v>
      </c>
      <c r="AT266" s="72">
        <f t="shared" si="351"/>
        <v>0</v>
      </c>
      <c r="AU266" s="72">
        <f t="shared" si="351"/>
        <v>0</v>
      </c>
      <c r="AV266" s="72">
        <f t="shared" si="351"/>
        <v>0</v>
      </c>
      <c r="AW266" s="72">
        <f t="shared" si="351"/>
        <v>0</v>
      </c>
      <c r="AX266" s="72">
        <f t="shared" si="351"/>
        <v>0</v>
      </c>
      <c r="AY266" s="72">
        <f t="shared" si="351"/>
        <v>0</v>
      </c>
      <c r="AZ266" s="72">
        <f t="shared" si="351"/>
        <v>0</v>
      </c>
      <c r="BA266" s="72">
        <f t="shared" si="351"/>
        <v>0</v>
      </c>
    </row>
    <row r="267" spans="2:53" x14ac:dyDescent="0.25">
      <c r="B267" t="str">
        <f t="shared" si="350"/>
        <v>IMPIANTI E MACCHINARI</v>
      </c>
      <c r="C267" s="77">
        <f t="shared" si="350"/>
        <v>0.1</v>
      </c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>
        <f>+(S$6*$C267)/12</f>
        <v>0</v>
      </c>
      <c r="T267" s="72">
        <f t="shared" ref="T267:AI272" si="352">+IF(S275=$S6,0,1)*(SUM($S6)*$C267)/12</f>
        <v>0</v>
      </c>
      <c r="U267" s="72">
        <f t="shared" si="352"/>
        <v>0</v>
      </c>
      <c r="V267" s="72">
        <f t="shared" si="352"/>
        <v>0</v>
      </c>
      <c r="W267" s="72">
        <f t="shared" si="352"/>
        <v>0</v>
      </c>
      <c r="X267" s="72">
        <f t="shared" si="352"/>
        <v>0</v>
      </c>
      <c r="Y267" s="72">
        <f t="shared" si="352"/>
        <v>0</v>
      </c>
      <c r="Z267" s="72">
        <f t="shared" si="352"/>
        <v>0</v>
      </c>
      <c r="AA267" s="72">
        <f t="shared" si="352"/>
        <v>0</v>
      </c>
      <c r="AB267" s="72">
        <f t="shared" si="352"/>
        <v>0</v>
      </c>
      <c r="AC267" s="72">
        <f t="shared" si="352"/>
        <v>0</v>
      </c>
      <c r="AD267" s="72">
        <f t="shared" si="352"/>
        <v>0</v>
      </c>
      <c r="AE267" s="72">
        <f t="shared" si="352"/>
        <v>0</v>
      </c>
      <c r="AF267" s="72">
        <f t="shared" si="352"/>
        <v>0</v>
      </c>
      <c r="AG267" s="72">
        <f t="shared" si="352"/>
        <v>0</v>
      </c>
      <c r="AH267" s="72">
        <f t="shared" si="352"/>
        <v>0</v>
      </c>
      <c r="AI267" s="72">
        <f t="shared" si="352"/>
        <v>0</v>
      </c>
      <c r="AJ267" s="72">
        <f t="shared" si="351"/>
        <v>0</v>
      </c>
      <c r="AK267" s="72">
        <f t="shared" si="351"/>
        <v>0</v>
      </c>
      <c r="AL267" s="72">
        <f t="shared" si="351"/>
        <v>0</v>
      </c>
      <c r="AM267" s="72">
        <f t="shared" si="351"/>
        <v>0</v>
      </c>
      <c r="AN267" s="72">
        <f t="shared" si="351"/>
        <v>0</v>
      </c>
      <c r="AO267" s="72">
        <f t="shared" si="351"/>
        <v>0</v>
      </c>
      <c r="AP267" s="72">
        <f t="shared" si="351"/>
        <v>0</v>
      </c>
      <c r="AQ267" s="72">
        <f t="shared" si="351"/>
        <v>0</v>
      </c>
      <c r="AR267" s="72">
        <f t="shared" si="351"/>
        <v>0</v>
      </c>
      <c r="AS267" s="72">
        <f t="shared" si="351"/>
        <v>0</v>
      </c>
      <c r="AT267" s="72">
        <f t="shared" si="351"/>
        <v>0</v>
      </c>
      <c r="AU267" s="72">
        <f t="shared" si="351"/>
        <v>0</v>
      </c>
      <c r="AV267" s="72">
        <f t="shared" si="351"/>
        <v>0</v>
      </c>
      <c r="AW267" s="72">
        <f t="shared" si="351"/>
        <v>0</v>
      </c>
      <c r="AX267" s="72">
        <f t="shared" si="351"/>
        <v>0</v>
      </c>
      <c r="AY267" s="72">
        <f t="shared" si="351"/>
        <v>0</v>
      </c>
      <c r="AZ267" s="72">
        <f t="shared" si="351"/>
        <v>0</v>
      </c>
      <c r="BA267" s="72">
        <f t="shared" si="351"/>
        <v>0</v>
      </c>
    </row>
    <row r="268" spans="2:53" x14ac:dyDescent="0.25">
      <c r="B268" t="str">
        <f t="shared" si="350"/>
        <v>ATTREZZATURE IND.LI E COMM.LI</v>
      </c>
      <c r="C268" s="77">
        <f t="shared" si="350"/>
        <v>0.1</v>
      </c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>
        <f>+(S$7*$C268)/12</f>
        <v>0</v>
      </c>
      <c r="T268" s="72">
        <f t="shared" si="352"/>
        <v>0</v>
      </c>
      <c r="U268" s="72">
        <f t="shared" si="351"/>
        <v>0</v>
      </c>
      <c r="V268" s="72">
        <f t="shared" si="351"/>
        <v>0</v>
      </c>
      <c r="W268" s="72">
        <f t="shared" si="351"/>
        <v>0</v>
      </c>
      <c r="X268" s="72">
        <f t="shared" si="351"/>
        <v>0</v>
      </c>
      <c r="Y268" s="72">
        <f t="shared" si="351"/>
        <v>0</v>
      </c>
      <c r="Z268" s="72">
        <f t="shared" si="351"/>
        <v>0</v>
      </c>
      <c r="AA268" s="72">
        <f t="shared" si="351"/>
        <v>0</v>
      </c>
      <c r="AB268" s="72">
        <f t="shared" si="351"/>
        <v>0</v>
      </c>
      <c r="AC268" s="72">
        <f t="shared" si="351"/>
        <v>0</v>
      </c>
      <c r="AD268" s="72">
        <f t="shared" si="351"/>
        <v>0</v>
      </c>
      <c r="AE268" s="72">
        <f t="shared" si="351"/>
        <v>0</v>
      </c>
      <c r="AF268" s="72">
        <f t="shared" si="351"/>
        <v>0</v>
      </c>
      <c r="AG268" s="72">
        <f t="shared" si="351"/>
        <v>0</v>
      </c>
      <c r="AH268" s="72">
        <f t="shared" si="351"/>
        <v>0</v>
      </c>
      <c r="AI268" s="72">
        <f t="shared" si="351"/>
        <v>0</v>
      </c>
      <c r="AJ268" s="72">
        <f t="shared" si="351"/>
        <v>0</v>
      </c>
      <c r="AK268" s="72">
        <f t="shared" si="351"/>
        <v>0</v>
      </c>
      <c r="AL268" s="72">
        <f t="shared" si="351"/>
        <v>0</v>
      </c>
      <c r="AM268" s="72">
        <f t="shared" si="351"/>
        <v>0</v>
      </c>
      <c r="AN268" s="72">
        <f t="shared" si="351"/>
        <v>0</v>
      </c>
      <c r="AO268" s="72">
        <f t="shared" si="351"/>
        <v>0</v>
      </c>
      <c r="AP268" s="72">
        <f t="shared" si="351"/>
        <v>0</v>
      </c>
      <c r="AQ268" s="72">
        <f t="shared" si="351"/>
        <v>0</v>
      </c>
      <c r="AR268" s="72">
        <f t="shared" si="351"/>
        <v>0</v>
      </c>
      <c r="AS268" s="72">
        <f t="shared" si="351"/>
        <v>0</v>
      </c>
      <c r="AT268" s="72">
        <f t="shared" si="351"/>
        <v>0</v>
      </c>
      <c r="AU268" s="72">
        <f t="shared" si="351"/>
        <v>0</v>
      </c>
      <c r="AV268" s="72">
        <f t="shared" si="351"/>
        <v>0</v>
      </c>
      <c r="AW268" s="72">
        <f t="shared" si="351"/>
        <v>0</v>
      </c>
      <c r="AX268" s="72">
        <f t="shared" si="351"/>
        <v>0</v>
      </c>
      <c r="AY268" s="72">
        <f t="shared" si="351"/>
        <v>0</v>
      </c>
      <c r="AZ268" s="72">
        <f t="shared" si="351"/>
        <v>0</v>
      </c>
      <c r="BA268" s="72">
        <f t="shared" si="351"/>
        <v>0</v>
      </c>
    </row>
    <row r="269" spans="2:53" x14ac:dyDescent="0.25">
      <c r="B269" t="str">
        <f t="shared" si="350"/>
        <v>ALTRI BENI</v>
      </c>
      <c r="C269" s="77">
        <f t="shared" si="350"/>
        <v>0.1</v>
      </c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>
        <f>+(S$8*$C269)/12</f>
        <v>0</v>
      </c>
      <c r="T269" s="72">
        <f t="shared" si="352"/>
        <v>0</v>
      </c>
      <c r="U269" s="72">
        <f t="shared" si="351"/>
        <v>0</v>
      </c>
      <c r="V269" s="72">
        <f t="shared" si="351"/>
        <v>0</v>
      </c>
      <c r="W269" s="72">
        <f t="shared" si="351"/>
        <v>0</v>
      </c>
      <c r="X269" s="72">
        <f t="shared" si="351"/>
        <v>0</v>
      </c>
      <c r="Y269" s="72">
        <f t="shared" si="351"/>
        <v>0</v>
      </c>
      <c r="Z269" s="72">
        <f t="shared" si="351"/>
        <v>0</v>
      </c>
      <c r="AA269" s="72">
        <f t="shared" si="351"/>
        <v>0</v>
      </c>
      <c r="AB269" s="72">
        <f t="shared" si="351"/>
        <v>0</v>
      </c>
      <c r="AC269" s="72">
        <f t="shared" si="351"/>
        <v>0</v>
      </c>
      <c r="AD269" s="72">
        <f t="shared" si="351"/>
        <v>0</v>
      </c>
      <c r="AE269" s="72">
        <f t="shared" si="351"/>
        <v>0</v>
      </c>
      <c r="AF269" s="72">
        <f t="shared" si="351"/>
        <v>0</v>
      </c>
      <c r="AG269" s="72">
        <f t="shared" si="351"/>
        <v>0</v>
      </c>
      <c r="AH269" s="72">
        <f t="shared" si="351"/>
        <v>0</v>
      </c>
      <c r="AI269" s="72">
        <f t="shared" si="351"/>
        <v>0</v>
      </c>
      <c r="AJ269" s="72">
        <f t="shared" si="351"/>
        <v>0</v>
      </c>
      <c r="AK269" s="72">
        <f t="shared" si="351"/>
        <v>0</v>
      </c>
      <c r="AL269" s="72">
        <f t="shared" si="351"/>
        <v>0</v>
      </c>
      <c r="AM269" s="72">
        <f t="shared" si="351"/>
        <v>0</v>
      </c>
      <c r="AN269" s="72">
        <f t="shared" si="351"/>
        <v>0</v>
      </c>
      <c r="AO269" s="72">
        <f t="shared" si="351"/>
        <v>0</v>
      </c>
      <c r="AP269" s="72">
        <f t="shared" si="351"/>
        <v>0</v>
      </c>
      <c r="AQ269" s="72">
        <f t="shared" si="351"/>
        <v>0</v>
      </c>
      <c r="AR269" s="72">
        <f t="shared" si="351"/>
        <v>0</v>
      </c>
      <c r="AS269" s="72">
        <f t="shared" si="351"/>
        <v>0</v>
      </c>
      <c r="AT269" s="72">
        <f t="shared" si="351"/>
        <v>0</v>
      </c>
      <c r="AU269" s="72">
        <f t="shared" si="351"/>
        <v>0</v>
      </c>
      <c r="AV269" s="72">
        <f t="shared" si="351"/>
        <v>0</v>
      </c>
      <c r="AW269" s="72">
        <f t="shared" si="351"/>
        <v>0</v>
      </c>
      <c r="AX269" s="72">
        <f t="shared" si="351"/>
        <v>0</v>
      </c>
      <c r="AY269" s="72">
        <f t="shared" si="351"/>
        <v>0</v>
      </c>
      <c r="AZ269" s="72">
        <f t="shared" si="351"/>
        <v>0</v>
      </c>
      <c r="BA269" s="72">
        <f t="shared" si="351"/>
        <v>0</v>
      </c>
    </row>
    <row r="270" spans="2:53" x14ac:dyDescent="0.25">
      <c r="B270" t="str">
        <f t="shared" ref="B270:C272" si="353">+B253</f>
        <v>COSTI D'IMPIANTO E AMPLIAMENTO</v>
      </c>
      <c r="C270" s="77">
        <f t="shared" si="353"/>
        <v>0.1</v>
      </c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>
        <f>+(S$9*$C270)/12</f>
        <v>0</v>
      </c>
      <c r="T270" s="72">
        <f t="shared" si="352"/>
        <v>0</v>
      </c>
      <c r="U270" s="72">
        <f t="shared" si="351"/>
        <v>0</v>
      </c>
      <c r="V270" s="72">
        <f t="shared" si="351"/>
        <v>0</v>
      </c>
      <c r="W270" s="72">
        <f t="shared" si="351"/>
        <v>0</v>
      </c>
      <c r="X270" s="72">
        <f t="shared" si="351"/>
        <v>0</v>
      </c>
      <c r="Y270" s="72">
        <f t="shared" si="351"/>
        <v>0</v>
      </c>
      <c r="Z270" s="72">
        <f t="shared" si="351"/>
        <v>0</v>
      </c>
      <c r="AA270" s="72">
        <f t="shared" si="351"/>
        <v>0</v>
      </c>
      <c r="AB270" s="72">
        <f t="shared" si="351"/>
        <v>0</v>
      </c>
      <c r="AC270" s="72">
        <f t="shared" si="351"/>
        <v>0</v>
      </c>
      <c r="AD270" s="72">
        <f t="shared" si="351"/>
        <v>0</v>
      </c>
      <c r="AE270" s="72">
        <f t="shared" si="351"/>
        <v>0</v>
      </c>
      <c r="AF270" s="72">
        <f t="shared" si="351"/>
        <v>0</v>
      </c>
      <c r="AG270" s="72">
        <f t="shared" si="351"/>
        <v>0</v>
      </c>
      <c r="AH270" s="72">
        <f t="shared" si="351"/>
        <v>0</v>
      </c>
      <c r="AI270" s="72">
        <f t="shared" si="351"/>
        <v>0</v>
      </c>
      <c r="AJ270" s="72">
        <f t="shared" si="351"/>
        <v>0</v>
      </c>
      <c r="AK270" s="72">
        <f t="shared" si="351"/>
        <v>0</v>
      </c>
      <c r="AL270" s="72">
        <f t="shared" si="351"/>
        <v>0</v>
      </c>
      <c r="AM270" s="72">
        <f t="shared" si="351"/>
        <v>0</v>
      </c>
      <c r="AN270" s="72">
        <f t="shared" si="351"/>
        <v>0</v>
      </c>
      <c r="AO270" s="72">
        <f t="shared" si="351"/>
        <v>0</v>
      </c>
      <c r="AP270" s="72">
        <f t="shared" si="351"/>
        <v>0</v>
      </c>
      <c r="AQ270" s="72">
        <f t="shared" si="351"/>
        <v>0</v>
      </c>
      <c r="AR270" s="72">
        <f t="shared" si="351"/>
        <v>0</v>
      </c>
      <c r="AS270" s="72">
        <f t="shared" si="351"/>
        <v>0</v>
      </c>
      <c r="AT270" s="72">
        <f t="shared" si="351"/>
        <v>0</v>
      </c>
      <c r="AU270" s="72">
        <f t="shared" si="351"/>
        <v>0</v>
      </c>
      <c r="AV270" s="72">
        <f t="shared" si="351"/>
        <v>0</v>
      </c>
      <c r="AW270" s="72">
        <f t="shared" si="351"/>
        <v>0</v>
      </c>
      <c r="AX270" s="72">
        <f t="shared" si="351"/>
        <v>0</v>
      </c>
      <c r="AY270" s="72">
        <f t="shared" si="351"/>
        <v>0</v>
      </c>
      <c r="AZ270" s="72">
        <f t="shared" si="351"/>
        <v>0</v>
      </c>
      <c r="BA270" s="72">
        <f t="shared" si="351"/>
        <v>0</v>
      </c>
    </row>
    <row r="271" spans="2:53" x14ac:dyDescent="0.25">
      <c r="B271" t="str">
        <f t="shared" si="353"/>
        <v>Ricerca &amp; Sviluppo</v>
      </c>
      <c r="C271" s="77">
        <f t="shared" si="353"/>
        <v>0.1</v>
      </c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>
        <f>+(S$10*$C271)/12</f>
        <v>0</v>
      </c>
      <c r="T271" s="72">
        <f t="shared" si="352"/>
        <v>0</v>
      </c>
      <c r="U271" s="72">
        <f t="shared" si="351"/>
        <v>0</v>
      </c>
      <c r="V271" s="72">
        <f t="shared" si="351"/>
        <v>0</v>
      </c>
      <c r="W271" s="72">
        <f t="shared" si="351"/>
        <v>0</v>
      </c>
      <c r="X271" s="72">
        <f t="shared" si="351"/>
        <v>0</v>
      </c>
      <c r="Y271" s="72">
        <f t="shared" si="351"/>
        <v>0</v>
      </c>
      <c r="Z271" s="72">
        <f t="shared" si="351"/>
        <v>0</v>
      </c>
      <c r="AA271" s="72">
        <f t="shared" si="351"/>
        <v>0</v>
      </c>
      <c r="AB271" s="72">
        <f t="shared" si="351"/>
        <v>0</v>
      </c>
      <c r="AC271" s="72">
        <f t="shared" si="351"/>
        <v>0</v>
      </c>
      <c r="AD271" s="72">
        <f t="shared" si="351"/>
        <v>0</v>
      </c>
      <c r="AE271" s="72">
        <f t="shared" si="351"/>
        <v>0</v>
      </c>
      <c r="AF271" s="72">
        <f t="shared" si="351"/>
        <v>0</v>
      </c>
      <c r="AG271" s="72">
        <f t="shared" si="351"/>
        <v>0</v>
      </c>
      <c r="AH271" s="72">
        <f t="shared" si="351"/>
        <v>0</v>
      </c>
      <c r="AI271" s="72">
        <f t="shared" si="351"/>
        <v>0</v>
      </c>
      <c r="AJ271" s="72">
        <f t="shared" si="351"/>
        <v>0</v>
      </c>
      <c r="AK271" s="72">
        <f t="shared" si="351"/>
        <v>0</v>
      </c>
      <c r="AL271" s="72">
        <f t="shared" si="351"/>
        <v>0</v>
      </c>
      <c r="AM271" s="72">
        <f t="shared" si="351"/>
        <v>0</v>
      </c>
      <c r="AN271" s="72">
        <f t="shared" si="351"/>
        <v>0</v>
      </c>
      <c r="AO271" s="72">
        <f t="shared" si="351"/>
        <v>0</v>
      </c>
      <c r="AP271" s="72">
        <f t="shared" si="351"/>
        <v>0</v>
      </c>
      <c r="AQ271" s="72">
        <f t="shared" si="351"/>
        <v>0</v>
      </c>
      <c r="AR271" s="72">
        <f t="shared" si="351"/>
        <v>0</v>
      </c>
      <c r="AS271" s="72">
        <f t="shared" si="351"/>
        <v>0</v>
      </c>
      <c r="AT271" s="72">
        <f t="shared" si="351"/>
        <v>0</v>
      </c>
      <c r="AU271" s="72">
        <f t="shared" si="351"/>
        <v>0</v>
      </c>
      <c r="AV271" s="72">
        <f t="shared" si="351"/>
        <v>0</v>
      </c>
      <c r="AW271" s="72">
        <f t="shared" si="351"/>
        <v>0</v>
      </c>
      <c r="AX271" s="72">
        <f t="shared" si="351"/>
        <v>0</v>
      </c>
      <c r="AY271" s="72">
        <f t="shared" si="351"/>
        <v>0</v>
      </c>
      <c r="AZ271" s="72">
        <f t="shared" si="351"/>
        <v>0</v>
      </c>
      <c r="BA271" s="72">
        <f t="shared" si="351"/>
        <v>0</v>
      </c>
    </row>
    <row r="272" spans="2:53" x14ac:dyDescent="0.25">
      <c r="B272" t="str">
        <f t="shared" si="353"/>
        <v>ALTRE IMM.NI IMMATERIALI</v>
      </c>
      <c r="C272" s="77">
        <f t="shared" si="353"/>
        <v>0.1</v>
      </c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>
        <f>+(S$11*$C272)/12</f>
        <v>0</v>
      </c>
      <c r="T272" s="72">
        <f t="shared" si="352"/>
        <v>0</v>
      </c>
      <c r="U272" s="72">
        <f t="shared" ref="U272:BA272" si="354">+IF(T280=$S11,0,1)*(SUM($S11)*$C272)/12</f>
        <v>0</v>
      </c>
      <c r="V272" s="72">
        <f t="shared" si="354"/>
        <v>0</v>
      </c>
      <c r="W272" s="72">
        <f t="shared" si="354"/>
        <v>0</v>
      </c>
      <c r="X272" s="72">
        <f t="shared" si="354"/>
        <v>0</v>
      </c>
      <c r="Y272" s="72">
        <f t="shared" si="354"/>
        <v>0</v>
      </c>
      <c r="Z272" s="72">
        <f t="shared" si="354"/>
        <v>0</v>
      </c>
      <c r="AA272" s="72">
        <f t="shared" si="354"/>
        <v>0</v>
      </c>
      <c r="AB272" s="72">
        <f t="shared" si="354"/>
        <v>0</v>
      </c>
      <c r="AC272" s="72">
        <f t="shared" si="354"/>
        <v>0</v>
      </c>
      <c r="AD272" s="72">
        <f t="shared" si="354"/>
        <v>0</v>
      </c>
      <c r="AE272" s="72">
        <f t="shared" si="354"/>
        <v>0</v>
      </c>
      <c r="AF272" s="72">
        <f t="shared" si="354"/>
        <v>0</v>
      </c>
      <c r="AG272" s="72">
        <f t="shared" si="354"/>
        <v>0</v>
      </c>
      <c r="AH272" s="72">
        <f t="shared" si="354"/>
        <v>0</v>
      </c>
      <c r="AI272" s="72">
        <f t="shared" si="354"/>
        <v>0</v>
      </c>
      <c r="AJ272" s="72">
        <f t="shared" si="354"/>
        <v>0</v>
      </c>
      <c r="AK272" s="72">
        <f t="shared" si="354"/>
        <v>0</v>
      </c>
      <c r="AL272" s="72">
        <f t="shared" si="354"/>
        <v>0</v>
      </c>
      <c r="AM272" s="72">
        <f t="shared" si="354"/>
        <v>0</v>
      </c>
      <c r="AN272" s="72">
        <f t="shared" si="354"/>
        <v>0</v>
      </c>
      <c r="AO272" s="72">
        <f t="shared" si="354"/>
        <v>0</v>
      </c>
      <c r="AP272" s="72">
        <f t="shared" si="354"/>
        <v>0</v>
      </c>
      <c r="AQ272" s="72">
        <f t="shared" si="354"/>
        <v>0</v>
      </c>
      <c r="AR272" s="72">
        <f t="shared" si="354"/>
        <v>0</v>
      </c>
      <c r="AS272" s="72">
        <f t="shared" si="354"/>
        <v>0</v>
      </c>
      <c r="AT272" s="72">
        <f t="shared" si="354"/>
        <v>0</v>
      </c>
      <c r="AU272" s="72">
        <f t="shared" si="354"/>
        <v>0</v>
      </c>
      <c r="AV272" s="72">
        <f t="shared" si="354"/>
        <v>0</v>
      </c>
      <c r="AW272" s="72">
        <f t="shared" si="354"/>
        <v>0</v>
      </c>
      <c r="AX272" s="72">
        <f t="shared" si="354"/>
        <v>0</v>
      </c>
      <c r="AY272" s="72">
        <f t="shared" si="354"/>
        <v>0</v>
      </c>
      <c r="AZ272" s="72">
        <f t="shared" si="354"/>
        <v>0</v>
      </c>
      <c r="BA272" s="72">
        <f t="shared" si="354"/>
        <v>0</v>
      </c>
    </row>
    <row r="273" spans="2:53" ht="30" x14ac:dyDescent="0.25">
      <c r="C273" s="75"/>
      <c r="F273" s="75" t="s">
        <v>276</v>
      </c>
      <c r="G273" s="75" t="s">
        <v>276</v>
      </c>
      <c r="H273" s="75" t="s">
        <v>276</v>
      </c>
      <c r="I273" s="75" t="s">
        <v>276</v>
      </c>
      <c r="J273" s="75" t="s">
        <v>276</v>
      </c>
      <c r="K273" s="75" t="s">
        <v>276</v>
      </c>
      <c r="L273" s="75" t="s">
        <v>276</v>
      </c>
      <c r="M273" s="75" t="s">
        <v>276</v>
      </c>
      <c r="N273" s="75" t="s">
        <v>276</v>
      </c>
      <c r="O273" s="75" t="s">
        <v>276</v>
      </c>
      <c r="P273" s="75" t="s">
        <v>276</v>
      </c>
      <c r="Q273" s="75" t="s">
        <v>276</v>
      </c>
      <c r="R273" s="75" t="s">
        <v>276</v>
      </c>
      <c r="S273" s="75" t="s">
        <v>276</v>
      </c>
      <c r="T273" s="75" t="s">
        <v>276</v>
      </c>
      <c r="U273" s="75" t="s">
        <v>276</v>
      </c>
      <c r="V273" s="75" t="s">
        <v>276</v>
      </c>
      <c r="W273" s="75" t="s">
        <v>276</v>
      </c>
      <c r="X273" s="75" t="s">
        <v>276</v>
      </c>
      <c r="Y273" s="75" t="s">
        <v>276</v>
      </c>
      <c r="Z273" s="75" t="s">
        <v>276</v>
      </c>
      <c r="AA273" s="75" t="s">
        <v>276</v>
      </c>
      <c r="AB273" s="75" t="s">
        <v>276</v>
      </c>
      <c r="AC273" s="75" t="s">
        <v>276</v>
      </c>
      <c r="AD273" s="75" t="s">
        <v>276</v>
      </c>
      <c r="AE273" s="75" t="s">
        <v>276</v>
      </c>
      <c r="AF273" s="75" t="s">
        <v>276</v>
      </c>
      <c r="AG273" s="75" t="s">
        <v>276</v>
      </c>
      <c r="AH273" s="75" t="s">
        <v>276</v>
      </c>
      <c r="AI273" s="75" t="s">
        <v>276</v>
      </c>
      <c r="AJ273" s="75" t="s">
        <v>276</v>
      </c>
      <c r="AK273" s="75" t="s">
        <v>276</v>
      </c>
      <c r="AL273" s="75" t="s">
        <v>276</v>
      </c>
      <c r="AM273" s="75" t="s">
        <v>276</v>
      </c>
      <c r="AN273" s="75" t="s">
        <v>276</v>
      </c>
      <c r="AO273" s="75" t="s">
        <v>276</v>
      </c>
      <c r="AP273" s="75" t="s">
        <v>276</v>
      </c>
      <c r="AQ273" s="75" t="s">
        <v>276</v>
      </c>
      <c r="AR273" s="75" t="s">
        <v>276</v>
      </c>
      <c r="AS273" s="75" t="s">
        <v>276</v>
      </c>
      <c r="AT273" s="75" t="s">
        <v>276</v>
      </c>
      <c r="AU273" s="75" t="s">
        <v>276</v>
      </c>
      <c r="AV273" s="75" t="s">
        <v>276</v>
      </c>
      <c r="AW273" s="75" t="s">
        <v>276</v>
      </c>
      <c r="AX273" s="75" t="s">
        <v>276</v>
      </c>
      <c r="AY273" s="75" t="s">
        <v>276</v>
      </c>
      <c r="AZ273" s="75" t="s">
        <v>276</v>
      </c>
      <c r="BA273" s="75" t="s">
        <v>276</v>
      </c>
    </row>
    <row r="274" spans="2:53" x14ac:dyDescent="0.25">
      <c r="B274" t="str">
        <f t="shared" ref="B274:B280" si="355">+B266</f>
        <v>FABBRICATI</v>
      </c>
      <c r="C274" s="77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>
        <f t="shared" ref="S274:BA274" si="356">+R274+S266</f>
        <v>0</v>
      </c>
      <c r="T274" s="72">
        <f t="shared" si="356"/>
        <v>0</v>
      </c>
      <c r="U274" s="72">
        <f t="shared" si="356"/>
        <v>0</v>
      </c>
      <c r="V274" s="72">
        <f t="shared" si="356"/>
        <v>0</v>
      </c>
      <c r="W274" s="72">
        <f t="shared" si="356"/>
        <v>0</v>
      </c>
      <c r="X274" s="72">
        <f t="shared" si="356"/>
        <v>0</v>
      </c>
      <c r="Y274" s="72">
        <f t="shared" si="356"/>
        <v>0</v>
      </c>
      <c r="Z274" s="72">
        <f t="shared" si="356"/>
        <v>0</v>
      </c>
      <c r="AA274" s="72">
        <f t="shared" si="356"/>
        <v>0</v>
      </c>
      <c r="AB274" s="72">
        <f t="shared" si="356"/>
        <v>0</v>
      </c>
      <c r="AC274" s="72">
        <f t="shared" si="356"/>
        <v>0</v>
      </c>
      <c r="AD274" s="72">
        <f t="shared" si="356"/>
        <v>0</v>
      </c>
      <c r="AE274" s="72">
        <f t="shared" si="356"/>
        <v>0</v>
      </c>
      <c r="AF274" s="72">
        <f t="shared" si="356"/>
        <v>0</v>
      </c>
      <c r="AG274" s="72">
        <f t="shared" si="356"/>
        <v>0</v>
      </c>
      <c r="AH274" s="72">
        <f t="shared" si="356"/>
        <v>0</v>
      </c>
      <c r="AI274" s="72">
        <f t="shared" si="356"/>
        <v>0</v>
      </c>
      <c r="AJ274" s="72">
        <f t="shared" si="356"/>
        <v>0</v>
      </c>
      <c r="AK274" s="72">
        <f t="shared" si="356"/>
        <v>0</v>
      </c>
      <c r="AL274" s="72">
        <f t="shared" si="356"/>
        <v>0</v>
      </c>
      <c r="AM274" s="72">
        <f t="shared" si="356"/>
        <v>0</v>
      </c>
      <c r="AN274" s="72">
        <f t="shared" si="356"/>
        <v>0</v>
      </c>
      <c r="AO274" s="72">
        <f t="shared" si="356"/>
        <v>0</v>
      </c>
      <c r="AP274" s="72">
        <f t="shared" si="356"/>
        <v>0</v>
      </c>
      <c r="AQ274" s="72">
        <f t="shared" si="356"/>
        <v>0</v>
      </c>
      <c r="AR274" s="72">
        <f t="shared" si="356"/>
        <v>0</v>
      </c>
      <c r="AS274" s="72">
        <f t="shared" si="356"/>
        <v>0</v>
      </c>
      <c r="AT274" s="72">
        <f t="shared" si="356"/>
        <v>0</v>
      </c>
      <c r="AU274" s="72">
        <f t="shared" si="356"/>
        <v>0</v>
      </c>
      <c r="AV274" s="72">
        <f t="shared" si="356"/>
        <v>0</v>
      </c>
      <c r="AW274" s="72">
        <f t="shared" si="356"/>
        <v>0</v>
      </c>
      <c r="AX274" s="72">
        <f t="shared" si="356"/>
        <v>0</v>
      </c>
      <c r="AY274" s="72">
        <f t="shared" si="356"/>
        <v>0</v>
      </c>
      <c r="AZ274" s="72">
        <f t="shared" si="356"/>
        <v>0</v>
      </c>
      <c r="BA274" s="72">
        <f t="shared" si="356"/>
        <v>0</v>
      </c>
    </row>
    <row r="275" spans="2:53" x14ac:dyDescent="0.25">
      <c r="B275" t="str">
        <f t="shared" si="355"/>
        <v>IMPIANTI E MACCHINARI</v>
      </c>
      <c r="C275" s="77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>
        <f t="shared" ref="S275:BA275" si="357">+R275+S267</f>
        <v>0</v>
      </c>
      <c r="T275" s="72">
        <f t="shared" si="357"/>
        <v>0</v>
      </c>
      <c r="U275" s="72">
        <f t="shared" si="357"/>
        <v>0</v>
      </c>
      <c r="V275" s="72">
        <f t="shared" si="357"/>
        <v>0</v>
      </c>
      <c r="W275" s="72">
        <f t="shared" si="357"/>
        <v>0</v>
      </c>
      <c r="X275" s="72">
        <f t="shared" si="357"/>
        <v>0</v>
      </c>
      <c r="Y275" s="72">
        <f t="shared" si="357"/>
        <v>0</v>
      </c>
      <c r="Z275" s="72">
        <f t="shared" si="357"/>
        <v>0</v>
      </c>
      <c r="AA275" s="72">
        <f t="shared" si="357"/>
        <v>0</v>
      </c>
      <c r="AB275" s="72">
        <f t="shared" si="357"/>
        <v>0</v>
      </c>
      <c r="AC275" s="72">
        <f t="shared" si="357"/>
        <v>0</v>
      </c>
      <c r="AD275" s="72">
        <f t="shared" si="357"/>
        <v>0</v>
      </c>
      <c r="AE275" s="72">
        <f t="shared" si="357"/>
        <v>0</v>
      </c>
      <c r="AF275" s="72">
        <f t="shared" si="357"/>
        <v>0</v>
      </c>
      <c r="AG275" s="72">
        <f t="shared" si="357"/>
        <v>0</v>
      </c>
      <c r="AH275" s="72">
        <f t="shared" si="357"/>
        <v>0</v>
      </c>
      <c r="AI275" s="72">
        <f t="shared" si="357"/>
        <v>0</v>
      </c>
      <c r="AJ275" s="72">
        <f t="shared" si="357"/>
        <v>0</v>
      </c>
      <c r="AK275" s="72">
        <f t="shared" si="357"/>
        <v>0</v>
      </c>
      <c r="AL275" s="72">
        <f t="shared" si="357"/>
        <v>0</v>
      </c>
      <c r="AM275" s="72">
        <f t="shared" si="357"/>
        <v>0</v>
      </c>
      <c r="AN275" s="72">
        <f t="shared" si="357"/>
        <v>0</v>
      </c>
      <c r="AO275" s="72">
        <f t="shared" si="357"/>
        <v>0</v>
      </c>
      <c r="AP275" s="72">
        <f t="shared" si="357"/>
        <v>0</v>
      </c>
      <c r="AQ275" s="72">
        <f t="shared" si="357"/>
        <v>0</v>
      </c>
      <c r="AR275" s="72">
        <f t="shared" si="357"/>
        <v>0</v>
      </c>
      <c r="AS275" s="72">
        <f t="shared" si="357"/>
        <v>0</v>
      </c>
      <c r="AT275" s="72">
        <f t="shared" si="357"/>
        <v>0</v>
      </c>
      <c r="AU275" s="72">
        <f t="shared" si="357"/>
        <v>0</v>
      </c>
      <c r="AV275" s="72">
        <f t="shared" si="357"/>
        <v>0</v>
      </c>
      <c r="AW275" s="72">
        <f t="shared" si="357"/>
        <v>0</v>
      </c>
      <c r="AX275" s="72">
        <f t="shared" si="357"/>
        <v>0</v>
      </c>
      <c r="AY275" s="72">
        <f t="shared" si="357"/>
        <v>0</v>
      </c>
      <c r="AZ275" s="72">
        <f t="shared" si="357"/>
        <v>0</v>
      </c>
      <c r="BA275" s="72">
        <f t="shared" si="357"/>
        <v>0</v>
      </c>
    </row>
    <row r="276" spans="2:53" x14ac:dyDescent="0.25">
      <c r="B276" t="str">
        <f t="shared" si="355"/>
        <v>ATTREZZATURE IND.LI E COMM.LI</v>
      </c>
      <c r="C276" s="77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>
        <f t="shared" ref="S276:BA277" si="358">+R276+S268</f>
        <v>0</v>
      </c>
      <c r="T276" s="72">
        <f t="shared" si="358"/>
        <v>0</v>
      </c>
      <c r="U276" s="72">
        <f t="shared" si="358"/>
        <v>0</v>
      </c>
      <c r="V276" s="72">
        <f t="shared" si="358"/>
        <v>0</v>
      </c>
      <c r="W276" s="72">
        <f t="shared" si="358"/>
        <v>0</v>
      </c>
      <c r="X276" s="72">
        <f t="shared" si="358"/>
        <v>0</v>
      </c>
      <c r="Y276" s="72">
        <f t="shared" si="358"/>
        <v>0</v>
      </c>
      <c r="Z276" s="72">
        <f t="shared" si="358"/>
        <v>0</v>
      </c>
      <c r="AA276" s="72">
        <f t="shared" si="358"/>
        <v>0</v>
      </c>
      <c r="AB276" s="72">
        <f t="shared" si="358"/>
        <v>0</v>
      </c>
      <c r="AC276" s="72">
        <f t="shared" si="358"/>
        <v>0</v>
      </c>
      <c r="AD276" s="72">
        <f t="shared" si="358"/>
        <v>0</v>
      </c>
      <c r="AE276" s="72">
        <f t="shared" si="358"/>
        <v>0</v>
      </c>
      <c r="AF276" s="72">
        <f t="shared" si="358"/>
        <v>0</v>
      </c>
      <c r="AG276" s="72">
        <f t="shared" si="358"/>
        <v>0</v>
      </c>
      <c r="AH276" s="72">
        <f t="shared" si="358"/>
        <v>0</v>
      </c>
      <c r="AI276" s="72">
        <f t="shared" si="358"/>
        <v>0</v>
      </c>
      <c r="AJ276" s="72">
        <f t="shared" si="358"/>
        <v>0</v>
      </c>
      <c r="AK276" s="72">
        <f t="shared" si="358"/>
        <v>0</v>
      </c>
      <c r="AL276" s="72">
        <f t="shared" si="358"/>
        <v>0</v>
      </c>
      <c r="AM276" s="72">
        <f t="shared" si="358"/>
        <v>0</v>
      </c>
      <c r="AN276" s="72">
        <f t="shared" si="358"/>
        <v>0</v>
      </c>
      <c r="AO276" s="72">
        <f t="shared" si="358"/>
        <v>0</v>
      </c>
      <c r="AP276" s="72">
        <f t="shared" si="358"/>
        <v>0</v>
      </c>
      <c r="AQ276" s="72">
        <f t="shared" si="358"/>
        <v>0</v>
      </c>
      <c r="AR276" s="72">
        <f t="shared" si="358"/>
        <v>0</v>
      </c>
      <c r="AS276" s="72">
        <f t="shared" si="358"/>
        <v>0</v>
      </c>
      <c r="AT276" s="72">
        <f t="shared" si="358"/>
        <v>0</v>
      </c>
      <c r="AU276" s="72">
        <f t="shared" si="358"/>
        <v>0</v>
      </c>
      <c r="AV276" s="72">
        <f t="shared" si="358"/>
        <v>0</v>
      </c>
      <c r="AW276" s="72">
        <f t="shared" si="358"/>
        <v>0</v>
      </c>
      <c r="AX276" s="72">
        <f t="shared" si="358"/>
        <v>0</v>
      </c>
      <c r="AY276" s="72">
        <f t="shared" si="358"/>
        <v>0</v>
      </c>
      <c r="AZ276" s="72">
        <f t="shared" si="358"/>
        <v>0</v>
      </c>
      <c r="BA276" s="72">
        <f t="shared" si="358"/>
        <v>0</v>
      </c>
    </row>
    <row r="277" spans="2:53" x14ac:dyDescent="0.25">
      <c r="B277" t="str">
        <f t="shared" si="355"/>
        <v>ALTRI BENI</v>
      </c>
      <c r="C277" s="77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>
        <f t="shared" si="358"/>
        <v>0</v>
      </c>
      <c r="T277" s="72">
        <f t="shared" si="358"/>
        <v>0</v>
      </c>
      <c r="U277" s="72">
        <f t="shared" si="358"/>
        <v>0</v>
      </c>
      <c r="V277" s="72">
        <f t="shared" si="358"/>
        <v>0</v>
      </c>
      <c r="W277" s="72">
        <f t="shared" si="358"/>
        <v>0</v>
      </c>
      <c r="X277" s="72">
        <f t="shared" si="358"/>
        <v>0</v>
      </c>
      <c r="Y277" s="72">
        <f t="shared" si="358"/>
        <v>0</v>
      </c>
      <c r="Z277" s="72">
        <f t="shared" si="358"/>
        <v>0</v>
      </c>
      <c r="AA277" s="72">
        <f t="shared" si="358"/>
        <v>0</v>
      </c>
      <c r="AB277" s="72">
        <f t="shared" si="358"/>
        <v>0</v>
      </c>
      <c r="AC277" s="72">
        <f t="shared" si="358"/>
        <v>0</v>
      </c>
      <c r="AD277" s="72">
        <f t="shared" si="358"/>
        <v>0</v>
      </c>
      <c r="AE277" s="72">
        <f t="shared" si="358"/>
        <v>0</v>
      </c>
      <c r="AF277" s="72">
        <f t="shared" si="358"/>
        <v>0</v>
      </c>
      <c r="AG277" s="72">
        <f t="shared" si="358"/>
        <v>0</v>
      </c>
      <c r="AH277" s="72">
        <f t="shared" si="358"/>
        <v>0</v>
      </c>
      <c r="AI277" s="72">
        <f t="shared" si="358"/>
        <v>0</v>
      </c>
      <c r="AJ277" s="72">
        <f t="shared" si="358"/>
        <v>0</v>
      </c>
      <c r="AK277" s="72">
        <f t="shared" si="358"/>
        <v>0</v>
      </c>
      <c r="AL277" s="72">
        <f t="shared" si="358"/>
        <v>0</v>
      </c>
      <c r="AM277" s="72">
        <f t="shared" si="358"/>
        <v>0</v>
      </c>
      <c r="AN277" s="72">
        <f t="shared" si="358"/>
        <v>0</v>
      </c>
      <c r="AO277" s="72">
        <f t="shared" si="358"/>
        <v>0</v>
      </c>
      <c r="AP277" s="72">
        <f t="shared" si="358"/>
        <v>0</v>
      </c>
      <c r="AQ277" s="72">
        <f t="shared" si="358"/>
        <v>0</v>
      </c>
      <c r="AR277" s="72">
        <f t="shared" si="358"/>
        <v>0</v>
      </c>
      <c r="AS277" s="72">
        <f t="shared" si="358"/>
        <v>0</v>
      </c>
      <c r="AT277" s="72">
        <f t="shared" si="358"/>
        <v>0</v>
      </c>
      <c r="AU277" s="72">
        <f t="shared" si="358"/>
        <v>0</v>
      </c>
      <c r="AV277" s="72">
        <f t="shared" si="358"/>
        <v>0</v>
      </c>
      <c r="AW277" s="72">
        <f t="shared" si="358"/>
        <v>0</v>
      </c>
      <c r="AX277" s="72">
        <f t="shared" si="358"/>
        <v>0</v>
      </c>
      <c r="AY277" s="72">
        <f t="shared" si="358"/>
        <v>0</v>
      </c>
      <c r="AZ277" s="72">
        <f t="shared" si="358"/>
        <v>0</v>
      </c>
      <c r="BA277" s="72">
        <f t="shared" si="358"/>
        <v>0</v>
      </c>
    </row>
    <row r="278" spans="2:53" x14ac:dyDescent="0.25">
      <c r="B278" t="str">
        <f t="shared" si="355"/>
        <v>COSTI D'IMPIANTO E AMPLIAMENTO</v>
      </c>
      <c r="C278" s="77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>
        <f t="shared" ref="S278:BA278" si="359">+R278+S270</f>
        <v>0</v>
      </c>
      <c r="T278" s="72">
        <f t="shared" si="359"/>
        <v>0</v>
      </c>
      <c r="U278" s="72">
        <f t="shared" si="359"/>
        <v>0</v>
      </c>
      <c r="V278" s="72">
        <f t="shared" si="359"/>
        <v>0</v>
      </c>
      <c r="W278" s="72">
        <f t="shared" si="359"/>
        <v>0</v>
      </c>
      <c r="X278" s="72">
        <f t="shared" si="359"/>
        <v>0</v>
      </c>
      <c r="Y278" s="72">
        <f t="shared" si="359"/>
        <v>0</v>
      </c>
      <c r="Z278" s="72">
        <f t="shared" si="359"/>
        <v>0</v>
      </c>
      <c r="AA278" s="72">
        <f t="shared" si="359"/>
        <v>0</v>
      </c>
      <c r="AB278" s="72">
        <f t="shared" si="359"/>
        <v>0</v>
      </c>
      <c r="AC278" s="72">
        <f t="shared" si="359"/>
        <v>0</v>
      </c>
      <c r="AD278" s="72">
        <f t="shared" si="359"/>
        <v>0</v>
      </c>
      <c r="AE278" s="72">
        <f t="shared" si="359"/>
        <v>0</v>
      </c>
      <c r="AF278" s="72">
        <f t="shared" si="359"/>
        <v>0</v>
      </c>
      <c r="AG278" s="72">
        <f t="shared" si="359"/>
        <v>0</v>
      </c>
      <c r="AH278" s="72">
        <f t="shared" si="359"/>
        <v>0</v>
      </c>
      <c r="AI278" s="72">
        <f t="shared" si="359"/>
        <v>0</v>
      </c>
      <c r="AJ278" s="72">
        <f t="shared" si="359"/>
        <v>0</v>
      </c>
      <c r="AK278" s="72">
        <f t="shared" si="359"/>
        <v>0</v>
      </c>
      <c r="AL278" s="72">
        <f t="shared" si="359"/>
        <v>0</v>
      </c>
      <c r="AM278" s="72">
        <f t="shared" si="359"/>
        <v>0</v>
      </c>
      <c r="AN278" s="72">
        <f t="shared" si="359"/>
        <v>0</v>
      </c>
      <c r="AO278" s="72">
        <f t="shared" si="359"/>
        <v>0</v>
      </c>
      <c r="AP278" s="72">
        <f t="shared" si="359"/>
        <v>0</v>
      </c>
      <c r="AQ278" s="72">
        <f t="shared" si="359"/>
        <v>0</v>
      </c>
      <c r="AR278" s="72">
        <f t="shared" si="359"/>
        <v>0</v>
      </c>
      <c r="AS278" s="72">
        <f t="shared" si="359"/>
        <v>0</v>
      </c>
      <c r="AT278" s="72">
        <f t="shared" si="359"/>
        <v>0</v>
      </c>
      <c r="AU278" s="72">
        <f t="shared" si="359"/>
        <v>0</v>
      </c>
      <c r="AV278" s="72">
        <f t="shared" si="359"/>
        <v>0</v>
      </c>
      <c r="AW278" s="72">
        <f t="shared" si="359"/>
        <v>0</v>
      </c>
      <c r="AX278" s="72">
        <f t="shared" si="359"/>
        <v>0</v>
      </c>
      <c r="AY278" s="72">
        <f t="shared" si="359"/>
        <v>0</v>
      </c>
      <c r="AZ278" s="72">
        <f t="shared" si="359"/>
        <v>0</v>
      </c>
      <c r="BA278" s="72">
        <f t="shared" si="359"/>
        <v>0</v>
      </c>
    </row>
    <row r="279" spans="2:53" x14ac:dyDescent="0.25">
      <c r="B279" t="str">
        <f t="shared" si="355"/>
        <v>Ricerca &amp; Sviluppo</v>
      </c>
      <c r="C279" s="77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>
        <f t="shared" ref="S279:BA279" si="360">+R279+S271</f>
        <v>0</v>
      </c>
      <c r="T279" s="72">
        <f t="shared" si="360"/>
        <v>0</v>
      </c>
      <c r="U279" s="72">
        <f t="shared" si="360"/>
        <v>0</v>
      </c>
      <c r="V279" s="72">
        <f t="shared" si="360"/>
        <v>0</v>
      </c>
      <c r="W279" s="72">
        <f t="shared" si="360"/>
        <v>0</v>
      </c>
      <c r="X279" s="72">
        <f t="shared" si="360"/>
        <v>0</v>
      </c>
      <c r="Y279" s="72">
        <f t="shared" si="360"/>
        <v>0</v>
      </c>
      <c r="Z279" s="72">
        <f t="shared" si="360"/>
        <v>0</v>
      </c>
      <c r="AA279" s="72">
        <f t="shared" si="360"/>
        <v>0</v>
      </c>
      <c r="AB279" s="72">
        <f t="shared" si="360"/>
        <v>0</v>
      </c>
      <c r="AC279" s="72">
        <f t="shared" si="360"/>
        <v>0</v>
      </c>
      <c r="AD279" s="72">
        <f t="shared" si="360"/>
        <v>0</v>
      </c>
      <c r="AE279" s="72">
        <f t="shared" si="360"/>
        <v>0</v>
      </c>
      <c r="AF279" s="72">
        <f t="shared" si="360"/>
        <v>0</v>
      </c>
      <c r="AG279" s="72">
        <f t="shared" si="360"/>
        <v>0</v>
      </c>
      <c r="AH279" s="72">
        <f t="shared" si="360"/>
        <v>0</v>
      </c>
      <c r="AI279" s="72">
        <f t="shared" si="360"/>
        <v>0</v>
      </c>
      <c r="AJ279" s="72">
        <f t="shared" si="360"/>
        <v>0</v>
      </c>
      <c r="AK279" s="72">
        <f t="shared" si="360"/>
        <v>0</v>
      </c>
      <c r="AL279" s="72">
        <f t="shared" si="360"/>
        <v>0</v>
      </c>
      <c r="AM279" s="72">
        <f t="shared" si="360"/>
        <v>0</v>
      </c>
      <c r="AN279" s="72">
        <f t="shared" si="360"/>
        <v>0</v>
      </c>
      <c r="AO279" s="72">
        <f t="shared" si="360"/>
        <v>0</v>
      </c>
      <c r="AP279" s="72">
        <f t="shared" si="360"/>
        <v>0</v>
      </c>
      <c r="AQ279" s="72">
        <f t="shared" si="360"/>
        <v>0</v>
      </c>
      <c r="AR279" s="72">
        <f t="shared" si="360"/>
        <v>0</v>
      </c>
      <c r="AS279" s="72">
        <f t="shared" si="360"/>
        <v>0</v>
      </c>
      <c r="AT279" s="72">
        <f t="shared" si="360"/>
        <v>0</v>
      </c>
      <c r="AU279" s="72">
        <f t="shared" si="360"/>
        <v>0</v>
      </c>
      <c r="AV279" s="72">
        <f t="shared" si="360"/>
        <v>0</v>
      </c>
      <c r="AW279" s="72">
        <f t="shared" si="360"/>
        <v>0</v>
      </c>
      <c r="AX279" s="72">
        <f t="shared" si="360"/>
        <v>0</v>
      </c>
      <c r="AY279" s="72">
        <f t="shared" si="360"/>
        <v>0</v>
      </c>
      <c r="AZ279" s="72">
        <f t="shared" si="360"/>
        <v>0</v>
      </c>
      <c r="BA279" s="72">
        <f t="shared" si="360"/>
        <v>0</v>
      </c>
    </row>
    <row r="280" spans="2:53" x14ac:dyDescent="0.25">
      <c r="B280" t="str">
        <f t="shared" si="355"/>
        <v>ALTRE IMM.NI IMMATERIALI</v>
      </c>
      <c r="C280" s="77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>
        <f t="shared" ref="S280:AL280" si="361">+R280+S272</f>
        <v>0</v>
      </c>
      <c r="T280" s="72">
        <f t="shared" si="361"/>
        <v>0</v>
      </c>
      <c r="U280" s="72">
        <f t="shared" si="361"/>
        <v>0</v>
      </c>
      <c r="V280" s="72">
        <f t="shared" si="361"/>
        <v>0</v>
      </c>
      <c r="W280" s="72">
        <f t="shared" si="361"/>
        <v>0</v>
      </c>
      <c r="X280" s="72">
        <f t="shared" si="361"/>
        <v>0</v>
      </c>
      <c r="Y280" s="72">
        <f t="shared" si="361"/>
        <v>0</v>
      </c>
      <c r="Z280" s="72">
        <f t="shared" si="361"/>
        <v>0</v>
      </c>
      <c r="AA280" s="72">
        <f t="shared" si="361"/>
        <v>0</v>
      </c>
      <c r="AB280" s="72">
        <f t="shared" si="361"/>
        <v>0</v>
      </c>
      <c r="AC280" s="72">
        <f t="shared" si="361"/>
        <v>0</v>
      </c>
      <c r="AD280" s="72">
        <f t="shared" si="361"/>
        <v>0</v>
      </c>
      <c r="AE280" s="72">
        <f t="shared" si="361"/>
        <v>0</v>
      </c>
      <c r="AF280" s="72">
        <f t="shared" si="361"/>
        <v>0</v>
      </c>
      <c r="AG280" s="72">
        <f t="shared" si="361"/>
        <v>0</v>
      </c>
      <c r="AH280" s="72">
        <f t="shared" si="361"/>
        <v>0</v>
      </c>
      <c r="AI280" s="72">
        <f t="shared" si="361"/>
        <v>0</v>
      </c>
      <c r="AJ280" s="72">
        <f t="shared" si="361"/>
        <v>0</v>
      </c>
      <c r="AK280" s="72">
        <f t="shared" si="361"/>
        <v>0</v>
      </c>
      <c r="AL280" s="72">
        <f t="shared" si="361"/>
        <v>0</v>
      </c>
      <c r="AM280" s="72">
        <f t="shared" ref="AM280:BA280" si="362">+AL280+AM272</f>
        <v>0</v>
      </c>
      <c r="AN280" s="72">
        <f t="shared" si="362"/>
        <v>0</v>
      </c>
      <c r="AO280" s="72">
        <f t="shared" si="362"/>
        <v>0</v>
      </c>
      <c r="AP280" s="72">
        <f t="shared" si="362"/>
        <v>0</v>
      </c>
      <c r="AQ280" s="72">
        <f t="shared" si="362"/>
        <v>0</v>
      </c>
      <c r="AR280" s="72">
        <f t="shared" si="362"/>
        <v>0</v>
      </c>
      <c r="AS280" s="72">
        <f t="shared" si="362"/>
        <v>0</v>
      </c>
      <c r="AT280" s="72">
        <f t="shared" si="362"/>
        <v>0</v>
      </c>
      <c r="AU280" s="72">
        <f t="shared" si="362"/>
        <v>0</v>
      </c>
      <c r="AV280" s="72">
        <f t="shared" si="362"/>
        <v>0</v>
      </c>
      <c r="AW280" s="72">
        <f t="shared" si="362"/>
        <v>0</v>
      </c>
      <c r="AX280" s="72">
        <f t="shared" si="362"/>
        <v>0</v>
      </c>
      <c r="AY280" s="72">
        <f t="shared" si="362"/>
        <v>0</v>
      </c>
      <c r="AZ280" s="72">
        <f t="shared" si="362"/>
        <v>0</v>
      </c>
      <c r="BA280" s="72">
        <f t="shared" si="362"/>
        <v>0</v>
      </c>
    </row>
    <row r="282" spans="2:53" ht="30" x14ac:dyDescent="0.25">
      <c r="C282" s="75" t="s">
        <v>274</v>
      </c>
      <c r="F282" s="75" t="s">
        <v>275</v>
      </c>
      <c r="G282" s="75" t="s">
        <v>275</v>
      </c>
      <c r="H282" s="75" t="s">
        <v>275</v>
      </c>
      <c r="I282" s="75" t="s">
        <v>275</v>
      </c>
      <c r="J282" s="75" t="s">
        <v>275</v>
      </c>
      <c r="K282" s="75" t="s">
        <v>275</v>
      </c>
      <c r="L282" s="75" t="s">
        <v>275</v>
      </c>
      <c r="M282" s="75" t="s">
        <v>275</v>
      </c>
      <c r="N282" s="75" t="s">
        <v>275</v>
      </c>
      <c r="O282" s="75" t="s">
        <v>275</v>
      </c>
      <c r="P282" s="75" t="s">
        <v>275</v>
      </c>
      <c r="Q282" s="75" t="s">
        <v>275</v>
      </c>
      <c r="R282" s="75" t="s">
        <v>275</v>
      </c>
      <c r="S282" s="75" t="s">
        <v>275</v>
      </c>
      <c r="T282" s="75" t="s">
        <v>275</v>
      </c>
      <c r="U282" s="75" t="s">
        <v>275</v>
      </c>
      <c r="V282" s="75" t="s">
        <v>275</v>
      </c>
      <c r="W282" s="75" t="s">
        <v>275</v>
      </c>
      <c r="X282" s="75" t="s">
        <v>275</v>
      </c>
      <c r="Y282" s="75" t="s">
        <v>275</v>
      </c>
      <c r="Z282" s="75" t="s">
        <v>275</v>
      </c>
      <c r="AA282" s="75" t="s">
        <v>275</v>
      </c>
      <c r="AB282" s="75" t="s">
        <v>275</v>
      </c>
      <c r="AC282" s="75" t="s">
        <v>275</v>
      </c>
      <c r="AD282" s="75" t="s">
        <v>275</v>
      </c>
      <c r="AE282" s="75" t="s">
        <v>275</v>
      </c>
      <c r="AF282" s="75" t="s">
        <v>275</v>
      </c>
      <c r="AG282" s="75" t="s">
        <v>275</v>
      </c>
      <c r="AH282" s="75" t="s">
        <v>275</v>
      </c>
      <c r="AI282" s="75" t="s">
        <v>275</v>
      </c>
      <c r="AJ282" s="75" t="s">
        <v>275</v>
      </c>
      <c r="AK282" s="75" t="s">
        <v>275</v>
      </c>
      <c r="AL282" s="75" t="s">
        <v>275</v>
      </c>
      <c r="AM282" s="75" t="s">
        <v>275</v>
      </c>
      <c r="AN282" s="75" t="s">
        <v>275</v>
      </c>
      <c r="AO282" s="75" t="s">
        <v>275</v>
      </c>
      <c r="AP282" s="75" t="s">
        <v>275</v>
      </c>
      <c r="AQ282" s="75" t="s">
        <v>275</v>
      </c>
      <c r="AR282" s="75" t="s">
        <v>275</v>
      </c>
      <c r="AS282" s="75" t="s">
        <v>275</v>
      </c>
      <c r="AT282" s="75" t="s">
        <v>275</v>
      </c>
      <c r="AU282" s="75" t="s">
        <v>275</v>
      </c>
      <c r="AV282" s="75" t="s">
        <v>275</v>
      </c>
      <c r="AW282" s="75" t="s">
        <v>275</v>
      </c>
      <c r="AX282" s="75" t="s">
        <v>275</v>
      </c>
      <c r="AY282" s="75" t="s">
        <v>275</v>
      </c>
      <c r="AZ282" s="75" t="s">
        <v>275</v>
      </c>
      <c r="BA282" s="75" t="s">
        <v>275</v>
      </c>
    </row>
    <row r="283" spans="2:53" x14ac:dyDescent="0.25">
      <c r="B283" t="str">
        <f t="shared" ref="B283:C286" si="363">+B266</f>
        <v>FABBRICATI</v>
      </c>
      <c r="C283" s="77">
        <f t="shared" si="363"/>
        <v>0.1</v>
      </c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>
        <f>+(T$5*$C283)/12</f>
        <v>0</v>
      </c>
      <c r="U283" s="72">
        <f>+IF(T291=$T5,0,1)*(SUM($T5)*$C283)/12</f>
        <v>0</v>
      </c>
      <c r="V283" s="72">
        <f t="shared" ref="V283:BA289" si="364">+IF(U291=$T5,0,1)*(SUM($T5)*$C283)/12</f>
        <v>0</v>
      </c>
      <c r="W283" s="72">
        <f t="shared" si="364"/>
        <v>0</v>
      </c>
      <c r="X283" s="72">
        <f t="shared" si="364"/>
        <v>0</v>
      </c>
      <c r="Y283" s="72">
        <f t="shared" si="364"/>
        <v>0</v>
      </c>
      <c r="Z283" s="72">
        <f t="shared" si="364"/>
        <v>0</v>
      </c>
      <c r="AA283" s="72">
        <f t="shared" si="364"/>
        <v>0</v>
      </c>
      <c r="AB283" s="72">
        <f t="shared" si="364"/>
        <v>0</v>
      </c>
      <c r="AC283" s="72">
        <f t="shared" si="364"/>
        <v>0</v>
      </c>
      <c r="AD283" s="72">
        <f t="shared" si="364"/>
        <v>0</v>
      </c>
      <c r="AE283" s="72">
        <f t="shared" si="364"/>
        <v>0</v>
      </c>
      <c r="AF283" s="72">
        <f t="shared" si="364"/>
        <v>0</v>
      </c>
      <c r="AG283" s="72">
        <f t="shared" si="364"/>
        <v>0</v>
      </c>
      <c r="AH283" s="72">
        <f t="shared" si="364"/>
        <v>0</v>
      </c>
      <c r="AI283" s="72">
        <f t="shared" si="364"/>
        <v>0</v>
      </c>
      <c r="AJ283" s="72">
        <f t="shared" si="364"/>
        <v>0</v>
      </c>
      <c r="AK283" s="72">
        <f t="shared" si="364"/>
        <v>0</v>
      </c>
      <c r="AL283" s="72">
        <f t="shared" si="364"/>
        <v>0</v>
      </c>
      <c r="AM283" s="72">
        <f t="shared" si="364"/>
        <v>0</v>
      </c>
      <c r="AN283" s="72">
        <f t="shared" si="364"/>
        <v>0</v>
      </c>
      <c r="AO283" s="72">
        <f t="shared" si="364"/>
        <v>0</v>
      </c>
      <c r="AP283" s="72">
        <f t="shared" si="364"/>
        <v>0</v>
      </c>
      <c r="AQ283" s="72">
        <f t="shared" si="364"/>
        <v>0</v>
      </c>
      <c r="AR283" s="72">
        <f t="shared" si="364"/>
        <v>0</v>
      </c>
      <c r="AS283" s="72">
        <f t="shared" si="364"/>
        <v>0</v>
      </c>
      <c r="AT283" s="72">
        <f t="shared" si="364"/>
        <v>0</v>
      </c>
      <c r="AU283" s="72">
        <f t="shared" si="364"/>
        <v>0</v>
      </c>
      <c r="AV283" s="72">
        <f t="shared" si="364"/>
        <v>0</v>
      </c>
      <c r="AW283" s="72">
        <f t="shared" si="364"/>
        <v>0</v>
      </c>
      <c r="AX283" s="72">
        <f t="shared" si="364"/>
        <v>0</v>
      </c>
      <c r="AY283" s="72">
        <f t="shared" si="364"/>
        <v>0</v>
      </c>
      <c r="AZ283" s="72">
        <f t="shared" si="364"/>
        <v>0</v>
      </c>
      <c r="BA283" s="72">
        <f t="shared" si="364"/>
        <v>0</v>
      </c>
    </row>
    <row r="284" spans="2:53" x14ac:dyDescent="0.25">
      <c r="B284" t="str">
        <f t="shared" si="363"/>
        <v>IMPIANTI E MACCHINARI</v>
      </c>
      <c r="C284" s="77">
        <f t="shared" si="363"/>
        <v>0.1</v>
      </c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>
        <f>+(T$6*$C284)/12</f>
        <v>0</v>
      </c>
      <c r="U284" s="72">
        <f t="shared" ref="U284:AJ289" si="365">+IF(T292=$T6,0,1)*(SUM($T6)*$C284)/12</f>
        <v>0</v>
      </c>
      <c r="V284" s="72">
        <f t="shared" si="365"/>
        <v>0</v>
      </c>
      <c r="W284" s="72">
        <f t="shared" si="365"/>
        <v>0</v>
      </c>
      <c r="X284" s="72">
        <f t="shared" si="365"/>
        <v>0</v>
      </c>
      <c r="Y284" s="72">
        <f t="shared" si="365"/>
        <v>0</v>
      </c>
      <c r="Z284" s="72">
        <f t="shared" si="365"/>
        <v>0</v>
      </c>
      <c r="AA284" s="72">
        <f t="shared" si="365"/>
        <v>0</v>
      </c>
      <c r="AB284" s="72">
        <f t="shared" si="365"/>
        <v>0</v>
      </c>
      <c r="AC284" s="72">
        <f t="shared" si="365"/>
        <v>0</v>
      </c>
      <c r="AD284" s="72">
        <f t="shared" si="365"/>
        <v>0</v>
      </c>
      <c r="AE284" s="72">
        <f t="shared" si="365"/>
        <v>0</v>
      </c>
      <c r="AF284" s="72">
        <f t="shared" si="365"/>
        <v>0</v>
      </c>
      <c r="AG284" s="72">
        <f t="shared" si="365"/>
        <v>0</v>
      </c>
      <c r="AH284" s="72">
        <f t="shared" si="365"/>
        <v>0</v>
      </c>
      <c r="AI284" s="72">
        <f t="shared" si="365"/>
        <v>0</v>
      </c>
      <c r="AJ284" s="72">
        <f t="shared" si="365"/>
        <v>0</v>
      </c>
      <c r="AK284" s="72">
        <f t="shared" si="364"/>
        <v>0</v>
      </c>
      <c r="AL284" s="72">
        <f t="shared" si="364"/>
        <v>0</v>
      </c>
      <c r="AM284" s="72">
        <f t="shared" si="364"/>
        <v>0</v>
      </c>
      <c r="AN284" s="72">
        <f t="shared" si="364"/>
        <v>0</v>
      </c>
      <c r="AO284" s="72">
        <f t="shared" si="364"/>
        <v>0</v>
      </c>
      <c r="AP284" s="72">
        <f t="shared" si="364"/>
        <v>0</v>
      </c>
      <c r="AQ284" s="72">
        <f t="shared" si="364"/>
        <v>0</v>
      </c>
      <c r="AR284" s="72">
        <f t="shared" si="364"/>
        <v>0</v>
      </c>
      <c r="AS284" s="72">
        <f t="shared" si="364"/>
        <v>0</v>
      </c>
      <c r="AT284" s="72">
        <f t="shared" si="364"/>
        <v>0</v>
      </c>
      <c r="AU284" s="72">
        <f t="shared" si="364"/>
        <v>0</v>
      </c>
      <c r="AV284" s="72">
        <f t="shared" si="364"/>
        <v>0</v>
      </c>
      <c r="AW284" s="72">
        <f t="shared" si="364"/>
        <v>0</v>
      </c>
      <c r="AX284" s="72">
        <f t="shared" si="364"/>
        <v>0</v>
      </c>
      <c r="AY284" s="72">
        <f t="shared" si="364"/>
        <v>0</v>
      </c>
      <c r="AZ284" s="72">
        <f t="shared" si="364"/>
        <v>0</v>
      </c>
      <c r="BA284" s="72">
        <f t="shared" si="364"/>
        <v>0</v>
      </c>
    </row>
    <row r="285" spans="2:53" x14ac:dyDescent="0.25">
      <c r="B285" t="str">
        <f t="shared" si="363"/>
        <v>ATTREZZATURE IND.LI E COMM.LI</v>
      </c>
      <c r="C285" s="77">
        <f t="shared" si="363"/>
        <v>0.1</v>
      </c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>
        <f>+(T$7*$C285)/12</f>
        <v>0</v>
      </c>
      <c r="U285" s="72">
        <f t="shared" si="365"/>
        <v>0</v>
      </c>
      <c r="V285" s="72">
        <f t="shared" si="364"/>
        <v>0</v>
      </c>
      <c r="W285" s="72">
        <f t="shared" si="364"/>
        <v>0</v>
      </c>
      <c r="X285" s="72">
        <f t="shared" si="364"/>
        <v>0</v>
      </c>
      <c r="Y285" s="72">
        <f t="shared" si="364"/>
        <v>0</v>
      </c>
      <c r="Z285" s="72">
        <f t="shared" si="364"/>
        <v>0</v>
      </c>
      <c r="AA285" s="72">
        <f t="shared" si="364"/>
        <v>0</v>
      </c>
      <c r="AB285" s="72">
        <f t="shared" si="364"/>
        <v>0</v>
      </c>
      <c r="AC285" s="72">
        <f t="shared" si="364"/>
        <v>0</v>
      </c>
      <c r="AD285" s="72">
        <f t="shared" si="364"/>
        <v>0</v>
      </c>
      <c r="AE285" s="72">
        <f t="shared" si="364"/>
        <v>0</v>
      </c>
      <c r="AF285" s="72">
        <f t="shared" si="364"/>
        <v>0</v>
      </c>
      <c r="AG285" s="72">
        <f t="shared" si="364"/>
        <v>0</v>
      </c>
      <c r="AH285" s="72">
        <f t="shared" si="364"/>
        <v>0</v>
      </c>
      <c r="AI285" s="72">
        <f t="shared" si="364"/>
        <v>0</v>
      </c>
      <c r="AJ285" s="72">
        <f t="shared" si="364"/>
        <v>0</v>
      </c>
      <c r="AK285" s="72">
        <f t="shared" si="364"/>
        <v>0</v>
      </c>
      <c r="AL285" s="72">
        <f t="shared" si="364"/>
        <v>0</v>
      </c>
      <c r="AM285" s="72">
        <f t="shared" si="364"/>
        <v>0</v>
      </c>
      <c r="AN285" s="72">
        <f t="shared" si="364"/>
        <v>0</v>
      </c>
      <c r="AO285" s="72">
        <f t="shared" si="364"/>
        <v>0</v>
      </c>
      <c r="AP285" s="72">
        <f t="shared" si="364"/>
        <v>0</v>
      </c>
      <c r="AQ285" s="72">
        <f t="shared" si="364"/>
        <v>0</v>
      </c>
      <c r="AR285" s="72">
        <f t="shared" si="364"/>
        <v>0</v>
      </c>
      <c r="AS285" s="72">
        <f t="shared" si="364"/>
        <v>0</v>
      </c>
      <c r="AT285" s="72">
        <f t="shared" si="364"/>
        <v>0</v>
      </c>
      <c r="AU285" s="72">
        <f t="shared" si="364"/>
        <v>0</v>
      </c>
      <c r="AV285" s="72">
        <f t="shared" si="364"/>
        <v>0</v>
      </c>
      <c r="AW285" s="72">
        <f t="shared" si="364"/>
        <v>0</v>
      </c>
      <c r="AX285" s="72">
        <f t="shared" si="364"/>
        <v>0</v>
      </c>
      <c r="AY285" s="72">
        <f t="shared" si="364"/>
        <v>0</v>
      </c>
      <c r="AZ285" s="72">
        <f t="shared" si="364"/>
        <v>0</v>
      </c>
      <c r="BA285" s="72">
        <f t="shared" si="364"/>
        <v>0</v>
      </c>
    </row>
    <row r="286" spans="2:53" x14ac:dyDescent="0.25">
      <c r="B286" t="str">
        <f t="shared" si="363"/>
        <v>ALTRI BENI</v>
      </c>
      <c r="C286" s="77">
        <f t="shared" si="363"/>
        <v>0.1</v>
      </c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>
        <f>+(T$8*$C286)/12</f>
        <v>0</v>
      </c>
      <c r="U286" s="72">
        <f t="shared" si="365"/>
        <v>0</v>
      </c>
      <c r="V286" s="72">
        <f t="shared" si="364"/>
        <v>0</v>
      </c>
      <c r="W286" s="72">
        <f t="shared" si="364"/>
        <v>0</v>
      </c>
      <c r="X286" s="72">
        <f t="shared" si="364"/>
        <v>0</v>
      </c>
      <c r="Y286" s="72">
        <f t="shared" si="364"/>
        <v>0</v>
      </c>
      <c r="Z286" s="72">
        <f t="shared" si="364"/>
        <v>0</v>
      </c>
      <c r="AA286" s="72">
        <f t="shared" si="364"/>
        <v>0</v>
      </c>
      <c r="AB286" s="72">
        <f t="shared" si="364"/>
        <v>0</v>
      </c>
      <c r="AC286" s="72">
        <f t="shared" si="364"/>
        <v>0</v>
      </c>
      <c r="AD286" s="72">
        <f t="shared" si="364"/>
        <v>0</v>
      </c>
      <c r="AE286" s="72">
        <f t="shared" si="364"/>
        <v>0</v>
      </c>
      <c r="AF286" s="72">
        <f t="shared" si="364"/>
        <v>0</v>
      </c>
      <c r="AG286" s="72">
        <f t="shared" si="364"/>
        <v>0</v>
      </c>
      <c r="AH286" s="72">
        <f t="shared" si="364"/>
        <v>0</v>
      </c>
      <c r="AI286" s="72">
        <f t="shared" si="364"/>
        <v>0</v>
      </c>
      <c r="AJ286" s="72">
        <f t="shared" si="364"/>
        <v>0</v>
      </c>
      <c r="AK286" s="72">
        <f t="shared" si="364"/>
        <v>0</v>
      </c>
      <c r="AL286" s="72">
        <f t="shared" si="364"/>
        <v>0</v>
      </c>
      <c r="AM286" s="72">
        <f t="shared" si="364"/>
        <v>0</v>
      </c>
      <c r="AN286" s="72">
        <f t="shared" si="364"/>
        <v>0</v>
      </c>
      <c r="AO286" s="72">
        <f t="shared" si="364"/>
        <v>0</v>
      </c>
      <c r="AP286" s="72">
        <f t="shared" si="364"/>
        <v>0</v>
      </c>
      <c r="AQ286" s="72">
        <f t="shared" si="364"/>
        <v>0</v>
      </c>
      <c r="AR286" s="72">
        <f t="shared" si="364"/>
        <v>0</v>
      </c>
      <c r="AS286" s="72">
        <f t="shared" si="364"/>
        <v>0</v>
      </c>
      <c r="AT286" s="72">
        <f t="shared" si="364"/>
        <v>0</v>
      </c>
      <c r="AU286" s="72">
        <f t="shared" si="364"/>
        <v>0</v>
      </c>
      <c r="AV286" s="72">
        <f t="shared" si="364"/>
        <v>0</v>
      </c>
      <c r="AW286" s="72">
        <f t="shared" si="364"/>
        <v>0</v>
      </c>
      <c r="AX286" s="72">
        <f t="shared" si="364"/>
        <v>0</v>
      </c>
      <c r="AY286" s="72">
        <f t="shared" si="364"/>
        <v>0</v>
      </c>
      <c r="AZ286" s="72">
        <f t="shared" si="364"/>
        <v>0</v>
      </c>
      <c r="BA286" s="72">
        <f t="shared" si="364"/>
        <v>0</v>
      </c>
    </row>
    <row r="287" spans="2:53" x14ac:dyDescent="0.25">
      <c r="B287" t="str">
        <f t="shared" ref="B287:C289" si="366">+B270</f>
        <v>COSTI D'IMPIANTO E AMPLIAMENTO</v>
      </c>
      <c r="C287" s="77">
        <f t="shared" si="366"/>
        <v>0.1</v>
      </c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>
        <f>+(T$9*$C287)/12</f>
        <v>0</v>
      </c>
      <c r="U287" s="72">
        <f t="shared" si="365"/>
        <v>0</v>
      </c>
      <c r="V287" s="72">
        <f t="shared" si="364"/>
        <v>0</v>
      </c>
      <c r="W287" s="72">
        <f t="shared" si="364"/>
        <v>0</v>
      </c>
      <c r="X287" s="72">
        <f t="shared" si="364"/>
        <v>0</v>
      </c>
      <c r="Y287" s="72">
        <f t="shared" si="364"/>
        <v>0</v>
      </c>
      <c r="Z287" s="72">
        <f t="shared" si="364"/>
        <v>0</v>
      </c>
      <c r="AA287" s="72">
        <f t="shared" si="364"/>
        <v>0</v>
      </c>
      <c r="AB287" s="72">
        <f t="shared" si="364"/>
        <v>0</v>
      </c>
      <c r="AC287" s="72">
        <f t="shared" si="364"/>
        <v>0</v>
      </c>
      <c r="AD287" s="72">
        <f t="shared" si="364"/>
        <v>0</v>
      </c>
      <c r="AE287" s="72">
        <f t="shared" si="364"/>
        <v>0</v>
      </c>
      <c r="AF287" s="72">
        <f t="shared" si="364"/>
        <v>0</v>
      </c>
      <c r="AG287" s="72">
        <f t="shared" si="364"/>
        <v>0</v>
      </c>
      <c r="AH287" s="72">
        <f t="shared" si="364"/>
        <v>0</v>
      </c>
      <c r="AI287" s="72">
        <f t="shared" si="364"/>
        <v>0</v>
      </c>
      <c r="AJ287" s="72">
        <f t="shared" si="364"/>
        <v>0</v>
      </c>
      <c r="AK287" s="72">
        <f t="shared" si="364"/>
        <v>0</v>
      </c>
      <c r="AL287" s="72">
        <f t="shared" si="364"/>
        <v>0</v>
      </c>
      <c r="AM287" s="72">
        <f t="shared" si="364"/>
        <v>0</v>
      </c>
      <c r="AN287" s="72">
        <f t="shared" si="364"/>
        <v>0</v>
      </c>
      <c r="AO287" s="72">
        <f t="shared" si="364"/>
        <v>0</v>
      </c>
      <c r="AP287" s="72">
        <f t="shared" si="364"/>
        <v>0</v>
      </c>
      <c r="AQ287" s="72">
        <f t="shared" si="364"/>
        <v>0</v>
      </c>
      <c r="AR287" s="72">
        <f t="shared" si="364"/>
        <v>0</v>
      </c>
      <c r="AS287" s="72">
        <f t="shared" si="364"/>
        <v>0</v>
      </c>
      <c r="AT287" s="72">
        <f t="shared" si="364"/>
        <v>0</v>
      </c>
      <c r="AU287" s="72">
        <f t="shared" si="364"/>
        <v>0</v>
      </c>
      <c r="AV287" s="72">
        <f t="shared" si="364"/>
        <v>0</v>
      </c>
      <c r="AW287" s="72">
        <f t="shared" si="364"/>
        <v>0</v>
      </c>
      <c r="AX287" s="72">
        <f t="shared" si="364"/>
        <v>0</v>
      </c>
      <c r="AY287" s="72">
        <f t="shared" si="364"/>
        <v>0</v>
      </c>
      <c r="AZ287" s="72">
        <f t="shared" si="364"/>
        <v>0</v>
      </c>
      <c r="BA287" s="72">
        <f t="shared" si="364"/>
        <v>0</v>
      </c>
    </row>
    <row r="288" spans="2:53" x14ac:dyDescent="0.25">
      <c r="B288" t="str">
        <f t="shared" si="366"/>
        <v>Ricerca &amp; Sviluppo</v>
      </c>
      <c r="C288" s="77">
        <f t="shared" si="366"/>
        <v>0.1</v>
      </c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>
        <f>+(T$10*$C288)/12</f>
        <v>0</v>
      </c>
      <c r="U288" s="72">
        <f t="shared" si="365"/>
        <v>0</v>
      </c>
      <c r="V288" s="72">
        <f t="shared" si="364"/>
        <v>0</v>
      </c>
      <c r="W288" s="72">
        <f t="shared" si="364"/>
        <v>0</v>
      </c>
      <c r="X288" s="72">
        <f t="shared" si="364"/>
        <v>0</v>
      </c>
      <c r="Y288" s="72">
        <f t="shared" si="364"/>
        <v>0</v>
      </c>
      <c r="Z288" s="72">
        <f t="shared" si="364"/>
        <v>0</v>
      </c>
      <c r="AA288" s="72">
        <f t="shared" si="364"/>
        <v>0</v>
      </c>
      <c r="AB288" s="72">
        <f t="shared" si="364"/>
        <v>0</v>
      </c>
      <c r="AC288" s="72">
        <f t="shared" si="364"/>
        <v>0</v>
      </c>
      <c r="AD288" s="72">
        <f t="shared" si="364"/>
        <v>0</v>
      </c>
      <c r="AE288" s="72">
        <f t="shared" si="364"/>
        <v>0</v>
      </c>
      <c r="AF288" s="72">
        <f t="shared" si="364"/>
        <v>0</v>
      </c>
      <c r="AG288" s="72">
        <f t="shared" si="364"/>
        <v>0</v>
      </c>
      <c r="AH288" s="72">
        <f t="shared" si="364"/>
        <v>0</v>
      </c>
      <c r="AI288" s="72">
        <f t="shared" si="364"/>
        <v>0</v>
      </c>
      <c r="AJ288" s="72">
        <f t="shared" si="364"/>
        <v>0</v>
      </c>
      <c r="AK288" s="72">
        <f t="shared" si="364"/>
        <v>0</v>
      </c>
      <c r="AL288" s="72">
        <f t="shared" si="364"/>
        <v>0</v>
      </c>
      <c r="AM288" s="72">
        <f t="shared" si="364"/>
        <v>0</v>
      </c>
      <c r="AN288" s="72">
        <f t="shared" si="364"/>
        <v>0</v>
      </c>
      <c r="AO288" s="72">
        <f t="shared" si="364"/>
        <v>0</v>
      </c>
      <c r="AP288" s="72">
        <f t="shared" si="364"/>
        <v>0</v>
      </c>
      <c r="AQ288" s="72">
        <f t="shared" si="364"/>
        <v>0</v>
      </c>
      <c r="AR288" s="72">
        <f t="shared" si="364"/>
        <v>0</v>
      </c>
      <c r="AS288" s="72">
        <f t="shared" si="364"/>
        <v>0</v>
      </c>
      <c r="AT288" s="72">
        <f t="shared" si="364"/>
        <v>0</v>
      </c>
      <c r="AU288" s="72">
        <f t="shared" si="364"/>
        <v>0</v>
      </c>
      <c r="AV288" s="72">
        <f t="shared" si="364"/>
        <v>0</v>
      </c>
      <c r="AW288" s="72">
        <f t="shared" si="364"/>
        <v>0</v>
      </c>
      <c r="AX288" s="72">
        <f t="shared" si="364"/>
        <v>0</v>
      </c>
      <c r="AY288" s="72">
        <f t="shared" si="364"/>
        <v>0</v>
      </c>
      <c r="AZ288" s="72">
        <f t="shared" si="364"/>
        <v>0</v>
      </c>
      <c r="BA288" s="72">
        <f t="shared" si="364"/>
        <v>0</v>
      </c>
    </row>
    <row r="289" spans="2:53" x14ac:dyDescent="0.25">
      <c r="B289" t="str">
        <f t="shared" si="366"/>
        <v>ALTRE IMM.NI IMMATERIALI</v>
      </c>
      <c r="C289" s="77">
        <f t="shared" si="366"/>
        <v>0.1</v>
      </c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>
        <f>+(T$11*$C289)/12</f>
        <v>0</v>
      </c>
      <c r="U289" s="72">
        <f t="shared" si="365"/>
        <v>0</v>
      </c>
      <c r="V289" s="72">
        <f t="shared" si="364"/>
        <v>0</v>
      </c>
      <c r="W289" s="72">
        <f t="shared" si="364"/>
        <v>0</v>
      </c>
      <c r="X289" s="72">
        <f t="shared" si="364"/>
        <v>0</v>
      </c>
      <c r="Y289" s="72">
        <f t="shared" si="364"/>
        <v>0</v>
      </c>
      <c r="Z289" s="72">
        <f t="shared" si="364"/>
        <v>0</v>
      </c>
      <c r="AA289" s="72">
        <f t="shared" si="364"/>
        <v>0</v>
      </c>
      <c r="AB289" s="72">
        <f t="shared" ref="AB289:BA289" si="367">+IF(AA297=$T11,0,1)*(SUM($T11)*$C289)/12</f>
        <v>0</v>
      </c>
      <c r="AC289" s="72">
        <f t="shared" si="367"/>
        <v>0</v>
      </c>
      <c r="AD289" s="72">
        <f t="shared" si="367"/>
        <v>0</v>
      </c>
      <c r="AE289" s="72">
        <f t="shared" si="367"/>
        <v>0</v>
      </c>
      <c r="AF289" s="72">
        <f t="shared" si="367"/>
        <v>0</v>
      </c>
      <c r="AG289" s="72">
        <f t="shared" si="367"/>
        <v>0</v>
      </c>
      <c r="AH289" s="72">
        <f t="shared" si="367"/>
        <v>0</v>
      </c>
      <c r="AI289" s="72">
        <f t="shared" si="367"/>
        <v>0</v>
      </c>
      <c r="AJ289" s="72">
        <f t="shared" si="367"/>
        <v>0</v>
      </c>
      <c r="AK289" s="72">
        <f t="shared" si="367"/>
        <v>0</v>
      </c>
      <c r="AL289" s="72">
        <f t="shared" si="367"/>
        <v>0</v>
      </c>
      <c r="AM289" s="72">
        <f t="shared" si="367"/>
        <v>0</v>
      </c>
      <c r="AN289" s="72">
        <f t="shared" si="367"/>
        <v>0</v>
      </c>
      <c r="AO289" s="72">
        <f t="shared" si="367"/>
        <v>0</v>
      </c>
      <c r="AP289" s="72">
        <f t="shared" si="367"/>
        <v>0</v>
      </c>
      <c r="AQ289" s="72">
        <f t="shared" si="367"/>
        <v>0</v>
      </c>
      <c r="AR289" s="72">
        <f t="shared" si="367"/>
        <v>0</v>
      </c>
      <c r="AS289" s="72">
        <f t="shared" si="367"/>
        <v>0</v>
      </c>
      <c r="AT289" s="72">
        <f t="shared" si="367"/>
        <v>0</v>
      </c>
      <c r="AU289" s="72">
        <f t="shared" si="367"/>
        <v>0</v>
      </c>
      <c r="AV289" s="72">
        <f t="shared" si="367"/>
        <v>0</v>
      </c>
      <c r="AW289" s="72">
        <f t="shared" si="367"/>
        <v>0</v>
      </c>
      <c r="AX289" s="72">
        <f t="shared" si="367"/>
        <v>0</v>
      </c>
      <c r="AY289" s="72">
        <f t="shared" si="367"/>
        <v>0</v>
      </c>
      <c r="AZ289" s="72">
        <f t="shared" si="367"/>
        <v>0</v>
      </c>
      <c r="BA289" s="72">
        <f t="shared" si="367"/>
        <v>0</v>
      </c>
    </row>
    <row r="290" spans="2:53" ht="30" x14ac:dyDescent="0.25">
      <c r="C290" s="75"/>
      <c r="F290" s="75" t="s">
        <v>276</v>
      </c>
      <c r="G290" s="75" t="s">
        <v>276</v>
      </c>
      <c r="H290" s="75" t="s">
        <v>276</v>
      </c>
      <c r="I290" s="75" t="s">
        <v>276</v>
      </c>
      <c r="J290" s="75" t="s">
        <v>276</v>
      </c>
      <c r="K290" s="75" t="s">
        <v>276</v>
      </c>
      <c r="L290" s="75" t="s">
        <v>276</v>
      </c>
      <c r="M290" s="75" t="s">
        <v>276</v>
      </c>
      <c r="N290" s="75" t="s">
        <v>276</v>
      </c>
      <c r="O290" s="75" t="s">
        <v>276</v>
      </c>
      <c r="P290" s="75" t="s">
        <v>276</v>
      </c>
      <c r="Q290" s="75" t="s">
        <v>276</v>
      </c>
      <c r="R290" s="75" t="s">
        <v>276</v>
      </c>
      <c r="S290" s="75" t="s">
        <v>276</v>
      </c>
      <c r="T290" s="75" t="s">
        <v>276</v>
      </c>
      <c r="U290" s="75" t="s">
        <v>276</v>
      </c>
      <c r="V290" s="75" t="s">
        <v>276</v>
      </c>
      <c r="W290" s="75" t="s">
        <v>276</v>
      </c>
      <c r="X290" s="75" t="s">
        <v>276</v>
      </c>
      <c r="Y290" s="75" t="s">
        <v>276</v>
      </c>
      <c r="Z290" s="75" t="s">
        <v>276</v>
      </c>
      <c r="AA290" s="75" t="s">
        <v>276</v>
      </c>
      <c r="AB290" s="75" t="s">
        <v>276</v>
      </c>
      <c r="AC290" s="75" t="s">
        <v>276</v>
      </c>
      <c r="AD290" s="75" t="s">
        <v>276</v>
      </c>
      <c r="AE290" s="75" t="s">
        <v>276</v>
      </c>
      <c r="AF290" s="75" t="s">
        <v>276</v>
      </c>
      <c r="AG290" s="75" t="s">
        <v>276</v>
      </c>
      <c r="AH290" s="75" t="s">
        <v>276</v>
      </c>
      <c r="AI290" s="75" t="s">
        <v>276</v>
      </c>
      <c r="AJ290" s="75" t="s">
        <v>276</v>
      </c>
      <c r="AK290" s="75" t="s">
        <v>276</v>
      </c>
      <c r="AL290" s="75" t="s">
        <v>276</v>
      </c>
      <c r="AM290" s="75" t="s">
        <v>276</v>
      </c>
      <c r="AN290" s="75" t="s">
        <v>276</v>
      </c>
      <c r="AO290" s="75" t="s">
        <v>276</v>
      </c>
      <c r="AP290" s="75" t="s">
        <v>276</v>
      </c>
      <c r="AQ290" s="75" t="s">
        <v>276</v>
      </c>
      <c r="AR290" s="75" t="s">
        <v>276</v>
      </c>
      <c r="AS290" s="75" t="s">
        <v>276</v>
      </c>
      <c r="AT290" s="75" t="s">
        <v>276</v>
      </c>
      <c r="AU290" s="75" t="s">
        <v>276</v>
      </c>
      <c r="AV290" s="75" t="s">
        <v>276</v>
      </c>
      <c r="AW290" s="75" t="s">
        <v>276</v>
      </c>
      <c r="AX290" s="75" t="s">
        <v>276</v>
      </c>
      <c r="AY290" s="75" t="s">
        <v>276</v>
      </c>
      <c r="AZ290" s="75" t="s">
        <v>276</v>
      </c>
      <c r="BA290" s="75" t="s">
        <v>276</v>
      </c>
    </row>
    <row r="291" spans="2:53" x14ac:dyDescent="0.25">
      <c r="B291" t="str">
        <f t="shared" ref="B291:B297" si="368">+B283</f>
        <v>FABBRICATI</v>
      </c>
      <c r="C291" s="77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>
        <f t="shared" ref="T291:BA291" si="369">+S291+T283</f>
        <v>0</v>
      </c>
      <c r="U291" s="72">
        <f t="shared" si="369"/>
        <v>0</v>
      </c>
      <c r="V291" s="72">
        <f t="shared" si="369"/>
        <v>0</v>
      </c>
      <c r="W291" s="72">
        <f t="shared" si="369"/>
        <v>0</v>
      </c>
      <c r="X291" s="72">
        <f t="shared" si="369"/>
        <v>0</v>
      </c>
      <c r="Y291" s="72">
        <f t="shared" si="369"/>
        <v>0</v>
      </c>
      <c r="Z291" s="72">
        <f t="shared" si="369"/>
        <v>0</v>
      </c>
      <c r="AA291" s="72">
        <f t="shared" si="369"/>
        <v>0</v>
      </c>
      <c r="AB291" s="72">
        <f t="shared" si="369"/>
        <v>0</v>
      </c>
      <c r="AC291" s="72">
        <f t="shared" si="369"/>
        <v>0</v>
      </c>
      <c r="AD291" s="72">
        <f t="shared" si="369"/>
        <v>0</v>
      </c>
      <c r="AE291" s="72">
        <f t="shared" si="369"/>
        <v>0</v>
      </c>
      <c r="AF291" s="72">
        <f t="shared" si="369"/>
        <v>0</v>
      </c>
      <c r="AG291" s="72">
        <f t="shared" si="369"/>
        <v>0</v>
      </c>
      <c r="AH291" s="72">
        <f t="shared" si="369"/>
        <v>0</v>
      </c>
      <c r="AI291" s="72">
        <f t="shared" si="369"/>
        <v>0</v>
      </c>
      <c r="AJ291" s="72">
        <f t="shared" si="369"/>
        <v>0</v>
      </c>
      <c r="AK291" s="72">
        <f t="shared" si="369"/>
        <v>0</v>
      </c>
      <c r="AL291" s="72">
        <f t="shared" si="369"/>
        <v>0</v>
      </c>
      <c r="AM291" s="72">
        <f t="shared" si="369"/>
        <v>0</v>
      </c>
      <c r="AN291" s="72">
        <f t="shared" si="369"/>
        <v>0</v>
      </c>
      <c r="AO291" s="72">
        <f t="shared" si="369"/>
        <v>0</v>
      </c>
      <c r="AP291" s="72">
        <f t="shared" si="369"/>
        <v>0</v>
      </c>
      <c r="AQ291" s="72">
        <f t="shared" si="369"/>
        <v>0</v>
      </c>
      <c r="AR291" s="72">
        <f t="shared" si="369"/>
        <v>0</v>
      </c>
      <c r="AS291" s="72">
        <f t="shared" si="369"/>
        <v>0</v>
      </c>
      <c r="AT291" s="72">
        <f t="shared" si="369"/>
        <v>0</v>
      </c>
      <c r="AU291" s="72">
        <f t="shared" si="369"/>
        <v>0</v>
      </c>
      <c r="AV291" s="72">
        <f t="shared" si="369"/>
        <v>0</v>
      </c>
      <c r="AW291" s="72">
        <f t="shared" si="369"/>
        <v>0</v>
      </c>
      <c r="AX291" s="72">
        <f t="shared" si="369"/>
        <v>0</v>
      </c>
      <c r="AY291" s="72">
        <f t="shared" si="369"/>
        <v>0</v>
      </c>
      <c r="AZ291" s="72">
        <f t="shared" si="369"/>
        <v>0</v>
      </c>
      <c r="BA291" s="72">
        <f t="shared" si="369"/>
        <v>0</v>
      </c>
    </row>
    <row r="292" spans="2:53" x14ac:dyDescent="0.25">
      <c r="B292" t="str">
        <f t="shared" si="368"/>
        <v>IMPIANTI E MACCHINARI</v>
      </c>
      <c r="C292" s="77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>
        <f t="shared" ref="T292:BA292" si="370">+S292+T284</f>
        <v>0</v>
      </c>
      <c r="U292" s="72">
        <f t="shared" si="370"/>
        <v>0</v>
      </c>
      <c r="V292" s="72">
        <f t="shared" si="370"/>
        <v>0</v>
      </c>
      <c r="W292" s="72">
        <f t="shared" si="370"/>
        <v>0</v>
      </c>
      <c r="X292" s="72">
        <f t="shared" si="370"/>
        <v>0</v>
      </c>
      <c r="Y292" s="72">
        <f t="shared" si="370"/>
        <v>0</v>
      </c>
      <c r="Z292" s="72">
        <f t="shared" si="370"/>
        <v>0</v>
      </c>
      <c r="AA292" s="72">
        <f t="shared" si="370"/>
        <v>0</v>
      </c>
      <c r="AB292" s="72">
        <f t="shared" si="370"/>
        <v>0</v>
      </c>
      <c r="AC292" s="72">
        <f t="shared" si="370"/>
        <v>0</v>
      </c>
      <c r="AD292" s="72">
        <f t="shared" si="370"/>
        <v>0</v>
      </c>
      <c r="AE292" s="72">
        <f t="shared" si="370"/>
        <v>0</v>
      </c>
      <c r="AF292" s="72">
        <f t="shared" si="370"/>
        <v>0</v>
      </c>
      <c r="AG292" s="72">
        <f t="shared" si="370"/>
        <v>0</v>
      </c>
      <c r="AH292" s="72">
        <f t="shared" si="370"/>
        <v>0</v>
      </c>
      <c r="AI292" s="72">
        <f t="shared" si="370"/>
        <v>0</v>
      </c>
      <c r="AJ292" s="72">
        <f t="shared" si="370"/>
        <v>0</v>
      </c>
      <c r="AK292" s="72">
        <f t="shared" si="370"/>
        <v>0</v>
      </c>
      <c r="AL292" s="72">
        <f t="shared" si="370"/>
        <v>0</v>
      </c>
      <c r="AM292" s="72">
        <f t="shared" si="370"/>
        <v>0</v>
      </c>
      <c r="AN292" s="72">
        <f t="shared" si="370"/>
        <v>0</v>
      </c>
      <c r="AO292" s="72">
        <f t="shared" si="370"/>
        <v>0</v>
      </c>
      <c r="AP292" s="72">
        <f t="shared" si="370"/>
        <v>0</v>
      </c>
      <c r="AQ292" s="72">
        <f t="shared" si="370"/>
        <v>0</v>
      </c>
      <c r="AR292" s="72">
        <f t="shared" si="370"/>
        <v>0</v>
      </c>
      <c r="AS292" s="72">
        <f t="shared" si="370"/>
        <v>0</v>
      </c>
      <c r="AT292" s="72">
        <f t="shared" si="370"/>
        <v>0</v>
      </c>
      <c r="AU292" s="72">
        <f t="shared" si="370"/>
        <v>0</v>
      </c>
      <c r="AV292" s="72">
        <f t="shared" si="370"/>
        <v>0</v>
      </c>
      <c r="AW292" s="72">
        <f t="shared" si="370"/>
        <v>0</v>
      </c>
      <c r="AX292" s="72">
        <f t="shared" si="370"/>
        <v>0</v>
      </c>
      <c r="AY292" s="72">
        <f t="shared" si="370"/>
        <v>0</v>
      </c>
      <c r="AZ292" s="72">
        <f t="shared" si="370"/>
        <v>0</v>
      </c>
      <c r="BA292" s="72">
        <f t="shared" si="370"/>
        <v>0</v>
      </c>
    </row>
    <row r="293" spans="2:53" x14ac:dyDescent="0.25">
      <c r="B293" t="str">
        <f t="shared" si="368"/>
        <v>ATTREZZATURE IND.LI E COMM.LI</v>
      </c>
      <c r="C293" s="77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>
        <f t="shared" ref="T293:BA294" si="371">+S293+T285</f>
        <v>0</v>
      </c>
      <c r="U293" s="72">
        <f t="shared" si="371"/>
        <v>0</v>
      </c>
      <c r="V293" s="72">
        <f t="shared" si="371"/>
        <v>0</v>
      </c>
      <c r="W293" s="72">
        <f t="shared" si="371"/>
        <v>0</v>
      </c>
      <c r="X293" s="72">
        <f t="shared" si="371"/>
        <v>0</v>
      </c>
      <c r="Y293" s="72">
        <f t="shared" si="371"/>
        <v>0</v>
      </c>
      <c r="Z293" s="72">
        <f t="shared" si="371"/>
        <v>0</v>
      </c>
      <c r="AA293" s="72">
        <f t="shared" si="371"/>
        <v>0</v>
      </c>
      <c r="AB293" s="72">
        <f t="shared" si="371"/>
        <v>0</v>
      </c>
      <c r="AC293" s="72">
        <f t="shared" si="371"/>
        <v>0</v>
      </c>
      <c r="AD293" s="72">
        <f t="shared" si="371"/>
        <v>0</v>
      </c>
      <c r="AE293" s="72">
        <f t="shared" si="371"/>
        <v>0</v>
      </c>
      <c r="AF293" s="72">
        <f t="shared" si="371"/>
        <v>0</v>
      </c>
      <c r="AG293" s="72">
        <f t="shared" si="371"/>
        <v>0</v>
      </c>
      <c r="AH293" s="72">
        <f t="shared" si="371"/>
        <v>0</v>
      </c>
      <c r="AI293" s="72">
        <f t="shared" si="371"/>
        <v>0</v>
      </c>
      <c r="AJ293" s="72">
        <f t="shared" si="371"/>
        <v>0</v>
      </c>
      <c r="AK293" s="72">
        <f t="shared" si="371"/>
        <v>0</v>
      </c>
      <c r="AL293" s="72">
        <f t="shared" si="371"/>
        <v>0</v>
      </c>
      <c r="AM293" s="72">
        <f t="shared" si="371"/>
        <v>0</v>
      </c>
      <c r="AN293" s="72">
        <f t="shared" si="371"/>
        <v>0</v>
      </c>
      <c r="AO293" s="72">
        <f t="shared" si="371"/>
        <v>0</v>
      </c>
      <c r="AP293" s="72">
        <f t="shared" si="371"/>
        <v>0</v>
      </c>
      <c r="AQ293" s="72">
        <f t="shared" si="371"/>
        <v>0</v>
      </c>
      <c r="AR293" s="72">
        <f t="shared" si="371"/>
        <v>0</v>
      </c>
      <c r="AS293" s="72">
        <f t="shared" si="371"/>
        <v>0</v>
      </c>
      <c r="AT293" s="72">
        <f t="shared" si="371"/>
        <v>0</v>
      </c>
      <c r="AU293" s="72">
        <f t="shared" si="371"/>
        <v>0</v>
      </c>
      <c r="AV293" s="72">
        <f t="shared" si="371"/>
        <v>0</v>
      </c>
      <c r="AW293" s="72">
        <f t="shared" si="371"/>
        <v>0</v>
      </c>
      <c r="AX293" s="72">
        <f t="shared" si="371"/>
        <v>0</v>
      </c>
      <c r="AY293" s="72">
        <f t="shared" si="371"/>
        <v>0</v>
      </c>
      <c r="AZ293" s="72">
        <f t="shared" si="371"/>
        <v>0</v>
      </c>
      <c r="BA293" s="72">
        <f t="shared" si="371"/>
        <v>0</v>
      </c>
    </row>
    <row r="294" spans="2:53" x14ac:dyDescent="0.25">
      <c r="B294" t="str">
        <f t="shared" si="368"/>
        <v>ALTRI BENI</v>
      </c>
      <c r="C294" s="77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>
        <f t="shared" si="371"/>
        <v>0</v>
      </c>
      <c r="U294" s="72">
        <f t="shared" si="371"/>
        <v>0</v>
      </c>
      <c r="V294" s="72">
        <f t="shared" si="371"/>
        <v>0</v>
      </c>
      <c r="W294" s="72">
        <f t="shared" si="371"/>
        <v>0</v>
      </c>
      <c r="X294" s="72">
        <f t="shared" si="371"/>
        <v>0</v>
      </c>
      <c r="Y294" s="72">
        <f t="shared" si="371"/>
        <v>0</v>
      </c>
      <c r="Z294" s="72">
        <f t="shared" si="371"/>
        <v>0</v>
      </c>
      <c r="AA294" s="72">
        <f t="shared" si="371"/>
        <v>0</v>
      </c>
      <c r="AB294" s="72">
        <f t="shared" si="371"/>
        <v>0</v>
      </c>
      <c r="AC294" s="72">
        <f t="shared" si="371"/>
        <v>0</v>
      </c>
      <c r="AD294" s="72">
        <f t="shared" si="371"/>
        <v>0</v>
      </c>
      <c r="AE294" s="72">
        <f t="shared" si="371"/>
        <v>0</v>
      </c>
      <c r="AF294" s="72">
        <f t="shared" si="371"/>
        <v>0</v>
      </c>
      <c r="AG294" s="72">
        <f t="shared" si="371"/>
        <v>0</v>
      </c>
      <c r="AH294" s="72">
        <f t="shared" si="371"/>
        <v>0</v>
      </c>
      <c r="AI294" s="72">
        <f t="shared" si="371"/>
        <v>0</v>
      </c>
      <c r="AJ294" s="72">
        <f t="shared" si="371"/>
        <v>0</v>
      </c>
      <c r="AK294" s="72">
        <f t="shared" si="371"/>
        <v>0</v>
      </c>
      <c r="AL294" s="72">
        <f t="shared" si="371"/>
        <v>0</v>
      </c>
      <c r="AM294" s="72">
        <f t="shared" si="371"/>
        <v>0</v>
      </c>
      <c r="AN294" s="72">
        <f t="shared" si="371"/>
        <v>0</v>
      </c>
      <c r="AO294" s="72">
        <f t="shared" si="371"/>
        <v>0</v>
      </c>
      <c r="AP294" s="72">
        <f t="shared" si="371"/>
        <v>0</v>
      </c>
      <c r="AQ294" s="72">
        <f t="shared" si="371"/>
        <v>0</v>
      </c>
      <c r="AR294" s="72">
        <f t="shared" si="371"/>
        <v>0</v>
      </c>
      <c r="AS294" s="72">
        <f t="shared" si="371"/>
        <v>0</v>
      </c>
      <c r="AT294" s="72">
        <f t="shared" si="371"/>
        <v>0</v>
      </c>
      <c r="AU294" s="72">
        <f t="shared" si="371"/>
        <v>0</v>
      </c>
      <c r="AV294" s="72">
        <f t="shared" si="371"/>
        <v>0</v>
      </c>
      <c r="AW294" s="72">
        <f t="shared" si="371"/>
        <v>0</v>
      </c>
      <c r="AX294" s="72">
        <f t="shared" si="371"/>
        <v>0</v>
      </c>
      <c r="AY294" s="72">
        <f t="shared" si="371"/>
        <v>0</v>
      </c>
      <c r="AZ294" s="72">
        <f t="shared" si="371"/>
        <v>0</v>
      </c>
      <c r="BA294" s="72">
        <f t="shared" si="371"/>
        <v>0</v>
      </c>
    </row>
    <row r="295" spans="2:53" x14ac:dyDescent="0.25">
      <c r="B295" t="str">
        <f t="shared" si="368"/>
        <v>COSTI D'IMPIANTO E AMPLIAMENTO</v>
      </c>
      <c r="C295" s="77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>
        <f t="shared" ref="T295:BA295" si="372">+S295+T287</f>
        <v>0</v>
      </c>
      <c r="U295" s="72">
        <f t="shared" si="372"/>
        <v>0</v>
      </c>
      <c r="V295" s="72">
        <f t="shared" si="372"/>
        <v>0</v>
      </c>
      <c r="W295" s="72">
        <f t="shared" si="372"/>
        <v>0</v>
      </c>
      <c r="X295" s="72">
        <f t="shared" si="372"/>
        <v>0</v>
      </c>
      <c r="Y295" s="72">
        <f t="shared" si="372"/>
        <v>0</v>
      </c>
      <c r="Z295" s="72">
        <f t="shared" si="372"/>
        <v>0</v>
      </c>
      <c r="AA295" s="72">
        <f t="shared" si="372"/>
        <v>0</v>
      </c>
      <c r="AB295" s="72">
        <f t="shared" si="372"/>
        <v>0</v>
      </c>
      <c r="AC295" s="72">
        <f t="shared" si="372"/>
        <v>0</v>
      </c>
      <c r="AD295" s="72">
        <f t="shared" si="372"/>
        <v>0</v>
      </c>
      <c r="AE295" s="72">
        <f t="shared" si="372"/>
        <v>0</v>
      </c>
      <c r="AF295" s="72">
        <f t="shared" si="372"/>
        <v>0</v>
      </c>
      <c r="AG295" s="72">
        <f t="shared" si="372"/>
        <v>0</v>
      </c>
      <c r="AH295" s="72">
        <f t="shared" si="372"/>
        <v>0</v>
      </c>
      <c r="AI295" s="72">
        <f t="shared" si="372"/>
        <v>0</v>
      </c>
      <c r="AJ295" s="72">
        <f t="shared" si="372"/>
        <v>0</v>
      </c>
      <c r="AK295" s="72">
        <f t="shared" si="372"/>
        <v>0</v>
      </c>
      <c r="AL295" s="72">
        <f t="shared" si="372"/>
        <v>0</v>
      </c>
      <c r="AM295" s="72">
        <f t="shared" si="372"/>
        <v>0</v>
      </c>
      <c r="AN295" s="72">
        <f t="shared" si="372"/>
        <v>0</v>
      </c>
      <c r="AO295" s="72">
        <f t="shared" si="372"/>
        <v>0</v>
      </c>
      <c r="AP295" s="72">
        <f t="shared" si="372"/>
        <v>0</v>
      </c>
      <c r="AQ295" s="72">
        <f t="shared" si="372"/>
        <v>0</v>
      </c>
      <c r="AR295" s="72">
        <f t="shared" si="372"/>
        <v>0</v>
      </c>
      <c r="AS295" s="72">
        <f t="shared" si="372"/>
        <v>0</v>
      </c>
      <c r="AT295" s="72">
        <f t="shared" si="372"/>
        <v>0</v>
      </c>
      <c r="AU295" s="72">
        <f t="shared" si="372"/>
        <v>0</v>
      </c>
      <c r="AV295" s="72">
        <f t="shared" si="372"/>
        <v>0</v>
      </c>
      <c r="AW295" s="72">
        <f t="shared" si="372"/>
        <v>0</v>
      </c>
      <c r="AX295" s="72">
        <f t="shared" si="372"/>
        <v>0</v>
      </c>
      <c r="AY295" s="72">
        <f t="shared" si="372"/>
        <v>0</v>
      </c>
      <c r="AZ295" s="72">
        <f t="shared" si="372"/>
        <v>0</v>
      </c>
      <c r="BA295" s="72">
        <f t="shared" si="372"/>
        <v>0</v>
      </c>
    </row>
    <row r="296" spans="2:53" x14ac:dyDescent="0.25">
      <c r="B296" t="str">
        <f t="shared" si="368"/>
        <v>Ricerca &amp; Sviluppo</v>
      </c>
      <c r="C296" s="77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>
        <f t="shared" ref="T296:BA296" si="373">+S296+T288</f>
        <v>0</v>
      </c>
      <c r="U296" s="72">
        <f t="shared" si="373"/>
        <v>0</v>
      </c>
      <c r="V296" s="72">
        <f t="shared" si="373"/>
        <v>0</v>
      </c>
      <c r="W296" s="72">
        <f t="shared" si="373"/>
        <v>0</v>
      </c>
      <c r="X296" s="72">
        <f t="shared" si="373"/>
        <v>0</v>
      </c>
      <c r="Y296" s="72">
        <f t="shared" si="373"/>
        <v>0</v>
      </c>
      <c r="Z296" s="72">
        <f t="shared" si="373"/>
        <v>0</v>
      </c>
      <c r="AA296" s="72">
        <f t="shared" si="373"/>
        <v>0</v>
      </c>
      <c r="AB296" s="72">
        <f t="shared" si="373"/>
        <v>0</v>
      </c>
      <c r="AC296" s="72">
        <f t="shared" si="373"/>
        <v>0</v>
      </c>
      <c r="AD296" s="72">
        <f t="shared" si="373"/>
        <v>0</v>
      </c>
      <c r="AE296" s="72">
        <f t="shared" si="373"/>
        <v>0</v>
      </c>
      <c r="AF296" s="72">
        <f t="shared" si="373"/>
        <v>0</v>
      </c>
      <c r="AG296" s="72">
        <f t="shared" si="373"/>
        <v>0</v>
      </c>
      <c r="AH296" s="72">
        <f t="shared" si="373"/>
        <v>0</v>
      </c>
      <c r="AI296" s="72">
        <f t="shared" si="373"/>
        <v>0</v>
      </c>
      <c r="AJ296" s="72">
        <f t="shared" si="373"/>
        <v>0</v>
      </c>
      <c r="AK296" s="72">
        <f t="shared" si="373"/>
        <v>0</v>
      </c>
      <c r="AL296" s="72">
        <f t="shared" si="373"/>
        <v>0</v>
      </c>
      <c r="AM296" s="72">
        <f t="shared" si="373"/>
        <v>0</v>
      </c>
      <c r="AN296" s="72">
        <f t="shared" si="373"/>
        <v>0</v>
      </c>
      <c r="AO296" s="72">
        <f t="shared" si="373"/>
        <v>0</v>
      </c>
      <c r="AP296" s="72">
        <f t="shared" si="373"/>
        <v>0</v>
      </c>
      <c r="AQ296" s="72">
        <f t="shared" si="373"/>
        <v>0</v>
      </c>
      <c r="AR296" s="72">
        <f t="shared" si="373"/>
        <v>0</v>
      </c>
      <c r="AS296" s="72">
        <f t="shared" si="373"/>
        <v>0</v>
      </c>
      <c r="AT296" s="72">
        <f t="shared" si="373"/>
        <v>0</v>
      </c>
      <c r="AU296" s="72">
        <f t="shared" si="373"/>
        <v>0</v>
      </c>
      <c r="AV296" s="72">
        <f t="shared" si="373"/>
        <v>0</v>
      </c>
      <c r="AW296" s="72">
        <f t="shared" si="373"/>
        <v>0</v>
      </c>
      <c r="AX296" s="72">
        <f t="shared" si="373"/>
        <v>0</v>
      </c>
      <c r="AY296" s="72">
        <f t="shared" si="373"/>
        <v>0</v>
      </c>
      <c r="AZ296" s="72">
        <f t="shared" si="373"/>
        <v>0</v>
      </c>
      <c r="BA296" s="72">
        <f t="shared" si="373"/>
        <v>0</v>
      </c>
    </row>
    <row r="297" spans="2:53" x14ac:dyDescent="0.25">
      <c r="B297" t="str">
        <f t="shared" si="368"/>
        <v>ALTRE IMM.NI IMMATERIALI</v>
      </c>
      <c r="C297" s="77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>
        <f t="shared" ref="T297:AR297" si="374">+S297+T289</f>
        <v>0</v>
      </c>
      <c r="U297" s="72">
        <f t="shared" si="374"/>
        <v>0</v>
      </c>
      <c r="V297" s="72">
        <f t="shared" si="374"/>
        <v>0</v>
      </c>
      <c r="W297" s="72">
        <f t="shared" si="374"/>
        <v>0</v>
      </c>
      <c r="X297" s="72">
        <f t="shared" si="374"/>
        <v>0</v>
      </c>
      <c r="Y297" s="72">
        <f t="shared" si="374"/>
        <v>0</v>
      </c>
      <c r="Z297" s="72">
        <f t="shared" si="374"/>
        <v>0</v>
      </c>
      <c r="AA297" s="72">
        <f t="shared" si="374"/>
        <v>0</v>
      </c>
      <c r="AB297" s="72">
        <f t="shared" si="374"/>
        <v>0</v>
      </c>
      <c r="AC297" s="72">
        <f t="shared" si="374"/>
        <v>0</v>
      </c>
      <c r="AD297" s="72">
        <f t="shared" si="374"/>
        <v>0</v>
      </c>
      <c r="AE297" s="72">
        <f t="shared" si="374"/>
        <v>0</v>
      </c>
      <c r="AF297" s="72">
        <f t="shared" si="374"/>
        <v>0</v>
      </c>
      <c r="AG297" s="72">
        <f t="shared" si="374"/>
        <v>0</v>
      </c>
      <c r="AH297" s="72">
        <f t="shared" si="374"/>
        <v>0</v>
      </c>
      <c r="AI297" s="72">
        <f t="shared" si="374"/>
        <v>0</v>
      </c>
      <c r="AJ297" s="72">
        <f t="shared" si="374"/>
        <v>0</v>
      </c>
      <c r="AK297" s="72">
        <f t="shared" si="374"/>
        <v>0</v>
      </c>
      <c r="AL297" s="72">
        <f t="shared" si="374"/>
        <v>0</v>
      </c>
      <c r="AM297" s="72">
        <f t="shared" si="374"/>
        <v>0</v>
      </c>
      <c r="AN297" s="72">
        <f t="shared" si="374"/>
        <v>0</v>
      </c>
      <c r="AO297" s="72">
        <f t="shared" si="374"/>
        <v>0</v>
      </c>
      <c r="AP297" s="72">
        <f t="shared" si="374"/>
        <v>0</v>
      </c>
      <c r="AQ297" s="72">
        <f t="shared" si="374"/>
        <v>0</v>
      </c>
      <c r="AR297" s="72">
        <f t="shared" si="374"/>
        <v>0</v>
      </c>
      <c r="AS297" s="72">
        <f t="shared" ref="AS297:BA297" si="375">+AR297+AS289</f>
        <v>0</v>
      </c>
      <c r="AT297" s="72">
        <f t="shared" si="375"/>
        <v>0</v>
      </c>
      <c r="AU297" s="72">
        <f t="shared" si="375"/>
        <v>0</v>
      </c>
      <c r="AV297" s="72">
        <f t="shared" si="375"/>
        <v>0</v>
      </c>
      <c r="AW297" s="72">
        <f t="shared" si="375"/>
        <v>0</v>
      </c>
      <c r="AX297" s="72">
        <f t="shared" si="375"/>
        <v>0</v>
      </c>
      <c r="AY297" s="72">
        <f t="shared" si="375"/>
        <v>0</v>
      </c>
      <c r="AZ297" s="72">
        <f t="shared" si="375"/>
        <v>0</v>
      </c>
      <c r="BA297" s="72">
        <f t="shared" si="375"/>
        <v>0</v>
      </c>
    </row>
    <row r="299" spans="2:53" ht="30" x14ac:dyDescent="0.25">
      <c r="C299" s="75" t="s">
        <v>274</v>
      </c>
      <c r="F299" s="75" t="s">
        <v>275</v>
      </c>
      <c r="G299" s="75" t="s">
        <v>275</v>
      </c>
      <c r="H299" s="75" t="s">
        <v>275</v>
      </c>
      <c r="I299" s="75" t="s">
        <v>275</v>
      </c>
      <c r="J299" s="75" t="s">
        <v>275</v>
      </c>
      <c r="K299" s="75" t="s">
        <v>275</v>
      </c>
      <c r="L299" s="75" t="s">
        <v>275</v>
      </c>
      <c r="M299" s="75" t="s">
        <v>275</v>
      </c>
      <c r="N299" s="75" t="s">
        <v>275</v>
      </c>
      <c r="O299" s="75" t="s">
        <v>275</v>
      </c>
      <c r="P299" s="75" t="s">
        <v>275</v>
      </c>
      <c r="Q299" s="75" t="s">
        <v>275</v>
      </c>
      <c r="R299" s="75" t="s">
        <v>275</v>
      </c>
      <c r="S299" s="75" t="s">
        <v>275</v>
      </c>
      <c r="T299" s="75" t="s">
        <v>275</v>
      </c>
      <c r="U299" s="75" t="s">
        <v>275</v>
      </c>
      <c r="V299" s="75" t="s">
        <v>275</v>
      </c>
      <c r="W299" s="75" t="s">
        <v>275</v>
      </c>
      <c r="X299" s="75" t="s">
        <v>275</v>
      </c>
      <c r="Y299" s="75" t="s">
        <v>275</v>
      </c>
      <c r="Z299" s="75" t="s">
        <v>275</v>
      </c>
      <c r="AA299" s="75" t="s">
        <v>275</v>
      </c>
      <c r="AB299" s="75" t="s">
        <v>275</v>
      </c>
      <c r="AC299" s="75" t="s">
        <v>275</v>
      </c>
      <c r="AD299" s="75" t="s">
        <v>275</v>
      </c>
      <c r="AE299" s="75" t="s">
        <v>275</v>
      </c>
      <c r="AF299" s="75" t="s">
        <v>275</v>
      </c>
      <c r="AG299" s="75" t="s">
        <v>275</v>
      </c>
      <c r="AH299" s="75" t="s">
        <v>275</v>
      </c>
      <c r="AI299" s="75" t="s">
        <v>275</v>
      </c>
      <c r="AJ299" s="75" t="s">
        <v>275</v>
      </c>
      <c r="AK299" s="75" t="s">
        <v>275</v>
      </c>
      <c r="AL299" s="75" t="s">
        <v>275</v>
      </c>
      <c r="AM299" s="75" t="s">
        <v>275</v>
      </c>
      <c r="AN299" s="75" t="s">
        <v>275</v>
      </c>
      <c r="AO299" s="75" t="s">
        <v>275</v>
      </c>
      <c r="AP299" s="75" t="s">
        <v>275</v>
      </c>
      <c r="AQ299" s="75" t="s">
        <v>275</v>
      </c>
      <c r="AR299" s="75" t="s">
        <v>275</v>
      </c>
      <c r="AS299" s="75" t="s">
        <v>275</v>
      </c>
      <c r="AT299" s="75" t="s">
        <v>275</v>
      </c>
      <c r="AU299" s="75" t="s">
        <v>275</v>
      </c>
      <c r="AV299" s="75" t="s">
        <v>275</v>
      </c>
      <c r="AW299" s="75" t="s">
        <v>275</v>
      </c>
      <c r="AX299" s="75" t="s">
        <v>275</v>
      </c>
      <c r="AY299" s="75" t="s">
        <v>275</v>
      </c>
      <c r="AZ299" s="75" t="s">
        <v>275</v>
      </c>
      <c r="BA299" s="75" t="s">
        <v>275</v>
      </c>
    </row>
    <row r="300" spans="2:53" x14ac:dyDescent="0.25">
      <c r="B300" t="str">
        <f t="shared" ref="B300:C303" si="376">+B283</f>
        <v>FABBRICATI</v>
      </c>
      <c r="C300" s="77">
        <f t="shared" si="376"/>
        <v>0.1</v>
      </c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>
        <f>+(U$5*$C300)/12</f>
        <v>0</v>
      </c>
      <c r="V300" s="72">
        <f>+IF(U308=$U5,0,1)*(SUM($U5)*$C300)/12</f>
        <v>0</v>
      </c>
      <c r="W300" s="72">
        <f t="shared" ref="W300:BA306" si="377">+IF(V308=$U5,0,1)*(SUM($U5)*$C300)/12</f>
        <v>0</v>
      </c>
      <c r="X300" s="72">
        <f t="shared" si="377"/>
        <v>0</v>
      </c>
      <c r="Y300" s="72">
        <f t="shared" si="377"/>
        <v>0</v>
      </c>
      <c r="Z300" s="72">
        <f t="shared" si="377"/>
        <v>0</v>
      </c>
      <c r="AA300" s="72">
        <f t="shared" si="377"/>
        <v>0</v>
      </c>
      <c r="AB300" s="72">
        <f t="shared" si="377"/>
        <v>0</v>
      </c>
      <c r="AC300" s="72">
        <f t="shared" si="377"/>
        <v>0</v>
      </c>
      <c r="AD300" s="72">
        <f t="shared" si="377"/>
        <v>0</v>
      </c>
      <c r="AE300" s="72">
        <f t="shared" si="377"/>
        <v>0</v>
      </c>
      <c r="AF300" s="72">
        <f t="shared" si="377"/>
        <v>0</v>
      </c>
      <c r="AG300" s="72">
        <f t="shared" si="377"/>
        <v>0</v>
      </c>
      <c r="AH300" s="72">
        <f t="shared" si="377"/>
        <v>0</v>
      </c>
      <c r="AI300" s="72">
        <f t="shared" si="377"/>
        <v>0</v>
      </c>
      <c r="AJ300" s="72">
        <f t="shared" si="377"/>
        <v>0</v>
      </c>
      <c r="AK300" s="72">
        <f t="shared" si="377"/>
        <v>0</v>
      </c>
      <c r="AL300" s="72">
        <f t="shared" si="377"/>
        <v>0</v>
      </c>
      <c r="AM300" s="72">
        <f t="shared" si="377"/>
        <v>0</v>
      </c>
      <c r="AN300" s="72">
        <f t="shared" si="377"/>
        <v>0</v>
      </c>
      <c r="AO300" s="72">
        <f t="shared" si="377"/>
        <v>0</v>
      </c>
      <c r="AP300" s="72">
        <f t="shared" si="377"/>
        <v>0</v>
      </c>
      <c r="AQ300" s="72">
        <f t="shared" si="377"/>
        <v>0</v>
      </c>
      <c r="AR300" s="72">
        <f t="shared" si="377"/>
        <v>0</v>
      </c>
      <c r="AS300" s="72">
        <f t="shared" si="377"/>
        <v>0</v>
      </c>
      <c r="AT300" s="72">
        <f t="shared" si="377"/>
        <v>0</v>
      </c>
      <c r="AU300" s="72">
        <f t="shared" si="377"/>
        <v>0</v>
      </c>
      <c r="AV300" s="72">
        <f t="shared" si="377"/>
        <v>0</v>
      </c>
      <c r="AW300" s="72">
        <f t="shared" si="377"/>
        <v>0</v>
      </c>
      <c r="AX300" s="72">
        <f t="shared" si="377"/>
        <v>0</v>
      </c>
      <c r="AY300" s="72">
        <f t="shared" si="377"/>
        <v>0</v>
      </c>
      <c r="AZ300" s="72">
        <f t="shared" si="377"/>
        <v>0</v>
      </c>
      <c r="BA300" s="72">
        <f t="shared" si="377"/>
        <v>0</v>
      </c>
    </row>
    <row r="301" spans="2:53" x14ac:dyDescent="0.25">
      <c r="B301" t="str">
        <f t="shared" si="376"/>
        <v>IMPIANTI E MACCHINARI</v>
      </c>
      <c r="C301" s="77">
        <f t="shared" si="376"/>
        <v>0.1</v>
      </c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>
        <f>+(U$6*$C301)/12</f>
        <v>0</v>
      </c>
      <c r="V301" s="72">
        <f t="shared" ref="V301:AK306" si="378">+IF(U309=$U6,0,1)*(SUM($U6)*$C301)/12</f>
        <v>0</v>
      </c>
      <c r="W301" s="72">
        <f t="shared" si="378"/>
        <v>0</v>
      </c>
      <c r="X301" s="72">
        <f t="shared" si="378"/>
        <v>0</v>
      </c>
      <c r="Y301" s="72">
        <f t="shared" si="378"/>
        <v>0</v>
      </c>
      <c r="Z301" s="72">
        <f t="shared" si="378"/>
        <v>0</v>
      </c>
      <c r="AA301" s="72">
        <f t="shared" si="378"/>
        <v>0</v>
      </c>
      <c r="AB301" s="72">
        <f t="shared" si="378"/>
        <v>0</v>
      </c>
      <c r="AC301" s="72">
        <f t="shared" si="378"/>
        <v>0</v>
      </c>
      <c r="AD301" s="72">
        <f t="shared" si="378"/>
        <v>0</v>
      </c>
      <c r="AE301" s="72">
        <f t="shared" si="378"/>
        <v>0</v>
      </c>
      <c r="AF301" s="72">
        <f t="shared" si="378"/>
        <v>0</v>
      </c>
      <c r="AG301" s="72">
        <f t="shared" si="378"/>
        <v>0</v>
      </c>
      <c r="AH301" s="72">
        <f t="shared" si="378"/>
        <v>0</v>
      </c>
      <c r="AI301" s="72">
        <f t="shared" si="378"/>
        <v>0</v>
      </c>
      <c r="AJ301" s="72">
        <f t="shared" si="378"/>
        <v>0</v>
      </c>
      <c r="AK301" s="72">
        <f t="shared" si="378"/>
        <v>0</v>
      </c>
      <c r="AL301" s="72">
        <f t="shared" si="377"/>
        <v>0</v>
      </c>
      <c r="AM301" s="72">
        <f t="shared" si="377"/>
        <v>0</v>
      </c>
      <c r="AN301" s="72">
        <f t="shared" si="377"/>
        <v>0</v>
      </c>
      <c r="AO301" s="72">
        <f t="shared" si="377"/>
        <v>0</v>
      </c>
      <c r="AP301" s="72">
        <f t="shared" si="377"/>
        <v>0</v>
      </c>
      <c r="AQ301" s="72">
        <f t="shared" si="377"/>
        <v>0</v>
      </c>
      <c r="AR301" s="72">
        <f t="shared" si="377"/>
        <v>0</v>
      </c>
      <c r="AS301" s="72">
        <f t="shared" si="377"/>
        <v>0</v>
      </c>
      <c r="AT301" s="72">
        <f t="shared" si="377"/>
        <v>0</v>
      </c>
      <c r="AU301" s="72">
        <f t="shared" si="377"/>
        <v>0</v>
      </c>
      <c r="AV301" s="72">
        <f t="shared" si="377"/>
        <v>0</v>
      </c>
      <c r="AW301" s="72">
        <f t="shared" si="377"/>
        <v>0</v>
      </c>
      <c r="AX301" s="72">
        <f t="shared" si="377"/>
        <v>0</v>
      </c>
      <c r="AY301" s="72">
        <f t="shared" si="377"/>
        <v>0</v>
      </c>
      <c r="AZ301" s="72">
        <f t="shared" si="377"/>
        <v>0</v>
      </c>
      <c r="BA301" s="72">
        <f t="shared" si="377"/>
        <v>0</v>
      </c>
    </row>
    <row r="302" spans="2:53" x14ac:dyDescent="0.25">
      <c r="B302" t="str">
        <f t="shared" si="376"/>
        <v>ATTREZZATURE IND.LI E COMM.LI</v>
      </c>
      <c r="C302" s="77">
        <f t="shared" si="376"/>
        <v>0.1</v>
      </c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>
        <f>+(U$7*$C302)/12</f>
        <v>0</v>
      </c>
      <c r="V302" s="72">
        <f t="shared" si="378"/>
        <v>0</v>
      </c>
      <c r="W302" s="72">
        <f t="shared" si="377"/>
        <v>0</v>
      </c>
      <c r="X302" s="72">
        <f t="shared" si="377"/>
        <v>0</v>
      </c>
      <c r="Y302" s="72">
        <f t="shared" si="377"/>
        <v>0</v>
      </c>
      <c r="Z302" s="72">
        <f t="shared" si="377"/>
        <v>0</v>
      </c>
      <c r="AA302" s="72">
        <f t="shared" si="377"/>
        <v>0</v>
      </c>
      <c r="AB302" s="72">
        <f t="shared" si="377"/>
        <v>0</v>
      </c>
      <c r="AC302" s="72">
        <f t="shared" si="377"/>
        <v>0</v>
      </c>
      <c r="AD302" s="72">
        <f t="shared" si="377"/>
        <v>0</v>
      </c>
      <c r="AE302" s="72">
        <f t="shared" si="377"/>
        <v>0</v>
      </c>
      <c r="AF302" s="72">
        <f t="shared" si="377"/>
        <v>0</v>
      </c>
      <c r="AG302" s="72">
        <f t="shared" si="377"/>
        <v>0</v>
      </c>
      <c r="AH302" s="72">
        <f t="shared" si="377"/>
        <v>0</v>
      </c>
      <c r="AI302" s="72">
        <f t="shared" si="377"/>
        <v>0</v>
      </c>
      <c r="AJ302" s="72">
        <f t="shared" si="377"/>
        <v>0</v>
      </c>
      <c r="AK302" s="72">
        <f t="shared" si="377"/>
        <v>0</v>
      </c>
      <c r="AL302" s="72">
        <f t="shared" si="377"/>
        <v>0</v>
      </c>
      <c r="AM302" s="72">
        <f t="shared" si="377"/>
        <v>0</v>
      </c>
      <c r="AN302" s="72">
        <f t="shared" si="377"/>
        <v>0</v>
      </c>
      <c r="AO302" s="72">
        <f t="shared" si="377"/>
        <v>0</v>
      </c>
      <c r="AP302" s="72">
        <f t="shared" si="377"/>
        <v>0</v>
      </c>
      <c r="AQ302" s="72">
        <f t="shared" si="377"/>
        <v>0</v>
      </c>
      <c r="AR302" s="72">
        <f t="shared" si="377"/>
        <v>0</v>
      </c>
      <c r="AS302" s="72">
        <f t="shared" si="377"/>
        <v>0</v>
      </c>
      <c r="AT302" s="72">
        <f t="shared" si="377"/>
        <v>0</v>
      </c>
      <c r="AU302" s="72">
        <f t="shared" si="377"/>
        <v>0</v>
      </c>
      <c r="AV302" s="72">
        <f t="shared" si="377"/>
        <v>0</v>
      </c>
      <c r="AW302" s="72">
        <f t="shared" si="377"/>
        <v>0</v>
      </c>
      <c r="AX302" s="72">
        <f t="shared" si="377"/>
        <v>0</v>
      </c>
      <c r="AY302" s="72">
        <f t="shared" si="377"/>
        <v>0</v>
      </c>
      <c r="AZ302" s="72">
        <f t="shared" si="377"/>
        <v>0</v>
      </c>
      <c r="BA302" s="72">
        <f t="shared" si="377"/>
        <v>0</v>
      </c>
    </row>
    <row r="303" spans="2:53" x14ac:dyDescent="0.25">
      <c r="B303" t="str">
        <f t="shared" si="376"/>
        <v>ALTRI BENI</v>
      </c>
      <c r="C303" s="77">
        <f t="shared" si="376"/>
        <v>0.1</v>
      </c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>
        <f>+(U$8*$C303)/12</f>
        <v>0</v>
      </c>
      <c r="V303" s="72">
        <f t="shared" si="378"/>
        <v>0</v>
      </c>
      <c r="W303" s="72">
        <f t="shared" si="377"/>
        <v>0</v>
      </c>
      <c r="X303" s="72">
        <f t="shared" si="377"/>
        <v>0</v>
      </c>
      <c r="Y303" s="72">
        <f t="shared" si="377"/>
        <v>0</v>
      </c>
      <c r="Z303" s="72">
        <f t="shared" si="377"/>
        <v>0</v>
      </c>
      <c r="AA303" s="72">
        <f t="shared" si="377"/>
        <v>0</v>
      </c>
      <c r="AB303" s="72">
        <f t="shared" si="377"/>
        <v>0</v>
      </c>
      <c r="AC303" s="72">
        <f t="shared" si="377"/>
        <v>0</v>
      </c>
      <c r="AD303" s="72">
        <f t="shared" si="377"/>
        <v>0</v>
      </c>
      <c r="AE303" s="72">
        <f t="shared" si="377"/>
        <v>0</v>
      </c>
      <c r="AF303" s="72">
        <f t="shared" si="377"/>
        <v>0</v>
      </c>
      <c r="AG303" s="72">
        <f t="shared" si="377"/>
        <v>0</v>
      </c>
      <c r="AH303" s="72">
        <f t="shared" si="377"/>
        <v>0</v>
      </c>
      <c r="AI303" s="72">
        <f t="shared" si="377"/>
        <v>0</v>
      </c>
      <c r="AJ303" s="72">
        <f t="shared" si="377"/>
        <v>0</v>
      </c>
      <c r="AK303" s="72">
        <f t="shared" si="377"/>
        <v>0</v>
      </c>
      <c r="AL303" s="72">
        <f t="shared" si="377"/>
        <v>0</v>
      </c>
      <c r="AM303" s="72">
        <f t="shared" si="377"/>
        <v>0</v>
      </c>
      <c r="AN303" s="72">
        <f t="shared" si="377"/>
        <v>0</v>
      </c>
      <c r="AO303" s="72">
        <f t="shared" si="377"/>
        <v>0</v>
      </c>
      <c r="AP303" s="72">
        <f t="shared" si="377"/>
        <v>0</v>
      </c>
      <c r="AQ303" s="72">
        <f t="shared" si="377"/>
        <v>0</v>
      </c>
      <c r="AR303" s="72">
        <f t="shared" si="377"/>
        <v>0</v>
      </c>
      <c r="AS303" s="72">
        <f t="shared" si="377"/>
        <v>0</v>
      </c>
      <c r="AT303" s="72">
        <f t="shared" si="377"/>
        <v>0</v>
      </c>
      <c r="AU303" s="72">
        <f t="shared" si="377"/>
        <v>0</v>
      </c>
      <c r="AV303" s="72">
        <f t="shared" si="377"/>
        <v>0</v>
      </c>
      <c r="AW303" s="72">
        <f t="shared" si="377"/>
        <v>0</v>
      </c>
      <c r="AX303" s="72">
        <f t="shared" si="377"/>
        <v>0</v>
      </c>
      <c r="AY303" s="72">
        <f t="shared" si="377"/>
        <v>0</v>
      </c>
      <c r="AZ303" s="72">
        <f t="shared" si="377"/>
        <v>0</v>
      </c>
      <c r="BA303" s="72">
        <f t="shared" si="377"/>
        <v>0</v>
      </c>
    </row>
    <row r="304" spans="2:53" x14ac:dyDescent="0.25">
      <c r="B304" t="str">
        <f t="shared" ref="B304:C306" si="379">+B287</f>
        <v>COSTI D'IMPIANTO E AMPLIAMENTO</v>
      </c>
      <c r="C304" s="77">
        <f t="shared" si="379"/>
        <v>0.1</v>
      </c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>
        <f>+(U$9*$C304)/12</f>
        <v>0</v>
      </c>
      <c r="V304" s="72">
        <f t="shared" si="378"/>
        <v>0</v>
      </c>
      <c r="W304" s="72">
        <f t="shared" si="377"/>
        <v>0</v>
      </c>
      <c r="X304" s="72">
        <f t="shared" si="377"/>
        <v>0</v>
      </c>
      <c r="Y304" s="72">
        <f t="shared" si="377"/>
        <v>0</v>
      </c>
      <c r="Z304" s="72">
        <f t="shared" si="377"/>
        <v>0</v>
      </c>
      <c r="AA304" s="72">
        <f t="shared" si="377"/>
        <v>0</v>
      </c>
      <c r="AB304" s="72">
        <f t="shared" si="377"/>
        <v>0</v>
      </c>
      <c r="AC304" s="72">
        <f t="shared" si="377"/>
        <v>0</v>
      </c>
      <c r="AD304" s="72">
        <f t="shared" si="377"/>
        <v>0</v>
      </c>
      <c r="AE304" s="72">
        <f t="shared" si="377"/>
        <v>0</v>
      </c>
      <c r="AF304" s="72">
        <f t="shared" si="377"/>
        <v>0</v>
      </c>
      <c r="AG304" s="72">
        <f t="shared" si="377"/>
        <v>0</v>
      </c>
      <c r="AH304" s="72">
        <f t="shared" si="377"/>
        <v>0</v>
      </c>
      <c r="AI304" s="72">
        <f t="shared" si="377"/>
        <v>0</v>
      </c>
      <c r="AJ304" s="72">
        <f t="shared" si="377"/>
        <v>0</v>
      </c>
      <c r="AK304" s="72">
        <f t="shared" si="377"/>
        <v>0</v>
      </c>
      <c r="AL304" s="72">
        <f t="shared" si="377"/>
        <v>0</v>
      </c>
      <c r="AM304" s="72">
        <f t="shared" si="377"/>
        <v>0</v>
      </c>
      <c r="AN304" s="72">
        <f t="shared" si="377"/>
        <v>0</v>
      </c>
      <c r="AO304" s="72">
        <f t="shared" si="377"/>
        <v>0</v>
      </c>
      <c r="AP304" s="72">
        <f t="shared" si="377"/>
        <v>0</v>
      </c>
      <c r="AQ304" s="72">
        <f t="shared" si="377"/>
        <v>0</v>
      </c>
      <c r="AR304" s="72">
        <f t="shared" si="377"/>
        <v>0</v>
      </c>
      <c r="AS304" s="72">
        <f t="shared" si="377"/>
        <v>0</v>
      </c>
      <c r="AT304" s="72">
        <f t="shared" si="377"/>
        <v>0</v>
      </c>
      <c r="AU304" s="72">
        <f t="shared" si="377"/>
        <v>0</v>
      </c>
      <c r="AV304" s="72">
        <f t="shared" si="377"/>
        <v>0</v>
      </c>
      <c r="AW304" s="72">
        <f t="shared" si="377"/>
        <v>0</v>
      </c>
      <c r="AX304" s="72">
        <f t="shared" si="377"/>
        <v>0</v>
      </c>
      <c r="AY304" s="72">
        <f t="shared" si="377"/>
        <v>0</v>
      </c>
      <c r="AZ304" s="72">
        <f t="shared" si="377"/>
        <v>0</v>
      </c>
      <c r="BA304" s="72">
        <f t="shared" si="377"/>
        <v>0</v>
      </c>
    </row>
    <row r="305" spans="2:53" x14ac:dyDescent="0.25">
      <c r="B305" t="str">
        <f t="shared" si="379"/>
        <v>Ricerca &amp; Sviluppo</v>
      </c>
      <c r="C305" s="77">
        <f t="shared" si="379"/>
        <v>0.1</v>
      </c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>
        <f>+(U$10*$C305)/12</f>
        <v>0</v>
      </c>
      <c r="V305" s="72">
        <f t="shared" si="378"/>
        <v>0</v>
      </c>
      <c r="W305" s="72">
        <f t="shared" si="377"/>
        <v>0</v>
      </c>
      <c r="X305" s="72">
        <f t="shared" si="377"/>
        <v>0</v>
      </c>
      <c r="Y305" s="72">
        <f t="shared" si="377"/>
        <v>0</v>
      </c>
      <c r="Z305" s="72">
        <f t="shared" si="377"/>
        <v>0</v>
      </c>
      <c r="AA305" s="72">
        <f t="shared" si="377"/>
        <v>0</v>
      </c>
      <c r="AB305" s="72">
        <f t="shared" si="377"/>
        <v>0</v>
      </c>
      <c r="AC305" s="72">
        <f t="shared" si="377"/>
        <v>0</v>
      </c>
      <c r="AD305" s="72">
        <f t="shared" si="377"/>
        <v>0</v>
      </c>
      <c r="AE305" s="72">
        <f t="shared" si="377"/>
        <v>0</v>
      </c>
      <c r="AF305" s="72">
        <f t="shared" si="377"/>
        <v>0</v>
      </c>
      <c r="AG305" s="72">
        <f t="shared" si="377"/>
        <v>0</v>
      </c>
      <c r="AH305" s="72">
        <f t="shared" si="377"/>
        <v>0</v>
      </c>
      <c r="AI305" s="72">
        <f t="shared" si="377"/>
        <v>0</v>
      </c>
      <c r="AJ305" s="72">
        <f t="shared" si="377"/>
        <v>0</v>
      </c>
      <c r="AK305" s="72">
        <f t="shared" si="377"/>
        <v>0</v>
      </c>
      <c r="AL305" s="72">
        <f t="shared" si="377"/>
        <v>0</v>
      </c>
      <c r="AM305" s="72">
        <f t="shared" si="377"/>
        <v>0</v>
      </c>
      <c r="AN305" s="72">
        <f t="shared" si="377"/>
        <v>0</v>
      </c>
      <c r="AO305" s="72">
        <f t="shared" si="377"/>
        <v>0</v>
      </c>
      <c r="AP305" s="72">
        <f t="shared" si="377"/>
        <v>0</v>
      </c>
      <c r="AQ305" s="72">
        <f t="shared" si="377"/>
        <v>0</v>
      </c>
      <c r="AR305" s="72">
        <f t="shared" si="377"/>
        <v>0</v>
      </c>
      <c r="AS305" s="72">
        <f t="shared" si="377"/>
        <v>0</v>
      </c>
      <c r="AT305" s="72">
        <f t="shared" si="377"/>
        <v>0</v>
      </c>
      <c r="AU305" s="72">
        <f t="shared" si="377"/>
        <v>0</v>
      </c>
      <c r="AV305" s="72">
        <f t="shared" si="377"/>
        <v>0</v>
      </c>
      <c r="AW305" s="72">
        <f t="shared" si="377"/>
        <v>0</v>
      </c>
      <c r="AX305" s="72">
        <f t="shared" si="377"/>
        <v>0</v>
      </c>
      <c r="AY305" s="72">
        <f t="shared" si="377"/>
        <v>0</v>
      </c>
      <c r="AZ305" s="72">
        <f t="shared" si="377"/>
        <v>0</v>
      </c>
      <c r="BA305" s="72">
        <f t="shared" si="377"/>
        <v>0</v>
      </c>
    </row>
    <row r="306" spans="2:53" x14ac:dyDescent="0.25">
      <c r="B306" t="str">
        <f t="shared" si="379"/>
        <v>ALTRE IMM.NI IMMATERIALI</v>
      </c>
      <c r="C306" s="77">
        <f t="shared" si="379"/>
        <v>0.1</v>
      </c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>
        <f>+(U$11*$C306)/12</f>
        <v>0</v>
      </c>
      <c r="V306" s="72">
        <f t="shared" si="378"/>
        <v>0</v>
      </c>
      <c r="W306" s="72">
        <f t="shared" si="377"/>
        <v>0</v>
      </c>
      <c r="X306" s="72">
        <f t="shared" si="377"/>
        <v>0</v>
      </c>
      <c r="Y306" s="72">
        <f t="shared" si="377"/>
        <v>0</v>
      </c>
      <c r="Z306" s="72">
        <f t="shared" si="377"/>
        <v>0</v>
      </c>
      <c r="AA306" s="72">
        <f t="shared" si="377"/>
        <v>0</v>
      </c>
      <c r="AB306" s="72">
        <f t="shared" si="377"/>
        <v>0</v>
      </c>
      <c r="AC306" s="72">
        <f t="shared" si="377"/>
        <v>0</v>
      </c>
      <c r="AD306" s="72">
        <f t="shared" si="377"/>
        <v>0</v>
      </c>
      <c r="AE306" s="72">
        <f t="shared" si="377"/>
        <v>0</v>
      </c>
      <c r="AF306" s="72">
        <f t="shared" si="377"/>
        <v>0</v>
      </c>
      <c r="AG306" s="72">
        <f t="shared" si="377"/>
        <v>0</v>
      </c>
      <c r="AH306" s="72">
        <f t="shared" si="377"/>
        <v>0</v>
      </c>
      <c r="AI306" s="72">
        <f t="shared" ref="AI306:BA306" si="380">+IF(AH314=$U11,0,1)*(SUM($U11)*$C306)/12</f>
        <v>0</v>
      </c>
      <c r="AJ306" s="72">
        <f t="shared" si="380"/>
        <v>0</v>
      </c>
      <c r="AK306" s="72">
        <f t="shared" si="380"/>
        <v>0</v>
      </c>
      <c r="AL306" s="72">
        <f t="shared" si="380"/>
        <v>0</v>
      </c>
      <c r="AM306" s="72">
        <f t="shared" si="380"/>
        <v>0</v>
      </c>
      <c r="AN306" s="72">
        <f t="shared" si="380"/>
        <v>0</v>
      </c>
      <c r="AO306" s="72">
        <f t="shared" si="380"/>
        <v>0</v>
      </c>
      <c r="AP306" s="72">
        <f t="shared" si="380"/>
        <v>0</v>
      </c>
      <c r="AQ306" s="72">
        <f t="shared" si="380"/>
        <v>0</v>
      </c>
      <c r="AR306" s="72">
        <f t="shared" si="380"/>
        <v>0</v>
      </c>
      <c r="AS306" s="72">
        <f t="shared" si="380"/>
        <v>0</v>
      </c>
      <c r="AT306" s="72">
        <f t="shared" si="380"/>
        <v>0</v>
      </c>
      <c r="AU306" s="72">
        <f t="shared" si="380"/>
        <v>0</v>
      </c>
      <c r="AV306" s="72">
        <f t="shared" si="380"/>
        <v>0</v>
      </c>
      <c r="AW306" s="72">
        <f t="shared" si="380"/>
        <v>0</v>
      </c>
      <c r="AX306" s="72">
        <f t="shared" si="380"/>
        <v>0</v>
      </c>
      <c r="AY306" s="72">
        <f t="shared" si="380"/>
        <v>0</v>
      </c>
      <c r="AZ306" s="72">
        <f t="shared" si="380"/>
        <v>0</v>
      </c>
      <c r="BA306" s="72">
        <f t="shared" si="380"/>
        <v>0</v>
      </c>
    </row>
    <row r="307" spans="2:53" ht="30" x14ac:dyDescent="0.25">
      <c r="C307" s="75"/>
      <c r="F307" s="75" t="s">
        <v>276</v>
      </c>
      <c r="G307" s="75" t="s">
        <v>276</v>
      </c>
      <c r="H307" s="75" t="s">
        <v>276</v>
      </c>
      <c r="I307" s="75" t="s">
        <v>276</v>
      </c>
      <c r="J307" s="75" t="s">
        <v>276</v>
      </c>
      <c r="K307" s="75" t="s">
        <v>276</v>
      </c>
      <c r="L307" s="75" t="s">
        <v>276</v>
      </c>
      <c r="M307" s="75" t="s">
        <v>276</v>
      </c>
      <c r="N307" s="75" t="s">
        <v>276</v>
      </c>
      <c r="O307" s="75" t="s">
        <v>276</v>
      </c>
      <c r="P307" s="75" t="s">
        <v>276</v>
      </c>
      <c r="Q307" s="75" t="s">
        <v>276</v>
      </c>
      <c r="R307" s="75" t="s">
        <v>276</v>
      </c>
      <c r="S307" s="75" t="s">
        <v>276</v>
      </c>
      <c r="T307" s="75" t="s">
        <v>276</v>
      </c>
      <c r="U307" s="75" t="s">
        <v>276</v>
      </c>
      <c r="V307" s="75" t="s">
        <v>276</v>
      </c>
      <c r="W307" s="75" t="s">
        <v>276</v>
      </c>
      <c r="X307" s="75" t="s">
        <v>276</v>
      </c>
      <c r="Y307" s="75" t="s">
        <v>276</v>
      </c>
      <c r="Z307" s="75" t="s">
        <v>276</v>
      </c>
      <c r="AA307" s="75" t="s">
        <v>276</v>
      </c>
      <c r="AB307" s="75" t="s">
        <v>276</v>
      </c>
      <c r="AC307" s="75" t="s">
        <v>276</v>
      </c>
      <c r="AD307" s="75" t="s">
        <v>276</v>
      </c>
      <c r="AE307" s="75" t="s">
        <v>276</v>
      </c>
      <c r="AF307" s="75" t="s">
        <v>276</v>
      </c>
      <c r="AG307" s="75" t="s">
        <v>276</v>
      </c>
      <c r="AH307" s="75" t="s">
        <v>276</v>
      </c>
      <c r="AI307" s="75" t="s">
        <v>276</v>
      </c>
      <c r="AJ307" s="75" t="s">
        <v>276</v>
      </c>
      <c r="AK307" s="75" t="s">
        <v>276</v>
      </c>
      <c r="AL307" s="75" t="s">
        <v>276</v>
      </c>
      <c r="AM307" s="75" t="s">
        <v>276</v>
      </c>
      <c r="AN307" s="75" t="s">
        <v>276</v>
      </c>
      <c r="AO307" s="75" t="s">
        <v>276</v>
      </c>
      <c r="AP307" s="75" t="s">
        <v>276</v>
      </c>
      <c r="AQ307" s="75" t="s">
        <v>276</v>
      </c>
      <c r="AR307" s="75" t="s">
        <v>276</v>
      </c>
      <c r="AS307" s="75" t="s">
        <v>276</v>
      </c>
      <c r="AT307" s="75" t="s">
        <v>276</v>
      </c>
      <c r="AU307" s="75" t="s">
        <v>276</v>
      </c>
      <c r="AV307" s="75" t="s">
        <v>276</v>
      </c>
      <c r="AW307" s="75" t="s">
        <v>276</v>
      </c>
      <c r="AX307" s="75" t="s">
        <v>276</v>
      </c>
      <c r="AY307" s="75" t="s">
        <v>276</v>
      </c>
      <c r="AZ307" s="75" t="s">
        <v>276</v>
      </c>
      <c r="BA307" s="75" t="s">
        <v>276</v>
      </c>
    </row>
    <row r="308" spans="2:53" x14ac:dyDescent="0.25">
      <c r="B308" t="str">
        <f t="shared" ref="B308:B314" si="381">+B300</f>
        <v>FABBRICATI</v>
      </c>
      <c r="C308" s="77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>
        <f t="shared" ref="U308:BA308" si="382">+T308+U300</f>
        <v>0</v>
      </c>
      <c r="V308" s="72">
        <f t="shared" si="382"/>
        <v>0</v>
      </c>
      <c r="W308" s="72">
        <f t="shared" si="382"/>
        <v>0</v>
      </c>
      <c r="X308" s="72">
        <f t="shared" si="382"/>
        <v>0</v>
      </c>
      <c r="Y308" s="72">
        <f t="shared" si="382"/>
        <v>0</v>
      </c>
      <c r="Z308" s="72">
        <f t="shared" si="382"/>
        <v>0</v>
      </c>
      <c r="AA308" s="72">
        <f t="shared" si="382"/>
        <v>0</v>
      </c>
      <c r="AB308" s="72">
        <f t="shared" si="382"/>
        <v>0</v>
      </c>
      <c r="AC308" s="72">
        <f t="shared" si="382"/>
        <v>0</v>
      </c>
      <c r="AD308" s="72">
        <f t="shared" si="382"/>
        <v>0</v>
      </c>
      <c r="AE308" s="72">
        <f t="shared" si="382"/>
        <v>0</v>
      </c>
      <c r="AF308" s="72">
        <f t="shared" si="382"/>
        <v>0</v>
      </c>
      <c r="AG308" s="72">
        <f t="shared" si="382"/>
        <v>0</v>
      </c>
      <c r="AH308" s="72">
        <f t="shared" si="382"/>
        <v>0</v>
      </c>
      <c r="AI308" s="72">
        <f t="shared" si="382"/>
        <v>0</v>
      </c>
      <c r="AJ308" s="72">
        <f t="shared" si="382"/>
        <v>0</v>
      </c>
      <c r="AK308" s="72">
        <f t="shared" si="382"/>
        <v>0</v>
      </c>
      <c r="AL308" s="72">
        <f t="shared" si="382"/>
        <v>0</v>
      </c>
      <c r="AM308" s="72">
        <f t="shared" si="382"/>
        <v>0</v>
      </c>
      <c r="AN308" s="72">
        <f t="shared" si="382"/>
        <v>0</v>
      </c>
      <c r="AO308" s="72">
        <f t="shared" si="382"/>
        <v>0</v>
      </c>
      <c r="AP308" s="72">
        <f t="shared" si="382"/>
        <v>0</v>
      </c>
      <c r="AQ308" s="72">
        <f t="shared" si="382"/>
        <v>0</v>
      </c>
      <c r="AR308" s="72">
        <f t="shared" si="382"/>
        <v>0</v>
      </c>
      <c r="AS308" s="72">
        <f t="shared" si="382"/>
        <v>0</v>
      </c>
      <c r="AT308" s="72">
        <f t="shared" si="382"/>
        <v>0</v>
      </c>
      <c r="AU308" s="72">
        <f t="shared" si="382"/>
        <v>0</v>
      </c>
      <c r="AV308" s="72">
        <f t="shared" si="382"/>
        <v>0</v>
      </c>
      <c r="AW308" s="72">
        <f t="shared" si="382"/>
        <v>0</v>
      </c>
      <c r="AX308" s="72">
        <f t="shared" si="382"/>
        <v>0</v>
      </c>
      <c r="AY308" s="72">
        <f t="shared" si="382"/>
        <v>0</v>
      </c>
      <c r="AZ308" s="72">
        <f t="shared" si="382"/>
        <v>0</v>
      </c>
      <c r="BA308" s="72">
        <f t="shared" si="382"/>
        <v>0</v>
      </c>
    </row>
    <row r="309" spans="2:53" x14ac:dyDescent="0.25">
      <c r="B309" t="str">
        <f t="shared" si="381"/>
        <v>IMPIANTI E MACCHINARI</v>
      </c>
      <c r="C309" s="77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>
        <f t="shared" ref="U309:BA309" si="383">+T309+U301</f>
        <v>0</v>
      </c>
      <c r="V309" s="72">
        <f t="shared" si="383"/>
        <v>0</v>
      </c>
      <c r="W309" s="72">
        <f t="shared" si="383"/>
        <v>0</v>
      </c>
      <c r="X309" s="72">
        <f t="shared" si="383"/>
        <v>0</v>
      </c>
      <c r="Y309" s="72">
        <f t="shared" si="383"/>
        <v>0</v>
      </c>
      <c r="Z309" s="72">
        <f t="shared" si="383"/>
        <v>0</v>
      </c>
      <c r="AA309" s="72">
        <f t="shared" si="383"/>
        <v>0</v>
      </c>
      <c r="AB309" s="72">
        <f t="shared" si="383"/>
        <v>0</v>
      </c>
      <c r="AC309" s="72">
        <f t="shared" si="383"/>
        <v>0</v>
      </c>
      <c r="AD309" s="72">
        <f t="shared" si="383"/>
        <v>0</v>
      </c>
      <c r="AE309" s="72">
        <f t="shared" si="383"/>
        <v>0</v>
      </c>
      <c r="AF309" s="72">
        <f t="shared" si="383"/>
        <v>0</v>
      </c>
      <c r="AG309" s="72">
        <f t="shared" si="383"/>
        <v>0</v>
      </c>
      <c r="AH309" s="72">
        <f t="shared" si="383"/>
        <v>0</v>
      </c>
      <c r="AI309" s="72">
        <f t="shared" si="383"/>
        <v>0</v>
      </c>
      <c r="AJ309" s="72">
        <f t="shared" si="383"/>
        <v>0</v>
      </c>
      <c r="AK309" s="72">
        <f t="shared" si="383"/>
        <v>0</v>
      </c>
      <c r="AL309" s="72">
        <f t="shared" si="383"/>
        <v>0</v>
      </c>
      <c r="AM309" s="72">
        <f t="shared" si="383"/>
        <v>0</v>
      </c>
      <c r="AN309" s="72">
        <f t="shared" si="383"/>
        <v>0</v>
      </c>
      <c r="AO309" s="72">
        <f t="shared" si="383"/>
        <v>0</v>
      </c>
      <c r="AP309" s="72">
        <f t="shared" si="383"/>
        <v>0</v>
      </c>
      <c r="AQ309" s="72">
        <f t="shared" si="383"/>
        <v>0</v>
      </c>
      <c r="AR309" s="72">
        <f t="shared" si="383"/>
        <v>0</v>
      </c>
      <c r="AS309" s="72">
        <f t="shared" si="383"/>
        <v>0</v>
      </c>
      <c r="AT309" s="72">
        <f t="shared" si="383"/>
        <v>0</v>
      </c>
      <c r="AU309" s="72">
        <f t="shared" si="383"/>
        <v>0</v>
      </c>
      <c r="AV309" s="72">
        <f t="shared" si="383"/>
        <v>0</v>
      </c>
      <c r="AW309" s="72">
        <f t="shared" si="383"/>
        <v>0</v>
      </c>
      <c r="AX309" s="72">
        <f t="shared" si="383"/>
        <v>0</v>
      </c>
      <c r="AY309" s="72">
        <f t="shared" si="383"/>
        <v>0</v>
      </c>
      <c r="AZ309" s="72">
        <f t="shared" si="383"/>
        <v>0</v>
      </c>
      <c r="BA309" s="72">
        <f t="shared" si="383"/>
        <v>0</v>
      </c>
    </row>
    <row r="310" spans="2:53" x14ac:dyDescent="0.25">
      <c r="B310" t="str">
        <f t="shared" si="381"/>
        <v>ATTREZZATURE IND.LI E COMM.LI</v>
      </c>
      <c r="C310" s="77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>
        <f t="shared" ref="U310:BA311" si="384">+T310+U302</f>
        <v>0</v>
      </c>
      <c r="V310" s="72">
        <f t="shared" si="384"/>
        <v>0</v>
      </c>
      <c r="W310" s="72">
        <f t="shared" si="384"/>
        <v>0</v>
      </c>
      <c r="X310" s="72">
        <f t="shared" si="384"/>
        <v>0</v>
      </c>
      <c r="Y310" s="72">
        <f t="shared" si="384"/>
        <v>0</v>
      </c>
      <c r="Z310" s="72">
        <f t="shared" si="384"/>
        <v>0</v>
      </c>
      <c r="AA310" s="72">
        <f t="shared" si="384"/>
        <v>0</v>
      </c>
      <c r="AB310" s="72">
        <f t="shared" si="384"/>
        <v>0</v>
      </c>
      <c r="AC310" s="72">
        <f t="shared" si="384"/>
        <v>0</v>
      </c>
      <c r="AD310" s="72">
        <f t="shared" si="384"/>
        <v>0</v>
      </c>
      <c r="AE310" s="72">
        <f t="shared" si="384"/>
        <v>0</v>
      </c>
      <c r="AF310" s="72">
        <f t="shared" si="384"/>
        <v>0</v>
      </c>
      <c r="AG310" s="72">
        <f t="shared" si="384"/>
        <v>0</v>
      </c>
      <c r="AH310" s="72">
        <f t="shared" si="384"/>
        <v>0</v>
      </c>
      <c r="AI310" s="72">
        <f t="shared" si="384"/>
        <v>0</v>
      </c>
      <c r="AJ310" s="72">
        <f t="shared" si="384"/>
        <v>0</v>
      </c>
      <c r="AK310" s="72">
        <f t="shared" si="384"/>
        <v>0</v>
      </c>
      <c r="AL310" s="72">
        <f t="shared" si="384"/>
        <v>0</v>
      </c>
      <c r="AM310" s="72">
        <f t="shared" si="384"/>
        <v>0</v>
      </c>
      <c r="AN310" s="72">
        <f t="shared" si="384"/>
        <v>0</v>
      </c>
      <c r="AO310" s="72">
        <f t="shared" si="384"/>
        <v>0</v>
      </c>
      <c r="AP310" s="72">
        <f t="shared" si="384"/>
        <v>0</v>
      </c>
      <c r="AQ310" s="72">
        <f t="shared" si="384"/>
        <v>0</v>
      </c>
      <c r="AR310" s="72">
        <f t="shared" si="384"/>
        <v>0</v>
      </c>
      <c r="AS310" s="72">
        <f t="shared" si="384"/>
        <v>0</v>
      </c>
      <c r="AT310" s="72">
        <f t="shared" si="384"/>
        <v>0</v>
      </c>
      <c r="AU310" s="72">
        <f t="shared" si="384"/>
        <v>0</v>
      </c>
      <c r="AV310" s="72">
        <f t="shared" si="384"/>
        <v>0</v>
      </c>
      <c r="AW310" s="72">
        <f t="shared" si="384"/>
        <v>0</v>
      </c>
      <c r="AX310" s="72">
        <f t="shared" si="384"/>
        <v>0</v>
      </c>
      <c r="AY310" s="72">
        <f t="shared" si="384"/>
        <v>0</v>
      </c>
      <c r="AZ310" s="72">
        <f t="shared" si="384"/>
        <v>0</v>
      </c>
      <c r="BA310" s="72">
        <f t="shared" si="384"/>
        <v>0</v>
      </c>
    </row>
    <row r="311" spans="2:53" x14ac:dyDescent="0.25">
      <c r="B311" t="str">
        <f t="shared" si="381"/>
        <v>ALTRI BENI</v>
      </c>
      <c r="C311" s="77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>
        <f t="shared" si="384"/>
        <v>0</v>
      </c>
      <c r="V311" s="72">
        <f t="shared" si="384"/>
        <v>0</v>
      </c>
      <c r="W311" s="72">
        <f t="shared" si="384"/>
        <v>0</v>
      </c>
      <c r="X311" s="72">
        <f t="shared" si="384"/>
        <v>0</v>
      </c>
      <c r="Y311" s="72">
        <f t="shared" si="384"/>
        <v>0</v>
      </c>
      <c r="Z311" s="72">
        <f t="shared" si="384"/>
        <v>0</v>
      </c>
      <c r="AA311" s="72">
        <f t="shared" si="384"/>
        <v>0</v>
      </c>
      <c r="AB311" s="72">
        <f t="shared" si="384"/>
        <v>0</v>
      </c>
      <c r="AC311" s="72">
        <f t="shared" si="384"/>
        <v>0</v>
      </c>
      <c r="AD311" s="72">
        <f t="shared" si="384"/>
        <v>0</v>
      </c>
      <c r="AE311" s="72">
        <f t="shared" si="384"/>
        <v>0</v>
      </c>
      <c r="AF311" s="72">
        <f t="shared" si="384"/>
        <v>0</v>
      </c>
      <c r="AG311" s="72">
        <f t="shared" si="384"/>
        <v>0</v>
      </c>
      <c r="AH311" s="72">
        <f t="shared" si="384"/>
        <v>0</v>
      </c>
      <c r="AI311" s="72">
        <f t="shared" si="384"/>
        <v>0</v>
      </c>
      <c r="AJ311" s="72">
        <f t="shared" si="384"/>
        <v>0</v>
      </c>
      <c r="AK311" s="72">
        <f t="shared" si="384"/>
        <v>0</v>
      </c>
      <c r="AL311" s="72">
        <f t="shared" si="384"/>
        <v>0</v>
      </c>
      <c r="AM311" s="72">
        <f t="shared" si="384"/>
        <v>0</v>
      </c>
      <c r="AN311" s="72">
        <f t="shared" si="384"/>
        <v>0</v>
      </c>
      <c r="AO311" s="72">
        <f t="shared" si="384"/>
        <v>0</v>
      </c>
      <c r="AP311" s="72">
        <f t="shared" si="384"/>
        <v>0</v>
      </c>
      <c r="AQ311" s="72">
        <f t="shared" si="384"/>
        <v>0</v>
      </c>
      <c r="AR311" s="72">
        <f t="shared" si="384"/>
        <v>0</v>
      </c>
      <c r="AS311" s="72">
        <f t="shared" si="384"/>
        <v>0</v>
      </c>
      <c r="AT311" s="72">
        <f t="shared" si="384"/>
        <v>0</v>
      </c>
      <c r="AU311" s="72">
        <f t="shared" si="384"/>
        <v>0</v>
      </c>
      <c r="AV311" s="72">
        <f t="shared" si="384"/>
        <v>0</v>
      </c>
      <c r="AW311" s="72">
        <f t="shared" si="384"/>
        <v>0</v>
      </c>
      <c r="AX311" s="72">
        <f t="shared" si="384"/>
        <v>0</v>
      </c>
      <c r="AY311" s="72">
        <f t="shared" si="384"/>
        <v>0</v>
      </c>
      <c r="AZ311" s="72">
        <f t="shared" si="384"/>
        <v>0</v>
      </c>
      <c r="BA311" s="72">
        <f t="shared" si="384"/>
        <v>0</v>
      </c>
    </row>
    <row r="312" spans="2:53" x14ac:dyDescent="0.25">
      <c r="B312" t="str">
        <f t="shared" si="381"/>
        <v>COSTI D'IMPIANTO E AMPLIAMENTO</v>
      </c>
      <c r="C312" s="77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>
        <f t="shared" ref="U312:BA312" si="385">+T312+U304</f>
        <v>0</v>
      </c>
      <c r="V312" s="72">
        <f t="shared" si="385"/>
        <v>0</v>
      </c>
      <c r="W312" s="72">
        <f t="shared" si="385"/>
        <v>0</v>
      </c>
      <c r="X312" s="72">
        <f t="shared" si="385"/>
        <v>0</v>
      </c>
      <c r="Y312" s="72">
        <f t="shared" si="385"/>
        <v>0</v>
      </c>
      <c r="Z312" s="72">
        <f t="shared" si="385"/>
        <v>0</v>
      </c>
      <c r="AA312" s="72">
        <f t="shared" si="385"/>
        <v>0</v>
      </c>
      <c r="AB312" s="72">
        <f t="shared" si="385"/>
        <v>0</v>
      </c>
      <c r="AC312" s="72">
        <f t="shared" si="385"/>
        <v>0</v>
      </c>
      <c r="AD312" s="72">
        <f t="shared" si="385"/>
        <v>0</v>
      </c>
      <c r="AE312" s="72">
        <f t="shared" si="385"/>
        <v>0</v>
      </c>
      <c r="AF312" s="72">
        <f t="shared" si="385"/>
        <v>0</v>
      </c>
      <c r="AG312" s="72">
        <f t="shared" si="385"/>
        <v>0</v>
      </c>
      <c r="AH312" s="72">
        <f t="shared" si="385"/>
        <v>0</v>
      </c>
      <c r="AI312" s="72">
        <f t="shared" si="385"/>
        <v>0</v>
      </c>
      <c r="AJ312" s="72">
        <f t="shared" si="385"/>
        <v>0</v>
      </c>
      <c r="AK312" s="72">
        <f t="shared" si="385"/>
        <v>0</v>
      </c>
      <c r="AL312" s="72">
        <f t="shared" si="385"/>
        <v>0</v>
      </c>
      <c r="AM312" s="72">
        <f t="shared" si="385"/>
        <v>0</v>
      </c>
      <c r="AN312" s="72">
        <f t="shared" si="385"/>
        <v>0</v>
      </c>
      <c r="AO312" s="72">
        <f t="shared" si="385"/>
        <v>0</v>
      </c>
      <c r="AP312" s="72">
        <f t="shared" si="385"/>
        <v>0</v>
      </c>
      <c r="AQ312" s="72">
        <f t="shared" si="385"/>
        <v>0</v>
      </c>
      <c r="AR312" s="72">
        <f t="shared" si="385"/>
        <v>0</v>
      </c>
      <c r="AS312" s="72">
        <f t="shared" si="385"/>
        <v>0</v>
      </c>
      <c r="AT312" s="72">
        <f t="shared" si="385"/>
        <v>0</v>
      </c>
      <c r="AU312" s="72">
        <f t="shared" si="385"/>
        <v>0</v>
      </c>
      <c r="AV312" s="72">
        <f t="shared" si="385"/>
        <v>0</v>
      </c>
      <c r="AW312" s="72">
        <f t="shared" si="385"/>
        <v>0</v>
      </c>
      <c r="AX312" s="72">
        <f t="shared" si="385"/>
        <v>0</v>
      </c>
      <c r="AY312" s="72">
        <f t="shared" si="385"/>
        <v>0</v>
      </c>
      <c r="AZ312" s="72">
        <f t="shared" si="385"/>
        <v>0</v>
      </c>
      <c r="BA312" s="72">
        <f t="shared" si="385"/>
        <v>0</v>
      </c>
    </row>
    <row r="313" spans="2:53" x14ac:dyDescent="0.25">
      <c r="B313" t="str">
        <f t="shared" si="381"/>
        <v>Ricerca &amp; Sviluppo</v>
      </c>
      <c r="C313" s="77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>
        <f t="shared" ref="U313:BA313" si="386">+T313+U305</f>
        <v>0</v>
      </c>
      <c r="V313" s="72">
        <f t="shared" si="386"/>
        <v>0</v>
      </c>
      <c r="W313" s="72">
        <f t="shared" si="386"/>
        <v>0</v>
      </c>
      <c r="X313" s="72">
        <f t="shared" si="386"/>
        <v>0</v>
      </c>
      <c r="Y313" s="72">
        <f t="shared" si="386"/>
        <v>0</v>
      </c>
      <c r="Z313" s="72">
        <f t="shared" si="386"/>
        <v>0</v>
      </c>
      <c r="AA313" s="72">
        <f t="shared" si="386"/>
        <v>0</v>
      </c>
      <c r="AB313" s="72">
        <f t="shared" si="386"/>
        <v>0</v>
      </c>
      <c r="AC313" s="72">
        <f t="shared" si="386"/>
        <v>0</v>
      </c>
      <c r="AD313" s="72">
        <f t="shared" si="386"/>
        <v>0</v>
      </c>
      <c r="AE313" s="72">
        <f t="shared" si="386"/>
        <v>0</v>
      </c>
      <c r="AF313" s="72">
        <f t="shared" si="386"/>
        <v>0</v>
      </c>
      <c r="AG313" s="72">
        <f t="shared" si="386"/>
        <v>0</v>
      </c>
      <c r="AH313" s="72">
        <f t="shared" si="386"/>
        <v>0</v>
      </c>
      <c r="AI313" s="72">
        <f t="shared" si="386"/>
        <v>0</v>
      </c>
      <c r="AJ313" s="72">
        <f t="shared" si="386"/>
        <v>0</v>
      </c>
      <c r="AK313" s="72">
        <f t="shared" si="386"/>
        <v>0</v>
      </c>
      <c r="AL313" s="72">
        <f t="shared" si="386"/>
        <v>0</v>
      </c>
      <c r="AM313" s="72">
        <f t="shared" si="386"/>
        <v>0</v>
      </c>
      <c r="AN313" s="72">
        <f t="shared" si="386"/>
        <v>0</v>
      </c>
      <c r="AO313" s="72">
        <f t="shared" si="386"/>
        <v>0</v>
      </c>
      <c r="AP313" s="72">
        <f t="shared" si="386"/>
        <v>0</v>
      </c>
      <c r="AQ313" s="72">
        <f t="shared" si="386"/>
        <v>0</v>
      </c>
      <c r="AR313" s="72">
        <f t="shared" si="386"/>
        <v>0</v>
      </c>
      <c r="AS313" s="72">
        <f t="shared" si="386"/>
        <v>0</v>
      </c>
      <c r="AT313" s="72">
        <f t="shared" si="386"/>
        <v>0</v>
      </c>
      <c r="AU313" s="72">
        <f t="shared" si="386"/>
        <v>0</v>
      </c>
      <c r="AV313" s="72">
        <f t="shared" si="386"/>
        <v>0</v>
      </c>
      <c r="AW313" s="72">
        <f t="shared" si="386"/>
        <v>0</v>
      </c>
      <c r="AX313" s="72">
        <f t="shared" si="386"/>
        <v>0</v>
      </c>
      <c r="AY313" s="72">
        <f t="shared" si="386"/>
        <v>0</v>
      </c>
      <c r="AZ313" s="72">
        <f t="shared" si="386"/>
        <v>0</v>
      </c>
      <c r="BA313" s="72">
        <f t="shared" si="386"/>
        <v>0</v>
      </c>
    </row>
    <row r="314" spans="2:53" x14ac:dyDescent="0.25">
      <c r="B314" t="str">
        <f t="shared" si="381"/>
        <v>ALTRE IMM.NI IMMATERIALI</v>
      </c>
      <c r="C314" s="77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>
        <f t="shared" ref="U314:AX314" si="387">+T314+U306</f>
        <v>0</v>
      </c>
      <c r="V314" s="72">
        <f t="shared" si="387"/>
        <v>0</v>
      </c>
      <c r="W314" s="72">
        <f t="shared" si="387"/>
        <v>0</v>
      </c>
      <c r="X314" s="72">
        <f t="shared" si="387"/>
        <v>0</v>
      </c>
      <c r="Y314" s="72">
        <f t="shared" si="387"/>
        <v>0</v>
      </c>
      <c r="Z314" s="72">
        <f t="shared" si="387"/>
        <v>0</v>
      </c>
      <c r="AA314" s="72">
        <f t="shared" si="387"/>
        <v>0</v>
      </c>
      <c r="AB314" s="72">
        <f t="shared" si="387"/>
        <v>0</v>
      </c>
      <c r="AC314" s="72">
        <f t="shared" si="387"/>
        <v>0</v>
      </c>
      <c r="AD314" s="72">
        <f t="shared" si="387"/>
        <v>0</v>
      </c>
      <c r="AE314" s="72">
        <f t="shared" si="387"/>
        <v>0</v>
      </c>
      <c r="AF314" s="72">
        <f t="shared" si="387"/>
        <v>0</v>
      </c>
      <c r="AG314" s="72">
        <f t="shared" si="387"/>
        <v>0</v>
      </c>
      <c r="AH314" s="72">
        <f t="shared" si="387"/>
        <v>0</v>
      </c>
      <c r="AI314" s="72">
        <f t="shared" si="387"/>
        <v>0</v>
      </c>
      <c r="AJ314" s="72">
        <f t="shared" si="387"/>
        <v>0</v>
      </c>
      <c r="AK314" s="72">
        <f t="shared" si="387"/>
        <v>0</v>
      </c>
      <c r="AL314" s="72">
        <f t="shared" si="387"/>
        <v>0</v>
      </c>
      <c r="AM314" s="72">
        <f t="shared" si="387"/>
        <v>0</v>
      </c>
      <c r="AN314" s="72">
        <f t="shared" si="387"/>
        <v>0</v>
      </c>
      <c r="AO314" s="72">
        <f t="shared" si="387"/>
        <v>0</v>
      </c>
      <c r="AP314" s="72">
        <f t="shared" si="387"/>
        <v>0</v>
      </c>
      <c r="AQ314" s="72">
        <f t="shared" si="387"/>
        <v>0</v>
      </c>
      <c r="AR314" s="72">
        <f t="shared" si="387"/>
        <v>0</v>
      </c>
      <c r="AS314" s="72">
        <f t="shared" si="387"/>
        <v>0</v>
      </c>
      <c r="AT314" s="72">
        <f t="shared" si="387"/>
        <v>0</v>
      </c>
      <c r="AU314" s="72">
        <f t="shared" si="387"/>
        <v>0</v>
      </c>
      <c r="AV314" s="72">
        <f t="shared" si="387"/>
        <v>0</v>
      </c>
      <c r="AW314" s="72">
        <f t="shared" si="387"/>
        <v>0</v>
      </c>
      <c r="AX314" s="72">
        <f t="shared" si="387"/>
        <v>0</v>
      </c>
      <c r="AY314" s="72">
        <f t="shared" ref="AY314:BA314" si="388">+AX314+AY306</f>
        <v>0</v>
      </c>
      <c r="AZ314" s="72">
        <f t="shared" si="388"/>
        <v>0</v>
      </c>
      <c r="BA314" s="72">
        <f t="shared" si="388"/>
        <v>0</v>
      </c>
    </row>
    <row r="316" spans="2:53" ht="30" x14ac:dyDescent="0.25">
      <c r="C316" s="75" t="s">
        <v>274</v>
      </c>
      <c r="F316" s="75" t="s">
        <v>275</v>
      </c>
      <c r="G316" s="75" t="s">
        <v>275</v>
      </c>
      <c r="H316" s="75" t="s">
        <v>275</v>
      </c>
      <c r="I316" s="75" t="s">
        <v>275</v>
      </c>
      <c r="J316" s="75" t="s">
        <v>275</v>
      </c>
      <c r="K316" s="75" t="s">
        <v>275</v>
      </c>
      <c r="L316" s="75" t="s">
        <v>275</v>
      </c>
      <c r="M316" s="75" t="s">
        <v>275</v>
      </c>
      <c r="N316" s="75" t="s">
        <v>275</v>
      </c>
      <c r="O316" s="75" t="s">
        <v>275</v>
      </c>
      <c r="P316" s="75" t="s">
        <v>275</v>
      </c>
      <c r="Q316" s="75" t="s">
        <v>275</v>
      </c>
      <c r="R316" s="75" t="s">
        <v>275</v>
      </c>
      <c r="S316" s="75" t="s">
        <v>275</v>
      </c>
      <c r="T316" s="75" t="s">
        <v>275</v>
      </c>
      <c r="U316" s="75" t="s">
        <v>275</v>
      </c>
      <c r="V316" s="75" t="s">
        <v>275</v>
      </c>
      <c r="W316" s="75" t="s">
        <v>275</v>
      </c>
      <c r="X316" s="75" t="s">
        <v>275</v>
      </c>
      <c r="Y316" s="75" t="s">
        <v>275</v>
      </c>
      <c r="Z316" s="75" t="s">
        <v>275</v>
      </c>
      <c r="AA316" s="75" t="s">
        <v>275</v>
      </c>
      <c r="AB316" s="75" t="s">
        <v>275</v>
      </c>
      <c r="AC316" s="75" t="s">
        <v>275</v>
      </c>
      <c r="AD316" s="75" t="s">
        <v>275</v>
      </c>
      <c r="AE316" s="75" t="s">
        <v>275</v>
      </c>
      <c r="AF316" s="75" t="s">
        <v>275</v>
      </c>
      <c r="AG316" s="75" t="s">
        <v>275</v>
      </c>
      <c r="AH316" s="75" t="s">
        <v>275</v>
      </c>
      <c r="AI316" s="75" t="s">
        <v>275</v>
      </c>
      <c r="AJ316" s="75" t="s">
        <v>275</v>
      </c>
      <c r="AK316" s="75" t="s">
        <v>275</v>
      </c>
      <c r="AL316" s="75" t="s">
        <v>275</v>
      </c>
      <c r="AM316" s="75" t="s">
        <v>275</v>
      </c>
      <c r="AN316" s="75" t="s">
        <v>275</v>
      </c>
      <c r="AO316" s="75" t="s">
        <v>275</v>
      </c>
      <c r="AP316" s="75" t="s">
        <v>275</v>
      </c>
      <c r="AQ316" s="75" t="s">
        <v>275</v>
      </c>
      <c r="AR316" s="75" t="s">
        <v>275</v>
      </c>
      <c r="AS316" s="75" t="s">
        <v>275</v>
      </c>
      <c r="AT316" s="75" t="s">
        <v>275</v>
      </c>
      <c r="AU316" s="75" t="s">
        <v>275</v>
      </c>
      <c r="AV316" s="75" t="s">
        <v>275</v>
      </c>
      <c r="AW316" s="75" t="s">
        <v>275</v>
      </c>
      <c r="AX316" s="75" t="s">
        <v>275</v>
      </c>
      <c r="AY316" s="75" t="s">
        <v>275</v>
      </c>
      <c r="AZ316" s="75" t="s">
        <v>275</v>
      </c>
      <c r="BA316" s="75" t="s">
        <v>275</v>
      </c>
    </row>
    <row r="317" spans="2:53" x14ac:dyDescent="0.25">
      <c r="B317" t="str">
        <f t="shared" ref="B317:C320" si="389">+B300</f>
        <v>FABBRICATI</v>
      </c>
      <c r="C317" s="77">
        <f t="shared" si="389"/>
        <v>0.1</v>
      </c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>
        <f>+(V$5*$C317)/12</f>
        <v>0</v>
      </c>
      <c r="W317" s="72">
        <f>+IF(V325=$V5,0,1)*(SUM($V5)*$C317)/12</f>
        <v>0</v>
      </c>
      <c r="X317" s="72">
        <f t="shared" ref="X317:BA323" si="390">+IF(W325=$V5,0,1)*(SUM($V5)*$C317)/12</f>
        <v>0</v>
      </c>
      <c r="Y317" s="72">
        <f t="shared" si="390"/>
        <v>0</v>
      </c>
      <c r="Z317" s="72">
        <f t="shared" si="390"/>
        <v>0</v>
      </c>
      <c r="AA317" s="72">
        <f t="shared" si="390"/>
        <v>0</v>
      </c>
      <c r="AB317" s="72">
        <f t="shared" si="390"/>
        <v>0</v>
      </c>
      <c r="AC317" s="72">
        <f t="shared" si="390"/>
        <v>0</v>
      </c>
      <c r="AD317" s="72">
        <f t="shared" si="390"/>
        <v>0</v>
      </c>
      <c r="AE317" s="72">
        <f t="shared" si="390"/>
        <v>0</v>
      </c>
      <c r="AF317" s="72">
        <f t="shared" si="390"/>
        <v>0</v>
      </c>
      <c r="AG317" s="72">
        <f t="shared" si="390"/>
        <v>0</v>
      </c>
      <c r="AH317" s="72">
        <f t="shared" si="390"/>
        <v>0</v>
      </c>
      <c r="AI317" s="72">
        <f t="shared" si="390"/>
        <v>0</v>
      </c>
      <c r="AJ317" s="72">
        <f t="shared" si="390"/>
        <v>0</v>
      </c>
      <c r="AK317" s="72">
        <f t="shared" si="390"/>
        <v>0</v>
      </c>
      <c r="AL317" s="72">
        <f t="shared" si="390"/>
        <v>0</v>
      </c>
      <c r="AM317" s="72">
        <f t="shared" si="390"/>
        <v>0</v>
      </c>
      <c r="AN317" s="72">
        <f t="shared" si="390"/>
        <v>0</v>
      </c>
      <c r="AO317" s="72">
        <f t="shared" si="390"/>
        <v>0</v>
      </c>
      <c r="AP317" s="72">
        <f t="shared" si="390"/>
        <v>0</v>
      </c>
      <c r="AQ317" s="72">
        <f t="shared" si="390"/>
        <v>0</v>
      </c>
      <c r="AR317" s="72">
        <f t="shared" si="390"/>
        <v>0</v>
      </c>
      <c r="AS317" s="72">
        <f t="shared" si="390"/>
        <v>0</v>
      </c>
      <c r="AT317" s="72">
        <f t="shared" si="390"/>
        <v>0</v>
      </c>
      <c r="AU317" s="72">
        <f t="shared" si="390"/>
        <v>0</v>
      </c>
      <c r="AV317" s="72">
        <f t="shared" si="390"/>
        <v>0</v>
      </c>
      <c r="AW317" s="72">
        <f t="shared" si="390"/>
        <v>0</v>
      </c>
      <c r="AX317" s="72">
        <f t="shared" si="390"/>
        <v>0</v>
      </c>
      <c r="AY317" s="72">
        <f t="shared" si="390"/>
        <v>0</v>
      </c>
      <c r="AZ317" s="72">
        <f t="shared" si="390"/>
        <v>0</v>
      </c>
      <c r="BA317" s="72">
        <f t="shared" si="390"/>
        <v>0</v>
      </c>
    </row>
    <row r="318" spans="2:53" x14ac:dyDescent="0.25">
      <c r="B318" t="str">
        <f t="shared" si="389"/>
        <v>IMPIANTI E MACCHINARI</v>
      </c>
      <c r="C318" s="77">
        <f t="shared" si="389"/>
        <v>0.1</v>
      </c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>
        <f>+(V$6*$C318)/12</f>
        <v>0</v>
      </c>
      <c r="W318" s="72">
        <f t="shared" ref="W318:AL323" si="391">+IF(V326=$V6,0,1)*(SUM($V6)*$C318)/12</f>
        <v>0</v>
      </c>
      <c r="X318" s="72">
        <f t="shared" si="391"/>
        <v>0</v>
      </c>
      <c r="Y318" s="72">
        <f t="shared" si="391"/>
        <v>0</v>
      </c>
      <c r="Z318" s="72">
        <f t="shared" si="391"/>
        <v>0</v>
      </c>
      <c r="AA318" s="72">
        <f t="shared" si="391"/>
        <v>0</v>
      </c>
      <c r="AB318" s="72">
        <f t="shared" si="391"/>
        <v>0</v>
      </c>
      <c r="AC318" s="72">
        <f t="shared" si="391"/>
        <v>0</v>
      </c>
      <c r="AD318" s="72">
        <f t="shared" si="391"/>
        <v>0</v>
      </c>
      <c r="AE318" s="72">
        <f t="shared" si="391"/>
        <v>0</v>
      </c>
      <c r="AF318" s="72">
        <f t="shared" si="391"/>
        <v>0</v>
      </c>
      <c r="AG318" s="72">
        <f t="shared" si="391"/>
        <v>0</v>
      </c>
      <c r="AH318" s="72">
        <f t="shared" si="391"/>
        <v>0</v>
      </c>
      <c r="AI318" s="72">
        <f t="shared" si="391"/>
        <v>0</v>
      </c>
      <c r="AJ318" s="72">
        <f t="shared" si="391"/>
        <v>0</v>
      </c>
      <c r="AK318" s="72">
        <f t="shared" si="391"/>
        <v>0</v>
      </c>
      <c r="AL318" s="72">
        <f t="shared" si="391"/>
        <v>0</v>
      </c>
      <c r="AM318" s="72">
        <f t="shared" si="390"/>
        <v>0</v>
      </c>
      <c r="AN318" s="72">
        <f t="shared" si="390"/>
        <v>0</v>
      </c>
      <c r="AO318" s="72">
        <f t="shared" si="390"/>
        <v>0</v>
      </c>
      <c r="AP318" s="72">
        <f t="shared" si="390"/>
        <v>0</v>
      </c>
      <c r="AQ318" s="72">
        <f t="shared" si="390"/>
        <v>0</v>
      </c>
      <c r="AR318" s="72">
        <f t="shared" si="390"/>
        <v>0</v>
      </c>
      <c r="AS318" s="72">
        <f t="shared" si="390"/>
        <v>0</v>
      </c>
      <c r="AT318" s="72">
        <f t="shared" si="390"/>
        <v>0</v>
      </c>
      <c r="AU318" s="72">
        <f t="shared" si="390"/>
        <v>0</v>
      </c>
      <c r="AV318" s="72">
        <f t="shared" si="390"/>
        <v>0</v>
      </c>
      <c r="AW318" s="72">
        <f t="shared" si="390"/>
        <v>0</v>
      </c>
      <c r="AX318" s="72">
        <f t="shared" si="390"/>
        <v>0</v>
      </c>
      <c r="AY318" s="72">
        <f t="shared" si="390"/>
        <v>0</v>
      </c>
      <c r="AZ318" s="72">
        <f t="shared" si="390"/>
        <v>0</v>
      </c>
      <c r="BA318" s="72">
        <f t="shared" si="390"/>
        <v>0</v>
      </c>
    </row>
    <row r="319" spans="2:53" x14ac:dyDescent="0.25">
      <c r="B319" t="str">
        <f t="shared" si="389"/>
        <v>ATTREZZATURE IND.LI E COMM.LI</v>
      </c>
      <c r="C319" s="77">
        <f t="shared" si="389"/>
        <v>0.1</v>
      </c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>
        <f>+(V$7*$C319)/12</f>
        <v>0</v>
      </c>
      <c r="W319" s="72">
        <f t="shared" si="391"/>
        <v>0</v>
      </c>
      <c r="X319" s="72">
        <f t="shared" si="390"/>
        <v>0</v>
      </c>
      <c r="Y319" s="72">
        <f t="shared" si="390"/>
        <v>0</v>
      </c>
      <c r="Z319" s="72">
        <f t="shared" si="390"/>
        <v>0</v>
      </c>
      <c r="AA319" s="72">
        <f t="shared" si="390"/>
        <v>0</v>
      </c>
      <c r="AB319" s="72">
        <f t="shared" si="390"/>
        <v>0</v>
      </c>
      <c r="AC319" s="72">
        <f t="shared" si="390"/>
        <v>0</v>
      </c>
      <c r="AD319" s="72">
        <f t="shared" si="390"/>
        <v>0</v>
      </c>
      <c r="AE319" s="72">
        <f t="shared" si="390"/>
        <v>0</v>
      </c>
      <c r="AF319" s="72">
        <f t="shared" si="390"/>
        <v>0</v>
      </c>
      <c r="AG319" s="72">
        <f t="shared" si="390"/>
        <v>0</v>
      </c>
      <c r="AH319" s="72">
        <f t="shared" si="390"/>
        <v>0</v>
      </c>
      <c r="AI319" s="72">
        <f t="shared" si="390"/>
        <v>0</v>
      </c>
      <c r="AJ319" s="72">
        <f t="shared" si="390"/>
        <v>0</v>
      </c>
      <c r="AK319" s="72">
        <f t="shared" si="390"/>
        <v>0</v>
      </c>
      <c r="AL319" s="72">
        <f t="shared" si="390"/>
        <v>0</v>
      </c>
      <c r="AM319" s="72">
        <f t="shared" si="390"/>
        <v>0</v>
      </c>
      <c r="AN319" s="72">
        <f t="shared" si="390"/>
        <v>0</v>
      </c>
      <c r="AO319" s="72">
        <f t="shared" si="390"/>
        <v>0</v>
      </c>
      <c r="AP319" s="72">
        <f t="shared" si="390"/>
        <v>0</v>
      </c>
      <c r="AQ319" s="72">
        <f t="shared" si="390"/>
        <v>0</v>
      </c>
      <c r="AR319" s="72">
        <f t="shared" si="390"/>
        <v>0</v>
      </c>
      <c r="AS319" s="72">
        <f t="shared" si="390"/>
        <v>0</v>
      </c>
      <c r="AT319" s="72">
        <f t="shared" si="390"/>
        <v>0</v>
      </c>
      <c r="AU319" s="72">
        <f t="shared" si="390"/>
        <v>0</v>
      </c>
      <c r="AV319" s="72">
        <f t="shared" si="390"/>
        <v>0</v>
      </c>
      <c r="AW319" s="72">
        <f t="shared" si="390"/>
        <v>0</v>
      </c>
      <c r="AX319" s="72">
        <f t="shared" si="390"/>
        <v>0</v>
      </c>
      <c r="AY319" s="72">
        <f t="shared" si="390"/>
        <v>0</v>
      </c>
      <c r="AZ319" s="72">
        <f t="shared" si="390"/>
        <v>0</v>
      </c>
      <c r="BA319" s="72">
        <f t="shared" si="390"/>
        <v>0</v>
      </c>
    </row>
    <row r="320" spans="2:53" x14ac:dyDescent="0.25">
      <c r="B320" t="str">
        <f t="shared" si="389"/>
        <v>ALTRI BENI</v>
      </c>
      <c r="C320" s="77">
        <f t="shared" si="389"/>
        <v>0.1</v>
      </c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>
        <f>+(V$8*$C320)/12</f>
        <v>0</v>
      </c>
      <c r="W320" s="72">
        <f t="shared" si="391"/>
        <v>0</v>
      </c>
      <c r="X320" s="72">
        <f t="shared" si="390"/>
        <v>0</v>
      </c>
      <c r="Y320" s="72">
        <f t="shared" si="390"/>
        <v>0</v>
      </c>
      <c r="Z320" s="72">
        <f t="shared" si="390"/>
        <v>0</v>
      </c>
      <c r="AA320" s="72">
        <f t="shared" si="390"/>
        <v>0</v>
      </c>
      <c r="AB320" s="72">
        <f t="shared" si="390"/>
        <v>0</v>
      </c>
      <c r="AC320" s="72">
        <f t="shared" si="390"/>
        <v>0</v>
      </c>
      <c r="AD320" s="72">
        <f t="shared" si="390"/>
        <v>0</v>
      </c>
      <c r="AE320" s="72">
        <f t="shared" si="390"/>
        <v>0</v>
      </c>
      <c r="AF320" s="72">
        <f t="shared" si="390"/>
        <v>0</v>
      </c>
      <c r="AG320" s="72">
        <f t="shared" si="390"/>
        <v>0</v>
      </c>
      <c r="AH320" s="72">
        <f t="shared" si="390"/>
        <v>0</v>
      </c>
      <c r="AI320" s="72">
        <f t="shared" si="390"/>
        <v>0</v>
      </c>
      <c r="AJ320" s="72">
        <f t="shared" si="390"/>
        <v>0</v>
      </c>
      <c r="AK320" s="72">
        <f t="shared" si="390"/>
        <v>0</v>
      </c>
      <c r="AL320" s="72">
        <f t="shared" si="390"/>
        <v>0</v>
      </c>
      <c r="AM320" s="72">
        <f t="shared" si="390"/>
        <v>0</v>
      </c>
      <c r="AN320" s="72">
        <f t="shared" si="390"/>
        <v>0</v>
      </c>
      <c r="AO320" s="72">
        <f t="shared" si="390"/>
        <v>0</v>
      </c>
      <c r="AP320" s="72">
        <f t="shared" si="390"/>
        <v>0</v>
      </c>
      <c r="AQ320" s="72">
        <f t="shared" si="390"/>
        <v>0</v>
      </c>
      <c r="AR320" s="72">
        <f t="shared" si="390"/>
        <v>0</v>
      </c>
      <c r="AS320" s="72">
        <f t="shared" si="390"/>
        <v>0</v>
      </c>
      <c r="AT320" s="72">
        <f t="shared" si="390"/>
        <v>0</v>
      </c>
      <c r="AU320" s="72">
        <f t="shared" si="390"/>
        <v>0</v>
      </c>
      <c r="AV320" s="72">
        <f t="shared" si="390"/>
        <v>0</v>
      </c>
      <c r="AW320" s="72">
        <f t="shared" si="390"/>
        <v>0</v>
      </c>
      <c r="AX320" s="72">
        <f t="shared" si="390"/>
        <v>0</v>
      </c>
      <c r="AY320" s="72">
        <f t="shared" si="390"/>
        <v>0</v>
      </c>
      <c r="AZ320" s="72">
        <f t="shared" si="390"/>
        <v>0</v>
      </c>
      <c r="BA320" s="72">
        <f t="shared" si="390"/>
        <v>0</v>
      </c>
    </row>
    <row r="321" spans="2:53" x14ac:dyDescent="0.25">
      <c r="B321" t="str">
        <f t="shared" ref="B321:C323" si="392">+B304</f>
        <v>COSTI D'IMPIANTO E AMPLIAMENTO</v>
      </c>
      <c r="C321" s="77">
        <f t="shared" si="392"/>
        <v>0.1</v>
      </c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>
        <f>+(V$9*$C321)/12</f>
        <v>0</v>
      </c>
      <c r="W321" s="72">
        <f t="shared" si="391"/>
        <v>0</v>
      </c>
      <c r="X321" s="72">
        <f t="shared" si="390"/>
        <v>0</v>
      </c>
      <c r="Y321" s="72">
        <f t="shared" si="390"/>
        <v>0</v>
      </c>
      <c r="Z321" s="72">
        <f t="shared" si="390"/>
        <v>0</v>
      </c>
      <c r="AA321" s="72">
        <f t="shared" si="390"/>
        <v>0</v>
      </c>
      <c r="AB321" s="72">
        <f t="shared" si="390"/>
        <v>0</v>
      </c>
      <c r="AC321" s="72">
        <f t="shared" si="390"/>
        <v>0</v>
      </c>
      <c r="AD321" s="72">
        <f t="shared" si="390"/>
        <v>0</v>
      </c>
      <c r="AE321" s="72">
        <f t="shared" si="390"/>
        <v>0</v>
      </c>
      <c r="AF321" s="72">
        <f t="shared" si="390"/>
        <v>0</v>
      </c>
      <c r="AG321" s="72">
        <f t="shared" si="390"/>
        <v>0</v>
      </c>
      <c r="AH321" s="72">
        <f t="shared" si="390"/>
        <v>0</v>
      </c>
      <c r="AI321" s="72">
        <f t="shared" si="390"/>
        <v>0</v>
      </c>
      <c r="AJ321" s="72">
        <f t="shared" si="390"/>
        <v>0</v>
      </c>
      <c r="AK321" s="72">
        <f t="shared" si="390"/>
        <v>0</v>
      </c>
      <c r="AL321" s="72">
        <f t="shared" si="390"/>
        <v>0</v>
      </c>
      <c r="AM321" s="72">
        <f t="shared" si="390"/>
        <v>0</v>
      </c>
      <c r="AN321" s="72">
        <f t="shared" si="390"/>
        <v>0</v>
      </c>
      <c r="AO321" s="72">
        <f t="shared" si="390"/>
        <v>0</v>
      </c>
      <c r="AP321" s="72">
        <f t="shared" si="390"/>
        <v>0</v>
      </c>
      <c r="AQ321" s="72">
        <f t="shared" si="390"/>
        <v>0</v>
      </c>
      <c r="AR321" s="72">
        <f t="shared" si="390"/>
        <v>0</v>
      </c>
      <c r="AS321" s="72">
        <f t="shared" si="390"/>
        <v>0</v>
      </c>
      <c r="AT321" s="72">
        <f t="shared" si="390"/>
        <v>0</v>
      </c>
      <c r="AU321" s="72">
        <f t="shared" si="390"/>
        <v>0</v>
      </c>
      <c r="AV321" s="72">
        <f t="shared" si="390"/>
        <v>0</v>
      </c>
      <c r="AW321" s="72">
        <f t="shared" si="390"/>
        <v>0</v>
      </c>
      <c r="AX321" s="72">
        <f t="shared" si="390"/>
        <v>0</v>
      </c>
      <c r="AY321" s="72">
        <f t="shared" si="390"/>
        <v>0</v>
      </c>
      <c r="AZ321" s="72">
        <f t="shared" si="390"/>
        <v>0</v>
      </c>
      <c r="BA321" s="72">
        <f t="shared" si="390"/>
        <v>0</v>
      </c>
    </row>
    <row r="322" spans="2:53" x14ac:dyDescent="0.25">
      <c r="B322" t="str">
        <f t="shared" si="392"/>
        <v>Ricerca &amp; Sviluppo</v>
      </c>
      <c r="C322" s="77">
        <f t="shared" si="392"/>
        <v>0.1</v>
      </c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>
        <f>+(V$10*$C322)/12</f>
        <v>0</v>
      </c>
      <c r="W322" s="72">
        <f t="shared" si="391"/>
        <v>0</v>
      </c>
      <c r="X322" s="72">
        <f t="shared" si="390"/>
        <v>0</v>
      </c>
      <c r="Y322" s="72">
        <f t="shared" si="390"/>
        <v>0</v>
      </c>
      <c r="Z322" s="72">
        <f t="shared" si="390"/>
        <v>0</v>
      </c>
      <c r="AA322" s="72">
        <f t="shared" si="390"/>
        <v>0</v>
      </c>
      <c r="AB322" s="72">
        <f t="shared" si="390"/>
        <v>0</v>
      </c>
      <c r="AC322" s="72">
        <f t="shared" si="390"/>
        <v>0</v>
      </c>
      <c r="AD322" s="72">
        <f t="shared" si="390"/>
        <v>0</v>
      </c>
      <c r="AE322" s="72">
        <f t="shared" si="390"/>
        <v>0</v>
      </c>
      <c r="AF322" s="72">
        <f t="shared" si="390"/>
        <v>0</v>
      </c>
      <c r="AG322" s="72">
        <f t="shared" si="390"/>
        <v>0</v>
      </c>
      <c r="AH322" s="72">
        <f t="shared" si="390"/>
        <v>0</v>
      </c>
      <c r="AI322" s="72">
        <f t="shared" si="390"/>
        <v>0</v>
      </c>
      <c r="AJ322" s="72">
        <f t="shared" si="390"/>
        <v>0</v>
      </c>
      <c r="AK322" s="72">
        <f t="shared" si="390"/>
        <v>0</v>
      </c>
      <c r="AL322" s="72">
        <f t="shared" si="390"/>
        <v>0</v>
      </c>
      <c r="AM322" s="72">
        <f t="shared" si="390"/>
        <v>0</v>
      </c>
      <c r="AN322" s="72">
        <f t="shared" si="390"/>
        <v>0</v>
      </c>
      <c r="AO322" s="72">
        <f t="shared" si="390"/>
        <v>0</v>
      </c>
      <c r="AP322" s="72">
        <f t="shared" si="390"/>
        <v>0</v>
      </c>
      <c r="AQ322" s="72">
        <f t="shared" si="390"/>
        <v>0</v>
      </c>
      <c r="AR322" s="72">
        <f t="shared" si="390"/>
        <v>0</v>
      </c>
      <c r="AS322" s="72">
        <f t="shared" si="390"/>
        <v>0</v>
      </c>
      <c r="AT322" s="72">
        <f t="shared" si="390"/>
        <v>0</v>
      </c>
      <c r="AU322" s="72">
        <f t="shared" si="390"/>
        <v>0</v>
      </c>
      <c r="AV322" s="72">
        <f t="shared" si="390"/>
        <v>0</v>
      </c>
      <c r="AW322" s="72">
        <f t="shared" si="390"/>
        <v>0</v>
      </c>
      <c r="AX322" s="72">
        <f t="shared" si="390"/>
        <v>0</v>
      </c>
      <c r="AY322" s="72">
        <f t="shared" si="390"/>
        <v>0</v>
      </c>
      <c r="AZ322" s="72">
        <f t="shared" si="390"/>
        <v>0</v>
      </c>
      <c r="BA322" s="72">
        <f t="shared" si="390"/>
        <v>0</v>
      </c>
    </row>
    <row r="323" spans="2:53" x14ac:dyDescent="0.25">
      <c r="B323" t="str">
        <f t="shared" si="392"/>
        <v>ALTRE IMM.NI IMMATERIALI</v>
      </c>
      <c r="C323" s="77">
        <f t="shared" si="392"/>
        <v>0.1</v>
      </c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>
        <f>+(V$11*$C323)/12</f>
        <v>0</v>
      </c>
      <c r="W323" s="72">
        <f t="shared" si="391"/>
        <v>0</v>
      </c>
      <c r="X323" s="72">
        <f t="shared" si="390"/>
        <v>0</v>
      </c>
      <c r="Y323" s="72">
        <f t="shared" si="390"/>
        <v>0</v>
      </c>
      <c r="Z323" s="72">
        <f t="shared" si="390"/>
        <v>0</v>
      </c>
      <c r="AA323" s="72">
        <f t="shared" si="390"/>
        <v>0</v>
      </c>
      <c r="AB323" s="72">
        <f t="shared" si="390"/>
        <v>0</v>
      </c>
      <c r="AC323" s="72">
        <f t="shared" si="390"/>
        <v>0</v>
      </c>
      <c r="AD323" s="72">
        <f t="shared" si="390"/>
        <v>0</v>
      </c>
      <c r="AE323" s="72">
        <f t="shared" si="390"/>
        <v>0</v>
      </c>
      <c r="AF323" s="72">
        <f t="shared" si="390"/>
        <v>0</v>
      </c>
      <c r="AG323" s="72">
        <f t="shared" si="390"/>
        <v>0</v>
      </c>
      <c r="AH323" s="72">
        <f t="shared" si="390"/>
        <v>0</v>
      </c>
      <c r="AI323" s="72">
        <f t="shared" si="390"/>
        <v>0</v>
      </c>
      <c r="AJ323" s="72">
        <f t="shared" si="390"/>
        <v>0</v>
      </c>
      <c r="AK323" s="72">
        <f t="shared" si="390"/>
        <v>0</v>
      </c>
      <c r="AL323" s="72">
        <f t="shared" si="390"/>
        <v>0</v>
      </c>
      <c r="AM323" s="72">
        <f t="shared" si="390"/>
        <v>0</v>
      </c>
      <c r="AN323" s="72">
        <f t="shared" si="390"/>
        <v>0</v>
      </c>
      <c r="AO323" s="72">
        <f t="shared" si="390"/>
        <v>0</v>
      </c>
      <c r="AP323" s="72">
        <f t="shared" ref="AP323:BA323" si="393">+IF(AO331=$V11,0,1)*(SUM($V11)*$C323)/12</f>
        <v>0</v>
      </c>
      <c r="AQ323" s="72">
        <f t="shared" si="393"/>
        <v>0</v>
      </c>
      <c r="AR323" s="72">
        <f t="shared" si="393"/>
        <v>0</v>
      </c>
      <c r="AS323" s="72">
        <f t="shared" si="393"/>
        <v>0</v>
      </c>
      <c r="AT323" s="72">
        <f t="shared" si="393"/>
        <v>0</v>
      </c>
      <c r="AU323" s="72">
        <f t="shared" si="393"/>
        <v>0</v>
      </c>
      <c r="AV323" s="72">
        <f t="shared" si="393"/>
        <v>0</v>
      </c>
      <c r="AW323" s="72">
        <f t="shared" si="393"/>
        <v>0</v>
      </c>
      <c r="AX323" s="72">
        <f t="shared" si="393"/>
        <v>0</v>
      </c>
      <c r="AY323" s="72">
        <f t="shared" si="393"/>
        <v>0</v>
      </c>
      <c r="AZ323" s="72">
        <f t="shared" si="393"/>
        <v>0</v>
      </c>
      <c r="BA323" s="72">
        <f t="shared" si="393"/>
        <v>0</v>
      </c>
    </row>
    <row r="324" spans="2:53" ht="30" x14ac:dyDescent="0.25">
      <c r="C324" s="75"/>
      <c r="F324" s="75" t="s">
        <v>276</v>
      </c>
      <c r="G324" s="75" t="s">
        <v>276</v>
      </c>
      <c r="H324" s="75" t="s">
        <v>276</v>
      </c>
      <c r="I324" s="75" t="s">
        <v>276</v>
      </c>
      <c r="J324" s="75" t="s">
        <v>276</v>
      </c>
      <c r="K324" s="75" t="s">
        <v>276</v>
      </c>
      <c r="L324" s="75" t="s">
        <v>276</v>
      </c>
      <c r="M324" s="75" t="s">
        <v>276</v>
      </c>
      <c r="N324" s="75" t="s">
        <v>276</v>
      </c>
      <c r="O324" s="75" t="s">
        <v>276</v>
      </c>
      <c r="P324" s="75" t="s">
        <v>276</v>
      </c>
      <c r="Q324" s="75" t="s">
        <v>276</v>
      </c>
      <c r="R324" s="75" t="s">
        <v>276</v>
      </c>
      <c r="S324" s="75" t="s">
        <v>276</v>
      </c>
      <c r="T324" s="75" t="s">
        <v>276</v>
      </c>
      <c r="U324" s="75" t="s">
        <v>276</v>
      </c>
      <c r="V324" s="75" t="s">
        <v>276</v>
      </c>
      <c r="W324" s="75" t="s">
        <v>276</v>
      </c>
      <c r="X324" s="75" t="s">
        <v>276</v>
      </c>
      <c r="Y324" s="75" t="s">
        <v>276</v>
      </c>
      <c r="Z324" s="75" t="s">
        <v>276</v>
      </c>
      <c r="AA324" s="75" t="s">
        <v>276</v>
      </c>
      <c r="AB324" s="75" t="s">
        <v>276</v>
      </c>
      <c r="AC324" s="75" t="s">
        <v>276</v>
      </c>
      <c r="AD324" s="75" t="s">
        <v>276</v>
      </c>
      <c r="AE324" s="75" t="s">
        <v>276</v>
      </c>
      <c r="AF324" s="75" t="s">
        <v>276</v>
      </c>
      <c r="AG324" s="75" t="s">
        <v>276</v>
      </c>
      <c r="AH324" s="75" t="s">
        <v>276</v>
      </c>
      <c r="AI324" s="75" t="s">
        <v>276</v>
      </c>
      <c r="AJ324" s="75" t="s">
        <v>276</v>
      </c>
      <c r="AK324" s="75" t="s">
        <v>276</v>
      </c>
      <c r="AL324" s="75" t="s">
        <v>276</v>
      </c>
      <c r="AM324" s="75" t="s">
        <v>276</v>
      </c>
      <c r="AN324" s="75" t="s">
        <v>276</v>
      </c>
      <c r="AO324" s="75" t="s">
        <v>276</v>
      </c>
      <c r="AP324" s="75" t="s">
        <v>276</v>
      </c>
      <c r="AQ324" s="75" t="s">
        <v>276</v>
      </c>
      <c r="AR324" s="75" t="s">
        <v>276</v>
      </c>
      <c r="AS324" s="75" t="s">
        <v>276</v>
      </c>
      <c r="AT324" s="75" t="s">
        <v>276</v>
      </c>
      <c r="AU324" s="75" t="s">
        <v>276</v>
      </c>
      <c r="AV324" s="75" t="s">
        <v>276</v>
      </c>
      <c r="AW324" s="75" t="s">
        <v>276</v>
      </c>
      <c r="AX324" s="75" t="s">
        <v>276</v>
      </c>
      <c r="AY324" s="75" t="s">
        <v>276</v>
      </c>
      <c r="AZ324" s="75" t="s">
        <v>276</v>
      </c>
      <c r="BA324" s="75" t="s">
        <v>276</v>
      </c>
    </row>
    <row r="325" spans="2:53" x14ac:dyDescent="0.25">
      <c r="B325" t="str">
        <f t="shared" ref="B325:B331" si="394">+B317</f>
        <v>FABBRICATI</v>
      </c>
      <c r="C325" s="77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>
        <f t="shared" ref="V325:BA325" si="395">+U325+V317</f>
        <v>0</v>
      </c>
      <c r="W325" s="72">
        <f t="shared" si="395"/>
        <v>0</v>
      </c>
      <c r="X325" s="72">
        <f t="shared" si="395"/>
        <v>0</v>
      </c>
      <c r="Y325" s="72">
        <f t="shared" si="395"/>
        <v>0</v>
      </c>
      <c r="Z325" s="72">
        <f t="shared" si="395"/>
        <v>0</v>
      </c>
      <c r="AA325" s="72">
        <f t="shared" si="395"/>
        <v>0</v>
      </c>
      <c r="AB325" s="72">
        <f t="shared" si="395"/>
        <v>0</v>
      </c>
      <c r="AC325" s="72">
        <f t="shared" si="395"/>
        <v>0</v>
      </c>
      <c r="AD325" s="72">
        <f t="shared" si="395"/>
        <v>0</v>
      </c>
      <c r="AE325" s="72">
        <f t="shared" si="395"/>
        <v>0</v>
      </c>
      <c r="AF325" s="72">
        <f t="shared" si="395"/>
        <v>0</v>
      </c>
      <c r="AG325" s="72">
        <f t="shared" si="395"/>
        <v>0</v>
      </c>
      <c r="AH325" s="72">
        <f t="shared" si="395"/>
        <v>0</v>
      </c>
      <c r="AI325" s="72">
        <f t="shared" si="395"/>
        <v>0</v>
      </c>
      <c r="AJ325" s="72">
        <f t="shared" si="395"/>
        <v>0</v>
      </c>
      <c r="AK325" s="72">
        <f t="shared" si="395"/>
        <v>0</v>
      </c>
      <c r="AL325" s="72">
        <f t="shared" si="395"/>
        <v>0</v>
      </c>
      <c r="AM325" s="72">
        <f t="shared" si="395"/>
        <v>0</v>
      </c>
      <c r="AN325" s="72">
        <f t="shared" si="395"/>
        <v>0</v>
      </c>
      <c r="AO325" s="72">
        <f t="shared" si="395"/>
        <v>0</v>
      </c>
      <c r="AP325" s="72">
        <f t="shared" si="395"/>
        <v>0</v>
      </c>
      <c r="AQ325" s="72">
        <f t="shared" si="395"/>
        <v>0</v>
      </c>
      <c r="AR325" s="72">
        <f t="shared" si="395"/>
        <v>0</v>
      </c>
      <c r="AS325" s="72">
        <f t="shared" si="395"/>
        <v>0</v>
      </c>
      <c r="AT325" s="72">
        <f t="shared" si="395"/>
        <v>0</v>
      </c>
      <c r="AU325" s="72">
        <f t="shared" si="395"/>
        <v>0</v>
      </c>
      <c r="AV325" s="72">
        <f t="shared" si="395"/>
        <v>0</v>
      </c>
      <c r="AW325" s="72">
        <f t="shared" si="395"/>
        <v>0</v>
      </c>
      <c r="AX325" s="72">
        <f t="shared" si="395"/>
        <v>0</v>
      </c>
      <c r="AY325" s="72">
        <f t="shared" si="395"/>
        <v>0</v>
      </c>
      <c r="AZ325" s="72">
        <f t="shared" si="395"/>
        <v>0</v>
      </c>
      <c r="BA325" s="72">
        <f t="shared" si="395"/>
        <v>0</v>
      </c>
    </row>
    <row r="326" spans="2:53" x14ac:dyDescent="0.25">
      <c r="B326" t="str">
        <f t="shared" si="394"/>
        <v>IMPIANTI E MACCHINARI</v>
      </c>
      <c r="C326" s="77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>
        <f t="shared" ref="V326:BA326" si="396">+U326+V318</f>
        <v>0</v>
      </c>
      <c r="W326" s="72">
        <f t="shared" si="396"/>
        <v>0</v>
      </c>
      <c r="X326" s="72">
        <f t="shared" si="396"/>
        <v>0</v>
      </c>
      <c r="Y326" s="72">
        <f t="shared" si="396"/>
        <v>0</v>
      </c>
      <c r="Z326" s="72">
        <f t="shared" si="396"/>
        <v>0</v>
      </c>
      <c r="AA326" s="72">
        <f t="shared" si="396"/>
        <v>0</v>
      </c>
      <c r="AB326" s="72">
        <f t="shared" si="396"/>
        <v>0</v>
      </c>
      <c r="AC326" s="72">
        <f t="shared" si="396"/>
        <v>0</v>
      </c>
      <c r="AD326" s="72">
        <f t="shared" si="396"/>
        <v>0</v>
      </c>
      <c r="AE326" s="72">
        <f t="shared" si="396"/>
        <v>0</v>
      </c>
      <c r="AF326" s="72">
        <f t="shared" si="396"/>
        <v>0</v>
      </c>
      <c r="AG326" s="72">
        <f t="shared" si="396"/>
        <v>0</v>
      </c>
      <c r="AH326" s="72">
        <f t="shared" si="396"/>
        <v>0</v>
      </c>
      <c r="AI326" s="72">
        <f t="shared" si="396"/>
        <v>0</v>
      </c>
      <c r="AJ326" s="72">
        <f t="shared" si="396"/>
        <v>0</v>
      </c>
      <c r="AK326" s="72">
        <f t="shared" si="396"/>
        <v>0</v>
      </c>
      <c r="AL326" s="72">
        <f t="shared" si="396"/>
        <v>0</v>
      </c>
      <c r="AM326" s="72">
        <f t="shared" si="396"/>
        <v>0</v>
      </c>
      <c r="AN326" s="72">
        <f t="shared" si="396"/>
        <v>0</v>
      </c>
      <c r="AO326" s="72">
        <f t="shared" si="396"/>
        <v>0</v>
      </c>
      <c r="AP326" s="72">
        <f t="shared" si="396"/>
        <v>0</v>
      </c>
      <c r="AQ326" s="72">
        <f t="shared" si="396"/>
        <v>0</v>
      </c>
      <c r="AR326" s="72">
        <f t="shared" si="396"/>
        <v>0</v>
      </c>
      <c r="AS326" s="72">
        <f t="shared" si="396"/>
        <v>0</v>
      </c>
      <c r="AT326" s="72">
        <f t="shared" si="396"/>
        <v>0</v>
      </c>
      <c r="AU326" s="72">
        <f t="shared" si="396"/>
        <v>0</v>
      </c>
      <c r="AV326" s="72">
        <f t="shared" si="396"/>
        <v>0</v>
      </c>
      <c r="AW326" s="72">
        <f t="shared" si="396"/>
        <v>0</v>
      </c>
      <c r="AX326" s="72">
        <f t="shared" si="396"/>
        <v>0</v>
      </c>
      <c r="AY326" s="72">
        <f t="shared" si="396"/>
        <v>0</v>
      </c>
      <c r="AZ326" s="72">
        <f t="shared" si="396"/>
        <v>0</v>
      </c>
      <c r="BA326" s="72">
        <f t="shared" si="396"/>
        <v>0</v>
      </c>
    </row>
    <row r="327" spans="2:53" x14ac:dyDescent="0.25">
      <c r="B327" t="str">
        <f t="shared" si="394"/>
        <v>ATTREZZATURE IND.LI E COMM.LI</v>
      </c>
      <c r="C327" s="77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>
        <f t="shared" ref="V327:BA328" si="397">+U327+V319</f>
        <v>0</v>
      </c>
      <c r="W327" s="72">
        <f t="shared" si="397"/>
        <v>0</v>
      </c>
      <c r="X327" s="72">
        <f t="shared" si="397"/>
        <v>0</v>
      </c>
      <c r="Y327" s="72">
        <f t="shared" si="397"/>
        <v>0</v>
      </c>
      <c r="Z327" s="72">
        <f t="shared" si="397"/>
        <v>0</v>
      </c>
      <c r="AA327" s="72">
        <f t="shared" si="397"/>
        <v>0</v>
      </c>
      <c r="AB327" s="72">
        <f t="shared" si="397"/>
        <v>0</v>
      </c>
      <c r="AC327" s="72">
        <f t="shared" si="397"/>
        <v>0</v>
      </c>
      <c r="AD327" s="72">
        <f t="shared" si="397"/>
        <v>0</v>
      </c>
      <c r="AE327" s="72">
        <f t="shared" si="397"/>
        <v>0</v>
      </c>
      <c r="AF327" s="72">
        <f t="shared" si="397"/>
        <v>0</v>
      </c>
      <c r="AG327" s="72">
        <f t="shared" si="397"/>
        <v>0</v>
      </c>
      <c r="AH327" s="72">
        <f t="shared" si="397"/>
        <v>0</v>
      </c>
      <c r="AI327" s="72">
        <f t="shared" si="397"/>
        <v>0</v>
      </c>
      <c r="AJ327" s="72">
        <f t="shared" si="397"/>
        <v>0</v>
      </c>
      <c r="AK327" s="72">
        <f t="shared" si="397"/>
        <v>0</v>
      </c>
      <c r="AL327" s="72">
        <f t="shared" si="397"/>
        <v>0</v>
      </c>
      <c r="AM327" s="72">
        <f t="shared" si="397"/>
        <v>0</v>
      </c>
      <c r="AN327" s="72">
        <f t="shared" si="397"/>
        <v>0</v>
      </c>
      <c r="AO327" s="72">
        <f t="shared" si="397"/>
        <v>0</v>
      </c>
      <c r="AP327" s="72">
        <f t="shared" si="397"/>
        <v>0</v>
      </c>
      <c r="AQ327" s="72">
        <f t="shared" si="397"/>
        <v>0</v>
      </c>
      <c r="AR327" s="72">
        <f t="shared" si="397"/>
        <v>0</v>
      </c>
      <c r="AS327" s="72">
        <f t="shared" si="397"/>
        <v>0</v>
      </c>
      <c r="AT327" s="72">
        <f t="shared" si="397"/>
        <v>0</v>
      </c>
      <c r="AU327" s="72">
        <f t="shared" si="397"/>
        <v>0</v>
      </c>
      <c r="AV327" s="72">
        <f t="shared" si="397"/>
        <v>0</v>
      </c>
      <c r="AW327" s="72">
        <f t="shared" si="397"/>
        <v>0</v>
      </c>
      <c r="AX327" s="72">
        <f t="shared" si="397"/>
        <v>0</v>
      </c>
      <c r="AY327" s="72">
        <f t="shared" si="397"/>
        <v>0</v>
      </c>
      <c r="AZ327" s="72">
        <f t="shared" si="397"/>
        <v>0</v>
      </c>
      <c r="BA327" s="72">
        <f t="shared" si="397"/>
        <v>0</v>
      </c>
    </row>
    <row r="328" spans="2:53" x14ac:dyDescent="0.25">
      <c r="B328" t="str">
        <f t="shared" si="394"/>
        <v>ALTRI BENI</v>
      </c>
      <c r="C328" s="77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>
        <f t="shared" si="397"/>
        <v>0</v>
      </c>
      <c r="W328" s="72">
        <f t="shared" si="397"/>
        <v>0</v>
      </c>
      <c r="X328" s="72">
        <f t="shared" si="397"/>
        <v>0</v>
      </c>
      <c r="Y328" s="72">
        <f t="shared" si="397"/>
        <v>0</v>
      </c>
      <c r="Z328" s="72">
        <f t="shared" si="397"/>
        <v>0</v>
      </c>
      <c r="AA328" s="72">
        <f t="shared" si="397"/>
        <v>0</v>
      </c>
      <c r="AB328" s="72">
        <f t="shared" si="397"/>
        <v>0</v>
      </c>
      <c r="AC328" s="72">
        <f t="shared" si="397"/>
        <v>0</v>
      </c>
      <c r="AD328" s="72">
        <f t="shared" si="397"/>
        <v>0</v>
      </c>
      <c r="AE328" s="72">
        <f t="shared" si="397"/>
        <v>0</v>
      </c>
      <c r="AF328" s="72">
        <f t="shared" si="397"/>
        <v>0</v>
      </c>
      <c r="AG328" s="72">
        <f t="shared" si="397"/>
        <v>0</v>
      </c>
      <c r="AH328" s="72">
        <f t="shared" si="397"/>
        <v>0</v>
      </c>
      <c r="AI328" s="72">
        <f t="shared" si="397"/>
        <v>0</v>
      </c>
      <c r="AJ328" s="72">
        <f t="shared" si="397"/>
        <v>0</v>
      </c>
      <c r="AK328" s="72">
        <f t="shared" si="397"/>
        <v>0</v>
      </c>
      <c r="AL328" s="72">
        <f t="shared" si="397"/>
        <v>0</v>
      </c>
      <c r="AM328" s="72">
        <f t="shared" si="397"/>
        <v>0</v>
      </c>
      <c r="AN328" s="72">
        <f t="shared" si="397"/>
        <v>0</v>
      </c>
      <c r="AO328" s="72">
        <f t="shared" si="397"/>
        <v>0</v>
      </c>
      <c r="AP328" s="72">
        <f t="shared" si="397"/>
        <v>0</v>
      </c>
      <c r="AQ328" s="72">
        <f t="shared" si="397"/>
        <v>0</v>
      </c>
      <c r="AR328" s="72">
        <f t="shared" si="397"/>
        <v>0</v>
      </c>
      <c r="AS328" s="72">
        <f t="shared" si="397"/>
        <v>0</v>
      </c>
      <c r="AT328" s="72">
        <f t="shared" si="397"/>
        <v>0</v>
      </c>
      <c r="AU328" s="72">
        <f t="shared" si="397"/>
        <v>0</v>
      </c>
      <c r="AV328" s="72">
        <f t="shared" si="397"/>
        <v>0</v>
      </c>
      <c r="AW328" s="72">
        <f t="shared" si="397"/>
        <v>0</v>
      </c>
      <c r="AX328" s="72">
        <f t="shared" si="397"/>
        <v>0</v>
      </c>
      <c r="AY328" s="72">
        <f t="shared" si="397"/>
        <v>0</v>
      </c>
      <c r="AZ328" s="72">
        <f t="shared" si="397"/>
        <v>0</v>
      </c>
      <c r="BA328" s="72">
        <f t="shared" si="397"/>
        <v>0</v>
      </c>
    </row>
    <row r="329" spans="2:53" x14ac:dyDescent="0.25">
      <c r="B329" t="str">
        <f t="shared" si="394"/>
        <v>COSTI D'IMPIANTO E AMPLIAMENTO</v>
      </c>
      <c r="C329" s="77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>
        <f t="shared" ref="V329:BA329" si="398">+U329+V321</f>
        <v>0</v>
      </c>
      <c r="W329" s="72">
        <f t="shared" si="398"/>
        <v>0</v>
      </c>
      <c r="X329" s="72">
        <f t="shared" si="398"/>
        <v>0</v>
      </c>
      <c r="Y329" s="72">
        <f t="shared" si="398"/>
        <v>0</v>
      </c>
      <c r="Z329" s="72">
        <f t="shared" si="398"/>
        <v>0</v>
      </c>
      <c r="AA329" s="72">
        <f t="shared" si="398"/>
        <v>0</v>
      </c>
      <c r="AB329" s="72">
        <f t="shared" si="398"/>
        <v>0</v>
      </c>
      <c r="AC329" s="72">
        <f t="shared" si="398"/>
        <v>0</v>
      </c>
      <c r="AD329" s="72">
        <f t="shared" si="398"/>
        <v>0</v>
      </c>
      <c r="AE329" s="72">
        <f t="shared" si="398"/>
        <v>0</v>
      </c>
      <c r="AF329" s="72">
        <f t="shared" si="398"/>
        <v>0</v>
      </c>
      <c r="AG329" s="72">
        <f t="shared" si="398"/>
        <v>0</v>
      </c>
      <c r="AH329" s="72">
        <f t="shared" si="398"/>
        <v>0</v>
      </c>
      <c r="AI329" s="72">
        <f t="shared" si="398"/>
        <v>0</v>
      </c>
      <c r="AJ329" s="72">
        <f t="shared" si="398"/>
        <v>0</v>
      </c>
      <c r="AK329" s="72">
        <f t="shared" si="398"/>
        <v>0</v>
      </c>
      <c r="AL329" s="72">
        <f t="shared" si="398"/>
        <v>0</v>
      </c>
      <c r="AM329" s="72">
        <f t="shared" si="398"/>
        <v>0</v>
      </c>
      <c r="AN329" s="72">
        <f t="shared" si="398"/>
        <v>0</v>
      </c>
      <c r="AO329" s="72">
        <f t="shared" si="398"/>
        <v>0</v>
      </c>
      <c r="AP329" s="72">
        <f t="shared" si="398"/>
        <v>0</v>
      </c>
      <c r="AQ329" s="72">
        <f t="shared" si="398"/>
        <v>0</v>
      </c>
      <c r="AR329" s="72">
        <f t="shared" si="398"/>
        <v>0</v>
      </c>
      <c r="AS329" s="72">
        <f t="shared" si="398"/>
        <v>0</v>
      </c>
      <c r="AT329" s="72">
        <f t="shared" si="398"/>
        <v>0</v>
      </c>
      <c r="AU329" s="72">
        <f t="shared" si="398"/>
        <v>0</v>
      </c>
      <c r="AV329" s="72">
        <f t="shared" si="398"/>
        <v>0</v>
      </c>
      <c r="AW329" s="72">
        <f t="shared" si="398"/>
        <v>0</v>
      </c>
      <c r="AX329" s="72">
        <f t="shared" si="398"/>
        <v>0</v>
      </c>
      <c r="AY329" s="72">
        <f t="shared" si="398"/>
        <v>0</v>
      </c>
      <c r="AZ329" s="72">
        <f t="shared" si="398"/>
        <v>0</v>
      </c>
      <c r="BA329" s="72">
        <f t="shared" si="398"/>
        <v>0</v>
      </c>
    </row>
    <row r="330" spans="2:53" x14ac:dyDescent="0.25">
      <c r="B330" t="str">
        <f t="shared" si="394"/>
        <v>Ricerca &amp; Sviluppo</v>
      </c>
      <c r="C330" s="77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>
        <f t="shared" ref="V330:BA330" si="399">+U330+V322</f>
        <v>0</v>
      </c>
      <c r="W330" s="72">
        <f t="shared" si="399"/>
        <v>0</v>
      </c>
      <c r="X330" s="72">
        <f t="shared" si="399"/>
        <v>0</v>
      </c>
      <c r="Y330" s="72">
        <f t="shared" si="399"/>
        <v>0</v>
      </c>
      <c r="Z330" s="72">
        <f t="shared" si="399"/>
        <v>0</v>
      </c>
      <c r="AA330" s="72">
        <f t="shared" si="399"/>
        <v>0</v>
      </c>
      <c r="AB330" s="72">
        <f t="shared" si="399"/>
        <v>0</v>
      </c>
      <c r="AC330" s="72">
        <f t="shared" si="399"/>
        <v>0</v>
      </c>
      <c r="AD330" s="72">
        <f t="shared" si="399"/>
        <v>0</v>
      </c>
      <c r="AE330" s="72">
        <f t="shared" si="399"/>
        <v>0</v>
      </c>
      <c r="AF330" s="72">
        <f t="shared" si="399"/>
        <v>0</v>
      </c>
      <c r="AG330" s="72">
        <f t="shared" si="399"/>
        <v>0</v>
      </c>
      <c r="AH330" s="72">
        <f t="shared" si="399"/>
        <v>0</v>
      </c>
      <c r="AI330" s="72">
        <f t="shared" si="399"/>
        <v>0</v>
      </c>
      <c r="AJ330" s="72">
        <f t="shared" si="399"/>
        <v>0</v>
      </c>
      <c r="AK330" s="72">
        <f t="shared" si="399"/>
        <v>0</v>
      </c>
      <c r="AL330" s="72">
        <f t="shared" si="399"/>
        <v>0</v>
      </c>
      <c r="AM330" s="72">
        <f t="shared" si="399"/>
        <v>0</v>
      </c>
      <c r="AN330" s="72">
        <f t="shared" si="399"/>
        <v>0</v>
      </c>
      <c r="AO330" s="72">
        <f t="shared" si="399"/>
        <v>0</v>
      </c>
      <c r="AP330" s="72">
        <f t="shared" si="399"/>
        <v>0</v>
      </c>
      <c r="AQ330" s="72">
        <f t="shared" si="399"/>
        <v>0</v>
      </c>
      <c r="AR330" s="72">
        <f t="shared" si="399"/>
        <v>0</v>
      </c>
      <c r="AS330" s="72">
        <f t="shared" si="399"/>
        <v>0</v>
      </c>
      <c r="AT330" s="72">
        <f t="shared" si="399"/>
        <v>0</v>
      </c>
      <c r="AU330" s="72">
        <f t="shared" si="399"/>
        <v>0</v>
      </c>
      <c r="AV330" s="72">
        <f t="shared" si="399"/>
        <v>0</v>
      </c>
      <c r="AW330" s="72">
        <f t="shared" si="399"/>
        <v>0</v>
      </c>
      <c r="AX330" s="72">
        <f t="shared" si="399"/>
        <v>0</v>
      </c>
      <c r="AY330" s="72">
        <f t="shared" si="399"/>
        <v>0</v>
      </c>
      <c r="AZ330" s="72">
        <f t="shared" si="399"/>
        <v>0</v>
      </c>
      <c r="BA330" s="72">
        <f t="shared" si="399"/>
        <v>0</v>
      </c>
    </row>
    <row r="331" spans="2:53" x14ac:dyDescent="0.25">
      <c r="B331" t="str">
        <f t="shared" si="394"/>
        <v>ALTRE IMM.NI IMMATERIALI</v>
      </c>
      <c r="C331" s="77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>
        <f t="shared" ref="V331:BA331" si="400">+U331+V323</f>
        <v>0</v>
      </c>
      <c r="W331" s="72">
        <f t="shared" si="400"/>
        <v>0</v>
      </c>
      <c r="X331" s="72">
        <f t="shared" si="400"/>
        <v>0</v>
      </c>
      <c r="Y331" s="72">
        <f t="shared" si="400"/>
        <v>0</v>
      </c>
      <c r="Z331" s="72">
        <f t="shared" si="400"/>
        <v>0</v>
      </c>
      <c r="AA331" s="72">
        <f t="shared" si="400"/>
        <v>0</v>
      </c>
      <c r="AB331" s="72">
        <f t="shared" si="400"/>
        <v>0</v>
      </c>
      <c r="AC331" s="72">
        <f t="shared" si="400"/>
        <v>0</v>
      </c>
      <c r="AD331" s="72">
        <f t="shared" si="400"/>
        <v>0</v>
      </c>
      <c r="AE331" s="72">
        <f t="shared" si="400"/>
        <v>0</v>
      </c>
      <c r="AF331" s="72">
        <f t="shared" si="400"/>
        <v>0</v>
      </c>
      <c r="AG331" s="72">
        <f t="shared" si="400"/>
        <v>0</v>
      </c>
      <c r="AH331" s="72">
        <f t="shared" si="400"/>
        <v>0</v>
      </c>
      <c r="AI331" s="72">
        <f t="shared" si="400"/>
        <v>0</v>
      </c>
      <c r="AJ331" s="72">
        <f t="shared" si="400"/>
        <v>0</v>
      </c>
      <c r="AK331" s="72">
        <f t="shared" si="400"/>
        <v>0</v>
      </c>
      <c r="AL331" s="72">
        <f t="shared" si="400"/>
        <v>0</v>
      </c>
      <c r="AM331" s="72">
        <f t="shared" si="400"/>
        <v>0</v>
      </c>
      <c r="AN331" s="72">
        <f t="shared" si="400"/>
        <v>0</v>
      </c>
      <c r="AO331" s="72">
        <f t="shared" si="400"/>
        <v>0</v>
      </c>
      <c r="AP331" s="72">
        <f t="shared" si="400"/>
        <v>0</v>
      </c>
      <c r="AQ331" s="72">
        <f t="shared" si="400"/>
        <v>0</v>
      </c>
      <c r="AR331" s="72">
        <f t="shared" si="400"/>
        <v>0</v>
      </c>
      <c r="AS331" s="72">
        <f t="shared" si="400"/>
        <v>0</v>
      </c>
      <c r="AT331" s="72">
        <f t="shared" si="400"/>
        <v>0</v>
      </c>
      <c r="AU331" s="72">
        <f t="shared" si="400"/>
        <v>0</v>
      </c>
      <c r="AV331" s="72">
        <f t="shared" si="400"/>
        <v>0</v>
      </c>
      <c r="AW331" s="72">
        <f t="shared" si="400"/>
        <v>0</v>
      </c>
      <c r="AX331" s="72">
        <f t="shared" si="400"/>
        <v>0</v>
      </c>
      <c r="AY331" s="72">
        <f t="shared" si="400"/>
        <v>0</v>
      </c>
      <c r="AZ331" s="72">
        <f t="shared" si="400"/>
        <v>0</v>
      </c>
      <c r="BA331" s="72">
        <f t="shared" si="400"/>
        <v>0</v>
      </c>
    </row>
    <row r="333" spans="2:53" ht="30" x14ac:dyDescent="0.25">
      <c r="C333" s="75" t="s">
        <v>274</v>
      </c>
      <c r="F333" s="75" t="s">
        <v>275</v>
      </c>
      <c r="G333" s="75" t="s">
        <v>275</v>
      </c>
      <c r="H333" s="75" t="s">
        <v>275</v>
      </c>
      <c r="I333" s="75" t="s">
        <v>275</v>
      </c>
      <c r="J333" s="75" t="s">
        <v>275</v>
      </c>
      <c r="K333" s="75" t="s">
        <v>275</v>
      </c>
      <c r="L333" s="75" t="s">
        <v>275</v>
      </c>
      <c r="M333" s="75" t="s">
        <v>275</v>
      </c>
      <c r="N333" s="75" t="s">
        <v>275</v>
      </c>
      <c r="O333" s="75" t="s">
        <v>275</v>
      </c>
      <c r="P333" s="75" t="s">
        <v>275</v>
      </c>
      <c r="Q333" s="75" t="s">
        <v>275</v>
      </c>
      <c r="R333" s="75" t="s">
        <v>275</v>
      </c>
      <c r="S333" s="75" t="s">
        <v>275</v>
      </c>
      <c r="T333" s="75" t="s">
        <v>275</v>
      </c>
      <c r="U333" s="75" t="s">
        <v>275</v>
      </c>
      <c r="V333" s="75" t="s">
        <v>275</v>
      </c>
      <c r="W333" s="75" t="s">
        <v>275</v>
      </c>
      <c r="X333" s="75" t="s">
        <v>275</v>
      </c>
      <c r="Y333" s="75" t="s">
        <v>275</v>
      </c>
      <c r="Z333" s="75" t="s">
        <v>275</v>
      </c>
      <c r="AA333" s="75" t="s">
        <v>275</v>
      </c>
      <c r="AB333" s="75" t="s">
        <v>275</v>
      </c>
      <c r="AC333" s="75" t="s">
        <v>275</v>
      </c>
      <c r="AD333" s="75" t="s">
        <v>275</v>
      </c>
      <c r="AE333" s="75" t="s">
        <v>275</v>
      </c>
      <c r="AF333" s="75" t="s">
        <v>275</v>
      </c>
      <c r="AG333" s="75" t="s">
        <v>275</v>
      </c>
      <c r="AH333" s="75" t="s">
        <v>275</v>
      </c>
      <c r="AI333" s="75" t="s">
        <v>275</v>
      </c>
      <c r="AJ333" s="75" t="s">
        <v>275</v>
      </c>
      <c r="AK333" s="75" t="s">
        <v>275</v>
      </c>
      <c r="AL333" s="75" t="s">
        <v>275</v>
      </c>
      <c r="AM333" s="75" t="s">
        <v>275</v>
      </c>
      <c r="AN333" s="75" t="s">
        <v>275</v>
      </c>
      <c r="AO333" s="75" t="s">
        <v>275</v>
      </c>
      <c r="AP333" s="75" t="s">
        <v>275</v>
      </c>
      <c r="AQ333" s="75" t="s">
        <v>275</v>
      </c>
      <c r="AR333" s="75" t="s">
        <v>275</v>
      </c>
      <c r="AS333" s="75" t="s">
        <v>275</v>
      </c>
      <c r="AT333" s="75" t="s">
        <v>275</v>
      </c>
      <c r="AU333" s="75" t="s">
        <v>275</v>
      </c>
      <c r="AV333" s="75" t="s">
        <v>275</v>
      </c>
      <c r="AW333" s="75" t="s">
        <v>275</v>
      </c>
      <c r="AX333" s="75" t="s">
        <v>275</v>
      </c>
      <c r="AY333" s="75" t="s">
        <v>275</v>
      </c>
      <c r="AZ333" s="75" t="s">
        <v>275</v>
      </c>
      <c r="BA333" s="75" t="s">
        <v>275</v>
      </c>
    </row>
    <row r="334" spans="2:53" x14ac:dyDescent="0.25">
      <c r="B334" t="str">
        <f t="shared" ref="B334:C337" si="401">+B317</f>
        <v>FABBRICATI</v>
      </c>
      <c r="C334" s="77">
        <f t="shared" si="401"/>
        <v>0.1</v>
      </c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>
        <f>+(W$5*$C334)/12</f>
        <v>0</v>
      </c>
      <c r="X334" s="72">
        <f>+IF(W342=$W5,0,1)*(SUM($W5)*$C334)/12</f>
        <v>0</v>
      </c>
      <c r="Y334" s="72">
        <f t="shared" ref="Y334:BA340" si="402">+IF(X342=$W5,0,1)*(SUM($W5)*$C334)/12</f>
        <v>0</v>
      </c>
      <c r="Z334" s="72">
        <f t="shared" si="402"/>
        <v>0</v>
      </c>
      <c r="AA334" s="72">
        <f t="shared" si="402"/>
        <v>0</v>
      </c>
      <c r="AB334" s="72">
        <f t="shared" si="402"/>
        <v>0</v>
      </c>
      <c r="AC334" s="72">
        <f t="shared" si="402"/>
        <v>0</v>
      </c>
      <c r="AD334" s="72">
        <f t="shared" si="402"/>
        <v>0</v>
      </c>
      <c r="AE334" s="72">
        <f t="shared" si="402"/>
        <v>0</v>
      </c>
      <c r="AF334" s="72">
        <f t="shared" si="402"/>
        <v>0</v>
      </c>
      <c r="AG334" s="72">
        <f t="shared" si="402"/>
        <v>0</v>
      </c>
      <c r="AH334" s="72">
        <f t="shared" si="402"/>
        <v>0</v>
      </c>
      <c r="AI334" s="72">
        <f t="shared" si="402"/>
        <v>0</v>
      </c>
      <c r="AJ334" s="72">
        <f t="shared" si="402"/>
        <v>0</v>
      </c>
      <c r="AK334" s="72">
        <f t="shared" si="402"/>
        <v>0</v>
      </c>
      <c r="AL334" s="72">
        <f t="shared" si="402"/>
        <v>0</v>
      </c>
      <c r="AM334" s="72">
        <f t="shared" si="402"/>
        <v>0</v>
      </c>
      <c r="AN334" s="72">
        <f t="shared" si="402"/>
        <v>0</v>
      </c>
      <c r="AO334" s="72">
        <f t="shared" si="402"/>
        <v>0</v>
      </c>
      <c r="AP334" s="72">
        <f t="shared" si="402"/>
        <v>0</v>
      </c>
      <c r="AQ334" s="72">
        <f t="shared" si="402"/>
        <v>0</v>
      </c>
      <c r="AR334" s="72">
        <f t="shared" si="402"/>
        <v>0</v>
      </c>
      <c r="AS334" s="72">
        <f t="shared" si="402"/>
        <v>0</v>
      </c>
      <c r="AT334" s="72">
        <f t="shared" si="402"/>
        <v>0</v>
      </c>
      <c r="AU334" s="72">
        <f t="shared" si="402"/>
        <v>0</v>
      </c>
      <c r="AV334" s="72">
        <f t="shared" si="402"/>
        <v>0</v>
      </c>
      <c r="AW334" s="72">
        <f t="shared" si="402"/>
        <v>0</v>
      </c>
      <c r="AX334" s="72">
        <f t="shared" si="402"/>
        <v>0</v>
      </c>
      <c r="AY334" s="72">
        <f t="shared" si="402"/>
        <v>0</v>
      </c>
      <c r="AZ334" s="72">
        <f t="shared" si="402"/>
        <v>0</v>
      </c>
      <c r="BA334" s="72">
        <f t="shared" si="402"/>
        <v>0</v>
      </c>
    </row>
    <row r="335" spans="2:53" x14ac:dyDescent="0.25">
      <c r="B335" t="str">
        <f t="shared" si="401"/>
        <v>IMPIANTI E MACCHINARI</v>
      </c>
      <c r="C335" s="77">
        <f t="shared" si="401"/>
        <v>0.1</v>
      </c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>
        <f>+(W$6*$C335)/12</f>
        <v>0</v>
      </c>
      <c r="X335" s="72">
        <f t="shared" ref="X335:AM340" si="403">+IF(W343=$W6,0,1)*(SUM($W6)*$C335)/12</f>
        <v>0</v>
      </c>
      <c r="Y335" s="72">
        <f t="shared" si="403"/>
        <v>0</v>
      </c>
      <c r="Z335" s="72">
        <f t="shared" si="403"/>
        <v>0</v>
      </c>
      <c r="AA335" s="72">
        <f t="shared" si="403"/>
        <v>0</v>
      </c>
      <c r="AB335" s="72">
        <f t="shared" si="403"/>
        <v>0</v>
      </c>
      <c r="AC335" s="72">
        <f t="shared" si="403"/>
        <v>0</v>
      </c>
      <c r="AD335" s="72">
        <f t="shared" si="403"/>
        <v>0</v>
      </c>
      <c r="AE335" s="72">
        <f t="shared" si="403"/>
        <v>0</v>
      </c>
      <c r="AF335" s="72">
        <f t="shared" si="403"/>
        <v>0</v>
      </c>
      <c r="AG335" s="72">
        <f t="shared" si="403"/>
        <v>0</v>
      </c>
      <c r="AH335" s="72">
        <f t="shared" si="403"/>
        <v>0</v>
      </c>
      <c r="AI335" s="72">
        <f t="shared" si="403"/>
        <v>0</v>
      </c>
      <c r="AJ335" s="72">
        <f t="shared" si="403"/>
        <v>0</v>
      </c>
      <c r="AK335" s="72">
        <f t="shared" si="403"/>
        <v>0</v>
      </c>
      <c r="AL335" s="72">
        <f t="shared" si="403"/>
        <v>0</v>
      </c>
      <c r="AM335" s="72">
        <f t="shared" si="403"/>
        <v>0</v>
      </c>
      <c r="AN335" s="72">
        <f t="shared" si="402"/>
        <v>0</v>
      </c>
      <c r="AO335" s="72">
        <f t="shared" si="402"/>
        <v>0</v>
      </c>
      <c r="AP335" s="72">
        <f t="shared" si="402"/>
        <v>0</v>
      </c>
      <c r="AQ335" s="72">
        <f t="shared" si="402"/>
        <v>0</v>
      </c>
      <c r="AR335" s="72">
        <f t="shared" si="402"/>
        <v>0</v>
      </c>
      <c r="AS335" s="72">
        <f t="shared" si="402"/>
        <v>0</v>
      </c>
      <c r="AT335" s="72">
        <f t="shared" si="402"/>
        <v>0</v>
      </c>
      <c r="AU335" s="72">
        <f t="shared" si="402"/>
        <v>0</v>
      </c>
      <c r="AV335" s="72">
        <f t="shared" si="402"/>
        <v>0</v>
      </c>
      <c r="AW335" s="72">
        <f t="shared" si="402"/>
        <v>0</v>
      </c>
      <c r="AX335" s="72">
        <f t="shared" si="402"/>
        <v>0</v>
      </c>
      <c r="AY335" s="72">
        <f t="shared" si="402"/>
        <v>0</v>
      </c>
      <c r="AZ335" s="72">
        <f t="shared" si="402"/>
        <v>0</v>
      </c>
      <c r="BA335" s="72">
        <f t="shared" si="402"/>
        <v>0</v>
      </c>
    </row>
    <row r="336" spans="2:53" x14ac:dyDescent="0.25">
      <c r="B336" t="str">
        <f t="shared" si="401"/>
        <v>ATTREZZATURE IND.LI E COMM.LI</v>
      </c>
      <c r="C336" s="77">
        <f t="shared" si="401"/>
        <v>0.1</v>
      </c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>
        <f>+(W$7*$C336)/12</f>
        <v>0</v>
      </c>
      <c r="X336" s="72">
        <f t="shared" si="403"/>
        <v>0</v>
      </c>
      <c r="Y336" s="72">
        <f t="shared" si="402"/>
        <v>0</v>
      </c>
      <c r="Z336" s="72">
        <f t="shared" si="402"/>
        <v>0</v>
      </c>
      <c r="AA336" s="72">
        <f t="shared" si="402"/>
        <v>0</v>
      </c>
      <c r="AB336" s="72">
        <f t="shared" si="402"/>
        <v>0</v>
      </c>
      <c r="AC336" s="72">
        <f t="shared" si="402"/>
        <v>0</v>
      </c>
      <c r="AD336" s="72">
        <f t="shared" si="402"/>
        <v>0</v>
      </c>
      <c r="AE336" s="72">
        <f t="shared" si="402"/>
        <v>0</v>
      </c>
      <c r="AF336" s="72">
        <f t="shared" si="402"/>
        <v>0</v>
      </c>
      <c r="AG336" s="72">
        <f t="shared" si="402"/>
        <v>0</v>
      </c>
      <c r="AH336" s="72">
        <f t="shared" si="402"/>
        <v>0</v>
      </c>
      <c r="AI336" s="72">
        <f t="shared" si="402"/>
        <v>0</v>
      </c>
      <c r="AJ336" s="72">
        <f t="shared" si="402"/>
        <v>0</v>
      </c>
      <c r="AK336" s="72">
        <f t="shared" si="402"/>
        <v>0</v>
      </c>
      <c r="AL336" s="72">
        <f t="shared" si="402"/>
        <v>0</v>
      </c>
      <c r="AM336" s="72">
        <f t="shared" si="402"/>
        <v>0</v>
      </c>
      <c r="AN336" s="72">
        <f t="shared" si="402"/>
        <v>0</v>
      </c>
      <c r="AO336" s="72">
        <f t="shared" si="402"/>
        <v>0</v>
      </c>
      <c r="AP336" s="72">
        <f t="shared" si="402"/>
        <v>0</v>
      </c>
      <c r="AQ336" s="72">
        <f t="shared" si="402"/>
        <v>0</v>
      </c>
      <c r="AR336" s="72">
        <f t="shared" si="402"/>
        <v>0</v>
      </c>
      <c r="AS336" s="72">
        <f t="shared" si="402"/>
        <v>0</v>
      </c>
      <c r="AT336" s="72">
        <f t="shared" si="402"/>
        <v>0</v>
      </c>
      <c r="AU336" s="72">
        <f t="shared" si="402"/>
        <v>0</v>
      </c>
      <c r="AV336" s="72">
        <f t="shared" si="402"/>
        <v>0</v>
      </c>
      <c r="AW336" s="72">
        <f t="shared" si="402"/>
        <v>0</v>
      </c>
      <c r="AX336" s="72">
        <f t="shared" si="402"/>
        <v>0</v>
      </c>
      <c r="AY336" s="72">
        <f t="shared" si="402"/>
        <v>0</v>
      </c>
      <c r="AZ336" s="72">
        <f t="shared" si="402"/>
        <v>0</v>
      </c>
      <c r="BA336" s="72">
        <f t="shared" si="402"/>
        <v>0</v>
      </c>
    </row>
    <row r="337" spans="2:53" x14ac:dyDescent="0.25">
      <c r="B337" t="str">
        <f t="shared" si="401"/>
        <v>ALTRI BENI</v>
      </c>
      <c r="C337" s="77">
        <f t="shared" si="401"/>
        <v>0.1</v>
      </c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>
        <f>+(W$8*$C337)/12</f>
        <v>0</v>
      </c>
      <c r="X337" s="72">
        <f t="shared" si="403"/>
        <v>0</v>
      </c>
      <c r="Y337" s="72">
        <f t="shared" si="402"/>
        <v>0</v>
      </c>
      <c r="Z337" s="72">
        <f t="shared" si="402"/>
        <v>0</v>
      </c>
      <c r="AA337" s="72">
        <f t="shared" si="402"/>
        <v>0</v>
      </c>
      <c r="AB337" s="72">
        <f t="shared" si="402"/>
        <v>0</v>
      </c>
      <c r="AC337" s="72">
        <f t="shared" si="402"/>
        <v>0</v>
      </c>
      <c r="AD337" s="72">
        <f t="shared" si="402"/>
        <v>0</v>
      </c>
      <c r="AE337" s="72">
        <f t="shared" si="402"/>
        <v>0</v>
      </c>
      <c r="AF337" s="72">
        <f t="shared" si="402"/>
        <v>0</v>
      </c>
      <c r="AG337" s="72">
        <f t="shared" si="402"/>
        <v>0</v>
      </c>
      <c r="AH337" s="72">
        <f t="shared" si="402"/>
        <v>0</v>
      </c>
      <c r="AI337" s="72">
        <f t="shared" si="402"/>
        <v>0</v>
      </c>
      <c r="AJ337" s="72">
        <f t="shared" si="402"/>
        <v>0</v>
      </c>
      <c r="AK337" s="72">
        <f t="shared" si="402"/>
        <v>0</v>
      </c>
      <c r="AL337" s="72">
        <f t="shared" si="402"/>
        <v>0</v>
      </c>
      <c r="AM337" s="72">
        <f t="shared" si="402"/>
        <v>0</v>
      </c>
      <c r="AN337" s="72">
        <f t="shared" si="402"/>
        <v>0</v>
      </c>
      <c r="AO337" s="72">
        <f t="shared" si="402"/>
        <v>0</v>
      </c>
      <c r="AP337" s="72">
        <f t="shared" si="402"/>
        <v>0</v>
      </c>
      <c r="AQ337" s="72">
        <f t="shared" si="402"/>
        <v>0</v>
      </c>
      <c r="AR337" s="72">
        <f t="shared" si="402"/>
        <v>0</v>
      </c>
      <c r="AS337" s="72">
        <f t="shared" si="402"/>
        <v>0</v>
      </c>
      <c r="AT337" s="72">
        <f t="shared" si="402"/>
        <v>0</v>
      </c>
      <c r="AU337" s="72">
        <f t="shared" si="402"/>
        <v>0</v>
      </c>
      <c r="AV337" s="72">
        <f t="shared" si="402"/>
        <v>0</v>
      </c>
      <c r="AW337" s="72">
        <f t="shared" si="402"/>
        <v>0</v>
      </c>
      <c r="AX337" s="72">
        <f t="shared" si="402"/>
        <v>0</v>
      </c>
      <c r="AY337" s="72">
        <f t="shared" si="402"/>
        <v>0</v>
      </c>
      <c r="AZ337" s="72">
        <f t="shared" si="402"/>
        <v>0</v>
      </c>
      <c r="BA337" s="72">
        <f t="shared" si="402"/>
        <v>0</v>
      </c>
    </row>
    <row r="338" spans="2:53" x14ac:dyDescent="0.25">
      <c r="B338" t="str">
        <f t="shared" ref="B338:C340" si="404">+B321</f>
        <v>COSTI D'IMPIANTO E AMPLIAMENTO</v>
      </c>
      <c r="C338" s="77">
        <f t="shared" si="404"/>
        <v>0.1</v>
      </c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>
        <f>+(W$9*$C338)/12</f>
        <v>0</v>
      </c>
      <c r="X338" s="72">
        <f t="shared" si="403"/>
        <v>0</v>
      </c>
      <c r="Y338" s="72">
        <f t="shared" si="402"/>
        <v>0</v>
      </c>
      <c r="Z338" s="72">
        <f t="shared" si="402"/>
        <v>0</v>
      </c>
      <c r="AA338" s="72">
        <f t="shared" si="402"/>
        <v>0</v>
      </c>
      <c r="AB338" s="72">
        <f t="shared" si="402"/>
        <v>0</v>
      </c>
      <c r="AC338" s="72">
        <f t="shared" si="402"/>
        <v>0</v>
      </c>
      <c r="AD338" s="72">
        <f t="shared" si="402"/>
        <v>0</v>
      </c>
      <c r="AE338" s="72">
        <f t="shared" si="402"/>
        <v>0</v>
      </c>
      <c r="AF338" s="72">
        <f t="shared" si="402"/>
        <v>0</v>
      </c>
      <c r="AG338" s="72">
        <f t="shared" si="402"/>
        <v>0</v>
      </c>
      <c r="AH338" s="72">
        <f t="shared" si="402"/>
        <v>0</v>
      </c>
      <c r="AI338" s="72">
        <f t="shared" si="402"/>
        <v>0</v>
      </c>
      <c r="AJ338" s="72">
        <f t="shared" si="402"/>
        <v>0</v>
      </c>
      <c r="AK338" s="72">
        <f t="shared" si="402"/>
        <v>0</v>
      </c>
      <c r="AL338" s="72">
        <f t="shared" si="402"/>
        <v>0</v>
      </c>
      <c r="AM338" s="72">
        <f t="shared" si="402"/>
        <v>0</v>
      </c>
      <c r="AN338" s="72">
        <f t="shared" si="402"/>
        <v>0</v>
      </c>
      <c r="AO338" s="72">
        <f t="shared" si="402"/>
        <v>0</v>
      </c>
      <c r="AP338" s="72">
        <f t="shared" si="402"/>
        <v>0</v>
      </c>
      <c r="AQ338" s="72">
        <f t="shared" si="402"/>
        <v>0</v>
      </c>
      <c r="AR338" s="72">
        <f t="shared" si="402"/>
        <v>0</v>
      </c>
      <c r="AS338" s="72">
        <f t="shared" si="402"/>
        <v>0</v>
      </c>
      <c r="AT338" s="72">
        <f t="shared" si="402"/>
        <v>0</v>
      </c>
      <c r="AU338" s="72">
        <f t="shared" si="402"/>
        <v>0</v>
      </c>
      <c r="AV338" s="72">
        <f t="shared" si="402"/>
        <v>0</v>
      </c>
      <c r="AW338" s="72">
        <f t="shared" si="402"/>
        <v>0</v>
      </c>
      <c r="AX338" s="72">
        <f t="shared" si="402"/>
        <v>0</v>
      </c>
      <c r="AY338" s="72">
        <f t="shared" si="402"/>
        <v>0</v>
      </c>
      <c r="AZ338" s="72">
        <f t="shared" si="402"/>
        <v>0</v>
      </c>
      <c r="BA338" s="72">
        <f t="shared" si="402"/>
        <v>0</v>
      </c>
    </row>
    <row r="339" spans="2:53" x14ac:dyDescent="0.25">
      <c r="B339" t="str">
        <f t="shared" si="404"/>
        <v>Ricerca &amp; Sviluppo</v>
      </c>
      <c r="C339" s="77">
        <f t="shared" si="404"/>
        <v>0.1</v>
      </c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>
        <f>+(W$10*$C339)/12</f>
        <v>0</v>
      </c>
      <c r="X339" s="72">
        <f t="shared" si="403"/>
        <v>0</v>
      </c>
      <c r="Y339" s="72">
        <f t="shared" si="402"/>
        <v>0</v>
      </c>
      <c r="Z339" s="72">
        <f t="shared" si="402"/>
        <v>0</v>
      </c>
      <c r="AA339" s="72">
        <f t="shared" si="402"/>
        <v>0</v>
      </c>
      <c r="AB339" s="72">
        <f t="shared" si="402"/>
        <v>0</v>
      </c>
      <c r="AC339" s="72">
        <f t="shared" si="402"/>
        <v>0</v>
      </c>
      <c r="AD339" s="72">
        <f t="shared" si="402"/>
        <v>0</v>
      </c>
      <c r="AE339" s="72">
        <f t="shared" si="402"/>
        <v>0</v>
      </c>
      <c r="AF339" s="72">
        <f t="shared" si="402"/>
        <v>0</v>
      </c>
      <c r="AG339" s="72">
        <f t="shared" si="402"/>
        <v>0</v>
      </c>
      <c r="AH339" s="72">
        <f t="shared" si="402"/>
        <v>0</v>
      </c>
      <c r="AI339" s="72">
        <f t="shared" si="402"/>
        <v>0</v>
      </c>
      <c r="AJ339" s="72">
        <f t="shared" si="402"/>
        <v>0</v>
      </c>
      <c r="AK339" s="72">
        <f t="shared" si="402"/>
        <v>0</v>
      </c>
      <c r="AL339" s="72">
        <f t="shared" si="402"/>
        <v>0</v>
      </c>
      <c r="AM339" s="72">
        <f t="shared" si="402"/>
        <v>0</v>
      </c>
      <c r="AN339" s="72">
        <f t="shared" si="402"/>
        <v>0</v>
      </c>
      <c r="AO339" s="72">
        <f t="shared" si="402"/>
        <v>0</v>
      </c>
      <c r="AP339" s="72">
        <f t="shared" si="402"/>
        <v>0</v>
      </c>
      <c r="AQ339" s="72">
        <f t="shared" si="402"/>
        <v>0</v>
      </c>
      <c r="AR339" s="72">
        <f t="shared" si="402"/>
        <v>0</v>
      </c>
      <c r="AS339" s="72">
        <f t="shared" si="402"/>
        <v>0</v>
      </c>
      <c r="AT339" s="72">
        <f t="shared" si="402"/>
        <v>0</v>
      </c>
      <c r="AU339" s="72">
        <f t="shared" si="402"/>
        <v>0</v>
      </c>
      <c r="AV339" s="72">
        <f t="shared" si="402"/>
        <v>0</v>
      </c>
      <c r="AW339" s="72">
        <f t="shared" si="402"/>
        <v>0</v>
      </c>
      <c r="AX339" s="72">
        <f t="shared" si="402"/>
        <v>0</v>
      </c>
      <c r="AY339" s="72">
        <f t="shared" si="402"/>
        <v>0</v>
      </c>
      <c r="AZ339" s="72">
        <f t="shared" si="402"/>
        <v>0</v>
      </c>
      <c r="BA339" s="72">
        <f t="shared" si="402"/>
        <v>0</v>
      </c>
    </row>
    <row r="340" spans="2:53" x14ac:dyDescent="0.25">
      <c r="B340" t="str">
        <f t="shared" si="404"/>
        <v>ALTRE IMM.NI IMMATERIALI</v>
      </c>
      <c r="C340" s="77">
        <f t="shared" si="404"/>
        <v>0.1</v>
      </c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>
        <f>+(W$11*$C340)/12</f>
        <v>0</v>
      </c>
      <c r="X340" s="72">
        <f t="shared" si="403"/>
        <v>0</v>
      </c>
      <c r="Y340" s="72">
        <f t="shared" si="402"/>
        <v>0</v>
      </c>
      <c r="Z340" s="72">
        <f t="shared" si="402"/>
        <v>0</v>
      </c>
      <c r="AA340" s="72">
        <f t="shared" si="402"/>
        <v>0</v>
      </c>
      <c r="AB340" s="72">
        <f t="shared" si="402"/>
        <v>0</v>
      </c>
      <c r="AC340" s="72">
        <f t="shared" si="402"/>
        <v>0</v>
      </c>
      <c r="AD340" s="72">
        <f t="shared" si="402"/>
        <v>0</v>
      </c>
      <c r="AE340" s="72">
        <f t="shared" si="402"/>
        <v>0</v>
      </c>
      <c r="AF340" s="72">
        <f t="shared" si="402"/>
        <v>0</v>
      </c>
      <c r="AG340" s="72">
        <f t="shared" si="402"/>
        <v>0</v>
      </c>
      <c r="AH340" s="72">
        <f t="shared" si="402"/>
        <v>0</v>
      </c>
      <c r="AI340" s="72">
        <f t="shared" si="402"/>
        <v>0</v>
      </c>
      <c r="AJ340" s="72">
        <f t="shared" si="402"/>
        <v>0</v>
      </c>
      <c r="AK340" s="72">
        <f t="shared" si="402"/>
        <v>0</v>
      </c>
      <c r="AL340" s="72">
        <f t="shared" si="402"/>
        <v>0</v>
      </c>
      <c r="AM340" s="72">
        <f t="shared" si="402"/>
        <v>0</v>
      </c>
      <c r="AN340" s="72">
        <f t="shared" si="402"/>
        <v>0</v>
      </c>
      <c r="AO340" s="72">
        <f t="shared" si="402"/>
        <v>0</v>
      </c>
      <c r="AP340" s="72">
        <f t="shared" si="402"/>
        <v>0</v>
      </c>
      <c r="AQ340" s="72">
        <f t="shared" si="402"/>
        <v>0</v>
      </c>
      <c r="AR340" s="72">
        <f t="shared" si="402"/>
        <v>0</v>
      </c>
      <c r="AS340" s="72">
        <f t="shared" si="402"/>
        <v>0</v>
      </c>
      <c r="AT340" s="72">
        <f t="shared" si="402"/>
        <v>0</v>
      </c>
      <c r="AU340" s="72">
        <f t="shared" si="402"/>
        <v>0</v>
      </c>
      <c r="AV340" s="72">
        <f t="shared" si="402"/>
        <v>0</v>
      </c>
      <c r="AW340" s="72">
        <f t="shared" ref="AW340:BA340" si="405">+IF(AV348=$W11,0,1)*(SUM($W11)*$C340)/12</f>
        <v>0</v>
      </c>
      <c r="AX340" s="72">
        <f t="shared" si="405"/>
        <v>0</v>
      </c>
      <c r="AY340" s="72">
        <f t="shared" si="405"/>
        <v>0</v>
      </c>
      <c r="AZ340" s="72">
        <f t="shared" si="405"/>
        <v>0</v>
      </c>
      <c r="BA340" s="72">
        <f t="shared" si="405"/>
        <v>0</v>
      </c>
    </row>
    <row r="341" spans="2:53" ht="30" x14ac:dyDescent="0.25">
      <c r="C341" s="75"/>
      <c r="F341" s="75" t="s">
        <v>276</v>
      </c>
      <c r="G341" s="75" t="s">
        <v>276</v>
      </c>
      <c r="H341" s="75" t="s">
        <v>276</v>
      </c>
      <c r="I341" s="75" t="s">
        <v>276</v>
      </c>
      <c r="J341" s="75" t="s">
        <v>276</v>
      </c>
      <c r="K341" s="75" t="s">
        <v>276</v>
      </c>
      <c r="L341" s="75" t="s">
        <v>276</v>
      </c>
      <c r="M341" s="75" t="s">
        <v>276</v>
      </c>
      <c r="N341" s="75" t="s">
        <v>276</v>
      </c>
      <c r="O341" s="75" t="s">
        <v>276</v>
      </c>
      <c r="P341" s="75" t="s">
        <v>276</v>
      </c>
      <c r="Q341" s="75" t="s">
        <v>276</v>
      </c>
      <c r="R341" s="75" t="s">
        <v>276</v>
      </c>
      <c r="S341" s="75" t="s">
        <v>276</v>
      </c>
      <c r="T341" s="75" t="s">
        <v>276</v>
      </c>
      <c r="U341" s="75" t="s">
        <v>276</v>
      </c>
      <c r="V341" s="75" t="s">
        <v>276</v>
      </c>
      <c r="W341" s="75" t="s">
        <v>276</v>
      </c>
      <c r="X341" s="75" t="s">
        <v>276</v>
      </c>
      <c r="Y341" s="75" t="s">
        <v>276</v>
      </c>
      <c r="Z341" s="75" t="s">
        <v>276</v>
      </c>
      <c r="AA341" s="75" t="s">
        <v>276</v>
      </c>
      <c r="AB341" s="75" t="s">
        <v>276</v>
      </c>
      <c r="AC341" s="75" t="s">
        <v>276</v>
      </c>
      <c r="AD341" s="75" t="s">
        <v>276</v>
      </c>
      <c r="AE341" s="75" t="s">
        <v>276</v>
      </c>
      <c r="AF341" s="75" t="s">
        <v>276</v>
      </c>
      <c r="AG341" s="75" t="s">
        <v>276</v>
      </c>
      <c r="AH341" s="75" t="s">
        <v>276</v>
      </c>
      <c r="AI341" s="75" t="s">
        <v>276</v>
      </c>
      <c r="AJ341" s="75" t="s">
        <v>276</v>
      </c>
      <c r="AK341" s="75" t="s">
        <v>276</v>
      </c>
      <c r="AL341" s="75" t="s">
        <v>276</v>
      </c>
      <c r="AM341" s="75" t="s">
        <v>276</v>
      </c>
      <c r="AN341" s="75" t="s">
        <v>276</v>
      </c>
      <c r="AO341" s="75" t="s">
        <v>276</v>
      </c>
      <c r="AP341" s="75" t="s">
        <v>276</v>
      </c>
      <c r="AQ341" s="75" t="s">
        <v>276</v>
      </c>
      <c r="AR341" s="75" t="s">
        <v>276</v>
      </c>
      <c r="AS341" s="75" t="s">
        <v>276</v>
      </c>
      <c r="AT341" s="75" t="s">
        <v>276</v>
      </c>
      <c r="AU341" s="75" t="s">
        <v>276</v>
      </c>
      <c r="AV341" s="75" t="s">
        <v>276</v>
      </c>
      <c r="AW341" s="75" t="s">
        <v>276</v>
      </c>
      <c r="AX341" s="75" t="s">
        <v>276</v>
      </c>
      <c r="AY341" s="75" t="s">
        <v>276</v>
      </c>
      <c r="AZ341" s="75" t="s">
        <v>276</v>
      </c>
      <c r="BA341" s="75" t="s">
        <v>276</v>
      </c>
    </row>
    <row r="342" spans="2:53" x14ac:dyDescent="0.25">
      <c r="B342" t="str">
        <f>+B334</f>
        <v>FABBRICATI</v>
      </c>
      <c r="C342" s="77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>
        <f t="shared" ref="W342:BA342" si="406">+V342+W334</f>
        <v>0</v>
      </c>
      <c r="X342" s="72">
        <f t="shared" si="406"/>
        <v>0</v>
      </c>
      <c r="Y342" s="72">
        <f t="shared" si="406"/>
        <v>0</v>
      </c>
      <c r="Z342" s="72">
        <f t="shared" si="406"/>
        <v>0</v>
      </c>
      <c r="AA342" s="72">
        <f t="shared" si="406"/>
        <v>0</v>
      </c>
      <c r="AB342" s="72">
        <f t="shared" si="406"/>
        <v>0</v>
      </c>
      <c r="AC342" s="72">
        <f t="shared" si="406"/>
        <v>0</v>
      </c>
      <c r="AD342" s="72">
        <f t="shared" si="406"/>
        <v>0</v>
      </c>
      <c r="AE342" s="72">
        <f t="shared" si="406"/>
        <v>0</v>
      </c>
      <c r="AF342" s="72">
        <f t="shared" si="406"/>
        <v>0</v>
      </c>
      <c r="AG342" s="72">
        <f t="shared" si="406"/>
        <v>0</v>
      </c>
      <c r="AH342" s="72">
        <f t="shared" si="406"/>
        <v>0</v>
      </c>
      <c r="AI342" s="72">
        <f t="shared" si="406"/>
        <v>0</v>
      </c>
      <c r="AJ342" s="72">
        <f t="shared" si="406"/>
        <v>0</v>
      </c>
      <c r="AK342" s="72">
        <f t="shared" si="406"/>
        <v>0</v>
      </c>
      <c r="AL342" s="72">
        <f t="shared" si="406"/>
        <v>0</v>
      </c>
      <c r="AM342" s="72">
        <f t="shared" si="406"/>
        <v>0</v>
      </c>
      <c r="AN342" s="72">
        <f t="shared" si="406"/>
        <v>0</v>
      </c>
      <c r="AO342" s="72">
        <f t="shared" si="406"/>
        <v>0</v>
      </c>
      <c r="AP342" s="72">
        <f t="shared" si="406"/>
        <v>0</v>
      </c>
      <c r="AQ342" s="72">
        <f t="shared" si="406"/>
        <v>0</v>
      </c>
      <c r="AR342" s="72">
        <f t="shared" si="406"/>
        <v>0</v>
      </c>
      <c r="AS342" s="72">
        <f t="shared" si="406"/>
        <v>0</v>
      </c>
      <c r="AT342" s="72">
        <f t="shared" si="406"/>
        <v>0</v>
      </c>
      <c r="AU342" s="72">
        <f t="shared" si="406"/>
        <v>0</v>
      </c>
      <c r="AV342" s="72">
        <f t="shared" si="406"/>
        <v>0</v>
      </c>
      <c r="AW342" s="72">
        <f t="shared" si="406"/>
        <v>0</v>
      </c>
      <c r="AX342" s="72">
        <f t="shared" si="406"/>
        <v>0</v>
      </c>
      <c r="AY342" s="72">
        <f t="shared" si="406"/>
        <v>0</v>
      </c>
      <c r="AZ342" s="72">
        <f t="shared" si="406"/>
        <v>0</v>
      </c>
      <c r="BA342" s="72">
        <f t="shared" si="406"/>
        <v>0</v>
      </c>
    </row>
    <row r="343" spans="2:53" x14ac:dyDescent="0.25">
      <c r="B343" t="str">
        <f>+B335</f>
        <v>IMPIANTI E MACCHINARI</v>
      </c>
      <c r="C343" s="77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>
        <f t="shared" ref="W343:BA343" si="407">+V343+W335</f>
        <v>0</v>
      </c>
      <c r="X343" s="72">
        <f t="shared" si="407"/>
        <v>0</v>
      </c>
      <c r="Y343" s="72">
        <f t="shared" si="407"/>
        <v>0</v>
      </c>
      <c r="Z343" s="72">
        <f t="shared" si="407"/>
        <v>0</v>
      </c>
      <c r="AA343" s="72">
        <f t="shared" si="407"/>
        <v>0</v>
      </c>
      <c r="AB343" s="72">
        <f t="shared" si="407"/>
        <v>0</v>
      </c>
      <c r="AC343" s="72">
        <f t="shared" si="407"/>
        <v>0</v>
      </c>
      <c r="AD343" s="72">
        <f t="shared" si="407"/>
        <v>0</v>
      </c>
      <c r="AE343" s="72">
        <f t="shared" si="407"/>
        <v>0</v>
      </c>
      <c r="AF343" s="72">
        <f t="shared" si="407"/>
        <v>0</v>
      </c>
      <c r="AG343" s="72">
        <f t="shared" si="407"/>
        <v>0</v>
      </c>
      <c r="AH343" s="72">
        <f t="shared" si="407"/>
        <v>0</v>
      </c>
      <c r="AI343" s="72">
        <f t="shared" si="407"/>
        <v>0</v>
      </c>
      <c r="AJ343" s="72">
        <f t="shared" si="407"/>
        <v>0</v>
      </c>
      <c r="AK343" s="72">
        <f t="shared" si="407"/>
        <v>0</v>
      </c>
      <c r="AL343" s="72">
        <f t="shared" si="407"/>
        <v>0</v>
      </c>
      <c r="AM343" s="72">
        <f t="shared" si="407"/>
        <v>0</v>
      </c>
      <c r="AN343" s="72">
        <f t="shared" si="407"/>
        <v>0</v>
      </c>
      <c r="AO343" s="72">
        <f t="shared" si="407"/>
        <v>0</v>
      </c>
      <c r="AP343" s="72">
        <f t="shared" si="407"/>
        <v>0</v>
      </c>
      <c r="AQ343" s="72">
        <f t="shared" si="407"/>
        <v>0</v>
      </c>
      <c r="AR343" s="72">
        <f t="shared" si="407"/>
        <v>0</v>
      </c>
      <c r="AS343" s="72">
        <f t="shared" si="407"/>
        <v>0</v>
      </c>
      <c r="AT343" s="72">
        <f t="shared" si="407"/>
        <v>0</v>
      </c>
      <c r="AU343" s="72">
        <f t="shared" si="407"/>
        <v>0</v>
      </c>
      <c r="AV343" s="72">
        <f t="shared" si="407"/>
        <v>0</v>
      </c>
      <c r="AW343" s="72">
        <f t="shared" si="407"/>
        <v>0</v>
      </c>
      <c r="AX343" s="72">
        <f t="shared" si="407"/>
        <v>0</v>
      </c>
      <c r="AY343" s="72">
        <f t="shared" si="407"/>
        <v>0</v>
      </c>
      <c r="AZ343" s="72">
        <f t="shared" si="407"/>
        <v>0</v>
      </c>
      <c r="BA343" s="72">
        <f t="shared" si="407"/>
        <v>0</v>
      </c>
    </row>
    <row r="344" spans="2:53" x14ac:dyDescent="0.25">
      <c r="B344" t="str">
        <f>+B336</f>
        <v>ATTREZZATURE IND.LI E COMM.LI</v>
      </c>
      <c r="C344" s="77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>
        <f t="shared" ref="W344:BA345" si="408">+V344+W336</f>
        <v>0</v>
      </c>
      <c r="X344" s="72">
        <f t="shared" si="408"/>
        <v>0</v>
      </c>
      <c r="Y344" s="72">
        <f t="shared" si="408"/>
        <v>0</v>
      </c>
      <c r="Z344" s="72">
        <f t="shared" si="408"/>
        <v>0</v>
      </c>
      <c r="AA344" s="72">
        <f t="shared" si="408"/>
        <v>0</v>
      </c>
      <c r="AB344" s="72">
        <f t="shared" si="408"/>
        <v>0</v>
      </c>
      <c r="AC344" s="72">
        <f t="shared" si="408"/>
        <v>0</v>
      </c>
      <c r="AD344" s="72">
        <f t="shared" si="408"/>
        <v>0</v>
      </c>
      <c r="AE344" s="72">
        <f t="shared" si="408"/>
        <v>0</v>
      </c>
      <c r="AF344" s="72">
        <f t="shared" si="408"/>
        <v>0</v>
      </c>
      <c r="AG344" s="72">
        <f t="shared" si="408"/>
        <v>0</v>
      </c>
      <c r="AH344" s="72">
        <f t="shared" si="408"/>
        <v>0</v>
      </c>
      <c r="AI344" s="72">
        <f t="shared" si="408"/>
        <v>0</v>
      </c>
      <c r="AJ344" s="72">
        <f t="shared" si="408"/>
        <v>0</v>
      </c>
      <c r="AK344" s="72">
        <f t="shared" si="408"/>
        <v>0</v>
      </c>
      <c r="AL344" s="72">
        <f t="shared" si="408"/>
        <v>0</v>
      </c>
      <c r="AM344" s="72">
        <f t="shared" si="408"/>
        <v>0</v>
      </c>
      <c r="AN344" s="72">
        <f t="shared" si="408"/>
        <v>0</v>
      </c>
      <c r="AO344" s="72">
        <f t="shared" si="408"/>
        <v>0</v>
      </c>
      <c r="AP344" s="72">
        <f t="shared" si="408"/>
        <v>0</v>
      </c>
      <c r="AQ344" s="72">
        <f t="shared" si="408"/>
        <v>0</v>
      </c>
      <c r="AR344" s="72">
        <f t="shared" si="408"/>
        <v>0</v>
      </c>
      <c r="AS344" s="72">
        <f t="shared" si="408"/>
        <v>0</v>
      </c>
      <c r="AT344" s="72">
        <f t="shared" si="408"/>
        <v>0</v>
      </c>
      <c r="AU344" s="72">
        <f t="shared" si="408"/>
        <v>0</v>
      </c>
      <c r="AV344" s="72">
        <f t="shared" si="408"/>
        <v>0</v>
      </c>
      <c r="AW344" s="72">
        <f t="shared" si="408"/>
        <v>0</v>
      </c>
      <c r="AX344" s="72">
        <f t="shared" si="408"/>
        <v>0</v>
      </c>
      <c r="AY344" s="72">
        <f t="shared" si="408"/>
        <v>0</v>
      </c>
      <c r="AZ344" s="72">
        <f t="shared" si="408"/>
        <v>0</v>
      </c>
      <c r="BA344" s="72">
        <f t="shared" si="408"/>
        <v>0</v>
      </c>
    </row>
    <row r="345" spans="2:53" x14ac:dyDescent="0.25">
      <c r="B345" t="str">
        <f>+B337</f>
        <v>ALTRI BENI</v>
      </c>
      <c r="C345" s="77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>
        <f t="shared" si="408"/>
        <v>0</v>
      </c>
      <c r="X345" s="72">
        <f t="shared" si="408"/>
        <v>0</v>
      </c>
      <c r="Y345" s="72">
        <f t="shared" si="408"/>
        <v>0</v>
      </c>
      <c r="Z345" s="72">
        <f t="shared" si="408"/>
        <v>0</v>
      </c>
      <c r="AA345" s="72">
        <f t="shared" si="408"/>
        <v>0</v>
      </c>
      <c r="AB345" s="72">
        <f t="shared" si="408"/>
        <v>0</v>
      </c>
      <c r="AC345" s="72">
        <f t="shared" si="408"/>
        <v>0</v>
      </c>
      <c r="AD345" s="72">
        <f t="shared" si="408"/>
        <v>0</v>
      </c>
      <c r="AE345" s="72">
        <f t="shared" si="408"/>
        <v>0</v>
      </c>
      <c r="AF345" s="72">
        <f t="shared" si="408"/>
        <v>0</v>
      </c>
      <c r="AG345" s="72">
        <f t="shared" si="408"/>
        <v>0</v>
      </c>
      <c r="AH345" s="72">
        <f t="shared" si="408"/>
        <v>0</v>
      </c>
      <c r="AI345" s="72">
        <f t="shared" si="408"/>
        <v>0</v>
      </c>
      <c r="AJ345" s="72">
        <f t="shared" si="408"/>
        <v>0</v>
      </c>
      <c r="AK345" s="72">
        <f t="shared" si="408"/>
        <v>0</v>
      </c>
      <c r="AL345" s="72">
        <f t="shared" si="408"/>
        <v>0</v>
      </c>
      <c r="AM345" s="72">
        <f t="shared" si="408"/>
        <v>0</v>
      </c>
      <c r="AN345" s="72">
        <f t="shared" si="408"/>
        <v>0</v>
      </c>
      <c r="AO345" s="72">
        <f t="shared" si="408"/>
        <v>0</v>
      </c>
      <c r="AP345" s="72">
        <f t="shared" si="408"/>
        <v>0</v>
      </c>
      <c r="AQ345" s="72">
        <f t="shared" si="408"/>
        <v>0</v>
      </c>
      <c r="AR345" s="72">
        <f t="shared" si="408"/>
        <v>0</v>
      </c>
      <c r="AS345" s="72">
        <f t="shared" si="408"/>
        <v>0</v>
      </c>
      <c r="AT345" s="72">
        <f t="shared" si="408"/>
        <v>0</v>
      </c>
      <c r="AU345" s="72">
        <f t="shared" si="408"/>
        <v>0</v>
      </c>
      <c r="AV345" s="72">
        <f t="shared" si="408"/>
        <v>0</v>
      </c>
      <c r="AW345" s="72">
        <f t="shared" si="408"/>
        <v>0</v>
      </c>
      <c r="AX345" s="72">
        <f t="shared" si="408"/>
        <v>0</v>
      </c>
      <c r="AY345" s="72">
        <f t="shared" si="408"/>
        <v>0</v>
      </c>
      <c r="AZ345" s="72">
        <f t="shared" si="408"/>
        <v>0</v>
      </c>
      <c r="BA345" s="72">
        <f t="shared" si="408"/>
        <v>0</v>
      </c>
    </row>
    <row r="346" spans="2:53" x14ac:dyDescent="0.25">
      <c r="B346" t="str">
        <f t="shared" ref="B346" si="409">+B338</f>
        <v>COSTI D'IMPIANTO E AMPLIAMENTO</v>
      </c>
      <c r="C346" s="77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>
        <f t="shared" ref="W346:BA346" si="410">+V346+W338</f>
        <v>0</v>
      </c>
      <c r="X346" s="72">
        <f t="shared" si="410"/>
        <v>0</v>
      </c>
      <c r="Y346" s="72">
        <f t="shared" si="410"/>
        <v>0</v>
      </c>
      <c r="Z346" s="72">
        <f t="shared" si="410"/>
        <v>0</v>
      </c>
      <c r="AA346" s="72">
        <f t="shared" si="410"/>
        <v>0</v>
      </c>
      <c r="AB346" s="72">
        <f t="shared" si="410"/>
        <v>0</v>
      </c>
      <c r="AC346" s="72">
        <f t="shared" si="410"/>
        <v>0</v>
      </c>
      <c r="AD346" s="72">
        <f t="shared" si="410"/>
        <v>0</v>
      </c>
      <c r="AE346" s="72">
        <f t="shared" si="410"/>
        <v>0</v>
      </c>
      <c r="AF346" s="72">
        <f t="shared" si="410"/>
        <v>0</v>
      </c>
      <c r="AG346" s="72">
        <f t="shared" si="410"/>
        <v>0</v>
      </c>
      <c r="AH346" s="72">
        <f t="shared" si="410"/>
        <v>0</v>
      </c>
      <c r="AI346" s="72">
        <f t="shared" si="410"/>
        <v>0</v>
      </c>
      <c r="AJ346" s="72">
        <f t="shared" si="410"/>
        <v>0</v>
      </c>
      <c r="AK346" s="72">
        <f t="shared" si="410"/>
        <v>0</v>
      </c>
      <c r="AL346" s="72">
        <f t="shared" si="410"/>
        <v>0</v>
      </c>
      <c r="AM346" s="72">
        <f t="shared" si="410"/>
        <v>0</v>
      </c>
      <c r="AN346" s="72">
        <f t="shared" si="410"/>
        <v>0</v>
      </c>
      <c r="AO346" s="72">
        <f t="shared" si="410"/>
        <v>0</v>
      </c>
      <c r="AP346" s="72">
        <f t="shared" si="410"/>
        <v>0</v>
      </c>
      <c r="AQ346" s="72">
        <f t="shared" si="410"/>
        <v>0</v>
      </c>
      <c r="AR346" s="72">
        <f t="shared" si="410"/>
        <v>0</v>
      </c>
      <c r="AS346" s="72">
        <f t="shared" si="410"/>
        <v>0</v>
      </c>
      <c r="AT346" s="72">
        <f t="shared" si="410"/>
        <v>0</v>
      </c>
      <c r="AU346" s="72">
        <f t="shared" si="410"/>
        <v>0</v>
      </c>
      <c r="AV346" s="72">
        <f t="shared" si="410"/>
        <v>0</v>
      </c>
      <c r="AW346" s="72">
        <f t="shared" si="410"/>
        <v>0</v>
      </c>
      <c r="AX346" s="72">
        <f t="shared" si="410"/>
        <v>0</v>
      </c>
      <c r="AY346" s="72">
        <f t="shared" si="410"/>
        <v>0</v>
      </c>
      <c r="AZ346" s="72">
        <f t="shared" si="410"/>
        <v>0</v>
      </c>
      <c r="BA346" s="72">
        <f t="shared" si="410"/>
        <v>0</v>
      </c>
    </row>
    <row r="347" spans="2:53" x14ac:dyDescent="0.25">
      <c r="B347" t="str">
        <f>+B339</f>
        <v>Ricerca &amp; Sviluppo</v>
      </c>
      <c r="C347" s="77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>
        <f t="shared" ref="W347:BA347" si="411">+V347+W339</f>
        <v>0</v>
      </c>
      <c r="X347" s="72">
        <f t="shared" si="411"/>
        <v>0</v>
      </c>
      <c r="Y347" s="72">
        <f t="shared" si="411"/>
        <v>0</v>
      </c>
      <c r="Z347" s="72">
        <f t="shared" si="411"/>
        <v>0</v>
      </c>
      <c r="AA347" s="72">
        <f t="shared" si="411"/>
        <v>0</v>
      </c>
      <c r="AB347" s="72">
        <f t="shared" si="411"/>
        <v>0</v>
      </c>
      <c r="AC347" s="72">
        <f t="shared" si="411"/>
        <v>0</v>
      </c>
      <c r="AD347" s="72">
        <f t="shared" si="411"/>
        <v>0</v>
      </c>
      <c r="AE347" s="72">
        <f t="shared" si="411"/>
        <v>0</v>
      </c>
      <c r="AF347" s="72">
        <f t="shared" si="411"/>
        <v>0</v>
      </c>
      <c r="AG347" s="72">
        <f t="shared" si="411"/>
        <v>0</v>
      </c>
      <c r="AH347" s="72">
        <f t="shared" si="411"/>
        <v>0</v>
      </c>
      <c r="AI347" s="72">
        <f t="shared" si="411"/>
        <v>0</v>
      </c>
      <c r="AJ347" s="72">
        <f t="shared" si="411"/>
        <v>0</v>
      </c>
      <c r="AK347" s="72">
        <f t="shared" si="411"/>
        <v>0</v>
      </c>
      <c r="AL347" s="72">
        <f t="shared" si="411"/>
        <v>0</v>
      </c>
      <c r="AM347" s="72">
        <f t="shared" si="411"/>
        <v>0</v>
      </c>
      <c r="AN347" s="72">
        <f t="shared" si="411"/>
        <v>0</v>
      </c>
      <c r="AO347" s="72">
        <f t="shared" si="411"/>
        <v>0</v>
      </c>
      <c r="AP347" s="72">
        <f t="shared" si="411"/>
        <v>0</v>
      </c>
      <c r="AQ347" s="72">
        <f t="shared" si="411"/>
        <v>0</v>
      </c>
      <c r="AR347" s="72">
        <f t="shared" si="411"/>
        <v>0</v>
      </c>
      <c r="AS347" s="72">
        <f t="shared" si="411"/>
        <v>0</v>
      </c>
      <c r="AT347" s="72">
        <f t="shared" si="411"/>
        <v>0</v>
      </c>
      <c r="AU347" s="72">
        <f t="shared" si="411"/>
        <v>0</v>
      </c>
      <c r="AV347" s="72">
        <f t="shared" si="411"/>
        <v>0</v>
      </c>
      <c r="AW347" s="72">
        <f t="shared" si="411"/>
        <v>0</v>
      </c>
      <c r="AX347" s="72">
        <f t="shared" si="411"/>
        <v>0</v>
      </c>
      <c r="AY347" s="72">
        <f t="shared" si="411"/>
        <v>0</v>
      </c>
      <c r="AZ347" s="72">
        <f t="shared" si="411"/>
        <v>0</v>
      </c>
      <c r="BA347" s="72">
        <f t="shared" si="411"/>
        <v>0</v>
      </c>
    </row>
    <row r="348" spans="2:53" x14ac:dyDescent="0.25">
      <c r="B348" t="str">
        <f>+B340</f>
        <v>ALTRE IMM.NI IMMATERIALI</v>
      </c>
      <c r="C348" s="77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>
        <f t="shared" ref="W348:BA348" si="412">+V348+W340</f>
        <v>0</v>
      </c>
      <c r="X348" s="72">
        <f t="shared" si="412"/>
        <v>0</v>
      </c>
      <c r="Y348" s="72">
        <f t="shared" si="412"/>
        <v>0</v>
      </c>
      <c r="Z348" s="72">
        <f t="shared" si="412"/>
        <v>0</v>
      </c>
      <c r="AA348" s="72">
        <f t="shared" si="412"/>
        <v>0</v>
      </c>
      <c r="AB348" s="72">
        <f t="shared" si="412"/>
        <v>0</v>
      </c>
      <c r="AC348" s="72">
        <f t="shared" si="412"/>
        <v>0</v>
      </c>
      <c r="AD348" s="72">
        <f t="shared" si="412"/>
        <v>0</v>
      </c>
      <c r="AE348" s="72">
        <f t="shared" si="412"/>
        <v>0</v>
      </c>
      <c r="AF348" s="72">
        <f t="shared" si="412"/>
        <v>0</v>
      </c>
      <c r="AG348" s="72">
        <f t="shared" si="412"/>
        <v>0</v>
      </c>
      <c r="AH348" s="72">
        <f t="shared" si="412"/>
        <v>0</v>
      </c>
      <c r="AI348" s="72">
        <f t="shared" si="412"/>
        <v>0</v>
      </c>
      <c r="AJ348" s="72">
        <f t="shared" si="412"/>
        <v>0</v>
      </c>
      <c r="AK348" s="72">
        <f t="shared" si="412"/>
        <v>0</v>
      </c>
      <c r="AL348" s="72">
        <f t="shared" si="412"/>
        <v>0</v>
      </c>
      <c r="AM348" s="72">
        <f t="shared" si="412"/>
        <v>0</v>
      </c>
      <c r="AN348" s="72">
        <f t="shared" si="412"/>
        <v>0</v>
      </c>
      <c r="AO348" s="72">
        <f t="shared" si="412"/>
        <v>0</v>
      </c>
      <c r="AP348" s="72">
        <f t="shared" si="412"/>
        <v>0</v>
      </c>
      <c r="AQ348" s="72">
        <f t="shared" si="412"/>
        <v>0</v>
      </c>
      <c r="AR348" s="72">
        <f t="shared" si="412"/>
        <v>0</v>
      </c>
      <c r="AS348" s="72">
        <f t="shared" si="412"/>
        <v>0</v>
      </c>
      <c r="AT348" s="72">
        <f t="shared" si="412"/>
        <v>0</v>
      </c>
      <c r="AU348" s="72">
        <f t="shared" si="412"/>
        <v>0</v>
      </c>
      <c r="AV348" s="72">
        <f t="shared" si="412"/>
        <v>0</v>
      </c>
      <c r="AW348" s="72">
        <f t="shared" si="412"/>
        <v>0</v>
      </c>
      <c r="AX348" s="72">
        <f t="shared" si="412"/>
        <v>0</v>
      </c>
      <c r="AY348" s="72">
        <f t="shared" si="412"/>
        <v>0</v>
      </c>
      <c r="AZ348" s="72">
        <f t="shared" si="412"/>
        <v>0</v>
      </c>
      <c r="BA348" s="72">
        <f t="shared" si="412"/>
        <v>0</v>
      </c>
    </row>
    <row r="350" spans="2:53" ht="30" x14ac:dyDescent="0.25">
      <c r="C350" s="75" t="s">
        <v>274</v>
      </c>
      <c r="F350" s="75" t="s">
        <v>275</v>
      </c>
      <c r="G350" s="75" t="s">
        <v>275</v>
      </c>
      <c r="H350" s="75" t="s">
        <v>275</v>
      </c>
      <c r="I350" s="75" t="s">
        <v>275</v>
      </c>
      <c r="J350" s="75" t="s">
        <v>275</v>
      </c>
      <c r="K350" s="75" t="s">
        <v>275</v>
      </c>
      <c r="L350" s="75" t="s">
        <v>275</v>
      </c>
      <c r="M350" s="75" t="s">
        <v>275</v>
      </c>
      <c r="N350" s="75" t="s">
        <v>275</v>
      </c>
      <c r="O350" s="75" t="s">
        <v>275</v>
      </c>
      <c r="P350" s="75" t="s">
        <v>275</v>
      </c>
      <c r="Q350" s="75" t="s">
        <v>275</v>
      </c>
      <c r="R350" s="75" t="s">
        <v>275</v>
      </c>
      <c r="S350" s="75" t="s">
        <v>275</v>
      </c>
      <c r="T350" s="75" t="s">
        <v>275</v>
      </c>
      <c r="U350" s="75" t="s">
        <v>275</v>
      </c>
      <c r="V350" s="75" t="s">
        <v>275</v>
      </c>
      <c r="W350" s="75" t="s">
        <v>275</v>
      </c>
      <c r="X350" s="75" t="s">
        <v>275</v>
      </c>
      <c r="Y350" s="75" t="s">
        <v>275</v>
      </c>
      <c r="Z350" s="75" t="s">
        <v>275</v>
      </c>
      <c r="AA350" s="75" t="s">
        <v>275</v>
      </c>
      <c r="AB350" s="75" t="s">
        <v>275</v>
      </c>
      <c r="AC350" s="75" t="s">
        <v>275</v>
      </c>
      <c r="AD350" s="75" t="s">
        <v>275</v>
      </c>
      <c r="AE350" s="75" t="s">
        <v>275</v>
      </c>
      <c r="AF350" s="75" t="s">
        <v>275</v>
      </c>
      <c r="AG350" s="75" t="s">
        <v>275</v>
      </c>
      <c r="AH350" s="75" t="s">
        <v>275</v>
      </c>
      <c r="AI350" s="75" t="s">
        <v>275</v>
      </c>
      <c r="AJ350" s="75" t="s">
        <v>275</v>
      </c>
      <c r="AK350" s="75" t="s">
        <v>275</v>
      </c>
      <c r="AL350" s="75" t="s">
        <v>275</v>
      </c>
      <c r="AM350" s="75" t="s">
        <v>275</v>
      </c>
      <c r="AN350" s="75" t="s">
        <v>275</v>
      </c>
      <c r="AO350" s="75" t="s">
        <v>275</v>
      </c>
      <c r="AP350" s="75" t="s">
        <v>275</v>
      </c>
      <c r="AQ350" s="75" t="s">
        <v>275</v>
      </c>
      <c r="AR350" s="75" t="s">
        <v>275</v>
      </c>
      <c r="AS350" s="75" t="s">
        <v>275</v>
      </c>
      <c r="AT350" s="75" t="s">
        <v>275</v>
      </c>
      <c r="AU350" s="75" t="s">
        <v>275</v>
      </c>
      <c r="AV350" s="75" t="s">
        <v>275</v>
      </c>
      <c r="AW350" s="75" t="s">
        <v>275</v>
      </c>
      <c r="AX350" s="75" t="s">
        <v>275</v>
      </c>
      <c r="AY350" s="75" t="s">
        <v>275</v>
      </c>
      <c r="AZ350" s="75" t="s">
        <v>275</v>
      </c>
      <c r="BA350" s="75" t="s">
        <v>275</v>
      </c>
    </row>
    <row r="351" spans="2:53" x14ac:dyDescent="0.25">
      <c r="B351" t="str">
        <f t="shared" ref="B351:C357" si="413">+B334</f>
        <v>FABBRICATI</v>
      </c>
      <c r="C351" s="77">
        <f t="shared" si="413"/>
        <v>0.1</v>
      </c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>
        <f>+(X$5*$C351)/12</f>
        <v>0</v>
      </c>
      <c r="Y351" s="72">
        <f>+IF(X359=$X5,0,1)*(SUM($X5)*$C351)/12</f>
        <v>0</v>
      </c>
      <c r="Z351" s="72">
        <f t="shared" ref="Z351:BA357" si="414">+IF(Y359=$X5,0,1)*(SUM($X5)*$C351)/12</f>
        <v>0</v>
      </c>
      <c r="AA351" s="72">
        <f t="shared" si="414"/>
        <v>0</v>
      </c>
      <c r="AB351" s="72">
        <f t="shared" si="414"/>
        <v>0</v>
      </c>
      <c r="AC351" s="72">
        <f t="shared" si="414"/>
        <v>0</v>
      </c>
      <c r="AD351" s="72">
        <f t="shared" si="414"/>
        <v>0</v>
      </c>
      <c r="AE351" s="72">
        <f t="shared" si="414"/>
        <v>0</v>
      </c>
      <c r="AF351" s="72">
        <f t="shared" si="414"/>
        <v>0</v>
      </c>
      <c r="AG351" s="72">
        <f t="shared" si="414"/>
        <v>0</v>
      </c>
      <c r="AH351" s="72">
        <f t="shared" si="414"/>
        <v>0</v>
      </c>
      <c r="AI351" s="72">
        <f t="shared" si="414"/>
        <v>0</v>
      </c>
      <c r="AJ351" s="72">
        <f t="shared" si="414"/>
        <v>0</v>
      </c>
      <c r="AK351" s="72">
        <f t="shared" si="414"/>
        <v>0</v>
      </c>
      <c r="AL351" s="72">
        <f t="shared" si="414"/>
        <v>0</v>
      </c>
      <c r="AM351" s="72">
        <f t="shared" si="414"/>
        <v>0</v>
      </c>
      <c r="AN351" s="72">
        <f t="shared" si="414"/>
        <v>0</v>
      </c>
      <c r="AO351" s="72">
        <f t="shared" si="414"/>
        <v>0</v>
      </c>
      <c r="AP351" s="72">
        <f t="shared" si="414"/>
        <v>0</v>
      </c>
      <c r="AQ351" s="72">
        <f t="shared" si="414"/>
        <v>0</v>
      </c>
      <c r="AR351" s="72">
        <f t="shared" si="414"/>
        <v>0</v>
      </c>
      <c r="AS351" s="72">
        <f t="shared" si="414"/>
        <v>0</v>
      </c>
      <c r="AT351" s="72">
        <f t="shared" si="414"/>
        <v>0</v>
      </c>
      <c r="AU351" s="72">
        <f t="shared" si="414"/>
        <v>0</v>
      </c>
      <c r="AV351" s="72">
        <f t="shared" si="414"/>
        <v>0</v>
      </c>
      <c r="AW351" s="72">
        <f t="shared" si="414"/>
        <v>0</v>
      </c>
      <c r="AX351" s="72">
        <f t="shared" si="414"/>
        <v>0</v>
      </c>
      <c r="AY351" s="72">
        <f t="shared" si="414"/>
        <v>0</v>
      </c>
      <c r="AZ351" s="72">
        <f t="shared" si="414"/>
        <v>0</v>
      </c>
      <c r="BA351" s="72">
        <f t="shared" si="414"/>
        <v>0</v>
      </c>
    </row>
    <row r="352" spans="2:53" x14ac:dyDescent="0.25">
      <c r="B352" t="str">
        <f t="shared" si="413"/>
        <v>IMPIANTI E MACCHINARI</v>
      </c>
      <c r="C352" s="77">
        <f t="shared" si="413"/>
        <v>0.1</v>
      </c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>
        <f>+(X$6*$C352)/12</f>
        <v>0</v>
      </c>
      <c r="Y352" s="72">
        <f t="shared" ref="Y352:AN357" si="415">+IF(X360=$X6,0,1)*(SUM($X6)*$C352)/12</f>
        <v>0</v>
      </c>
      <c r="Z352" s="72">
        <f t="shared" si="415"/>
        <v>0</v>
      </c>
      <c r="AA352" s="72">
        <f t="shared" si="415"/>
        <v>0</v>
      </c>
      <c r="AB352" s="72">
        <f t="shared" si="415"/>
        <v>0</v>
      </c>
      <c r="AC352" s="72">
        <f t="shared" si="415"/>
        <v>0</v>
      </c>
      <c r="AD352" s="72">
        <f t="shared" si="415"/>
        <v>0</v>
      </c>
      <c r="AE352" s="72">
        <f t="shared" si="415"/>
        <v>0</v>
      </c>
      <c r="AF352" s="72">
        <f t="shared" si="415"/>
        <v>0</v>
      </c>
      <c r="AG352" s="72">
        <f t="shared" si="415"/>
        <v>0</v>
      </c>
      <c r="AH352" s="72">
        <f t="shared" si="415"/>
        <v>0</v>
      </c>
      <c r="AI352" s="72">
        <f t="shared" si="415"/>
        <v>0</v>
      </c>
      <c r="AJ352" s="72">
        <f t="shared" si="415"/>
        <v>0</v>
      </c>
      <c r="AK352" s="72">
        <f t="shared" si="415"/>
        <v>0</v>
      </c>
      <c r="AL352" s="72">
        <f t="shared" si="415"/>
        <v>0</v>
      </c>
      <c r="AM352" s="72">
        <f t="shared" si="415"/>
        <v>0</v>
      </c>
      <c r="AN352" s="72">
        <f t="shared" si="415"/>
        <v>0</v>
      </c>
      <c r="AO352" s="72">
        <f t="shared" si="414"/>
        <v>0</v>
      </c>
      <c r="AP352" s="72">
        <f t="shared" si="414"/>
        <v>0</v>
      </c>
      <c r="AQ352" s="72">
        <f t="shared" si="414"/>
        <v>0</v>
      </c>
      <c r="AR352" s="72">
        <f t="shared" si="414"/>
        <v>0</v>
      </c>
      <c r="AS352" s="72">
        <f t="shared" si="414"/>
        <v>0</v>
      </c>
      <c r="AT352" s="72">
        <f t="shared" si="414"/>
        <v>0</v>
      </c>
      <c r="AU352" s="72">
        <f t="shared" si="414"/>
        <v>0</v>
      </c>
      <c r="AV352" s="72">
        <f t="shared" si="414"/>
        <v>0</v>
      </c>
      <c r="AW352" s="72">
        <f t="shared" si="414"/>
        <v>0</v>
      </c>
      <c r="AX352" s="72">
        <f t="shared" si="414"/>
        <v>0</v>
      </c>
      <c r="AY352" s="72">
        <f t="shared" si="414"/>
        <v>0</v>
      </c>
      <c r="AZ352" s="72">
        <f t="shared" si="414"/>
        <v>0</v>
      </c>
      <c r="BA352" s="72">
        <f t="shared" si="414"/>
        <v>0</v>
      </c>
    </row>
    <row r="353" spans="2:53" x14ac:dyDescent="0.25">
      <c r="B353" t="str">
        <f t="shared" si="413"/>
        <v>ATTREZZATURE IND.LI E COMM.LI</v>
      </c>
      <c r="C353" s="77">
        <f t="shared" si="413"/>
        <v>0.1</v>
      </c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>
        <f>+(X$7*$C353)/12</f>
        <v>0</v>
      </c>
      <c r="Y353" s="72">
        <f t="shared" si="415"/>
        <v>0</v>
      </c>
      <c r="Z353" s="72">
        <f t="shared" si="414"/>
        <v>0</v>
      </c>
      <c r="AA353" s="72">
        <f t="shared" si="414"/>
        <v>0</v>
      </c>
      <c r="AB353" s="72">
        <f t="shared" si="414"/>
        <v>0</v>
      </c>
      <c r="AC353" s="72">
        <f t="shared" si="414"/>
        <v>0</v>
      </c>
      <c r="AD353" s="72">
        <f t="shared" si="414"/>
        <v>0</v>
      </c>
      <c r="AE353" s="72">
        <f t="shared" si="414"/>
        <v>0</v>
      </c>
      <c r="AF353" s="72">
        <f t="shared" si="414"/>
        <v>0</v>
      </c>
      <c r="AG353" s="72">
        <f t="shared" si="414"/>
        <v>0</v>
      </c>
      <c r="AH353" s="72">
        <f t="shared" si="414"/>
        <v>0</v>
      </c>
      <c r="AI353" s="72">
        <f t="shared" si="414"/>
        <v>0</v>
      </c>
      <c r="AJ353" s="72">
        <f t="shared" si="414"/>
        <v>0</v>
      </c>
      <c r="AK353" s="72">
        <f t="shared" si="414"/>
        <v>0</v>
      </c>
      <c r="AL353" s="72">
        <f t="shared" si="414"/>
        <v>0</v>
      </c>
      <c r="AM353" s="72">
        <f t="shared" si="414"/>
        <v>0</v>
      </c>
      <c r="AN353" s="72">
        <f t="shared" si="414"/>
        <v>0</v>
      </c>
      <c r="AO353" s="72">
        <f t="shared" si="414"/>
        <v>0</v>
      </c>
      <c r="AP353" s="72">
        <f t="shared" si="414"/>
        <v>0</v>
      </c>
      <c r="AQ353" s="72">
        <f t="shared" si="414"/>
        <v>0</v>
      </c>
      <c r="AR353" s="72">
        <f t="shared" si="414"/>
        <v>0</v>
      </c>
      <c r="AS353" s="72">
        <f t="shared" si="414"/>
        <v>0</v>
      </c>
      <c r="AT353" s="72">
        <f t="shared" si="414"/>
        <v>0</v>
      </c>
      <c r="AU353" s="72">
        <f t="shared" si="414"/>
        <v>0</v>
      </c>
      <c r="AV353" s="72">
        <f t="shared" si="414"/>
        <v>0</v>
      </c>
      <c r="AW353" s="72">
        <f t="shared" si="414"/>
        <v>0</v>
      </c>
      <c r="AX353" s="72">
        <f t="shared" si="414"/>
        <v>0</v>
      </c>
      <c r="AY353" s="72">
        <f t="shared" si="414"/>
        <v>0</v>
      </c>
      <c r="AZ353" s="72">
        <f t="shared" si="414"/>
        <v>0</v>
      </c>
      <c r="BA353" s="72">
        <f t="shared" si="414"/>
        <v>0</v>
      </c>
    </row>
    <row r="354" spans="2:53" x14ac:dyDescent="0.25">
      <c r="B354" t="str">
        <f t="shared" si="413"/>
        <v>ALTRI BENI</v>
      </c>
      <c r="C354" s="77">
        <f t="shared" si="413"/>
        <v>0.1</v>
      </c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>
        <f>+(X$8*$C354)/12</f>
        <v>0</v>
      </c>
      <c r="Y354" s="72">
        <f t="shared" si="415"/>
        <v>0</v>
      </c>
      <c r="Z354" s="72">
        <f t="shared" si="414"/>
        <v>0</v>
      </c>
      <c r="AA354" s="72">
        <f t="shared" si="414"/>
        <v>0</v>
      </c>
      <c r="AB354" s="72">
        <f t="shared" si="414"/>
        <v>0</v>
      </c>
      <c r="AC354" s="72">
        <f t="shared" si="414"/>
        <v>0</v>
      </c>
      <c r="AD354" s="72">
        <f t="shared" si="414"/>
        <v>0</v>
      </c>
      <c r="AE354" s="72">
        <f t="shared" si="414"/>
        <v>0</v>
      </c>
      <c r="AF354" s="72">
        <f t="shared" si="414"/>
        <v>0</v>
      </c>
      <c r="AG354" s="72">
        <f t="shared" si="414"/>
        <v>0</v>
      </c>
      <c r="AH354" s="72">
        <f t="shared" si="414"/>
        <v>0</v>
      </c>
      <c r="AI354" s="72">
        <f t="shared" si="414"/>
        <v>0</v>
      </c>
      <c r="AJ354" s="72">
        <f t="shared" si="414"/>
        <v>0</v>
      </c>
      <c r="AK354" s="72">
        <f t="shared" si="414"/>
        <v>0</v>
      </c>
      <c r="AL354" s="72">
        <f t="shared" si="414"/>
        <v>0</v>
      </c>
      <c r="AM354" s="72">
        <f t="shared" si="414"/>
        <v>0</v>
      </c>
      <c r="AN354" s="72">
        <f t="shared" si="414"/>
        <v>0</v>
      </c>
      <c r="AO354" s="72">
        <f t="shared" si="414"/>
        <v>0</v>
      </c>
      <c r="AP354" s="72">
        <f t="shared" si="414"/>
        <v>0</v>
      </c>
      <c r="AQ354" s="72">
        <f t="shared" si="414"/>
        <v>0</v>
      </c>
      <c r="AR354" s="72">
        <f t="shared" si="414"/>
        <v>0</v>
      </c>
      <c r="AS354" s="72">
        <f t="shared" si="414"/>
        <v>0</v>
      </c>
      <c r="AT354" s="72">
        <f t="shared" si="414"/>
        <v>0</v>
      </c>
      <c r="AU354" s="72">
        <f t="shared" si="414"/>
        <v>0</v>
      </c>
      <c r="AV354" s="72">
        <f t="shared" si="414"/>
        <v>0</v>
      </c>
      <c r="AW354" s="72">
        <f t="shared" si="414"/>
        <v>0</v>
      </c>
      <c r="AX354" s="72">
        <f t="shared" si="414"/>
        <v>0</v>
      </c>
      <c r="AY354" s="72">
        <f t="shared" si="414"/>
        <v>0</v>
      </c>
      <c r="AZ354" s="72">
        <f t="shared" si="414"/>
        <v>0</v>
      </c>
      <c r="BA354" s="72">
        <f t="shared" si="414"/>
        <v>0</v>
      </c>
    </row>
    <row r="355" spans="2:53" x14ac:dyDescent="0.25">
      <c r="B355" t="str">
        <f t="shared" si="413"/>
        <v>COSTI D'IMPIANTO E AMPLIAMENTO</v>
      </c>
      <c r="C355" s="77">
        <f t="shared" si="413"/>
        <v>0.1</v>
      </c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>
        <f>+(X$9*$C355)/12</f>
        <v>0</v>
      </c>
      <c r="Y355" s="72">
        <f t="shared" si="415"/>
        <v>0</v>
      </c>
      <c r="Z355" s="72">
        <f t="shared" si="414"/>
        <v>0</v>
      </c>
      <c r="AA355" s="72">
        <f t="shared" si="414"/>
        <v>0</v>
      </c>
      <c r="AB355" s="72">
        <f t="shared" si="414"/>
        <v>0</v>
      </c>
      <c r="AC355" s="72">
        <f t="shared" si="414"/>
        <v>0</v>
      </c>
      <c r="AD355" s="72">
        <f t="shared" si="414"/>
        <v>0</v>
      </c>
      <c r="AE355" s="72">
        <f t="shared" si="414"/>
        <v>0</v>
      </c>
      <c r="AF355" s="72">
        <f t="shared" si="414"/>
        <v>0</v>
      </c>
      <c r="AG355" s="72">
        <f t="shared" si="414"/>
        <v>0</v>
      </c>
      <c r="AH355" s="72">
        <f t="shared" si="414"/>
        <v>0</v>
      </c>
      <c r="AI355" s="72">
        <f t="shared" si="414"/>
        <v>0</v>
      </c>
      <c r="AJ355" s="72">
        <f t="shared" si="414"/>
        <v>0</v>
      </c>
      <c r="AK355" s="72">
        <f t="shared" si="414"/>
        <v>0</v>
      </c>
      <c r="AL355" s="72">
        <f t="shared" si="414"/>
        <v>0</v>
      </c>
      <c r="AM355" s="72">
        <f t="shared" si="414"/>
        <v>0</v>
      </c>
      <c r="AN355" s="72">
        <f t="shared" si="414"/>
        <v>0</v>
      </c>
      <c r="AO355" s="72">
        <f t="shared" si="414"/>
        <v>0</v>
      </c>
      <c r="AP355" s="72">
        <f t="shared" si="414"/>
        <v>0</v>
      </c>
      <c r="AQ355" s="72">
        <f t="shared" si="414"/>
        <v>0</v>
      </c>
      <c r="AR355" s="72">
        <f t="shared" si="414"/>
        <v>0</v>
      </c>
      <c r="AS355" s="72">
        <f t="shared" si="414"/>
        <v>0</v>
      </c>
      <c r="AT355" s="72">
        <f t="shared" si="414"/>
        <v>0</v>
      </c>
      <c r="AU355" s="72">
        <f t="shared" si="414"/>
        <v>0</v>
      </c>
      <c r="AV355" s="72">
        <f t="shared" si="414"/>
        <v>0</v>
      </c>
      <c r="AW355" s="72">
        <f t="shared" si="414"/>
        <v>0</v>
      </c>
      <c r="AX355" s="72">
        <f t="shared" si="414"/>
        <v>0</v>
      </c>
      <c r="AY355" s="72">
        <f t="shared" si="414"/>
        <v>0</v>
      </c>
      <c r="AZ355" s="72">
        <f t="shared" si="414"/>
        <v>0</v>
      </c>
      <c r="BA355" s="72">
        <f t="shared" si="414"/>
        <v>0</v>
      </c>
    </row>
    <row r="356" spans="2:53" x14ac:dyDescent="0.25">
      <c r="B356" t="str">
        <f t="shared" si="413"/>
        <v>Ricerca &amp; Sviluppo</v>
      </c>
      <c r="C356" s="77">
        <f t="shared" si="413"/>
        <v>0.1</v>
      </c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>
        <f>+(X$10*$C356)/12</f>
        <v>0</v>
      </c>
      <c r="Y356" s="72">
        <f t="shared" si="415"/>
        <v>0</v>
      </c>
      <c r="Z356" s="72">
        <f t="shared" si="414"/>
        <v>0</v>
      </c>
      <c r="AA356" s="72">
        <f t="shared" si="414"/>
        <v>0</v>
      </c>
      <c r="AB356" s="72">
        <f t="shared" si="414"/>
        <v>0</v>
      </c>
      <c r="AC356" s="72">
        <f t="shared" si="414"/>
        <v>0</v>
      </c>
      <c r="AD356" s="72">
        <f t="shared" si="414"/>
        <v>0</v>
      </c>
      <c r="AE356" s="72">
        <f t="shared" si="414"/>
        <v>0</v>
      </c>
      <c r="AF356" s="72">
        <f t="shared" si="414"/>
        <v>0</v>
      </c>
      <c r="AG356" s="72">
        <f t="shared" si="414"/>
        <v>0</v>
      </c>
      <c r="AH356" s="72">
        <f t="shared" si="414"/>
        <v>0</v>
      </c>
      <c r="AI356" s="72">
        <f t="shared" si="414"/>
        <v>0</v>
      </c>
      <c r="AJ356" s="72">
        <f t="shared" si="414"/>
        <v>0</v>
      </c>
      <c r="AK356" s="72">
        <f t="shared" si="414"/>
        <v>0</v>
      </c>
      <c r="AL356" s="72">
        <f t="shared" si="414"/>
        <v>0</v>
      </c>
      <c r="AM356" s="72">
        <f t="shared" si="414"/>
        <v>0</v>
      </c>
      <c r="AN356" s="72">
        <f t="shared" si="414"/>
        <v>0</v>
      </c>
      <c r="AO356" s="72">
        <f t="shared" si="414"/>
        <v>0</v>
      </c>
      <c r="AP356" s="72">
        <f t="shared" si="414"/>
        <v>0</v>
      </c>
      <c r="AQ356" s="72">
        <f t="shared" si="414"/>
        <v>0</v>
      </c>
      <c r="AR356" s="72">
        <f t="shared" si="414"/>
        <v>0</v>
      </c>
      <c r="AS356" s="72">
        <f t="shared" si="414"/>
        <v>0</v>
      </c>
      <c r="AT356" s="72">
        <f t="shared" si="414"/>
        <v>0</v>
      </c>
      <c r="AU356" s="72">
        <f t="shared" si="414"/>
        <v>0</v>
      </c>
      <c r="AV356" s="72">
        <f t="shared" si="414"/>
        <v>0</v>
      </c>
      <c r="AW356" s="72">
        <f t="shared" si="414"/>
        <v>0</v>
      </c>
      <c r="AX356" s="72">
        <f t="shared" si="414"/>
        <v>0</v>
      </c>
      <c r="AY356" s="72">
        <f t="shared" si="414"/>
        <v>0</v>
      </c>
      <c r="AZ356" s="72">
        <f t="shared" si="414"/>
        <v>0</v>
      </c>
      <c r="BA356" s="72">
        <f t="shared" si="414"/>
        <v>0</v>
      </c>
    </row>
    <row r="357" spans="2:53" x14ac:dyDescent="0.25">
      <c r="B357" t="str">
        <f t="shared" si="413"/>
        <v>ALTRE IMM.NI IMMATERIALI</v>
      </c>
      <c r="C357" s="77">
        <f t="shared" si="413"/>
        <v>0.1</v>
      </c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>
        <f>+(X$11*$C357)/12</f>
        <v>0</v>
      </c>
      <c r="Y357" s="72">
        <f t="shared" si="415"/>
        <v>0</v>
      </c>
      <c r="Z357" s="72">
        <f t="shared" si="414"/>
        <v>0</v>
      </c>
      <c r="AA357" s="72">
        <f t="shared" si="414"/>
        <v>0</v>
      </c>
      <c r="AB357" s="72">
        <f t="shared" si="414"/>
        <v>0</v>
      </c>
      <c r="AC357" s="72">
        <f t="shared" si="414"/>
        <v>0</v>
      </c>
      <c r="AD357" s="72">
        <f t="shared" si="414"/>
        <v>0</v>
      </c>
      <c r="AE357" s="72">
        <f t="shared" si="414"/>
        <v>0</v>
      </c>
      <c r="AF357" s="72">
        <f t="shared" si="414"/>
        <v>0</v>
      </c>
      <c r="AG357" s="72">
        <f t="shared" si="414"/>
        <v>0</v>
      </c>
      <c r="AH357" s="72">
        <f t="shared" si="414"/>
        <v>0</v>
      </c>
      <c r="AI357" s="72">
        <f t="shared" si="414"/>
        <v>0</v>
      </c>
      <c r="AJ357" s="72">
        <f t="shared" si="414"/>
        <v>0</v>
      </c>
      <c r="AK357" s="72">
        <f t="shared" si="414"/>
        <v>0</v>
      </c>
      <c r="AL357" s="72">
        <f t="shared" si="414"/>
        <v>0</v>
      </c>
      <c r="AM357" s="72">
        <f t="shared" si="414"/>
        <v>0</v>
      </c>
      <c r="AN357" s="72">
        <f t="shared" si="414"/>
        <v>0</v>
      </c>
      <c r="AO357" s="72">
        <f t="shared" si="414"/>
        <v>0</v>
      </c>
      <c r="AP357" s="72">
        <f t="shared" si="414"/>
        <v>0</v>
      </c>
      <c r="AQ357" s="72">
        <f t="shared" si="414"/>
        <v>0</v>
      </c>
      <c r="AR357" s="72">
        <f t="shared" si="414"/>
        <v>0</v>
      </c>
      <c r="AS357" s="72">
        <f t="shared" si="414"/>
        <v>0</v>
      </c>
      <c r="AT357" s="72">
        <f t="shared" si="414"/>
        <v>0</v>
      </c>
      <c r="AU357" s="72">
        <f t="shared" si="414"/>
        <v>0</v>
      </c>
      <c r="AV357" s="72">
        <f t="shared" si="414"/>
        <v>0</v>
      </c>
      <c r="AW357" s="72">
        <f t="shared" si="414"/>
        <v>0</v>
      </c>
      <c r="AX357" s="72">
        <f t="shared" si="414"/>
        <v>0</v>
      </c>
      <c r="AY357" s="72">
        <f t="shared" si="414"/>
        <v>0</v>
      </c>
      <c r="AZ357" s="72">
        <f t="shared" si="414"/>
        <v>0</v>
      </c>
      <c r="BA357" s="72">
        <f t="shared" si="414"/>
        <v>0</v>
      </c>
    </row>
    <row r="358" spans="2:53" ht="30" x14ac:dyDescent="0.25">
      <c r="C358" s="75"/>
      <c r="F358" s="75" t="s">
        <v>276</v>
      </c>
      <c r="G358" s="75" t="s">
        <v>276</v>
      </c>
      <c r="H358" s="75" t="s">
        <v>276</v>
      </c>
      <c r="I358" s="75" t="s">
        <v>276</v>
      </c>
      <c r="J358" s="75" t="s">
        <v>276</v>
      </c>
      <c r="K358" s="75" t="s">
        <v>276</v>
      </c>
      <c r="L358" s="75" t="s">
        <v>276</v>
      </c>
      <c r="M358" s="75" t="s">
        <v>276</v>
      </c>
      <c r="N358" s="75" t="s">
        <v>276</v>
      </c>
      <c r="O358" s="75" t="s">
        <v>276</v>
      </c>
      <c r="P358" s="75" t="s">
        <v>276</v>
      </c>
      <c r="Q358" s="75" t="s">
        <v>276</v>
      </c>
      <c r="R358" s="75" t="s">
        <v>276</v>
      </c>
      <c r="S358" s="75" t="s">
        <v>276</v>
      </c>
      <c r="T358" s="75" t="s">
        <v>276</v>
      </c>
      <c r="U358" s="75" t="s">
        <v>276</v>
      </c>
      <c r="V358" s="75" t="s">
        <v>276</v>
      </c>
      <c r="W358" s="75" t="s">
        <v>276</v>
      </c>
      <c r="X358" s="75" t="s">
        <v>276</v>
      </c>
      <c r="Y358" s="75" t="s">
        <v>276</v>
      </c>
      <c r="Z358" s="75" t="s">
        <v>276</v>
      </c>
      <c r="AA358" s="75" t="s">
        <v>276</v>
      </c>
      <c r="AB358" s="75" t="s">
        <v>276</v>
      </c>
      <c r="AC358" s="75" t="s">
        <v>276</v>
      </c>
      <c r="AD358" s="75" t="s">
        <v>276</v>
      </c>
      <c r="AE358" s="75" t="s">
        <v>276</v>
      </c>
      <c r="AF358" s="75" t="s">
        <v>276</v>
      </c>
      <c r="AG358" s="75" t="s">
        <v>276</v>
      </c>
      <c r="AH358" s="75" t="s">
        <v>276</v>
      </c>
      <c r="AI358" s="75" t="s">
        <v>276</v>
      </c>
      <c r="AJ358" s="75" t="s">
        <v>276</v>
      </c>
      <c r="AK358" s="75" t="s">
        <v>276</v>
      </c>
      <c r="AL358" s="75" t="s">
        <v>276</v>
      </c>
      <c r="AM358" s="75" t="s">
        <v>276</v>
      </c>
      <c r="AN358" s="75" t="s">
        <v>276</v>
      </c>
      <c r="AO358" s="75" t="s">
        <v>276</v>
      </c>
      <c r="AP358" s="75" t="s">
        <v>276</v>
      </c>
      <c r="AQ358" s="75" t="s">
        <v>276</v>
      </c>
      <c r="AR358" s="75" t="s">
        <v>276</v>
      </c>
      <c r="AS358" s="75" t="s">
        <v>276</v>
      </c>
      <c r="AT358" s="75" t="s">
        <v>276</v>
      </c>
      <c r="AU358" s="75" t="s">
        <v>276</v>
      </c>
      <c r="AV358" s="75" t="s">
        <v>276</v>
      </c>
      <c r="AW358" s="75" t="s">
        <v>276</v>
      </c>
      <c r="AX358" s="75" t="s">
        <v>276</v>
      </c>
      <c r="AY358" s="75" t="s">
        <v>276</v>
      </c>
      <c r="AZ358" s="75" t="s">
        <v>276</v>
      </c>
      <c r="BA358" s="75" t="s">
        <v>276</v>
      </c>
    </row>
    <row r="359" spans="2:53" x14ac:dyDescent="0.25">
      <c r="B359" t="str">
        <f t="shared" ref="B359:B365" si="416">+B351</f>
        <v>FABBRICATI</v>
      </c>
      <c r="C359" s="77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>
        <f t="shared" ref="X359:BA359" si="417">+W359+X351</f>
        <v>0</v>
      </c>
      <c r="Y359" s="72">
        <f t="shared" si="417"/>
        <v>0</v>
      </c>
      <c r="Z359" s="72">
        <f t="shared" si="417"/>
        <v>0</v>
      </c>
      <c r="AA359" s="72">
        <f t="shared" si="417"/>
        <v>0</v>
      </c>
      <c r="AB359" s="72">
        <f t="shared" si="417"/>
        <v>0</v>
      </c>
      <c r="AC359" s="72">
        <f t="shared" si="417"/>
        <v>0</v>
      </c>
      <c r="AD359" s="72">
        <f t="shared" si="417"/>
        <v>0</v>
      </c>
      <c r="AE359" s="72">
        <f t="shared" si="417"/>
        <v>0</v>
      </c>
      <c r="AF359" s="72">
        <f t="shared" si="417"/>
        <v>0</v>
      </c>
      <c r="AG359" s="72">
        <f t="shared" si="417"/>
        <v>0</v>
      </c>
      <c r="AH359" s="72">
        <f t="shared" si="417"/>
        <v>0</v>
      </c>
      <c r="AI359" s="72">
        <f t="shared" si="417"/>
        <v>0</v>
      </c>
      <c r="AJ359" s="72">
        <f t="shared" si="417"/>
        <v>0</v>
      </c>
      <c r="AK359" s="72">
        <f t="shared" si="417"/>
        <v>0</v>
      </c>
      <c r="AL359" s="72">
        <f t="shared" si="417"/>
        <v>0</v>
      </c>
      <c r="AM359" s="72">
        <f t="shared" si="417"/>
        <v>0</v>
      </c>
      <c r="AN359" s="72">
        <f t="shared" si="417"/>
        <v>0</v>
      </c>
      <c r="AO359" s="72">
        <f t="shared" si="417"/>
        <v>0</v>
      </c>
      <c r="AP359" s="72">
        <f t="shared" si="417"/>
        <v>0</v>
      </c>
      <c r="AQ359" s="72">
        <f t="shared" si="417"/>
        <v>0</v>
      </c>
      <c r="AR359" s="72">
        <f t="shared" si="417"/>
        <v>0</v>
      </c>
      <c r="AS359" s="72">
        <f t="shared" si="417"/>
        <v>0</v>
      </c>
      <c r="AT359" s="72">
        <f t="shared" si="417"/>
        <v>0</v>
      </c>
      <c r="AU359" s="72">
        <f t="shared" si="417"/>
        <v>0</v>
      </c>
      <c r="AV359" s="72">
        <f t="shared" si="417"/>
        <v>0</v>
      </c>
      <c r="AW359" s="72">
        <f t="shared" si="417"/>
        <v>0</v>
      </c>
      <c r="AX359" s="72">
        <f t="shared" si="417"/>
        <v>0</v>
      </c>
      <c r="AY359" s="72">
        <f t="shared" si="417"/>
        <v>0</v>
      </c>
      <c r="AZ359" s="72">
        <f t="shared" si="417"/>
        <v>0</v>
      </c>
      <c r="BA359" s="72">
        <f t="shared" si="417"/>
        <v>0</v>
      </c>
    </row>
    <row r="360" spans="2:53" x14ac:dyDescent="0.25">
      <c r="B360" t="str">
        <f t="shared" si="416"/>
        <v>IMPIANTI E MACCHINARI</v>
      </c>
      <c r="C360" s="77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>
        <f t="shared" ref="X360:BA360" si="418">+W360+X352</f>
        <v>0</v>
      </c>
      <c r="Y360" s="72">
        <f t="shared" si="418"/>
        <v>0</v>
      </c>
      <c r="Z360" s="72">
        <f t="shared" si="418"/>
        <v>0</v>
      </c>
      <c r="AA360" s="72">
        <f t="shared" si="418"/>
        <v>0</v>
      </c>
      <c r="AB360" s="72">
        <f t="shared" si="418"/>
        <v>0</v>
      </c>
      <c r="AC360" s="72">
        <f t="shared" si="418"/>
        <v>0</v>
      </c>
      <c r="AD360" s="72">
        <f t="shared" si="418"/>
        <v>0</v>
      </c>
      <c r="AE360" s="72">
        <f t="shared" si="418"/>
        <v>0</v>
      </c>
      <c r="AF360" s="72">
        <f t="shared" si="418"/>
        <v>0</v>
      </c>
      <c r="AG360" s="72">
        <f t="shared" si="418"/>
        <v>0</v>
      </c>
      <c r="AH360" s="72">
        <f t="shared" si="418"/>
        <v>0</v>
      </c>
      <c r="AI360" s="72">
        <f t="shared" si="418"/>
        <v>0</v>
      </c>
      <c r="AJ360" s="72">
        <f t="shared" si="418"/>
        <v>0</v>
      </c>
      <c r="AK360" s="72">
        <f t="shared" si="418"/>
        <v>0</v>
      </c>
      <c r="AL360" s="72">
        <f t="shared" si="418"/>
        <v>0</v>
      </c>
      <c r="AM360" s="72">
        <f t="shared" si="418"/>
        <v>0</v>
      </c>
      <c r="AN360" s="72">
        <f t="shared" si="418"/>
        <v>0</v>
      </c>
      <c r="AO360" s="72">
        <f t="shared" si="418"/>
        <v>0</v>
      </c>
      <c r="AP360" s="72">
        <f t="shared" si="418"/>
        <v>0</v>
      </c>
      <c r="AQ360" s="72">
        <f t="shared" si="418"/>
        <v>0</v>
      </c>
      <c r="AR360" s="72">
        <f t="shared" si="418"/>
        <v>0</v>
      </c>
      <c r="AS360" s="72">
        <f t="shared" si="418"/>
        <v>0</v>
      </c>
      <c r="AT360" s="72">
        <f t="shared" si="418"/>
        <v>0</v>
      </c>
      <c r="AU360" s="72">
        <f t="shared" si="418"/>
        <v>0</v>
      </c>
      <c r="AV360" s="72">
        <f t="shared" si="418"/>
        <v>0</v>
      </c>
      <c r="AW360" s="72">
        <f t="shared" si="418"/>
        <v>0</v>
      </c>
      <c r="AX360" s="72">
        <f t="shared" si="418"/>
        <v>0</v>
      </c>
      <c r="AY360" s="72">
        <f t="shared" si="418"/>
        <v>0</v>
      </c>
      <c r="AZ360" s="72">
        <f t="shared" si="418"/>
        <v>0</v>
      </c>
      <c r="BA360" s="72">
        <f t="shared" si="418"/>
        <v>0</v>
      </c>
    </row>
    <row r="361" spans="2:53" x14ac:dyDescent="0.25">
      <c r="B361" t="str">
        <f t="shared" si="416"/>
        <v>ATTREZZATURE IND.LI E COMM.LI</v>
      </c>
      <c r="C361" s="77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>
        <f t="shared" ref="X361:BA361" si="419">+W361+X353</f>
        <v>0</v>
      </c>
      <c r="Y361" s="72">
        <f t="shared" si="419"/>
        <v>0</v>
      </c>
      <c r="Z361" s="72">
        <f t="shared" si="419"/>
        <v>0</v>
      </c>
      <c r="AA361" s="72">
        <f t="shared" si="419"/>
        <v>0</v>
      </c>
      <c r="AB361" s="72">
        <f t="shared" si="419"/>
        <v>0</v>
      </c>
      <c r="AC361" s="72">
        <f t="shared" si="419"/>
        <v>0</v>
      </c>
      <c r="AD361" s="72">
        <f t="shared" si="419"/>
        <v>0</v>
      </c>
      <c r="AE361" s="72">
        <f t="shared" si="419"/>
        <v>0</v>
      </c>
      <c r="AF361" s="72">
        <f t="shared" si="419"/>
        <v>0</v>
      </c>
      <c r="AG361" s="72">
        <f t="shared" si="419"/>
        <v>0</v>
      </c>
      <c r="AH361" s="72">
        <f t="shared" si="419"/>
        <v>0</v>
      </c>
      <c r="AI361" s="72">
        <f t="shared" si="419"/>
        <v>0</v>
      </c>
      <c r="AJ361" s="72">
        <f t="shared" si="419"/>
        <v>0</v>
      </c>
      <c r="AK361" s="72">
        <f t="shared" si="419"/>
        <v>0</v>
      </c>
      <c r="AL361" s="72">
        <f t="shared" si="419"/>
        <v>0</v>
      </c>
      <c r="AM361" s="72">
        <f t="shared" si="419"/>
        <v>0</v>
      </c>
      <c r="AN361" s="72">
        <f t="shared" si="419"/>
        <v>0</v>
      </c>
      <c r="AO361" s="72">
        <f t="shared" si="419"/>
        <v>0</v>
      </c>
      <c r="AP361" s="72">
        <f t="shared" si="419"/>
        <v>0</v>
      </c>
      <c r="AQ361" s="72">
        <f t="shared" si="419"/>
        <v>0</v>
      </c>
      <c r="AR361" s="72">
        <f t="shared" si="419"/>
        <v>0</v>
      </c>
      <c r="AS361" s="72">
        <f t="shared" si="419"/>
        <v>0</v>
      </c>
      <c r="AT361" s="72">
        <f t="shared" si="419"/>
        <v>0</v>
      </c>
      <c r="AU361" s="72">
        <f t="shared" si="419"/>
        <v>0</v>
      </c>
      <c r="AV361" s="72">
        <f t="shared" si="419"/>
        <v>0</v>
      </c>
      <c r="AW361" s="72">
        <f t="shared" si="419"/>
        <v>0</v>
      </c>
      <c r="AX361" s="72">
        <f t="shared" si="419"/>
        <v>0</v>
      </c>
      <c r="AY361" s="72">
        <f t="shared" si="419"/>
        <v>0</v>
      </c>
      <c r="AZ361" s="72">
        <f t="shared" si="419"/>
        <v>0</v>
      </c>
      <c r="BA361" s="72">
        <f t="shared" si="419"/>
        <v>0</v>
      </c>
    </row>
    <row r="362" spans="2:53" x14ac:dyDescent="0.25">
      <c r="B362" t="str">
        <f t="shared" si="416"/>
        <v>ALTRI BENI</v>
      </c>
      <c r="C362" s="77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>
        <f t="shared" ref="X362:BA362" si="420">+W362+X354</f>
        <v>0</v>
      </c>
      <c r="Y362" s="72">
        <f t="shared" si="420"/>
        <v>0</v>
      </c>
      <c r="Z362" s="72">
        <f t="shared" si="420"/>
        <v>0</v>
      </c>
      <c r="AA362" s="72">
        <f t="shared" si="420"/>
        <v>0</v>
      </c>
      <c r="AB362" s="72">
        <f t="shared" si="420"/>
        <v>0</v>
      </c>
      <c r="AC362" s="72">
        <f t="shared" si="420"/>
        <v>0</v>
      </c>
      <c r="AD362" s="72">
        <f t="shared" si="420"/>
        <v>0</v>
      </c>
      <c r="AE362" s="72">
        <f t="shared" si="420"/>
        <v>0</v>
      </c>
      <c r="AF362" s="72">
        <f t="shared" si="420"/>
        <v>0</v>
      </c>
      <c r="AG362" s="72">
        <f t="shared" si="420"/>
        <v>0</v>
      </c>
      <c r="AH362" s="72">
        <f t="shared" si="420"/>
        <v>0</v>
      </c>
      <c r="AI362" s="72">
        <f t="shared" si="420"/>
        <v>0</v>
      </c>
      <c r="AJ362" s="72">
        <f t="shared" si="420"/>
        <v>0</v>
      </c>
      <c r="AK362" s="72">
        <f t="shared" si="420"/>
        <v>0</v>
      </c>
      <c r="AL362" s="72">
        <f t="shared" si="420"/>
        <v>0</v>
      </c>
      <c r="AM362" s="72">
        <f t="shared" si="420"/>
        <v>0</v>
      </c>
      <c r="AN362" s="72">
        <f t="shared" si="420"/>
        <v>0</v>
      </c>
      <c r="AO362" s="72">
        <f t="shared" si="420"/>
        <v>0</v>
      </c>
      <c r="AP362" s="72">
        <f t="shared" si="420"/>
        <v>0</v>
      </c>
      <c r="AQ362" s="72">
        <f t="shared" si="420"/>
        <v>0</v>
      </c>
      <c r="AR362" s="72">
        <f t="shared" si="420"/>
        <v>0</v>
      </c>
      <c r="AS362" s="72">
        <f t="shared" si="420"/>
        <v>0</v>
      </c>
      <c r="AT362" s="72">
        <f t="shared" si="420"/>
        <v>0</v>
      </c>
      <c r="AU362" s="72">
        <f t="shared" si="420"/>
        <v>0</v>
      </c>
      <c r="AV362" s="72">
        <f t="shared" si="420"/>
        <v>0</v>
      </c>
      <c r="AW362" s="72">
        <f t="shared" si="420"/>
        <v>0</v>
      </c>
      <c r="AX362" s="72">
        <f t="shared" si="420"/>
        <v>0</v>
      </c>
      <c r="AY362" s="72">
        <f t="shared" si="420"/>
        <v>0</v>
      </c>
      <c r="AZ362" s="72">
        <f t="shared" si="420"/>
        <v>0</v>
      </c>
      <c r="BA362" s="72">
        <f t="shared" si="420"/>
        <v>0</v>
      </c>
    </row>
    <row r="363" spans="2:53" x14ac:dyDescent="0.25">
      <c r="B363" t="str">
        <f t="shared" si="416"/>
        <v>COSTI D'IMPIANTO E AMPLIAMENTO</v>
      </c>
      <c r="C363" s="77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>
        <f t="shared" ref="X363:BA363" si="421">+W363+X355</f>
        <v>0</v>
      </c>
      <c r="Y363" s="72">
        <f t="shared" si="421"/>
        <v>0</v>
      </c>
      <c r="Z363" s="72">
        <f t="shared" si="421"/>
        <v>0</v>
      </c>
      <c r="AA363" s="72">
        <f t="shared" si="421"/>
        <v>0</v>
      </c>
      <c r="AB363" s="72">
        <f t="shared" si="421"/>
        <v>0</v>
      </c>
      <c r="AC363" s="72">
        <f t="shared" si="421"/>
        <v>0</v>
      </c>
      <c r="AD363" s="72">
        <f t="shared" si="421"/>
        <v>0</v>
      </c>
      <c r="AE363" s="72">
        <f t="shared" si="421"/>
        <v>0</v>
      </c>
      <c r="AF363" s="72">
        <f t="shared" si="421"/>
        <v>0</v>
      </c>
      <c r="AG363" s="72">
        <f t="shared" si="421"/>
        <v>0</v>
      </c>
      <c r="AH363" s="72">
        <f t="shared" si="421"/>
        <v>0</v>
      </c>
      <c r="AI363" s="72">
        <f t="shared" si="421"/>
        <v>0</v>
      </c>
      <c r="AJ363" s="72">
        <f t="shared" si="421"/>
        <v>0</v>
      </c>
      <c r="AK363" s="72">
        <f t="shared" si="421"/>
        <v>0</v>
      </c>
      <c r="AL363" s="72">
        <f t="shared" si="421"/>
        <v>0</v>
      </c>
      <c r="AM363" s="72">
        <f t="shared" si="421"/>
        <v>0</v>
      </c>
      <c r="AN363" s="72">
        <f t="shared" si="421"/>
        <v>0</v>
      </c>
      <c r="AO363" s="72">
        <f t="shared" si="421"/>
        <v>0</v>
      </c>
      <c r="AP363" s="72">
        <f t="shared" si="421"/>
        <v>0</v>
      </c>
      <c r="AQ363" s="72">
        <f t="shared" si="421"/>
        <v>0</v>
      </c>
      <c r="AR363" s="72">
        <f t="shared" si="421"/>
        <v>0</v>
      </c>
      <c r="AS363" s="72">
        <f t="shared" si="421"/>
        <v>0</v>
      </c>
      <c r="AT363" s="72">
        <f t="shared" si="421"/>
        <v>0</v>
      </c>
      <c r="AU363" s="72">
        <f t="shared" si="421"/>
        <v>0</v>
      </c>
      <c r="AV363" s="72">
        <f t="shared" si="421"/>
        <v>0</v>
      </c>
      <c r="AW363" s="72">
        <f t="shared" si="421"/>
        <v>0</v>
      </c>
      <c r="AX363" s="72">
        <f t="shared" si="421"/>
        <v>0</v>
      </c>
      <c r="AY363" s="72">
        <f t="shared" si="421"/>
        <v>0</v>
      </c>
      <c r="AZ363" s="72">
        <f t="shared" si="421"/>
        <v>0</v>
      </c>
      <c r="BA363" s="72">
        <f t="shared" si="421"/>
        <v>0</v>
      </c>
    </row>
    <row r="364" spans="2:53" x14ac:dyDescent="0.25">
      <c r="B364" t="str">
        <f t="shared" si="416"/>
        <v>Ricerca &amp; Sviluppo</v>
      </c>
      <c r="C364" s="77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>
        <f t="shared" ref="X364:BA364" si="422">+W364+X356</f>
        <v>0</v>
      </c>
      <c r="Y364" s="72">
        <f t="shared" si="422"/>
        <v>0</v>
      </c>
      <c r="Z364" s="72">
        <f t="shared" si="422"/>
        <v>0</v>
      </c>
      <c r="AA364" s="72">
        <f t="shared" si="422"/>
        <v>0</v>
      </c>
      <c r="AB364" s="72">
        <f t="shared" si="422"/>
        <v>0</v>
      </c>
      <c r="AC364" s="72">
        <f t="shared" si="422"/>
        <v>0</v>
      </c>
      <c r="AD364" s="72">
        <f t="shared" si="422"/>
        <v>0</v>
      </c>
      <c r="AE364" s="72">
        <f t="shared" si="422"/>
        <v>0</v>
      </c>
      <c r="AF364" s="72">
        <f t="shared" si="422"/>
        <v>0</v>
      </c>
      <c r="AG364" s="72">
        <f t="shared" si="422"/>
        <v>0</v>
      </c>
      <c r="AH364" s="72">
        <f t="shared" si="422"/>
        <v>0</v>
      </c>
      <c r="AI364" s="72">
        <f t="shared" si="422"/>
        <v>0</v>
      </c>
      <c r="AJ364" s="72">
        <f t="shared" si="422"/>
        <v>0</v>
      </c>
      <c r="AK364" s="72">
        <f t="shared" si="422"/>
        <v>0</v>
      </c>
      <c r="AL364" s="72">
        <f t="shared" si="422"/>
        <v>0</v>
      </c>
      <c r="AM364" s="72">
        <f t="shared" si="422"/>
        <v>0</v>
      </c>
      <c r="AN364" s="72">
        <f t="shared" si="422"/>
        <v>0</v>
      </c>
      <c r="AO364" s="72">
        <f t="shared" si="422"/>
        <v>0</v>
      </c>
      <c r="AP364" s="72">
        <f t="shared" si="422"/>
        <v>0</v>
      </c>
      <c r="AQ364" s="72">
        <f t="shared" si="422"/>
        <v>0</v>
      </c>
      <c r="AR364" s="72">
        <f t="shared" si="422"/>
        <v>0</v>
      </c>
      <c r="AS364" s="72">
        <f t="shared" si="422"/>
        <v>0</v>
      </c>
      <c r="AT364" s="72">
        <f t="shared" si="422"/>
        <v>0</v>
      </c>
      <c r="AU364" s="72">
        <f t="shared" si="422"/>
        <v>0</v>
      </c>
      <c r="AV364" s="72">
        <f t="shared" si="422"/>
        <v>0</v>
      </c>
      <c r="AW364" s="72">
        <f t="shared" si="422"/>
        <v>0</v>
      </c>
      <c r="AX364" s="72">
        <f t="shared" si="422"/>
        <v>0</v>
      </c>
      <c r="AY364" s="72">
        <f t="shared" si="422"/>
        <v>0</v>
      </c>
      <c r="AZ364" s="72">
        <f t="shared" si="422"/>
        <v>0</v>
      </c>
      <c r="BA364" s="72">
        <f t="shared" si="422"/>
        <v>0</v>
      </c>
    </row>
    <row r="365" spans="2:53" x14ac:dyDescent="0.25">
      <c r="B365" t="str">
        <f t="shared" si="416"/>
        <v>ALTRE IMM.NI IMMATERIALI</v>
      </c>
      <c r="C365" s="77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>
        <f t="shared" ref="X365:BA365" si="423">+W365+X357</f>
        <v>0</v>
      </c>
      <c r="Y365" s="72">
        <f t="shared" si="423"/>
        <v>0</v>
      </c>
      <c r="Z365" s="72">
        <f t="shared" si="423"/>
        <v>0</v>
      </c>
      <c r="AA365" s="72">
        <f t="shared" si="423"/>
        <v>0</v>
      </c>
      <c r="AB365" s="72">
        <f t="shared" si="423"/>
        <v>0</v>
      </c>
      <c r="AC365" s="72">
        <f t="shared" si="423"/>
        <v>0</v>
      </c>
      <c r="AD365" s="72">
        <f t="shared" si="423"/>
        <v>0</v>
      </c>
      <c r="AE365" s="72">
        <f t="shared" si="423"/>
        <v>0</v>
      </c>
      <c r="AF365" s="72">
        <f t="shared" si="423"/>
        <v>0</v>
      </c>
      <c r="AG365" s="72">
        <f t="shared" si="423"/>
        <v>0</v>
      </c>
      <c r="AH365" s="72">
        <f t="shared" si="423"/>
        <v>0</v>
      </c>
      <c r="AI365" s="72">
        <f t="shared" si="423"/>
        <v>0</v>
      </c>
      <c r="AJ365" s="72">
        <f t="shared" si="423"/>
        <v>0</v>
      </c>
      <c r="AK365" s="72">
        <f t="shared" si="423"/>
        <v>0</v>
      </c>
      <c r="AL365" s="72">
        <f t="shared" si="423"/>
        <v>0</v>
      </c>
      <c r="AM365" s="72">
        <f t="shared" si="423"/>
        <v>0</v>
      </c>
      <c r="AN365" s="72">
        <f t="shared" si="423"/>
        <v>0</v>
      </c>
      <c r="AO365" s="72">
        <f t="shared" si="423"/>
        <v>0</v>
      </c>
      <c r="AP365" s="72">
        <f t="shared" si="423"/>
        <v>0</v>
      </c>
      <c r="AQ365" s="72">
        <f t="shared" si="423"/>
        <v>0</v>
      </c>
      <c r="AR365" s="72">
        <f t="shared" si="423"/>
        <v>0</v>
      </c>
      <c r="AS365" s="72">
        <f t="shared" si="423"/>
        <v>0</v>
      </c>
      <c r="AT365" s="72">
        <f t="shared" si="423"/>
        <v>0</v>
      </c>
      <c r="AU365" s="72">
        <f t="shared" si="423"/>
        <v>0</v>
      </c>
      <c r="AV365" s="72">
        <f t="shared" si="423"/>
        <v>0</v>
      </c>
      <c r="AW365" s="72">
        <f t="shared" si="423"/>
        <v>0</v>
      </c>
      <c r="AX365" s="72">
        <f t="shared" si="423"/>
        <v>0</v>
      </c>
      <c r="AY365" s="72">
        <f t="shared" si="423"/>
        <v>0</v>
      </c>
      <c r="AZ365" s="72">
        <f t="shared" si="423"/>
        <v>0</v>
      </c>
      <c r="BA365" s="72">
        <f t="shared" si="423"/>
        <v>0</v>
      </c>
    </row>
    <row r="367" spans="2:53" ht="30" x14ac:dyDescent="0.25">
      <c r="C367" s="75" t="s">
        <v>274</v>
      </c>
      <c r="F367" s="75" t="s">
        <v>275</v>
      </c>
      <c r="G367" s="75" t="s">
        <v>275</v>
      </c>
      <c r="H367" s="75" t="s">
        <v>275</v>
      </c>
      <c r="I367" s="75" t="s">
        <v>275</v>
      </c>
      <c r="J367" s="75" t="s">
        <v>275</v>
      </c>
      <c r="K367" s="75" t="s">
        <v>275</v>
      </c>
      <c r="L367" s="75" t="s">
        <v>275</v>
      </c>
      <c r="M367" s="75" t="s">
        <v>275</v>
      </c>
      <c r="N367" s="75" t="s">
        <v>275</v>
      </c>
      <c r="O367" s="75" t="s">
        <v>275</v>
      </c>
      <c r="P367" s="75" t="s">
        <v>275</v>
      </c>
      <c r="Q367" s="75" t="s">
        <v>275</v>
      </c>
      <c r="R367" s="75" t="s">
        <v>275</v>
      </c>
      <c r="S367" s="75" t="s">
        <v>275</v>
      </c>
      <c r="T367" s="75" t="s">
        <v>275</v>
      </c>
      <c r="U367" s="75" t="s">
        <v>275</v>
      </c>
      <c r="V367" s="75" t="s">
        <v>275</v>
      </c>
      <c r="W367" s="75" t="s">
        <v>275</v>
      </c>
      <c r="X367" s="75" t="s">
        <v>275</v>
      </c>
      <c r="Y367" s="75" t="s">
        <v>275</v>
      </c>
      <c r="Z367" s="75" t="s">
        <v>275</v>
      </c>
      <c r="AA367" s="75" t="s">
        <v>275</v>
      </c>
      <c r="AB367" s="75" t="s">
        <v>275</v>
      </c>
      <c r="AC367" s="75" t="s">
        <v>275</v>
      </c>
      <c r="AD367" s="75" t="s">
        <v>275</v>
      </c>
      <c r="AE367" s="75" t="s">
        <v>275</v>
      </c>
      <c r="AF367" s="75" t="s">
        <v>275</v>
      </c>
      <c r="AG367" s="75" t="s">
        <v>275</v>
      </c>
      <c r="AH367" s="75" t="s">
        <v>275</v>
      </c>
      <c r="AI367" s="75" t="s">
        <v>275</v>
      </c>
      <c r="AJ367" s="75" t="s">
        <v>275</v>
      </c>
      <c r="AK367" s="75" t="s">
        <v>275</v>
      </c>
      <c r="AL367" s="75" t="s">
        <v>275</v>
      </c>
      <c r="AM367" s="75" t="s">
        <v>275</v>
      </c>
      <c r="AN367" s="75" t="s">
        <v>275</v>
      </c>
      <c r="AO367" s="75" t="s">
        <v>275</v>
      </c>
      <c r="AP367" s="75" t="s">
        <v>275</v>
      </c>
      <c r="AQ367" s="75" t="s">
        <v>275</v>
      </c>
      <c r="AR367" s="75" t="s">
        <v>275</v>
      </c>
      <c r="AS367" s="75" t="s">
        <v>275</v>
      </c>
      <c r="AT367" s="75" t="s">
        <v>275</v>
      </c>
      <c r="AU367" s="75" t="s">
        <v>275</v>
      </c>
      <c r="AV367" s="75" t="s">
        <v>275</v>
      </c>
      <c r="AW367" s="75" t="s">
        <v>275</v>
      </c>
      <c r="AX367" s="75" t="s">
        <v>275</v>
      </c>
      <c r="AY367" s="75" t="s">
        <v>275</v>
      </c>
      <c r="AZ367" s="75" t="s">
        <v>275</v>
      </c>
      <c r="BA367" s="75" t="s">
        <v>275</v>
      </c>
    </row>
    <row r="368" spans="2:53" x14ac:dyDescent="0.25">
      <c r="B368" t="str">
        <f t="shared" ref="B368:C374" si="424">+B351</f>
        <v>FABBRICATI</v>
      </c>
      <c r="C368" s="77">
        <f t="shared" si="424"/>
        <v>0.1</v>
      </c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>
        <f>+(Y$5*$C368)/12</f>
        <v>0</v>
      </c>
      <c r="Z368" s="72">
        <f>+IF(Y376=$Y5,0,1)*(SUM($Y5)*$C368)/12</f>
        <v>0</v>
      </c>
      <c r="AA368" s="72">
        <f t="shared" ref="AA368:BA374" si="425">+IF(Z376=$Y5,0,1)*(SUM($Y5)*$C368)/12</f>
        <v>0</v>
      </c>
      <c r="AB368" s="72">
        <f t="shared" si="425"/>
        <v>0</v>
      </c>
      <c r="AC368" s="72">
        <f t="shared" si="425"/>
        <v>0</v>
      </c>
      <c r="AD368" s="72">
        <f t="shared" si="425"/>
        <v>0</v>
      </c>
      <c r="AE368" s="72">
        <f t="shared" si="425"/>
        <v>0</v>
      </c>
      <c r="AF368" s="72">
        <f t="shared" si="425"/>
        <v>0</v>
      </c>
      <c r="AG368" s="72">
        <f t="shared" si="425"/>
        <v>0</v>
      </c>
      <c r="AH368" s="72">
        <f t="shared" si="425"/>
        <v>0</v>
      </c>
      <c r="AI368" s="72">
        <f t="shared" si="425"/>
        <v>0</v>
      </c>
      <c r="AJ368" s="72">
        <f t="shared" si="425"/>
        <v>0</v>
      </c>
      <c r="AK368" s="72">
        <f t="shared" si="425"/>
        <v>0</v>
      </c>
      <c r="AL368" s="72">
        <f t="shared" si="425"/>
        <v>0</v>
      </c>
      <c r="AM368" s="72">
        <f t="shared" si="425"/>
        <v>0</v>
      </c>
      <c r="AN368" s="72">
        <f t="shared" si="425"/>
        <v>0</v>
      </c>
      <c r="AO368" s="72">
        <f t="shared" si="425"/>
        <v>0</v>
      </c>
      <c r="AP368" s="72">
        <f t="shared" si="425"/>
        <v>0</v>
      </c>
      <c r="AQ368" s="72">
        <f t="shared" si="425"/>
        <v>0</v>
      </c>
      <c r="AR368" s="72">
        <f t="shared" si="425"/>
        <v>0</v>
      </c>
      <c r="AS368" s="72">
        <f t="shared" si="425"/>
        <v>0</v>
      </c>
      <c r="AT368" s="72">
        <f t="shared" si="425"/>
        <v>0</v>
      </c>
      <c r="AU368" s="72">
        <f t="shared" si="425"/>
        <v>0</v>
      </c>
      <c r="AV368" s="72">
        <f t="shared" si="425"/>
        <v>0</v>
      </c>
      <c r="AW368" s="72">
        <f t="shared" si="425"/>
        <v>0</v>
      </c>
      <c r="AX368" s="72">
        <f t="shared" si="425"/>
        <v>0</v>
      </c>
      <c r="AY368" s="72">
        <f t="shared" si="425"/>
        <v>0</v>
      </c>
      <c r="AZ368" s="72">
        <f t="shared" si="425"/>
        <v>0</v>
      </c>
      <c r="BA368" s="72">
        <f t="shared" si="425"/>
        <v>0</v>
      </c>
    </row>
    <row r="369" spans="2:53" x14ac:dyDescent="0.25">
      <c r="B369" t="str">
        <f t="shared" si="424"/>
        <v>IMPIANTI E MACCHINARI</v>
      </c>
      <c r="C369" s="77">
        <f t="shared" si="424"/>
        <v>0.1</v>
      </c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>
        <f>+(Y$6*$C369)/12</f>
        <v>0</v>
      </c>
      <c r="Z369" s="72">
        <f t="shared" ref="Z369:AO374" si="426">+IF(Y377=$Y6,0,1)*(SUM($Y6)*$C369)/12</f>
        <v>0</v>
      </c>
      <c r="AA369" s="72">
        <f t="shared" si="426"/>
        <v>0</v>
      </c>
      <c r="AB369" s="72">
        <f t="shared" si="426"/>
        <v>0</v>
      </c>
      <c r="AC369" s="72">
        <f t="shared" si="426"/>
        <v>0</v>
      </c>
      <c r="AD369" s="72">
        <f t="shared" si="426"/>
        <v>0</v>
      </c>
      <c r="AE369" s="72">
        <f t="shared" si="426"/>
        <v>0</v>
      </c>
      <c r="AF369" s="72">
        <f t="shared" si="426"/>
        <v>0</v>
      </c>
      <c r="AG369" s="72">
        <f t="shared" si="426"/>
        <v>0</v>
      </c>
      <c r="AH369" s="72">
        <f t="shared" si="426"/>
        <v>0</v>
      </c>
      <c r="AI369" s="72">
        <f t="shared" si="426"/>
        <v>0</v>
      </c>
      <c r="AJ369" s="72">
        <f t="shared" si="426"/>
        <v>0</v>
      </c>
      <c r="AK369" s="72">
        <f t="shared" si="426"/>
        <v>0</v>
      </c>
      <c r="AL369" s="72">
        <f t="shared" si="426"/>
        <v>0</v>
      </c>
      <c r="AM369" s="72">
        <f t="shared" si="426"/>
        <v>0</v>
      </c>
      <c r="AN369" s="72">
        <f t="shared" si="426"/>
        <v>0</v>
      </c>
      <c r="AO369" s="72">
        <f t="shared" si="426"/>
        <v>0</v>
      </c>
      <c r="AP369" s="72">
        <f t="shared" si="425"/>
        <v>0</v>
      </c>
      <c r="AQ369" s="72">
        <f t="shared" si="425"/>
        <v>0</v>
      </c>
      <c r="AR369" s="72">
        <f t="shared" si="425"/>
        <v>0</v>
      </c>
      <c r="AS369" s="72">
        <f t="shared" si="425"/>
        <v>0</v>
      </c>
      <c r="AT369" s="72">
        <f t="shared" si="425"/>
        <v>0</v>
      </c>
      <c r="AU369" s="72">
        <f t="shared" si="425"/>
        <v>0</v>
      </c>
      <c r="AV369" s="72">
        <f t="shared" si="425"/>
        <v>0</v>
      </c>
      <c r="AW369" s="72">
        <f t="shared" si="425"/>
        <v>0</v>
      </c>
      <c r="AX369" s="72">
        <f t="shared" si="425"/>
        <v>0</v>
      </c>
      <c r="AY369" s="72">
        <f t="shared" si="425"/>
        <v>0</v>
      </c>
      <c r="AZ369" s="72">
        <f t="shared" si="425"/>
        <v>0</v>
      </c>
      <c r="BA369" s="72">
        <f t="shared" si="425"/>
        <v>0</v>
      </c>
    </row>
    <row r="370" spans="2:53" x14ac:dyDescent="0.25">
      <c r="B370" t="str">
        <f t="shared" si="424"/>
        <v>ATTREZZATURE IND.LI E COMM.LI</v>
      </c>
      <c r="C370" s="77">
        <f t="shared" si="424"/>
        <v>0.1</v>
      </c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>
        <f>+(Y$7*$C370)/12</f>
        <v>0</v>
      </c>
      <c r="Z370" s="72">
        <f t="shared" si="426"/>
        <v>0</v>
      </c>
      <c r="AA370" s="72">
        <f t="shared" si="425"/>
        <v>0</v>
      </c>
      <c r="AB370" s="72">
        <f t="shared" si="425"/>
        <v>0</v>
      </c>
      <c r="AC370" s="72">
        <f t="shared" si="425"/>
        <v>0</v>
      </c>
      <c r="AD370" s="72">
        <f t="shared" si="425"/>
        <v>0</v>
      </c>
      <c r="AE370" s="72">
        <f t="shared" si="425"/>
        <v>0</v>
      </c>
      <c r="AF370" s="72">
        <f t="shared" si="425"/>
        <v>0</v>
      </c>
      <c r="AG370" s="72">
        <f t="shared" si="425"/>
        <v>0</v>
      </c>
      <c r="AH370" s="72">
        <f t="shared" si="425"/>
        <v>0</v>
      </c>
      <c r="AI370" s="72">
        <f t="shared" si="425"/>
        <v>0</v>
      </c>
      <c r="AJ370" s="72">
        <f t="shared" si="425"/>
        <v>0</v>
      </c>
      <c r="AK370" s="72">
        <f t="shared" si="425"/>
        <v>0</v>
      </c>
      <c r="AL370" s="72">
        <f t="shared" si="425"/>
        <v>0</v>
      </c>
      <c r="AM370" s="72">
        <f t="shared" si="425"/>
        <v>0</v>
      </c>
      <c r="AN370" s="72">
        <f t="shared" si="425"/>
        <v>0</v>
      </c>
      <c r="AO370" s="72">
        <f t="shared" si="425"/>
        <v>0</v>
      </c>
      <c r="AP370" s="72">
        <f t="shared" si="425"/>
        <v>0</v>
      </c>
      <c r="AQ370" s="72">
        <f t="shared" si="425"/>
        <v>0</v>
      </c>
      <c r="AR370" s="72">
        <f t="shared" si="425"/>
        <v>0</v>
      </c>
      <c r="AS370" s="72">
        <f t="shared" si="425"/>
        <v>0</v>
      </c>
      <c r="AT370" s="72">
        <f t="shared" si="425"/>
        <v>0</v>
      </c>
      <c r="AU370" s="72">
        <f t="shared" si="425"/>
        <v>0</v>
      </c>
      <c r="AV370" s="72">
        <f t="shared" si="425"/>
        <v>0</v>
      </c>
      <c r="AW370" s="72">
        <f t="shared" si="425"/>
        <v>0</v>
      </c>
      <c r="AX370" s="72">
        <f t="shared" si="425"/>
        <v>0</v>
      </c>
      <c r="AY370" s="72">
        <f t="shared" si="425"/>
        <v>0</v>
      </c>
      <c r="AZ370" s="72">
        <f t="shared" si="425"/>
        <v>0</v>
      </c>
      <c r="BA370" s="72">
        <f t="shared" si="425"/>
        <v>0</v>
      </c>
    </row>
    <row r="371" spans="2:53" x14ac:dyDescent="0.25">
      <c r="B371" t="str">
        <f t="shared" si="424"/>
        <v>ALTRI BENI</v>
      </c>
      <c r="C371" s="77">
        <f t="shared" si="424"/>
        <v>0.1</v>
      </c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>
        <f>+(Y$8*$C371)/12</f>
        <v>0</v>
      </c>
      <c r="Z371" s="72">
        <f t="shared" si="426"/>
        <v>0</v>
      </c>
      <c r="AA371" s="72">
        <f t="shared" si="425"/>
        <v>0</v>
      </c>
      <c r="AB371" s="72">
        <f t="shared" si="425"/>
        <v>0</v>
      </c>
      <c r="AC371" s="72">
        <f t="shared" si="425"/>
        <v>0</v>
      </c>
      <c r="AD371" s="72">
        <f t="shared" si="425"/>
        <v>0</v>
      </c>
      <c r="AE371" s="72">
        <f t="shared" si="425"/>
        <v>0</v>
      </c>
      <c r="AF371" s="72">
        <f t="shared" si="425"/>
        <v>0</v>
      </c>
      <c r="AG371" s="72">
        <f t="shared" si="425"/>
        <v>0</v>
      </c>
      <c r="AH371" s="72">
        <f t="shared" si="425"/>
        <v>0</v>
      </c>
      <c r="AI371" s="72">
        <f t="shared" si="425"/>
        <v>0</v>
      </c>
      <c r="AJ371" s="72">
        <f t="shared" si="425"/>
        <v>0</v>
      </c>
      <c r="AK371" s="72">
        <f t="shared" si="425"/>
        <v>0</v>
      </c>
      <c r="AL371" s="72">
        <f t="shared" si="425"/>
        <v>0</v>
      </c>
      <c r="AM371" s="72">
        <f t="shared" si="425"/>
        <v>0</v>
      </c>
      <c r="AN371" s="72">
        <f t="shared" si="425"/>
        <v>0</v>
      </c>
      <c r="AO371" s="72">
        <f t="shared" si="425"/>
        <v>0</v>
      </c>
      <c r="AP371" s="72">
        <f t="shared" si="425"/>
        <v>0</v>
      </c>
      <c r="AQ371" s="72">
        <f t="shared" si="425"/>
        <v>0</v>
      </c>
      <c r="AR371" s="72">
        <f t="shared" si="425"/>
        <v>0</v>
      </c>
      <c r="AS371" s="72">
        <f t="shared" si="425"/>
        <v>0</v>
      </c>
      <c r="AT371" s="72">
        <f t="shared" si="425"/>
        <v>0</v>
      </c>
      <c r="AU371" s="72">
        <f t="shared" si="425"/>
        <v>0</v>
      </c>
      <c r="AV371" s="72">
        <f t="shared" si="425"/>
        <v>0</v>
      </c>
      <c r="AW371" s="72">
        <f t="shared" si="425"/>
        <v>0</v>
      </c>
      <c r="AX371" s="72">
        <f t="shared" si="425"/>
        <v>0</v>
      </c>
      <c r="AY371" s="72">
        <f t="shared" si="425"/>
        <v>0</v>
      </c>
      <c r="AZ371" s="72">
        <f t="shared" si="425"/>
        <v>0</v>
      </c>
      <c r="BA371" s="72">
        <f t="shared" si="425"/>
        <v>0</v>
      </c>
    </row>
    <row r="372" spans="2:53" x14ac:dyDescent="0.25">
      <c r="B372" t="str">
        <f t="shared" si="424"/>
        <v>COSTI D'IMPIANTO E AMPLIAMENTO</v>
      </c>
      <c r="C372" s="77">
        <f t="shared" si="424"/>
        <v>0.1</v>
      </c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>
        <f>+(Y$9*$C372)/12</f>
        <v>0</v>
      </c>
      <c r="Z372" s="72">
        <f t="shared" si="426"/>
        <v>0</v>
      </c>
      <c r="AA372" s="72">
        <f t="shared" si="425"/>
        <v>0</v>
      </c>
      <c r="AB372" s="72">
        <f t="shared" si="425"/>
        <v>0</v>
      </c>
      <c r="AC372" s="72">
        <f t="shared" si="425"/>
        <v>0</v>
      </c>
      <c r="AD372" s="72">
        <f t="shared" si="425"/>
        <v>0</v>
      </c>
      <c r="AE372" s="72">
        <f t="shared" si="425"/>
        <v>0</v>
      </c>
      <c r="AF372" s="72">
        <f t="shared" si="425"/>
        <v>0</v>
      </c>
      <c r="AG372" s="72">
        <f t="shared" si="425"/>
        <v>0</v>
      </c>
      <c r="AH372" s="72">
        <f t="shared" si="425"/>
        <v>0</v>
      </c>
      <c r="AI372" s="72">
        <f t="shared" si="425"/>
        <v>0</v>
      </c>
      <c r="AJ372" s="72">
        <f t="shared" si="425"/>
        <v>0</v>
      </c>
      <c r="AK372" s="72">
        <f t="shared" si="425"/>
        <v>0</v>
      </c>
      <c r="AL372" s="72">
        <f t="shared" si="425"/>
        <v>0</v>
      </c>
      <c r="AM372" s="72">
        <f t="shared" si="425"/>
        <v>0</v>
      </c>
      <c r="AN372" s="72">
        <f t="shared" si="425"/>
        <v>0</v>
      </c>
      <c r="AO372" s="72">
        <f t="shared" si="425"/>
        <v>0</v>
      </c>
      <c r="AP372" s="72">
        <f t="shared" si="425"/>
        <v>0</v>
      </c>
      <c r="AQ372" s="72">
        <f t="shared" si="425"/>
        <v>0</v>
      </c>
      <c r="AR372" s="72">
        <f t="shared" si="425"/>
        <v>0</v>
      </c>
      <c r="AS372" s="72">
        <f t="shared" si="425"/>
        <v>0</v>
      </c>
      <c r="AT372" s="72">
        <f t="shared" si="425"/>
        <v>0</v>
      </c>
      <c r="AU372" s="72">
        <f t="shared" si="425"/>
        <v>0</v>
      </c>
      <c r="AV372" s="72">
        <f t="shared" si="425"/>
        <v>0</v>
      </c>
      <c r="AW372" s="72">
        <f t="shared" si="425"/>
        <v>0</v>
      </c>
      <c r="AX372" s="72">
        <f t="shared" si="425"/>
        <v>0</v>
      </c>
      <c r="AY372" s="72">
        <f t="shared" si="425"/>
        <v>0</v>
      </c>
      <c r="AZ372" s="72">
        <f t="shared" si="425"/>
        <v>0</v>
      </c>
      <c r="BA372" s="72">
        <f t="shared" si="425"/>
        <v>0</v>
      </c>
    </row>
    <row r="373" spans="2:53" x14ac:dyDescent="0.25">
      <c r="B373" t="str">
        <f t="shared" si="424"/>
        <v>Ricerca &amp; Sviluppo</v>
      </c>
      <c r="C373" s="77">
        <f t="shared" si="424"/>
        <v>0.1</v>
      </c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>
        <f>+(Y$10*$C373)/12</f>
        <v>0</v>
      </c>
      <c r="Z373" s="72">
        <f t="shared" si="426"/>
        <v>0</v>
      </c>
      <c r="AA373" s="72">
        <f t="shared" si="425"/>
        <v>0</v>
      </c>
      <c r="AB373" s="72">
        <f t="shared" si="425"/>
        <v>0</v>
      </c>
      <c r="AC373" s="72">
        <f t="shared" si="425"/>
        <v>0</v>
      </c>
      <c r="AD373" s="72">
        <f t="shared" si="425"/>
        <v>0</v>
      </c>
      <c r="AE373" s="72">
        <f t="shared" si="425"/>
        <v>0</v>
      </c>
      <c r="AF373" s="72">
        <f t="shared" si="425"/>
        <v>0</v>
      </c>
      <c r="AG373" s="72">
        <f t="shared" si="425"/>
        <v>0</v>
      </c>
      <c r="AH373" s="72">
        <f t="shared" si="425"/>
        <v>0</v>
      </c>
      <c r="AI373" s="72">
        <f t="shared" si="425"/>
        <v>0</v>
      </c>
      <c r="AJ373" s="72">
        <f t="shared" si="425"/>
        <v>0</v>
      </c>
      <c r="AK373" s="72">
        <f t="shared" si="425"/>
        <v>0</v>
      </c>
      <c r="AL373" s="72">
        <f t="shared" si="425"/>
        <v>0</v>
      </c>
      <c r="AM373" s="72">
        <f t="shared" si="425"/>
        <v>0</v>
      </c>
      <c r="AN373" s="72">
        <f t="shared" si="425"/>
        <v>0</v>
      </c>
      <c r="AO373" s="72">
        <f t="shared" si="425"/>
        <v>0</v>
      </c>
      <c r="AP373" s="72">
        <f t="shared" si="425"/>
        <v>0</v>
      </c>
      <c r="AQ373" s="72">
        <f t="shared" si="425"/>
        <v>0</v>
      </c>
      <c r="AR373" s="72">
        <f t="shared" si="425"/>
        <v>0</v>
      </c>
      <c r="AS373" s="72">
        <f t="shared" si="425"/>
        <v>0</v>
      </c>
      <c r="AT373" s="72">
        <f t="shared" si="425"/>
        <v>0</v>
      </c>
      <c r="AU373" s="72">
        <f t="shared" si="425"/>
        <v>0</v>
      </c>
      <c r="AV373" s="72">
        <f t="shared" si="425"/>
        <v>0</v>
      </c>
      <c r="AW373" s="72">
        <f t="shared" si="425"/>
        <v>0</v>
      </c>
      <c r="AX373" s="72">
        <f t="shared" si="425"/>
        <v>0</v>
      </c>
      <c r="AY373" s="72">
        <f t="shared" si="425"/>
        <v>0</v>
      </c>
      <c r="AZ373" s="72">
        <f t="shared" si="425"/>
        <v>0</v>
      </c>
      <c r="BA373" s="72">
        <f t="shared" si="425"/>
        <v>0</v>
      </c>
    </row>
    <row r="374" spans="2:53" x14ac:dyDescent="0.25">
      <c r="B374" t="str">
        <f t="shared" si="424"/>
        <v>ALTRE IMM.NI IMMATERIALI</v>
      </c>
      <c r="C374" s="77">
        <f t="shared" si="424"/>
        <v>0.1</v>
      </c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>
        <f>+(Y$11*$C374)/12</f>
        <v>0</v>
      </c>
      <c r="Z374" s="72">
        <f t="shared" si="426"/>
        <v>0</v>
      </c>
      <c r="AA374" s="72">
        <f t="shared" si="425"/>
        <v>0</v>
      </c>
      <c r="AB374" s="72">
        <f t="shared" si="425"/>
        <v>0</v>
      </c>
      <c r="AC374" s="72">
        <f t="shared" si="425"/>
        <v>0</v>
      </c>
      <c r="AD374" s="72">
        <f t="shared" si="425"/>
        <v>0</v>
      </c>
      <c r="AE374" s="72">
        <f t="shared" si="425"/>
        <v>0</v>
      </c>
      <c r="AF374" s="72">
        <f t="shared" si="425"/>
        <v>0</v>
      </c>
      <c r="AG374" s="72">
        <f t="shared" si="425"/>
        <v>0</v>
      </c>
      <c r="AH374" s="72">
        <f t="shared" si="425"/>
        <v>0</v>
      </c>
      <c r="AI374" s="72">
        <f t="shared" si="425"/>
        <v>0</v>
      </c>
      <c r="AJ374" s="72">
        <f t="shared" si="425"/>
        <v>0</v>
      </c>
      <c r="AK374" s="72">
        <f t="shared" si="425"/>
        <v>0</v>
      </c>
      <c r="AL374" s="72">
        <f t="shared" si="425"/>
        <v>0</v>
      </c>
      <c r="AM374" s="72">
        <f t="shared" si="425"/>
        <v>0</v>
      </c>
      <c r="AN374" s="72">
        <f t="shared" si="425"/>
        <v>0</v>
      </c>
      <c r="AO374" s="72">
        <f t="shared" si="425"/>
        <v>0</v>
      </c>
      <c r="AP374" s="72">
        <f t="shared" si="425"/>
        <v>0</v>
      </c>
      <c r="AQ374" s="72">
        <f t="shared" si="425"/>
        <v>0</v>
      </c>
      <c r="AR374" s="72">
        <f t="shared" si="425"/>
        <v>0</v>
      </c>
      <c r="AS374" s="72">
        <f t="shared" si="425"/>
        <v>0</v>
      </c>
      <c r="AT374" s="72">
        <f t="shared" si="425"/>
        <v>0</v>
      </c>
      <c r="AU374" s="72">
        <f t="shared" si="425"/>
        <v>0</v>
      </c>
      <c r="AV374" s="72">
        <f t="shared" si="425"/>
        <v>0</v>
      </c>
      <c r="AW374" s="72">
        <f t="shared" si="425"/>
        <v>0</v>
      </c>
      <c r="AX374" s="72">
        <f t="shared" si="425"/>
        <v>0</v>
      </c>
      <c r="AY374" s="72">
        <f t="shared" si="425"/>
        <v>0</v>
      </c>
      <c r="AZ374" s="72">
        <f t="shared" si="425"/>
        <v>0</v>
      </c>
      <c r="BA374" s="72">
        <f t="shared" si="425"/>
        <v>0</v>
      </c>
    </row>
    <row r="375" spans="2:53" ht="30" x14ac:dyDescent="0.25">
      <c r="C375" s="75"/>
      <c r="F375" s="75" t="s">
        <v>276</v>
      </c>
      <c r="G375" s="75" t="s">
        <v>276</v>
      </c>
      <c r="H375" s="75" t="s">
        <v>276</v>
      </c>
      <c r="I375" s="75" t="s">
        <v>276</v>
      </c>
      <c r="J375" s="75" t="s">
        <v>276</v>
      </c>
      <c r="K375" s="75" t="s">
        <v>276</v>
      </c>
      <c r="L375" s="75" t="s">
        <v>276</v>
      </c>
      <c r="M375" s="75" t="s">
        <v>276</v>
      </c>
      <c r="N375" s="75" t="s">
        <v>276</v>
      </c>
      <c r="O375" s="75" t="s">
        <v>276</v>
      </c>
      <c r="P375" s="75" t="s">
        <v>276</v>
      </c>
      <c r="Q375" s="75" t="s">
        <v>276</v>
      </c>
      <c r="R375" s="75" t="s">
        <v>276</v>
      </c>
      <c r="S375" s="75" t="s">
        <v>276</v>
      </c>
      <c r="T375" s="75" t="s">
        <v>276</v>
      </c>
      <c r="U375" s="75" t="s">
        <v>276</v>
      </c>
      <c r="V375" s="75" t="s">
        <v>276</v>
      </c>
      <c r="W375" s="75" t="s">
        <v>276</v>
      </c>
      <c r="X375" s="75" t="s">
        <v>276</v>
      </c>
      <c r="Y375" s="75" t="s">
        <v>276</v>
      </c>
      <c r="Z375" s="75" t="s">
        <v>276</v>
      </c>
      <c r="AA375" s="75" t="s">
        <v>276</v>
      </c>
      <c r="AB375" s="75" t="s">
        <v>276</v>
      </c>
      <c r="AC375" s="75" t="s">
        <v>276</v>
      </c>
      <c r="AD375" s="75" t="s">
        <v>276</v>
      </c>
      <c r="AE375" s="75" t="s">
        <v>276</v>
      </c>
      <c r="AF375" s="75" t="s">
        <v>276</v>
      </c>
      <c r="AG375" s="75" t="s">
        <v>276</v>
      </c>
      <c r="AH375" s="75" t="s">
        <v>276</v>
      </c>
      <c r="AI375" s="75" t="s">
        <v>276</v>
      </c>
      <c r="AJ375" s="75" t="s">
        <v>276</v>
      </c>
      <c r="AK375" s="75" t="s">
        <v>276</v>
      </c>
      <c r="AL375" s="75" t="s">
        <v>276</v>
      </c>
      <c r="AM375" s="75" t="s">
        <v>276</v>
      </c>
      <c r="AN375" s="75" t="s">
        <v>276</v>
      </c>
      <c r="AO375" s="75" t="s">
        <v>276</v>
      </c>
      <c r="AP375" s="75" t="s">
        <v>276</v>
      </c>
      <c r="AQ375" s="75" t="s">
        <v>276</v>
      </c>
      <c r="AR375" s="75" t="s">
        <v>276</v>
      </c>
      <c r="AS375" s="75" t="s">
        <v>276</v>
      </c>
      <c r="AT375" s="75" t="s">
        <v>276</v>
      </c>
      <c r="AU375" s="75" t="s">
        <v>276</v>
      </c>
      <c r="AV375" s="75" t="s">
        <v>276</v>
      </c>
      <c r="AW375" s="75" t="s">
        <v>276</v>
      </c>
      <c r="AX375" s="75" t="s">
        <v>276</v>
      </c>
      <c r="AY375" s="75" t="s">
        <v>276</v>
      </c>
      <c r="AZ375" s="75" t="s">
        <v>276</v>
      </c>
      <c r="BA375" s="75" t="s">
        <v>276</v>
      </c>
    </row>
    <row r="376" spans="2:53" x14ac:dyDescent="0.25">
      <c r="B376" t="str">
        <f t="shared" ref="B376:B382" si="427">+B368</f>
        <v>FABBRICATI</v>
      </c>
      <c r="C376" s="77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>
        <f t="shared" ref="Y376:BA376" si="428">+X376+Y368</f>
        <v>0</v>
      </c>
      <c r="Z376" s="72">
        <f t="shared" si="428"/>
        <v>0</v>
      </c>
      <c r="AA376" s="72">
        <f t="shared" si="428"/>
        <v>0</v>
      </c>
      <c r="AB376" s="72">
        <f t="shared" si="428"/>
        <v>0</v>
      </c>
      <c r="AC376" s="72">
        <f t="shared" si="428"/>
        <v>0</v>
      </c>
      <c r="AD376" s="72">
        <f t="shared" si="428"/>
        <v>0</v>
      </c>
      <c r="AE376" s="72">
        <f t="shared" si="428"/>
        <v>0</v>
      </c>
      <c r="AF376" s="72">
        <f t="shared" si="428"/>
        <v>0</v>
      </c>
      <c r="AG376" s="72">
        <f t="shared" si="428"/>
        <v>0</v>
      </c>
      <c r="AH376" s="72">
        <f t="shared" si="428"/>
        <v>0</v>
      </c>
      <c r="AI376" s="72">
        <f t="shared" si="428"/>
        <v>0</v>
      </c>
      <c r="AJ376" s="72">
        <f t="shared" si="428"/>
        <v>0</v>
      </c>
      <c r="AK376" s="72">
        <f t="shared" si="428"/>
        <v>0</v>
      </c>
      <c r="AL376" s="72">
        <f t="shared" si="428"/>
        <v>0</v>
      </c>
      <c r="AM376" s="72">
        <f t="shared" si="428"/>
        <v>0</v>
      </c>
      <c r="AN376" s="72">
        <f t="shared" si="428"/>
        <v>0</v>
      </c>
      <c r="AO376" s="72">
        <f t="shared" si="428"/>
        <v>0</v>
      </c>
      <c r="AP376" s="72">
        <f t="shared" si="428"/>
        <v>0</v>
      </c>
      <c r="AQ376" s="72">
        <f t="shared" si="428"/>
        <v>0</v>
      </c>
      <c r="AR376" s="72">
        <f t="shared" si="428"/>
        <v>0</v>
      </c>
      <c r="AS376" s="72">
        <f t="shared" si="428"/>
        <v>0</v>
      </c>
      <c r="AT376" s="72">
        <f t="shared" si="428"/>
        <v>0</v>
      </c>
      <c r="AU376" s="72">
        <f t="shared" si="428"/>
        <v>0</v>
      </c>
      <c r="AV376" s="72">
        <f t="shared" si="428"/>
        <v>0</v>
      </c>
      <c r="AW376" s="72">
        <f t="shared" si="428"/>
        <v>0</v>
      </c>
      <c r="AX376" s="72">
        <f t="shared" si="428"/>
        <v>0</v>
      </c>
      <c r="AY376" s="72">
        <f t="shared" si="428"/>
        <v>0</v>
      </c>
      <c r="AZ376" s="72">
        <f t="shared" si="428"/>
        <v>0</v>
      </c>
      <c r="BA376" s="72">
        <f t="shared" si="428"/>
        <v>0</v>
      </c>
    </row>
    <row r="377" spans="2:53" x14ac:dyDescent="0.25">
      <c r="B377" t="str">
        <f t="shared" si="427"/>
        <v>IMPIANTI E MACCHINARI</v>
      </c>
      <c r="C377" s="77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>
        <f t="shared" ref="Y377:BA377" si="429">+X377+Y369</f>
        <v>0</v>
      </c>
      <c r="Z377" s="72">
        <f t="shared" si="429"/>
        <v>0</v>
      </c>
      <c r="AA377" s="72">
        <f t="shared" si="429"/>
        <v>0</v>
      </c>
      <c r="AB377" s="72">
        <f t="shared" si="429"/>
        <v>0</v>
      </c>
      <c r="AC377" s="72">
        <f t="shared" si="429"/>
        <v>0</v>
      </c>
      <c r="AD377" s="72">
        <f t="shared" si="429"/>
        <v>0</v>
      </c>
      <c r="AE377" s="72">
        <f t="shared" si="429"/>
        <v>0</v>
      </c>
      <c r="AF377" s="72">
        <f t="shared" si="429"/>
        <v>0</v>
      </c>
      <c r="AG377" s="72">
        <f t="shared" si="429"/>
        <v>0</v>
      </c>
      <c r="AH377" s="72">
        <f t="shared" si="429"/>
        <v>0</v>
      </c>
      <c r="AI377" s="72">
        <f t="shared" si="429"/>
        <v>0</v>
      </c>
      <c r="AJ377" s="72">
        <f t="shared" si="429"/>
        <v>0</v>
      </c>
      <c r="AK377" s="72">
        <f t="shared" si="429"/>
        <v>0</v>
      </c>
      <c r="AL377" s="72">
        <f t="shared" si="429"/>
        <v>0</v>
      </c>
      <c r="AM377" s="72">
        <f t="shared" si="429"/>
        <v>0</v>
      </c>
      <c r="AN377" s="72">
        <f t="shared" si="429"/>
        <v>0</v>
      </c>
      <c r="AO377" s="72">
        <f t="shared" si="429"/>
        <v>0</v>
      </c>
      <c r="AP377" s="72">
        <f t="shared" si="429"/>
        <v>0</v>
      </c>
      <c r="AQ377" s="72">
        <f t="shared" si="429"/>
        <v>0</v>
      </c>
      <c r="AR377" s="72">
        <f t="shared" si="429"/>
        <v>0</v>
      </c>
      <c r="AS377" s="72">
        <f t="shared" si="429"/>
        <v>0</v>
      </c>
      <c r="AT377" s="72">
        <f t="shared" si="429"/>
        <v>0</v>
      </c>
      <c r="AU377" s="72">
        <f t="shared" si="429"/>
        <v>0</v>
      </c>
      <c r="AV377" s="72">
        <f t="shared" si="429"/>
        <v>0</v>
      </c>
      <c r="AW377" s="72">
        <f t="shared" si="429"/>
        <v>0</v>
      </c>
      <c r="AX377" s="72">
        <f t="shared" si="429"/>
        <v>0</v>
      </c>
      <c r="AY377" s="72">
        <f t="shared" si="429"/>
        <v>0</v>
      </c>
      <c r="AZ377" s="72">
        <f t="shared" si="429"/>
        <v>0</v>
      </c>
      <c r="BA377" s="72">
        <f t="shared" si="429"/>
        <v>0</v>
      </c>
    </row>
    <row r="378" spans="2:53" x14ac:dyDescent="0.25">
      <c r="B378" t="str">
        <f t="shared" si="427"/>
        <v>ATTREZZATURE IND.LI E COMM.LI</v>
      </c>
      <c r="C378" s="77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>
        <f t="shared" ref="Y378:BA378" si="430">+X378+Y370</f>
        <v>0</v>
      </c>
      <c r="Z378" s="72">
        <f t="shared" si="430"/>
        <v>0</v>
      </c>
      <c r="AA378" s="72">
        <f t="shared" si="430"/>
        <v>0</v>
      </c>
      <c r="AB378" s="72">
        <f t="shared" si="430"/>
        <v>0</v>
      </c>
      <c r="AC378" s="72">
        <f t="shared" si="430"/>
        <v>0</v>
      </c>
      <c r="AD378" s="72">
        <f t="shared" si="430"/>
        <v>0</v>
      </c>
      <c r="AE378" s="72">
        <f t="shared" si="430"/>
        <v>0</v>
      </c>
      <c r="AF378" s="72">
        <f t="shared" si="430"/>
        <v>0</v>
      </c>
      <c r="AG378" s="72">
        <f t="shared" si="430"/>
        <v>0</v>
      </c>
      <c r="AH378" s="72">
        <f t="shared" si="430"/>
        <v>0</v>
      </c>
      <c r="AI378" s="72">
        <f t="shared" si="430"/>
        <v>0</v>
      </c>
      <c r="AJ378" s="72">
        <f t="shared" si="430"/>
        <v>0</v>
      </c>
      <c r="AK378" s="72">
        <f t="shared" si="430"/>
        <v>0</v>
      </c>
      <c r="AL378" s="72">
        <f t="shared" si="430"/>
        <v>0</v>
      </c>
      <c r="AM378" s="72">
        <f t="shared" si="430"/>
        <v>0</v>
      </c>
      <c r="AN378" s="72">
        <f t="shared" si="430"/>
        <v>0</v>
      </c>
      <c r="AO378" s="72">
        <f t="shared" si="430"/>
        <v>0</v>
      </c>
      <c r="AP378" s="72">
        <f t="shared" si="430"/>
        <v>0</v>
      </c>
      <c r="AQ378" s="72">
        <f t="shared" si="430"/>
        <v>0</v>
      </c>
      <c r="AR378" s="72">
        <f t="shared" si="430"/>
        <v>0</v>
      </c>
      <c r="AS378" s="72">
        <f t="shared" si="430"/>
        <v>0</v>
      </c>
      <c r="AT378" s="72">
        <f t="shared" si="430"/>
        <v>0</v>
      </c>
      <c r="AU378" s="72">
        <f t="shared" si="430"/>
        <v>0</v>
      </c>
      <c r="AV378" s="72">
        <f t="shared" si="430"/>
        <v>0</v>
      </c>
      <c r="AW378" s="72">
        <f t="shared" si="430"/>
        <v>0</v>
      </c>
      <c r="AX378" s="72">
        <f t="shared" si="430"/>
        <v>0</v>
      </c>
      <c r="AY378" s="72">
        <f t="shared" si="430"/>
        <v>0</v>
      </c>
      <c r="AZ378" s="72">
        <f t="shared" si="430"/>
        <v>0</v>
      </c>
      <c r="BA378" s="72">
        <f t="shared" si="430"/>
        <v>0</v>
      </c>
    </row>
    <row r="379" spans="2:53" x14ac:dyDescent="0.25">
      <c r="B379" t="str">
        <f t="shared" si="427"/>
        <v>ALTRI BENI</v>
      </c>
      <c r="C379" s="77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>
        <f t="shared" ref="Y379:BA379" si="431">+X379+Y371</f>
        <v>0</v>
      </c>
      <c r="Z379" s="72">
        <f t="shared" si="431"/>
        <v>0</v>
      </c>
      <c r="AA379" s="72">
        <f t="shared" si="431"/>
        <v>0</v>
      </c>
      <c r="AB379" s="72">
        <f t="shared" si="431"/>
        <v>0</v>
      </c>
      <c r="AC379" s="72">
        <f t="shared" si="431"/>
        <v>0</v>
      </c>
      <c r="AD379" s="72">
        <f t="shared" si="431"/>
        <v>0</v>
      </c>
      <c r="AE379" s="72">
        <f t="shared" si="431"/>
        <v>0</v>
      </c>
      <c r="AF379" s="72">
        <f t="shared" si="431"/>
        <v>0</v>
      </c>
      <c r="AG379" s="72">
        <f t="shared" si="431"/>
        <v>0</v>
      </c>
      <c r="AH379" s="72">
        <f t="shared" si="431"/>
        <v>0</v>
      </c>
      <c r="AI379" s="72">
        <f t="shared" si="431"/>
        <v>0</v>
      </c>
      <c r="AJ379" s="72">
        <f t="shared" si="431"/>
        <v>0</v>
      </c>
      <c r="AK379" s="72">
        <f t="shared" si="431"/>
        <v>0</v>
      </c>
      <c r="AL379" s="72">
        <f t="shared" si="431"/>
        <v>0</v>
      </c>
      <c r="AM379" s="72">
        <f t="shared" si="431"/>
        <v>0</v>
      </c>
      <c r="AN379" s="72">
        <f t="shared" si="431"/>
        <v>0</v>
      </c>
      <c r="AO379" s="72">
        <f t="shared" si="431"/>
        <v>0</v>
      </c>
      <c r="AP379" s="72">
        <f t="shared" si="431"/>
        <v>0</v>
      </c>
      <c r="AQ379" s="72">
        <f t="shared" si="431"/>
        <v>0</v>
      </c>
      <c r="AR379" s="72">
        <f t="shared" si="431"/>
        <v>0</v>
      </c>
      <c r="AS379" s="72">
        <f t="shared" si="431"/>
        <v>0</v>
      </c>
      <c r="AT379" s="72">
        <f t="shared" si="431"/>
        <v>0</v>
      </c>
      <c r="AU379" s="72">
        <f t="shared" si="431"/>
        <v>0</v>
      </c>
      <c r="AV379" s="72">
        <f t="shared" si="431"/>
        <v>0</v>
      </c>
      <c r="AW379" s="72">
        <f t="shared" si="431"/>
        <v>0</v>
      </c>
      <c r="AX379" s="72">
        <f t="shared" si="431"/>
        <v>0</v>
      </c>
      <c r="AY379" s="72">
        <f t="shared" si="431"/>
        <v>0</v>
      </c>
      <c r="AZ379" s="72">
        <f t="shared" si="431"/>
        <v>0</v>
      </c>
      <c r="BA379" s="72">
        <f t="shared" si="431"/>
        <v>0</v>
      </c>
    </row>
    <row r="380" spans="2:53" x14ac:dyDescent="0.25">
      <c r="B380" t="str">
        <f t="shared" si="427"/>
        <v>COSTI D'IMPIANTO E AMPLIAMENTO</v>
      </c>
      <c r="C380" s="77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>
        <f t="shared" ref="Y380:BA380" si="432">+X380+Y372</f>
        <v>0</v>
      </c>
      <c r="Z380" s="72">
        <f t="shared" si="432"/>
        <v>0</v>
      </c>
      <c r="AA380" s="72">
        <f t="shared" si="432"/>
        <v>0</v>
      </c>
      <c r="AB380" s="72">
        <f t="shared" si="432"/>
        <v>0</v>
      </c>
      <c r="AC380" s="72">
        <f t="shared" si="432"/>
        <v>0</v>
      </c>
      <c r="AD380" s="72">
        <f t="shared" si="432"/>
        <v>0</v>
      </c>
      <c r="AE380" s="72">
        <f t="shared" si="432"/>
        <v>0</v>
      </c>
      <c r="AF380" s="72">
        <f t="shared" si="432"/>
        <v>0</v>
      </c>
      <c r="AG380" s="72">
        <f t="shared" si="432"/>
        <v>0</v>
      </c>
      <c r="AH380" s="72">
        <f t="shared" si="432"/>
        <v>0</v>
      </c>
      <c r="AI380" s="72">
        <f t="shared" si="432"/>
        <v>0</v>
      </c>
      <c r="AJ380" s="72">
        <f t="shared" si="432"/>
        <v>0</v>
      </c>
      <c r="AK380" s="72">
        <f t="shared" si="432"/>
        <v>0</v>
      </c>
      <c r="AL380" s="72">
        <f t="shared" si="432"/>
        <v>0</v>
      </c>
      <c r="AM380" s="72">
        <f t="shared" si="432"/>
        <v>0</v>
      </c>
      <c r="AN380" s="72">
        <f t="shared" si="432"/>
        <v>0</v>
      </c>
      <c r="AO380" s="72">
        <f t="shared" si="432"/>
        <v>0</v>
      </c>
      <c r="AP380" s="72">
        <f t="shared" si="432"/>
        <v>0</v>
      </c>
      <c r="AQ380" s="72">
        <f t="shared" si="432"/>
        <v>0</v>
      </c>
      <c r="AR380" s="72">
        <f t="shared" si="432"/>
        <v>0</v>
      </c>
      <c r="AS380" s="72">
        <f t="shared" si="432"/>
        <v>0</v>
      </c>
      <c r="AT380" s="72">
        <f t="shared" si="432"/>
        <v>0</v>
      </c>
      <c r="AU380" s="72">
        <f t="shared" si="432"/>
        <v>0</v>
      </c>
      <c r="AV380" s="72">
        <f t="shared" si="432"/>
        <v>0</v>
      </c>
      <c r="AW380" s="72">
        <f t="shared" si="432"/>
        <v>0</v>
      </c>
      <c r="AX380" s="72">
        <f t="shared" si="432"/>
        <v>0</v>
      </c>
      <c r="AY380" s="72">
        <f t="shared" si="432"/>
        <v>0</v>
      </c>
      <c r="AZ380" s="72">
        <f t="shared" si="432"/>
        <v>0</v>
      </c>
      <c r="BA380" s="72">
        <f t="shared" si="432"/>
        <v>0</v>
      </c>
    </row>
    <row r="381" spans="2:53" x14ac:dyDescent="0.25">
      <c r="B381" t="str">
        <f t="shared" si="427"/>
        <v>Ricerca &amp; Sviluppo</v>
      </c>
      <c r="C381" s="77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>
        <f t="shared" ref="Y381:BA381" si="433">+X381+Y373</f>
        <v>0</v>
      </c>
      <c r="Z381" s="72">
        <f t="shared" si="433"/>
        <v>0</v>
      </c>
      <c r="AA381" s="72">
        <f t="shared" si="433"/>
        <v>0</v>
      </c>
      <c r="AB381" s="72">
        <f t="shared" si="433"/>
        <v>0</v>
      </c>
      <c r="AC381" s="72">
        <f t="shared" si="433"/>
        <v>0</v>
      </c>
      <c r="AD381" s="72">
        <f t="shared" si="433"/>
        <v>0</v>
      </c>
      <c r="AE381" s="72">
        <f t="shared" si="433"/>
        <v>0</v>
      </c>
      <c r="AF381" s="72">
        <f t="shared" si="433"/>
        <v>0</v>
      </c>
      <c r="AG381" s="72">
        <f t="shared" si="433"/>
        <v>0</v>
      </c>
      <c r="AH381" s="72">
        <f t="shared" si="433"/>
        <v>0</v>
      </c>
      <c r="AI381" s="72">
        <f t="shared" si="433"/>
        <v>0</v>
      </c>
      <c r="AJ381" s="72">
        <f t="shared" si="433"/>
        <v>0</v>
      </c>
      <c r="AK381" s="72">
        <f t="shared" si="433"/>
        <v>0</v>
      </c>
      <c r="AL381" s="72">
        <f t="shared" si="433"/>
        <v>0</v>
      </c>
      <c r="AM381" s="72">
        <f t="shared" si="433"/>
        <v>0</v>
      </c>
      <c r="AN381" s="72">
        <f t="shared" si="433"/>
        <v>0</v>
      </c>
      <c r="AO381" s="72">
        <f t="shared" si="433"/>
        <v>0</v>
      </c>
      <c r="AP381" s="72">
        <f t="shared" si="433"/>
        <v>0</v>
      </c>
      <c r="AQ381" s="72">
        <f t="shared" si="433"/>
        <v>0</v>
      </c>
      <c r="AR381" s="72">
        <f t="shared" si="433"/>
        <v>0</v>
      </c>
      <c r="AS381" s="72">
        <f t="shared" si="433"/>
        <v>0</v>
      </c>
      <c r="AT381" s="72">
        <f t="shared" si="433"/>
        <v>0</v>
      </c>
      <c r="AU381" s="72">
        <f t="shared" si="433"/>
        <v>0</v>
      </c>
      <c r="AV381" s="72">
        <f t="shared" si="433"/>
        <v>0</v>
      </c>
      <c r="AW381" s="72">
        <f t="shared" si="433"/>
        <v>0</v>
      </c>
      <c r="AX381" s="72">
        <f t="shared" si="433"/>
        <v>0</v>
      </c>
      <c r="AY381" s="72">
        <f t="shared" si="433"/>
        <v>0</v>
      </c>
      <c r="AZ381" s="72">
        <f t="shared" si="433"/>
        <v>0</v>
      </c>
      <c r="BA381" s="72">
        <f t="shared" si="433"/>
        <v>0</v>
      </c>
    </row>
    <row r="382" spans="2:53" x14ac:dyDescent="0.25">
      <c r="B382" t="str">
        <f t="shared" si="427"/>
        <v>ALTRE IMM.NI IMMATERIALI</v>
      </c>
      <c r="C382" s="77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>
        <f t="shared" ref="Y382:BA382" si="434">+X382+Y374</f>
        <v>0</v>
      </c>
      <c r="Z382" s="72">
        <f t="shared" si="434"/>
        <v>0</v>
      </c>
      <c r="AA382" s="72">
        <f t="shared" si="434"/>
        <v>0</v>
      </c>
      <c r="AB382" s="72">
        <f t="shared" si="434"/>
        <v>0</v>
      </c>
      <c r="AC382" s="72">
        <f t="shared" si="434"/>
        <v>0</v>
      </c>
      <c r="AD382" s="72">
        <f t="shared" si="434"/>
        <v>0</v>
      </c>
      <c r="AE382" s="72">
        <f t="shared" si="434"/>
        <v>0</v>
      </c>
      <c r="AF382" s="72">
        <f t="shared" si="434"/>
        <v>0</v>
      </c>
      <c r="AG382" s="72">
        <f t="shared" si="434"/>
        <v>0</v>
      </c>
      <c r="AH382" s="72">
        <f t="shared" si="434"/>
        <v>0</v>
      </c>
      <c r="AI382" s="72">
        <f t="shared" si="434"/>
        <v>0</v>
      </c>
      <c r="AJ382" s="72">
        <f t="shared" si="434"/>
        <v>0</v>
      </c>
      <c r="AK382" s="72">
        <f t="shared" si="434"/>
        <v>0</v>
      </c>
      <c r="AL382" s="72">
        <f t="shared" si="434"/>
        <v>0</v>
      </c>
      <c r="AM382" s="72">
        <f t="shared" si="434"/>
        <v>0</v>
      </c>
      <c r="AN382" s="72">
        <f t="shared" si="434"/>
        <v>0</v>
      </c>
      <c r="AO382" s="72">
        <f t="shared" si="434"/>
        <v>0</v>
      </c>
      <c r="AP382" s="72">
        <f t="shared" si="434"/>
        <v>0</v>
      </c>
      <c r="AQ382" s="72">
        <f t="shared" si="434"/>
        <v>0</v>
      </c>
      <c r="AR382" s="72">
        <f t="shared" si="434"/>
        <v>0</v>
      </c>
      <c r="AS382" s="72">
        <f t="shared" si="434"/>
        <v>0</v>
      </c>
      <c r="AT382" s="72">
        <f t="shared" si="434"/>
        <v>0</v>
      </c>
      <c r="AU382" s="72">
        <f t="shared" si="434"/>
        <v>0</v>
      </c>
      <c r="AV382" s="72">
        <f t="shared" si="434"/>
        <v>0</v>
      </c>
      <c r="AW382" s="72">
        <f t="shared" si="434"/>
        <v>0</v>
      </c>
      <c r="AX382" s="72">
        <f t="shared" si="434"/>
        <v>0</v>
      </c>
      <c r="AY382" s="72">
        <f t="shared" si="434"/>
        <v>0</v>
      </c>
      <c r="AZ382" s="72">
        <f t="shared" si="434"/>
        <v>0</v>
      </c>
      <c r="BA382" s="72">
        <f t="shared" si="434"/>
        <v>0</v>
      </c>
    </row>
    <row r="384" spans="2:53" ht="30" x14ac:dyDescent="0.25">
      <c r="C384" s="75" t="s">
        <v>274</v>
      </c>
      <c r="F384" s="75" t="s">
        <v>275</v>
      </c>
      <c r="G384" s="75" t="s">
        <v>275</v>
      </c>
      <c r="H384" s="75" t="s">
        <v>275</v>
      </c>
      <c r="I384" s="75" t="s">
        <v>275</v>
      </c>
      <c r="J384" s="75" t="s">
        <v>275</v>
      </c>
      <c r="K384" s="75" t="s">
        <v>275</v>
      </c>
      <c r="L384" s="75" t="s">
        <v>275</v>
      </c>
      <c r="M384" s="75" t="s">
        <v>275</v>
      </c>
      <c r="N384" s="75" t="s">
        <v>275</v>
      </c>
      <c r="O384" s="75" t="s">
        <v>275</v>
      </c>
      <c r="P384" s="75" t="s">
        <v>275</v>
      </c>
      <c r="Q384" s="75" t="s">
        <v>275</v>
      </c>
      <c r="R384" s="75" t="s">
        <v>275</v>
      </c>
      <c r="S384" s="75" t="s">
        <v>275</v>
      </c>
      <c r="T384" s="75" t="s">
        <v>275</v>
      </c>
      <c r="U384" s="75" t="s">
        <v>275</v>
      </c>
      <c r="V384" s="75" t="s">
        <v>275</v>
      </c>
      <c r="W384" s="75" t="s">
        <v>275</v>
      </c>
      <c r="X384" s="75" t="s">
        <v>275</v>
      </c>
      <c r="Y384" s="75" t="s">
        <v>275</v>
      </c>
      <c r="Z384" s="75" t="s">
        <v>275</v>
      </c>
      <c r="AA384" s="75" t="s">
        <v>275</v>
      </c>
      <c r="AB384" s="75" t="s">
        <v>275</v>
      </c>
      <c r="AC384" s="75" t="s">
        <v>275</v>
      </c>
      <c r="AD384" s="75" t="s">
        <v>275</v>
      </c>
      <c r="AE384" s="75" t="s">
        <v>275</v>
      </c>
      <c r="AF384" s="75" t="s">
        <v>275</v>
      </c>
      <c r="AG384" s="75" t="s">
        <v>275</v>
      </c>
      <c r="AH384" s="75" t="s">
        <v>275</v>
      </c>
      <c r="AI384" s="75" t="s">
        <v>275</v>
      </c>
      <c r="AJ384" s="75" t="s">
        <v>275</v>
      </c>
      <c r="AK384" s="75" t="s">
        <v>275</v>
      </c>
      <c r="AL384" s="75" t="s">
        <v>275</v>
      </c>
      <c r="AM384" s="75" t="s">
        <v>275</v>
      </c>
      <c r="AN384" s="75" t="s">
        <v>275</v>
      </c>
      <c r="AO384" s="75" t="s">
        <v>275</v>
      </c>
      <c r="AP384" s="75" t="s">
        <v>275</v>
      </c>
      <c r="AQ384" s="75" t="s">
        <v>275</v>
      </c>
      <c r="AR384" s="75" t="s">
        <v>275</v>
      </c>
      <c r="AS384" s="75" t="s">
        <v>275</v>
      </c>
      <c r="AT384" s="75" t="s">
        <v>275</v>
      </c>
      <c r="AU384" s="75" t="s">
        <v>275</v>
      </c>
      <c r="AV384" s="75" t="s">
        <v>275</v>
      </c>
      <c r="AW384" s="75" t="s">
        <v>275</v>
      </c>
      <c r="AX384" s="75" t="s">
        <v>275</v>
      </c>
      <c r="AY384" s="75" t="s">
        <v>275</v>
      </c>
      <c r="AZ384" s="75" t="s">
        <v>275</v>
      </c>
      <c r="BA384" s="75" t="s">
        <v>275</v>
      </c>
    </row>
    <row r="385" spans="2:53" x14ac:dyDescent="0.25">
      <c r="B385" t="str">
        <f t="shared" ref="B385:C391" si="435">+B368</f>
        <v>FABBRICATI</v>
      </c>
      <c r="C385" s="77">
        <f t="shared" si="435"/>
        <v>0.1</v>
      </c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>
        <f>+(Z$5*$C385)/12</f>
        <v>0</v>
      </c>
      <c r="AA385" s="72">
        <f>+IF(Z393=$Z5,0,1)*(SUM($Z5)*$C385)/12</f>
        <v>0</v>
      </c>
      <c r="AB385" s="72">
        <f t="shared" ref="AB385:BA391" si="436">+IF(AA393=$Z5,0,1)*(SUM($Z5)*$C385)/12</f>
        <v>0</v>
      </c>
      <c r="AC385" s="72">
        <f t="shared" si="436"/>
        <v>0</v>
      </c>
      <c r="AD385" s="72">
        <f t="shared" si="436"/>
        <v>0</v>
      </c>
      <c r="AE385" s="72">
        <f t="shared" si="436"/>
        <v>0</v>
      </c>
      <c r="AF385" s="72">
        <f t="shared" si="436"/>
        <v>0</v>
      </c>
      <c r="AG385" s="72">
        <f t="shared" si="436"/>
        <v>0</v>
      </c>
      <c r="AH385" s="72">
        <f t="shared" si="436"/>
        <v>0</v>
      </c>
      <c r="AI385" s="72">
        <f t="shared" si="436"/>
        <v>0</v>
      </c>
      <c r="AJ385" s="72">
        <f t="shared" si="436"/>
        <v>0</v>
      </c>
      <c r="AK385" s="72">
        <f t="shared" si="436"/>
        <v>0</v>
      </c>
      <c r="AL385" s="72">
        <f t="shared" si="436"/>
        <v>0</v>
      </c>
      <c r="AM385" s="72">
        <f t="shared" si="436"/>
        <v>0</v>
      </c>
      <c r="AN385" s="72">
        <f t="shared" si="436"/>
        <v>0</v>
      </c>
      <c r="AO385" s="72">
        <f t="shared" si="436"/>
        <v>0</v>
      </c>
      <c r="AP385" s="72">
        <f t="shared" si="436"/>
        <v>0</v>
      </c>
      <c r="AQ385" s="72">
        <f t="shared" si="436"/>
        <v>0</v>
      </c>
      <c r="AR385" s="72">
        <f t="shared" si="436"/>
        <v>0</v>
      </c>
      <c r="AS385" s="72">
        <f t="shared" si="436"/>
        <v>0</v>
      </c>
      <c r="AT385" s="72">
        <f t="shared" si="436"/>
        <v>0</v>
      </c>
      <c r="AU385" s="72">
        <f t="shared" si="436"/>
        <v>0</v>
      </c>
      <c r="AV385" s="72">
        <f t="shared" si="436"/>
        <v>0</v>
      </c>
      <c r="AW385" s="72">
        <f t="shared" si="436"/>
        <v>0</v>
      </c>
      <c r="AX385" s="72">
        <f t="shared" si="436"/>
        <v>0</v>
      </c>
      <c r="AY385" s="72">
        <f t="shared" si="436"/>
        <v>0</v>
      </c>
      <c r="AZ385" s="72">
        <f t="shared" si="436"/>
        <v>0</v>
      </c>
      <c r="BA385" s="72">
        <f t="shared" si="436"/>
        <v>0</v>
      </c>
    </row>
    <row r="386" spans="2:53" x14ac:dyDescent="0.25">
      <c r="B386" t="str">
        <f t="shared" si="435"/>
        <v>IMPIANTI E MACCHINARI</v>
      </c>
      <c r="C386" s="77">
        <f t="shared" si="435"/>
        <v>0.1</v>
      </c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>
        <f>+(Z$6*$C386)/12</f>
        <v>0</v>
      </c>
      <c r="AA386" s="72">
        <f t="shared" ref="AA386:AP391" si="437">+IF(Z394=$Z6,0,1)*(SUM($Z6)*$C386)/12</f>
        <v>0</v>
      </c>
      <c r="AB386" s="72">
        <f t="shared" si="437"/>
        <v>0</v>
      </c>
      <c r="AC386" s="72">
        <f t="shared" si="437"/>
        <v>0</v>
      </c>
      <c r="AD386" s="72">
        <f t="shared" si="437"/>
        <v>0</v>
      </c>
      <c r="AE386" s="72">
        <f t="shared" si="437"/>
        <v>0</v>
      </c>
      <c r="AF386" s="72">
        <f t="shared" si="437"/>
        <v>0</v>
      </c>
      <c r="AG386" s="72">
        <f t="shared" si="437"/>
        <v>0</v>
      </c>
      <c r="AH386" s="72">
        <f t="shared" si="437"/>
        <v>0</v>
      </c>
      <c r="AI386" s="72">
        <f t="shared" si="437"/>
        <v>0</v>
      </c>
      <c r="AJ386" s="72">
        <f t="shared" si="437"/>
        <v>0</v>
      </c>
      <c r="AK386" s="72">
        <f t="shared" si="437"/>
        <v>0</v>
      </c>
      <c r="AL386" s="72">
        <f t="shared" si="437"/>
        <v>0</v>
      </c>
      <c r="AM386" s="72">
        <f t="shared" si="437"/>
        <v>0</v>
      </c>
      <c r="AN386" s="72">
        <f t="shared" si="437"/>
        <v>0</v>
      </c>
      <c r="AO386" s="72">
        <f t="shared" si="437"/>
        <v>0</v>
      </c>
      <c r="AP386" s="72">
        <f t="shared" si="437"/>
        <v>0</v>
      </c>
      <c r="AQ386" s="72">
        <f t="shared" si="436"/>
        <v>0</v>
      </c>
      <c r="AR386" s="72">
        <f t="shared" si="436"/>
        <v>0</v>
      </c>
      <c r="AS386" s="72">
        <f t="shared" si="436"/>
        <v>0</v>
      </c>
      <c r="AT386" s="72">
        <f t="shared" si="436"/>
        <v>0</v>
      </c>
      <c r="AU386" s="72">
        <f t="shared" si="436"/>
        <v>0</v>
      </c>
      <c r="AV386" s="72">
        <f t="shared" si="436"/>
        <v>0</v>
      </c>
      <c r="AW386" s="72">
        <f t="shared" si="436"/>
        <v>0</v>
      </c>
      <c r="AX386" s="72">
        <f t="shared" si="436"/>
        <v>0</v>
      </c>
      <c r="AY386" s="72">
        <f t="shared" si="436"/>
        <v>0</v>
      </c>
      <c r="AZ386" s="72">
        <f t="shared" si="436"/>
        <v>0</v>
      </c>
      <c r="BA386" s="72">
        <f t="shared" si="436"/>
        <v>0</v>
      </c>
    </row>
    <row r="387" spans="2:53" x14ac:dyDescent="0.25">
      <c r="B387" t="str">
        <f t="shared" si="435"/>
        <v>ATTREZZATURE IND.LI E COMM.LI</v>
      </c>
      <c r="C387" s="77">
        <f t="shared" si="435"/>
        <v>0.1</v>
      </c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>
        <f>+(Z$7*$C387)/12</f>
        <v>0</v>
      </c>
      <c r="AA387" s="72">
        <f t="shared" si="437"/>
        <v>0</v>
      </c>
      <c r="AB387" s="72">
        <f t="shared" si="436"/>
        <v>0</v>
      </c>
      <c r="AC387" s="72">
        <f t="shared" si="436"/>
        <v>0</v>
      </c>
      <c r="AD387" s="72">
        <f t="shared" si="436"/>
        <v>0</v>
      </c>
      <c r="AE387" s="72">
        <f t="shared" si="436"/>
        <v>0</v>
      </c>
      <c r="AF387" s="72">
        <f t="shared" si="436"/>
        <v>0</v>
      </c>
      <c r="AG387" s="72">
        <f t="shared" si="436"/>
        <v>0</v>
      </c>
      <c r="AH387" s="72">
        <f t="shared" si="436"/>
        <v>0</v>
      </c>
      <c r="AI387" s="72">
        <f t="shared" si="436"/>
        <v>0</v>
      </c>
      <c r="AJ387" s="72">
        <f t="shared" si="436"/>
        <v>0</v>
      </c>
      <c r="AK387" s="72">
        <f t="shared" si="436"/>
        <v>0</v>
      </c>
      <c r="AL387" s="72">
        <f t="shared" si="436"/>
        <v>0</v>
      </c>
      <c r="AM387" s="72">
        <f t="shared" si="436"/>
        <v>0</v>
      </c>
      <c r="AN387" s="72">
        <f t="shared" si="436"/>
        <v>0</v>
      </c>
      <c r="AO387" s="72">
        <f t="shared" si="436"/>
        <v>0</v>
      </c>
      <c r="AP387" s="72">
        <f t="shared" si="436"/>
        <v>0</v>
      </c>
      <c r="AQ387" s="72">
        <f t="shared" si="436"/>
        <v>0</v>
      </c>
      <c r="AR387" s="72">
        <f t="shared" si="436"/>
        <v>0</v>
      </c>
      <c r="AS387" s="72">
        <f t="shared" si="436"/>
        <v>0</v>
      </c>
      <c r="AT387" s="72">
        <f t="shared" si="436"/>
        <v>0</v>
      </c>
      <c r="AU387" s="72">
        <f t="shared" si="436"/>
        <v>0</v>
      </c>
      <c r="AV387" s="72">
        <f t="shared" si="436"/>
        <v>0</v>
      </c>
      <c r="AW387" s="72">
        <f t="shared" si="436"/>
        <v>0</v>
      </c>
      <c r="AX387" s="72">
        <f t="shared" si="436"/>
        <v>0</v>
      </c>
      <c r="AY387" s="72">
        <f t="shared" si="436"/>
        <v>0</v>
      </c>
      <c r="AZ387" s="72">
        <f t="shared" si="436"/>
        <v>0</v>
      </c>
      <c r="BA387" s="72">
        <f t="shared" si="436"/>
        <v>0</v>
      </c>
    </row>
    <row r="388" spans="2:53" x14ac:dyDescent="0.25">
      <c r="B388" t="str">
        <f t="shared" si="435"/>
        <v>ALTRI BENI</v>
      </c>
      <c r="C388" s="77">
        <f t="shared" si="435"/>
        <v>0.1</v>
      </c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>
        <f>+(Z$8*$C388)/12</f>
        <v>0</v>
      </c>
      <c r="AA388" s="72">
        <f t="shared" si="437"/>
        <v>0</v>
      </c>
      <c r="AB388" s="72">
        <f t="shared" si="436"/>
        <v>0</v>
      </c>
      <c r="AC388" s="72">
        <f t="shared" si="436"/>
        <v>0</v>
      </c>
      <c r="AD388" s="72">
        <f t="shared" si="436"/>
        <v>0</v>
      </c>
      <c r="AE388" s="72">
        <f t="shared" si="436"/>
        <v>0</v>
      </c>
      <c r="AF388" s="72">
        <f t="shared" si="436"/>
        <v>0</v>
      </c>
      <c r="AG388" s="72">
        <f t="shared" si="436"/>
        <v>0</v>
      </c>
      <c r="AH388" s="72">
        <f t="shared" si="436"/>
        <v>0</v>
      </c>
      <c r="AI388" s="72">
        <f t="shared" si="436"/>
        <v>0</v>
      </c>
      <c r="AJ388" s="72">
        <f t="shared" si="436"/>
        <v>0</v>
      </c>
      <c r="AK388" s="72">
        <f t="shared" si="436"/>
        <v>0</v>
      </c>
      <c r="AL388" s="72">
        <f t="shared" si="436"/>
        <v>0</v>
      </c>
      <c r="AM388" s="72">
        <f t="shared" si="436"/>
        <v>0</v>
      </c>
      <c r="AN388" s="72">
        <f t="shared" si="436"/>
        <v>0</v>
      </c>
      <c r="AO388" s="72">
        <f t="shared" si="436"/>
        <v>0</v>
      </c>
      <c r="AP388" s="72">
        <f t="shared" si="436"/>
        <v>0</v>
      </c>
      <c r="AQ388" s="72">
        <f t="shared" si="436"/>
        <v>0</v>
      </c>
      <c r="AR388" s="72">
        <f t="shared" si="436"/>
        <v>0</v>
      </c>
      <c r="AS388" s="72">
        <f t="shared" si="436"/>
        <v>0</v>
      </c>
      <c r="AT388" s="72">
        <f t="shared" si="436"/>
        <v>0</v>
      </c>
      <c r="AU388" s="72">
        <f t="shared" si="436"/>
        <v>0</v>
      </c>
      <c r="AV388" s="72">
        <f t="shared" si="436"/>
        <v>0</v>
      </c>
      <c r="AW388" s="72">
        <f t="shared" si="436"/>
        <v>0</v>
      </c>
      <c r="AX388" s="72">
        <f t="shared" si="436"/>
        <v>0</v>
      </c>
      <c r="AY388" s="72">
        <f t="shared" si="436"/>
        <v>0</v>
      </c>
      <c r="AZ388" s="72">
        <f t="shared" si="436"/>
        <v>0</v>
      </c>
      <c r="BA388" s="72">
        <f t="shared" si="436"/>
        <v>0</v>
      </c>
    </row>
    <row r="389" spans="2:53" x14ac:dyDescent="0.25">
      <c r="B389" t="str">
        <f t="shared" si="435"/>
        <v>COSTI D'IMPIANTO E AMPLIAMENTO</v>
      </c>
      <c r="C389" s="77">
        <f t="shared" si="435"/>
        <v>0.1</v>
      </c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>
        <f>+(Z$9*$C389)/12</f>
        <v>0</v>
      </c>
      <c r="AA389" s="72">
        <f t="shared" si="437"/>
        <v>0</v>
      </c>
      <c r="AB389" s="72">
        <f t="shared" si="436"/>
        <v>0</v>
      </c>
      <c r="AC389" s="72">
        <f t="shared" si="436"/>
        <v>0</v>
      </c>
      <c r="AD389" s="72">
        <f t="shared" si="436"/>
        <v>0</v>
      </c>
      <c r="AE389" s="72">
        <f t="shared" si="436"/>
        <v>0</v>
      </c>
      <c r="AF389" s="72">
        <f t="shared" si="436"/>
        <v>0</v>
      </c>
      <c r="AG389" s="72">
        <f t="shared" si="436"/>
        <v>0</v>
      </c>
      <c r="AH389" s="72">
        <f t="shared" si="436"/>
        <v>0</v>
      </c>
      <c r="AI389" s="72">
        <f t="shared" si="436"/>
        <v>0</v>
      </c>
      <c r="AJ389" s="72">
        <f t="shared" si="436"/>
        <v>0</v>
      </c>
      <c r="AK389" s="72">
        <f t="shared" si="436"/>
        <v>0</v>
      </c>
      <c r="AL389" s="72">
        <f t="shared" si="436"/>
        <v>0</v>
      </c>
      <c r="AM389" s="72">
        <f t="shared" si="436"/>
        <v>0</v>
      </c>
      <c r="AN389" s="72">
        <f t="shared" si="436"/>
        <v>0</v>
      </c>
      <c r="AO389" s="72">
        <f t="shared" si="436"/>
        <v>0</v>
      </c>
      <c r="AP389" s="72">
        <f t="shared" si="436"/>
        <v>0</v>
      </c>
      <c r="AQ389" s="72">
        <f t="shared" si="436"/>
        <v>0</v>
      </c>
      <c r="AR389" s="72">
        <f t="shared" si="436"/>
        <v>0</v>
      </c>
      <c r="AS389" s="72">
        <f t="shared" si="436"/>
        <v>0</v>
      </c>
      <c r="AT389" s="72">
        <f t="shared" si="436"/>
        <v>0</v>
      </c>
      <c r="AU389" s="72">
        <f t="shared" si="436"/>
        <v>0</v>
      </c>
      <c r="AV389" s="72">
        <f t="shared" si="436"/>
        <v>0</v>
      </c>
      <c r="AW389" s="72">
        <f t="shared" si="436"/>
        <v>0</v>
      </c>
      <c r="AX389" s="72">
        <f t="shared" si="436"/>
        <v>0</v>
      </c>
      <c r="AY389" s="72">
        <f t="shared" si="436"/>
        <v>0</v>
      </c>
      <c r="AZ389" s="72">
        <f t="shared" si="436"/>
        <v>0</v>
      </c>
      <c r="BA389" s="72">
        <f t="shared" si="436"/>
        <v>0</v>
      </c>
    </row>
    <row r="390" spans="2:53" x14ac:dyDescent="0.25">
      <c r="B390" t="str">
        <f t="shared" si="435"/>
        <v>Ricerca &amp; Sviluppo</v>
      </c>
      <c r="C390" s="77">
        <f t="shared" si="435"/>
        <v>0.1</v>
      </c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>
        <f>+(Z$10*$C390)/12</f>
        <v>0</v>
      </c>
      <c r="AA390" s="72">
        <f t="shared" si="437"/>
        <v>0</v>
      </c>
      <c r="AB390" s="72">
        <f t="shared" si="436"/>
        <v>0</v>
      </c>
      <c r="AC390" s="72">
        <f t="shared" si="436"/>
        <v>0</v>
      </c>
      <c r="AD390" s="72">
        <f t="shared" si="436"/>
        <v>0</v>
      </c>
      <c r="AE390" s="72">
        <f t="shared" si="436"/>
        <v>0</v>
      </c>
      <c r="AF390" s="72">
        <f t="shared" si="436"/>
        <v>0</v>
      </c>
      <c r="AG390" s="72">
        <f t="shared" si="436"/>
        <v>0</v>
      </c>
      <c r="AH390" s="72">
        <f t="shared" si="436"/>
        <v>0</v>
      </c>
      <c r="AI390" s="72">
        <f t="shared" si="436"/>
        <v>0</v>
      </c>
      <c r="AJ390" s="72">
        <f t="shared" si="436"/>
        <v>0</v>
      </c>
      <c r="AK390" s="72">
        <f t="shared" si="436"/>
        <v>0</v>
      </c>
      <c r="AL390" s="72">
        <f t="shared" si="436"/>
        <v>0</v>
      </c>
      <c r="AM390" s="72">
        <f t="shared" si="436"/>
        <v>0</v>
      </c>
      <c r="AN390" s="72">
        <f t="shared" si="436"/>
        <v>0</v>
      </c>
      <c r="AO390" s="72">
        <f t="shared" si="436"/>
        <v>0</v>
      </c>
      <c r="AP390" s="72">
        <f t="shared" si="436"/>
        <v>0</v>
      </c>
      <c r="AQ390" s="72">
        <f t="shared" si="436"/>
        <v>0</v>
      </c>
      <c r="AR390" s="72">
        <f t="shared" si="436"/>
        <v>0</v>
      </c>
      <c r="AS390" s="72">
        <f t="shared" si="436"/>
        <v>0</v>
      </c>
      <c r="AT390" s="72">
        <f t="shared" si="436"/>
        <v>0</v>
      </c>
      <c r="AU390" s="72">
        <f t="shared" si="436"/>
        <v>0</v>
      </c>
      <c r="AV390" s="72">
        <f t="shared" si="436"/>
        <v>0</v>
      </c>
      <c r="AW390" s="72">
        <f t="shared" si="436"/>
        <v>0</v>
      </c>
      <c r="AX390" s="72">
        <f t="shared" si="436"/>
        <v>0</v>
      </c>
      <c r="AY390" s="72">
        <f t="shared" si="436"/>
        <v>0</v>
      </c>
      <c r="AZ390" s="72">
        <f t="shared" si="436"/>
        <v>0</v>
      </c>
      <c r="BA390" s="72">
        <f t="shared" si="436"/>
        <v>0</v>
      </c>
    </row>
    <row r="391" spans="2:53" x14ac:dyDescent="0.25">
      <c r="B391" t="str">
        <f t="shared" si="435"/>
        <v>ALTRE IMM.NI IMMATERIALI</v>
      </c>
      <c r="C391" s="77">
        <f t="shared" si="435"/>
        <v>0.1</v>
      </c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>
        <f>+(Z$11*$C391)/12</f>
        <v>0</v>
      </c>
      <c r="AA391" s="72">
        <f t="shared" si="437"/>
        <v>0</v>
      </c>
      <c r="AB391" s="72">
        <f t="shared" si="436"/>
        <v>0</v>
      </c>
      <c r="AC391" s="72">
        <f t="shared" si="436"/>
        <v>0</v>
      </c>
      <c r="AD391" s="72">
        <f t="shared" si="436"/>
        <v>0</v>
      </c>
      <c r="AE391" s="72">
        <f t="shared" si="436"/>
        <v>0</v>
      </c>
      <c r="AF391" s="72">
        <f t="shared" si="436"/>
        <v>0</v>
      </c>
      <c r="AG391" s="72">
        <f t="shared" si="436"/>
        <v>0</v>
      </c>
      <c r="AH391" s="72">
        <f t="shared" si="436"/>
        <v>0</v>
      </c>
      <c r="AI391" s="72">
        <f t="shared" si="436"/>
        <v>0</v>
      </c>
      <c r="AJ391" s="72">
        <f t="shared" si="436"/>
        <v>0</v>
      </c>
      <c r="AK391" s="72">
        <f t="shared" si="436"/>
        <v>0</v>
      </c>
      <c r="AL391" s="72">
        <f t="shared" si="436"/>
        <v>0</v>
      </c>
      <c r="AM391" s="72">
        <f t="shared" si="436"/>
        <v>0</v>
      </c>
      <c r="AN391" s="72">
        <f t="shared" si="436"/>
        <v>0</v>
      </c>
      <c r="AO391" s="72">
        <f t="shared" si="436"/>
        <v>0</v>
      </c>
      <c r="AP391" s="72">
        <f t="shared" si="436"/>
        <v>0</v>
      </c>
      <c r="AQ391" s="72">
        <f t="shared" si="436"/>
        <v>0</v>
      </c>
      <c r="AR391" s="72">
        <f t="shared" si="436"/>
        <v>0</v>
      </c>
      <c r="AS391" s="72">
        <f t="shared" si="436"/>
        <v>0</v>
      </c>
      <c r="AT391" s="72">
        <f t="shared" si="436"/>
        <v>0</v>
      </c>
      <c r="AU391" s="72">
        <f t="shared" si="436"/>
        <v>0</v>
      </c>
      <c r="AV391" s="72">
        <f t="shared" si="436"/>
        <v>0</v>
      </c>
      <c r="AW391" s="72">
        <f t="shared" si="436"/>
        <v>0</v>
      </c>
      <c r="AX391" s="72">
        <f t="shared" si="436"/>
        <v>0</v>
      </c>
      <c r="AY391" s="72">
        <f t="shared" si="436"/>
        <v>0</v>
      </c>
      <c r="AZ391" s="72">
        <f t="shared" si="436"/>
        <v>0</v>
      </c>
      <c r="BA391" s="72">
        <f t="shared" si="436"/>
        <v>0</v>
      </c>
    </row>
    <row r="392" spans="2:53" ht="30" x14ac:dyDescent="0.25">
      <c r="C392" s="75"/>
      <c r="F392" s="75" t="s">
        <v>276</v>
      </c>
      <c r="G392" s="75" t="s">
        <v>276</v>
      </c>
      <c r="H392" s="75" t="s">
        <v>276</v>
      </c>
      <c r="I392" s="75" t="s">
        <v>276</v>
      </c>
      <c r="J392" s="75" t="s">
        <v>276</v>
      </c>
      <c r="K392" s="75" t="s">
        <v>276</v>
      </c>
      <c r="L392" s="75" t="s">
        <v>276</v>
      </c>
      <c r="M392" s="75" t="s">
        <v>276</v>
      </c>
      <c r="N392" s="75" t="s">
        <v>276</v>
      </c>
      <c r="O392" s="75" t="s">
        <v>276</v>
      </c>
      <c r="P392" s="75" t="s">
        <v>276</v>
      </c>
      <c r="Q392" s="75" t="s">
        <v>276</v>
      </c>
      <c r="R392" s="75" t="s">
        <v>276</v>
      </c>
      <c r="S392" s="75" t="s">
        <v>276</v>
      </c>
      <c r="T392" s="75" t="s">
        <v>276</v>
      </c>
      <c r="U392" s="75" t="s">
        <v>276</v>
      </c>
      <c r="V392" s="75" t="s">
        <v>276</v>
      </c>
      <c r="W392" s="75" t="s">
        <v>276</v>
      </c>
      <c r="X392" s="75" t="s">
        <v>276</v>
      </c>
      <c r="Y392" s="75" t="s">
        <v>276</v>
      </c>
      <c r="Z392" s="75" t="s">
        <v>276</v>
      </c>
      <c r="AA392" s="75" t="s">
        <v>276</v>
      </c>
      <c r="AB392" s="75" t="s">
        <v>276</v>
      </c>
      <c r="AC392" s="75" t="s">
        <v>276</v>
      </c>
      <c r="AD392" s="75" t="s">
        <v>276</v>
      </c>
      <c r="AE392" s="75" t="s">
        <v>276</v>
      </c>
      <c r="AF392" s="75" t="s">
        <v>276</v>
      </c>
      <c r="AG392" s="75" t="s">
        <v>276</v>
      </c>
      <c r="AH392" s="75" t="s">
        <v>276</v>
      </c>
      <c r="AI392" s="75" t="s">
        <v>276</v>
      </c>
      <c r="AJ392" s="75" t="s">
        <v>276</v>
      </c>
      <c r="AK392" s="75" t="s">
        <v>276</v>
      </c>
      <c r="AL392" s="75" t="s">
        <v>276</v>
      </c>
      <c r="AM392" s="75" t="s">
        <v>276</v>
      </c>
      <c r="AN392" s="75" t="s">
        <v>276</v>
      </c>
      <c r="AO392" s="75" t="s">
        <v>276</v>
      </c>
      <c r="AP392" s="75" t="s">
        <v>276</v>
      </c>
      <c r="AQ392" s="75" t="s">
        <v>276</v>
      </c>
      <c r="AR392" s="75" t="s">
        <v>276</v>
      </c>
      <c r="AS392" s="75" t="s">
        <v>276</v>
      </c>
      <c r="AT392" s="75" t="s">
        <v>276</v>
      </c>
      <c r="AU392" s="75" t="s">
        <v>276</v>
      </c>
      <c r="AV392" s="75" t="s">
        <v>276</v>
      </c>
      <c r="AW392" s="75" t="s">
        <v>276</v>
      </c>
      <c r="AX392" s="75" t="s">
        <v>276</v>
      </c>
      <c r="AY392" s="75" t="s">
        <v>276</v>
      </c>
      <c r="AZ392" s="75" t="s">
        <v>276</v>
      </c>
      <c r="BA392" s="75" t="s">
        <v>276</v>
      </c>
    </row>
    <row r="393" spans="2:53" x14ac:dyDescent="0.25">
      <c r="B393" t="str">
        <f t="shared" ref="B393:B399" si="438">+B385</f>
        <v>FABBRICATI</v>
      </c>
      <c r="C393" s="77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>
        <f t="shared" ref="Z393:BA393" si="439">+Y393+Z385</f>
        <v>0</v>
      </c>
      <c r="AA393" s="72">
        <f t="shared" si="439"/>
        <v>0</v>
      </c>
      <c r="AB393" s="72">
        <f t="shared" si="439"/>
        <v>0</v>
      </c>
      <c r="AC393" s="72">
        <f t="shared" si="439"/>
        <v>0</v>
      </c>
      <c r="AD393" s="72">
        <f t="shared" si="439"/>
        <v>0</v>
      </c>
      <c r="AE393" s="72">
        <f t="shared" si="439"/>
        <v>0</v>
      </c>
      <c r="AF393" s="72">
        <f t="shared" si="439"/>
        <v>0</v>
      </c>
      <c r="AG393" s="72">
        <f t="shared" si="439"/>
        <v>0</v>
      </c>
      <c r="AH393" s="72">
        <f t="shared" si="439"/>
        <v>0</v>
      </c>
      <c r="AI393" s="72">
        <f t="shared" si="439"/>
        <v>0</v>
      </c>
      <c r="AJ393" s="72">
        <f t="shared" si="439"/>
        <v>0</v>
      </c>
      <c r="AK393" s="72">
        <f t="shared" si="439"/>
        <v>0</v>
      </c>
      <c r="AL393" s="72">
        <f t="shared" si="439"/>
        <v>0</v>
      </c>
      <c r="AM393" s="72">
        <f t="shared" si="439"/>
        <v>0</v>
      </c>
      <c r="AN393" s="72">
        <f t="shared" si="439"/>
        <v>0</v>
      </c>
      <c r="AO393" s="72">
        <f t="shared" si="439"/>
        <v>0</v>
      </c>
      <c r="AP393" s="72">
        <f t="shared" si="439"/>
        <v>0</v>
      </c>
      <c r="AQ393" s="72">
        <f t="shared" si="439"/>
        <v>0</v>
      </c>
      <c r="AR393" s="72">
        <f t="shared" si="439"/>
        <v>0</v>
      </c>
      <c r="AS393" s="72">
        <f t="shared" si="439"/>
        <v>0</v>
      </c>
      <c r="AT393" s="72">
        <f t="shared" si="439"/>
        <v>0</v>
      </c>
      <c r="AU393" s="72">
        <f t="shared" si="439"/>
        <v>0</v>
      </c>
      <c r="AV393" s="72">
        <f t="shared" si="439"/>
        <v>0</v>
      </c>
      <c r="AW393" s="72">
        <f t="shared" si="439"/>
        <v>0</v>
      </c>
      <c r="AX393" s="72">
        <f t="shared" si="439"/>
        <v>0</v>
      </c>
      <c r="AY393" s="72">
        <f t="shared" si="439"/>
        <v>0</v>
      </c>
      <c r="AZ393" s="72">
        <f t="shared" si="439"/>
        <v>0</v>
      </c>
      <c r="BA393" s="72">
        <f t="shared" si="439"/>
        <v>0</v>
      </c>
    </row>
    <row r="394" spans="2:53" x14ac:dyDescent="0.25">
      <c r="B394" t="str">
        <f t="shared" si="438"/>
        <v>IMPIANTI E MACCHINARI</v>
      </c>
      <c r="C394" s="77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>
        <f t="shared" ref="Z394:BA394" si="440">+Y394+Z386</f>
        <v>0</v>
      </c>
      <c r="AA394" s="72">
        <f t="shared" si="440"/>
        <v>0</v>
      </c>
      <c r="AB394" s="72">
        <f t="shared" si="440"/>
        <v>0</v>
      </c>
      <c r="AC394" s="72">
        <f t="shared" si="440"/>
        <v>0</v>
      </c>
      <c r="AD394" s="72">
        <f t="shared" si="440"/>
        <v>0</v>
      </c>
      <c r="AE394" s="72">
        <f t="shared" si="440"/>
        <v>0</v>
      </c>
      <c r="AF394" s="72">
        <f t="shared" si="440"/>
        <v>0</v>
      </c>
      <c r="AG394" s="72">
        <f t="shared" si="440"/>
        <v>0</v>
      </c>
      <c r="AH394" s="72">
        <f t="shared" si="440"/>
        <v>0</v>
      </c>
      <c r="AI394" s="72">
        <f t="shared" si="440"/>
        <v>0</v>
      </c>
      <c r="AJ394" s="72">
        <f t="shared" si="440"/>
        <v>0</v>
      </c>
      <c r="AK394" s="72">
        <f t="shared" si="440"/>
        <v>0</v>
      </c>
      <c r="AL394" s="72">
        <f t="shared" si="440"/>
        <v>0</v>
      </c>
      <c r="AM394" s="72">
        <f t="shared" si="440"/>
        <v>0</v>
      </c>
      <c r="AN394" s="72">
        <f t="shared" si="440"/>
        <v>0</v>
      </c>
      <c r="AO394" s="72">
        <f t="shared" si="440"/>
        <v>0</v>
      </c>
      <c r="AP394" s="72">
        <f t="shared" si="440"/>
        <v>0</v>
      </c>
      <c r="AQ394" s="72">
        <f t="shared" si="440"/>
        <v>0</v>
      </c>
      <c r="AR394" s="72">
        <f t="shared" si="440"/>
        <v>0</v>
      </c>
      <c r="AS394" s="72">
        <f t="shared" si="440"/>
        <v>0</v>
      </c>
      <c r="AT394" s="72">
        <f t="shared" si="440"/>
        <v>0</v>
      </c>
      <c r="AU394" s="72">
        <f t="shared" si="440"/>
        <v>0</v>
      </c>
      <c r="AV394" s="72">
        <f t="shared" si="440"/>
        <v>0</v>
      </c>
      <c r="AW394" s="72">
        <f t="shared" si="440"/>
        <v>0</v>
      </c>
      <c r="AX394" s="72">
        <f t="shared" si="440"/>
        <v>0</v>
      </c>
      <c r="AY394" s="72">
        <f t="shared" si="440"/>
        <v>0</v>
      </c>
      <c r="AZ394" s="72">
        <f t="shared" si="440"/>
        <v>0</v>
      </c>
      <c r="BA394" s="72">
        <f t="shared" si="440"/>
        <v>0</v>
      </c>
    </row>
    <row r="395" spans="2:53" x14ac:dyDescent="0.25">
      <c r="B395" t="str">
        <f t="shared" si="438"/>
        <v>ATTREZZATURE IND.LI E COMM.LI</v>
      </c>
      <c r="C395" s="77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>
        <f t="shared" ref="Z395:BA395" si="441">+Y395+Z387</f>
        <v>0</v>
      </c>
      <c r="AA395" s="72">
        <f t="shared" si="441"/>
        <v>0</v>
      </c>
      <c r="AB395" s="72">
        <f t="shared" si="441"/>
        <v>0</v>
      </c>
      <c r="AC395" s="72">
        <f t="shared" si="441"/>
        <v>0</v>
      </c>
      <c r="AD395" s="72">
        <f t="shared" si="441"/>
        <v>0</v>
      </c>
      <c r="AE395" s="72">
        <f t="shared" si="441"/>
        <v>0</v>
      </c>
      <c r="AF395" s="72">
        <f t="shared" si="441"/>
        <v>0</v>
      </c>
      <c r="AG395" s="72">
        <f t="shared" si="441"/>
        <v>0</v>
      </c>
      <c r="AH395" s="72">
        <f t="shared" si="441"/>
        <v>0</v>
      </c>
      <c r="AI395" s="72">
        <f t="shared" si="441"/>
        <v>0</v>
      </c>
      <c r="AJ395" s="72">
        <f t="shared" si="441"/>
        <v>0</v>
      </c>
      <c r="AK395" s="72">
        <f t="shared" si="441"/>
        <v>0</v>
      </c>
      <c r="AL395" s="72">
        <f t="shared" si="441"/>
        <v>0</v>
      </c>
      <c r="AM395" s="72">
        <f t="shared" si="441"/>
        <v>0</v>
      </c>
      <c r="AN395" s="72">
        <f t="shared" si="441"/>
        <v>0</v>
      </c>
      <c r="AO395" s="72">
        <f t="shared" si="441"/>
        <v>0</v>
      </c>
      <c r="AP395" s="72">
        <f t="shared" si="441"/>
        <v>0</v>
      </c>
      <c r="AQ395" s="72">
        <f t="shared" si="441"/>
        <v>0</v>
      </c>
      <c r="AR395" s="72">
        <f t="shared" si="441"/>
        <v>0</v>
      </c>
      <c r="AS395" s="72">
        <f t="shared" si="441"/>
        <v>0</v>
      </c>
      <c r="AT395" s="72">
        <f t="shared" si="441"/>
        <v>0</v>
      </c>
      <c r="AU395" s="72">
        <f t="shared" si="441"/>
        <v>0</v>
      </c>
      <c r="AV395" s="72">
        <f t="shared" si="441"/>
        <v>0</v>
      </c>
      <c r="AW395" s="72">
        <f t="shared" si="441"/>
        <v>0</v>
      </c>
      <c r="AX395" s="72">
        <f t="shared" si="441"/>
        <v>0</v>
      </c>
      <c r="AY395" s="72">
        <f t="shared" si="441"/>
        <v>0</v>
      </c>
      <c r="AZ395" s="72">
        <f t="shared" si="441"/>
        <v>0</v>
      </c>
      <c r="BA395" s="72">
        <f t="shared" si="441"/>
        <v>0</v>
      </c>
    </row>
    <row r="396" spans="2:53" x14ac:dyDescent="0.25">
      <c r="B396" t="str">
        <f t="shared" si="438"/>
        <v>ALTRI BENI</v>
      </c>
      <c r="C396" s="77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>
        <f t="shared" ref="Z396:BA396" si="442">+Y396+Z388</f>
        <v>0</v>
      </c>
      <c r="AA396" s="72">
        <f t="shared" si="442"/>
        <v>0</v>
      </c>
      <c r="AB396" s="72">
        <f t="shared" si="442"/>
        <v>0</v>
      </c>
      <c r="AC396" s="72">
        <f t="shared" si="442"/>
        <v>0</v>
      </c>
      <c r="AD396" s="72">
        <f t="shared" si="442"/>
        <v>0</v>
      </c>
      <c r="AE396" s="72">
        <f t="shared" si="442"/>
        <v>0</v>
      </c>
      <c r="AF396" s="72">
        <f t="shared" si="442"/>
        <v>0</v>
      </c>
      <c r="AG396" s="72">
        <f t="shared" si="442"/>
        <v>0</v>
      </c>
      <c r="AH396" s="72">
        <f t="shared" si="442"/>
        <v>0</v>
      </c>
      <c r="AI396" s="72">
        <f t="shared" si="442"/>
        <v>0</v>
      </c>
      <c r="AJ396" s="72">
        <f t="shared" si="442"/>
        <v>0</v>
      </c>
      <c r="AK396" s="72">
        <f t="shared" si="442"/>
        <v>0</v>
      </c>
      <c r="AL396" s="72">
        <f t="shared" si="442"/>
        <v>0</v>
      </c>
      <c r="AM396" s="72">
        <f t="shared" si="442"/>
        <v>0</v>
      </c>
      <c r="AN396" s="72">
        <f t="shared" si="442"/>
        <v>0</v>
      </c>
      <c r="AO396" s="72">
        <f t="shared" si="442"/>
        <v>0</v>
      </c>
      <c r="AP396" s="72">
        <f t="shared" si="442"/>
        <v>0</v>
      </c>
      <c r="AQ396" s="72">
        <f t="shared" si="442"/>
        <v>0</v>
      </c>
      <c r="AR396" s="72">
        <f t="shared" si="442"/>
        <v>0</v>
      </c>
      <c r="AS396" s="72">
        <f t="shared" si="442"/>
        <v>0</v>
      </c>
      <c r="AT396" s="72">
        <f t="shared" si="442"/>
        <v>0</v>
      </c>
      <c r="AU396" s="72">
        <f t="shared" si="442"/>
        <v>0</v>
      </c>
      <c r="AV396" s="72">
        <f t="shared" si="442"/>
        <v>0</v>
      </c>
      <c r="AW396" s="72">
        <f t="shared" si="442"/>
        <v>0</v>
      </c>
      <c r="AX396" s="72">
        <f t="shared" si="442"/>
        <v>0</v>
      </c>
      <c r="AY396" s="72">
        <f t="shared" si="442"/>
        <v>0</v>
      </c>
      <c r="AZ396" s="72">
        <f t="shared" si="442"/>
        <v>0</v>
      </c>
      <c r="BA396" s="72">
        <f t="shared" si="442"/>
        <v>0</v>
      </c>
    </row>
    <row r="397" spans="2:53" x14ac:dyDescent="0.25">
      <c r="B397" t="str">
        <f t="shared" si="438"/>
        <v>COSTI D'IMPIANTO E AMPLIAMENTO</v>
      </c>
      <c r="C397" s="77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>
        <f t="shared" ref="Z397:BA397" si="443">+Y397+Z389</f>
        <v>0</v>
      </c>
      <c r="AA397" s="72">
        <f t="shared" si="443"/>
        <v>0</v>
      </c>
      <c r="AB397" s="72">
        <f t="shared" si="443"/>
        <v>0</v>
      </c>
      <c r="AC397" s="72">
        <f t="shared" si="443"/>
        <v>0</v>
      </c>
      <c r="AD397" s="72">
        <f t="shared" si="443"/>
        <v>0</v>
      </c>
      <c r="AE397" s="72">
        <f t="shared" si="443"/>
        <v>0</v>
      </c>
      <c r="AF397" s="72">
        <f t="shared" si="443"/>
        <v>0</v>
      </c>
      <c r="AG397" s="72">
        <f t="shared" si="443"/>
        <v>0</v>
      </c>
      <c r="AH397" s="72">
        <f t="shared" si="443"/>
        <v>0</v>
      </c>
      <c r="AI397" s="72">
        <f t="shared" si="443"/>
        <v>0</v>
      </c>
      <c r="AJ397" s="72">
        <f t="shared" si="443"/>
        <v>0</v>
      </c>
      <c r="AK397" s="72">
        <f t="shared" si="443"/>
        <v>0</v>
      </c>
      <c r="AL397" s="72">
        <f t="shared" si="443"/>
        <v>0</v>
      </c>
      <c r="AM397" s="72">
        <f t="shared" si="443"/>
        <v>0</v>
      </c>
      <c r="AN397" s="72">
        <f t="shared" si="443"/>
        <v>0</v>
      </c>
      <c r="AO397" s="72">
        <f t="shared" si="443"/>
        <v>0</v>
      </c>
      <c r="AP397" s="72">
        <f t="shared" si="443"/>
        <v>0</v>
      </c>
      <c r="AQ397" s="72">
        <f t="shared" si="443"/>
        <v>0</v>
      </c>
      <c r="AR397" s="72">
        <f t="shared" si="443"/>
        <v>0</v>
      </c>
      <c r="AS397" s="72">
        <f t="shared" si="443"/>
        <v>0</v>
      </c>
      <c r="AT397" s="72">
        <f t="shared" si="443"/>
        <v>0</v>
      </c>
      <c r="AU397" s="72">
        <f t="shared" si="443"/>
        <v>0</v>
      </c>
      <c r="AV397" s="72">
        <f t="shared" si="443"/>
        <v>0</v>
      </c>
      <c r="AW397" s="72">
        <f t="shared" si="443"/>
        <v>0</v>
      </c>
      <c r="AX397" s="72">
        <f t="shared" si="443"/>
        <v>0</v>
      </c>
      <c r="AY397" s="72">
        <f t="shared" si="443"/>
        <v>0</v>
      </c>
      <c r="AZ397" s="72">
        <f t="shared" si="443"/>
        <v>0</v>
      </c>
      <c r="BA397" s="72">
        <f t="shared" si="443"/>
        <v>0</v>
      </c>
    </row>
    <row r="398" spans="2:53" x14ac:dyDescent="0.25">
      <c r="B398" t="str">
        <f t="shared" si="438"/>
        <v>Ricerca &amp; Sviluppo</v>
      </c>
      <c r="C398" s="77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>
        <f t="shared" ref="Z398:BA398" si="444">+Y398+Z390</f>
        <v>0</v>
      </c>
      <c r="AA398" s="72">
        <f t="shared" si="444"/>
        <v>0</v>
      </c>
      <c r="AB398" s="72">
        <f t="shared" si="444"/>
        <v>0</v>
      </c>
      <c r="AC398" s="72">
        <f t="shared" si="444"/>
        <v>0</v>
      </c>
      <c r="AD398" s="72">
        <f t="shared" si="444"/>
        <v>0</v>
      </c>
      <c r="AE398" s="72">
        <f t="shared" si="444"/>
        <v>0</v>
      </c>
      <c r="AF398" s="72">
        <f t="shared" si="444"/>
        <v>0</v>
      </c>
      <c r="AG398" s="72">
        <f t="shared" si="444"/>
        <v>0</v>
      </c>
      <c r="AH398" s="72">
        <f t="shared" si="444"/>
        <v>0</v>
      </c>
      <c r="AI398" s="72">
        <f t="shared" si="444"/>
        <v>0</v>
      </c>
      <c r="AJ398" s="72">
        <f t="shared" si="444"/>
        <v>0</v>
      </c>
      <c r="AK398" s="72">
        <f t="shared" si="444"/>
        <v>0</v>
      </c>
      <c r="AL398" s="72">
        <f t="shared" si="444"/>
        <v>0</v>
      </c>
      <c r="AM398" s="72">
        <f t="shared" si="444"/>
        <v>0</v>
      </c>
      <c r="AN398" s="72">
        <f t="shared" si="444"/>
        <v>0</v>
      </c>
      <c r="AO398" s="72">
        <f t="shared" si="444"/>
        <v>0</v>
      </c>
      <c r="AP398" s="72">
        <f t="shared" si="444"/>
        <v>0</v>
      </c>
      <c r="AQ398" s="72">
        <f t="shared" si="444"/>
        <v>0</v>
      </c>
      <c r="AR398" s="72">
        <f t="shared" si="444"/>
        <v>0</v>
      </c>
      <c r="AS398" s="72">
        <f t="shared" si="444"/>
        <v>0</v>
      </c>
      <c r="AT398" s="72">
        <f t="shared" si="444"/>
        <v>0</v>
      </c>
      <c r="AU398" s="72">
        <f t="shared" si="444"/>
        <v>0</v>
      </c>
      <c r="AV398" s="72">
        <f t="shared" si="444"/>
        <v>0</v>
      </c>
      <c r="AW398" s="72">
        <f t="shared" si="444"/>
        <v>0</v>
      </c>
      <c r="AX398" s="72">
        <f t="shared" si="444"/>
        <v>0</v>
      </c>
      <c r="AY398" s="72">
        <f t="shared" si="444"/>
        <v>0</v>
      </c>
      <c r="AZ398" s="72">
        <f t="shared" si="444"/>
        <v>0</v>
      </c>
      <c r="BA398" s="72">
        <f t="shared" si="444"/>
        <v>0</v>
      </c>
    </row>
    <row r="399" spans="2:53" x14ac:dyDescent="0.25">
      <c r="B399" t="str">
        <f t="shared" si="438"/>
        <v>ALTRE IMM.NI IMMATERIALI</v>
      </c>
      <c r="C399" s="77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>
        <f t="shared" ref="Z399:BA399" si="445">+Y399+Z391</f>
        <v>0</v>
      </c>
      <c r="AA399" s="72">
        <f t="shared" si="445"/>
        <v>0</v>
      </c>
      <c r="AB399" s="72">
        <f t="shared" si="445"/>
        <v>0</v>
      </c>
      <c r="AC399" s="72">
        <f t="shared" si="445"/>
        <v>0</v>
      </c>
      <c r="AD399" s="72">
        <f t="shared" si="445"/>
        <v>0</v>
      </c>
      <c r="AE399" s="72">
        <f t="shared" si="445"/>
        <v>0</v>
      </c>
      <c r="AF399" s="72">
        <f t="shared" si="445"/>
        <v>0</v>
      </c>
      <c r="AG399" s="72">
        <f t="shared" si="445"/>
        <v>0</v>
      </c>
      <c r="AH399" s="72">
        <f t="shared" si="445"/>
        <v>0</v>
      </c>
      <c r="AI399" s="72">
        <f t="shared" si="445"/>
        <v>0</v>
      </c>
      <c r="AJ399" s="72">
        <f t="shared" si="445"/>
        <v>0</v>
      </c>
      <c r="AK399" s="72">
        <f t="shared" si="445"/>
        <v>0</v>
      </c>
      <c r="AL399" s="72">
        <f t="shared" si="445"/>
        <v>0</v>
      </c>
      <c r="AM399" s="72">
        <f t="shared" si="445"/>
        <v>0</v>
      </c>
      <c r="AN399" s="72">
        <f t="shared" si="445"/>
        <v>0</v>
      </c>
      <c r="AO399" s="72">
        <f t="shared" si="445"/>
        <v>0</v>
      </c>
      <c r="AP399" s="72">
        <f t="shared" si="445"/>
        <v>0</v>
      </c>
      <c r="AQ399" s="72">
        <f t="shared" si="445"/>
        <v>0</v>
      </c>
      <c r="AR399" s="72">
        <f t="shared" si="445"/>
        <v>0</v>
      </c>
      <c r="AS399" s="72">
        <f t="shared" si="445"/>
        <v>0</v>
      </c>
      <c r="AT399" s="72">
        <f t="shared" si="445"/>
        <v>0</v>
      </c>
      <c r="AU399" s="72">
        <f t="shared" si="445"/>
        <v>0</v>
      </c>
      <c r="AV399" s="72">
        <f t="shared" si="445"/>
        <v>0</v>
      </c>
      <c r="AW399" s="72">
        <f t="shared" si="445"/>
        <v>0</v>
      </c>
      <c r="AX399" s="72">
        <f t="shared" si="445"/>
        <v>0</v>
      </c>
      <c r="AY399" s="72">
        <f t="shared" si="445"/>
        <v>0</v>
      </c>
      <c r="AZ399" s="72">
        <f t="shared" si="445"/>
        <v>0</v>
      </c>
      <c r="BA399" s="72">
        <f t="shared" si="445"/>
        <v>0</v>
      </c>
    </row>
    <row r="401" spans="2:53" ht="30" x14ac:dyDescent="0.25">
      <c r="C401" s="75" t="s">
        <v>274</v>
      </c>
      <c r="F401" s="75" t="s">
        <v>275</v>
      </c>
      <c r="G401" s="75" t="s">
        <v>275</v>
      </c>
      <c r="H401" s="75" t="s">
        <v>275</v>
      </c>
      <c r="I401" s="75" t="s">
        <v>275</v>
      </c>
      <c r="J401" s="75" t="s">
        <v>275</v>
      </c>
      <c r="K401" s="75" t="s">
        <v>275</v>
      </c>
      <c r="L401" s="75" t="s">
        <v>275</v>
      </c>
      <c r="M401" s="75" t="s">
        <v>275</v>
      </c>
      <c r="N401" s="75" t="s">
        <v>275</v>
      </c>
      <c r="O401" s="75" t="s">
        <v>275</v>
      </c>
      <c r="P401" s="75" t="s">
        <v>275</v>
      </c>
      <c r="Q401" s="75" t="s">
        <v>275</v>
      </c>
      <c r="R401" s="75" t="s">
        <v>275</v>
      </c>
      <c r="S401" s="75" t="s">
        <v>275</v>
      </c>
      <c r="T401" s="75" t="s">
        <v>275</v>
      </c>
      <c r="U401" s="75" t="s">
        <v>275</v>
      </c>
      <c r="V401" s="75" t="s">
        <v>275</v>
      </c>
      <c r="W401" s="75" t="s">
        <v>275</v>
      </c>
      <c r="X401" s="75" t="s">
        <v>275</v>
      </c>
      <c r="Y401" s="75" t="s">
        <v>275</v>
      </c>
      <c r="Z401" s="75" t="s">
        <v>275</v>
      </c>
      <c r="AA401" s="75" t="s">
        <v>275</v>
      </c>
      <c r="AB401" s="75" t="s">
        <v>275</v>
      </c>
      <c r="AC401" s="75" t="s">
        <v>275</v>
      </c>
      <c r="AD401" s="75" t="s">
        <v>275</v>
      </c>
      <c r="AE401" s="75" t="s">
        <v>275</v>
      </c>
      <c r="AF401" s="75" t="s">
        <v>275</v>
      </c>
      <c r="AG401" s="75" t="s">
        <v>275</v>
      </c>
      <c r="AH401" s="75" t="s">
        <v>275</v>
      </c>
      <c r="AI401" s="75" t="s">
        <v>275</v>
      </c>
      <c r="AJ401" s="75" t="s">
        <v>275</v>
      </c>
      <c r="AK401" s="75" t="s">
        <v>275</v>
      </c>
      <c r="AL401" s="75" t="s">
        <v>275</v>
      </c>
      <c r="AM401" s="75" t="s">
        <v>275</v>
      </c>
      <c r="AN401" s="75" t="s">
        <v>275</v>
      </c>
      <c r="AO401" s="75" t="s">
        <v>275</v>
      </c>
      <c r="AP401" s="75" t="s">
        <v>275</v>
      </c>
      <c r="AQ401" s="75" t="s">
        <v>275</v>
      </c>
      <c r="AR401" s="75" t="s">
        <v>275</v>
      </c>
      <c r="AS401" s="75" t="s">
        <v>275</v>
      </c>
      <c r="AT401" s="75" t="s">
        <v>275</v>
      </c>
      <c r="AU401" s="75" t="s">
        <v>275</v>
      </c>
      <c r="AV401" s="75" t="s">
        <v>275</v>
      </c>
      <c r="AW401" s="75" t="s">
        <v>275</v>
      </c>
      <c r="AX401" s="75" t="s">
        <v>275</v>
      </c>
      <c r="AY401" s="75" t="s">
        <v>275</v>
      </c>
      <c r="AZ401" s="75" t="s">
        <v>275</v>
      </c>
      <c r="BA401" s="75" t="s">
        <v>275</v>
      </c>
    </row>
    <row r="402" spans="2:53" x14ac:dyDescent="0.25">
      <c r="B402" t="str">
        <f t="shared" ref="B402:C408" si="446">+B385</f>
        <v>FABBRICATI</v>
      </c>
      <c r="C402" s="77">
        <f t="shared" si="446"/>
        <v>0.1</v>
      </c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>
        <f>+(AA$5*$C402)/12</f>
        <v>0</v>
      </c>
      <c r="AB402" s="72">
        <f>+IF(AA410=$AA5,0,1)*(SUM($AA5)*$C402)/12</f>
        <v>0</v>
      </c>
      <c r="AC402" s="72">
        <f t="shared" ref="AC402:BA408" si="447">+IF(AB410=$AA5,0,1)*(SUM($AA5)*$C402)/12</f>
        <v>0</v>
      </c>
      <c r="AD402" s="72">
        <f t="shared" si="447"/>
        <v>0</v>
      </c>
      <c r="AE402" s="72">
        <f t="shared" si="447"/>
        <v>0</v>
      </c>
      <c r="AF402" s="72">
        <f t="shared" si="447"/>
        <v>0</v>
      </c>
      <c r="AG402" s="72">
        <f t="shared" si="447"/>
        <v>0</v>
      </c>
      <c r="AH402" s="72">
        <f t="shared" si="447"/>
        <v>0</v>
      </c>
      <c r="AI402" s="72">
        <f t="shared" si="447"/>
        <v>0</v>
      </c>
      <c r="AJ402" s="72">
        <f t="shared" si="447"/>
        <v>0</v>
      </c>
      <c r="AK402" s="72">
        <f t="shared" si="447"/>
        <v>0</v>
      </c>
      <c r="AL402" s="72">
        <f t="shared" si="447"/>
        <v>0</v>
      </c>
      <c r="AM402" s="72">
        <f t="shared" si="447"/>
        <v>0</v>
      </c>
      <c r="AN402" s="72">
        <f t="shared" si="447"/>
        <v>0</v>
      </c>
      <c r="AO402" s="72">
        <f t="shared" si="447"/>
        <v>0</v>
      </c>
      <c r="AP402" s="72">
        <f t="shared" si="447"/>
        <v>0</v>
      </c>
      <c r="AQ402" s="72">
        <f t="shared" si="447"/>
        <v>0</v>
      </c>
      <c r="AR402" s="72">
        <f t="shared" si="447"/>
        <v>0</v>
      </c>
      <c r="AS402" s="72">
        <f t="shared" si="447"/>
        <v>0</v>
      </c>
      <c r="AT402" s="72">
        <f t="shared" si="447"/>
        <v>0</v>
      </c>
      <c r="AU402" s="72">
        <f t="shared" si="447"/>
        <v>0</v>
      </c>
      <c r="AV402" s="72">
        <f t="shared" si="447"/>
        <v>0</v>
      </c>
      <c r="AW402" s="72">
        <f t="shared" si="447"/>
        <v>0</v>
      </c>
      <c r="AX402" s="72">
        <f t="shared" si="447"/>
        <v>0</v>
      </c>
      <c r="AY402" s="72">
        <f t="shared" si="447"/>
        <v>0</v>
      </c>
      <c r="AZ402" s="72">
        <f t="shared" si="447"/>
        <v>0</v>
      </c>
      <c r="BA402" s="72">
        <f t="shared" si="447"/>
        <v>0</v>
      </c>
    </row>
    <row r="403" spans="2:53" x14ac:dyDescent="0.25">
      <c r="B403" t="str">
        <f t="shared" si="446"/>
        <v>IMPIANTI E MACCHINARI</v>
      </c>
      <c r="C403" s="77">
        <f t="shared" si="446"/>
        <v>0.1</v>
      </c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  <c r="AA403" s="72">
        <f>+(AA$6*$C403)/12</f>
        <v>0</v>
      </c>
      <c r="AB403" s="72">
        <f t="shared" ref="AB403:AQ408" si="448">+IF(AA411=$AA6,0,1)*(SUM($AA6)*$C403)/12</f>
        <v>0</v>
      </c>
      <c r="AC403" s="72">
        <f t="shared" si="448"/>
        <v>0</v>
      </c>
      <c r="AD403" s="72">
        <f t="shared" si="448"/>
        <v>0</v>
      </c>
      <c r="AE403" s="72">
        <f t="shared" si="448"/>
        <v>0</v>
      </c>
      <c r="AF403" s="72">
        <f t="shared" si="448"/>
        <v>0</v>
      </c>
      <c r="AG403" s="72">
        <f t="shared" si="448"/>
        <v>0</v>
      </c>
      <c r="AH403" s="72">
        <f t="shared" si="448"/>
        <v>0</v>
      </c>
      <c r="AI403" s="72">
        <f t="shared" si="448"/>
        <v>0</v>
      </c>
      <c r="AJ403" s="72">
        <f t="shared" si="448"/>
        <v>0</v>
      </c>
      <c r="AK403" s="72">
        <f t="shared" si="448"/>
        <v>0</v>
      </c>
      <c r="AL403" s="72">
        <f t="shared" si="448"/>
        <v>0</v>
      </c>
      <c r="AM403" s="72">
        <f t="shared" si="448"/>
        <v>0</v>
      </c>
      <c r="AN403" s="72">
        <f t="shared" si="448"/>
        <v>0</v>
      </c>
      <c r="AO403" s="72">
        <f t="shared" si="448"/>
        <v>0</v>
      </c>
      <c r="AP403" s="72">
        <f t="shared" si="448"/>
        <v>0</v>
      </c>
      <c r="AQ403" s="72">
        <f t="shared" si="448"/>
        <v>0</v>
      </c>
      <c r="AR403" s="72">
        <f t="shared" si="447"/>
        <v>0</v>
      </c>
      <c r="AS403" s="72">
        <f t="shared" si="447"/>
        <v>0</v>
      </c>
      <c r="AT403" s="72">
        <f t="shared" si="447"/>
        <v>0</v>
      </c>
      <c r="AU403" s="72">
        <f t="shared" si="447"/>
        <v>0</v>
      </c>
      <c r="AV403" s="72">
        <f t="shared" si="447"/>
        <v>0</v>
      </c>
      <c r="AW403" s="72">
        <f t="shared" si="447"/>
        <v>0</v>
      </c>
      <c r="AX403" s="72">
        <f t="shared" si="447"/>
        <v>0</v>
      </c>
      <c r="AY403" s="72">
        <f t="shared" si="447"/>
        <v>0</v>
      </c>
      <c r="AZ403" s="72">
        <f t="shared" si="447"/>
        <v>0</v>
      </c>
      <c r="BA403" s="72">
        <f t="shared" si="447"/>
        <v>0</v>
      </c>
    </row>
    <row r="404" spans="2:53" x14ac:dyDescent="0.25">
      <c r="B404" t="str">
        <f t="shared" si="446"/>
        <v>ATTREZZATURE IND.LI E COMM.LI</v>
      </c>
      <c r="C404" s="77">
        <f t="shared" si="446"/>
        <v>0.1</v>
      </c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  <c r="AA404" s="72">
        <f>+(AA$7*$C404)/12</f>
        <v>0</v>
      </c>
      <c r="AB404" s="72">
        <f t="shared" si="448"/>
        <v>0</v>
      </c>
      <c r="AC404" s="72">
        <f t="shared" si="447"/>
        <v>0</v>
      </c>
      <c r="AD404" s="72">
        <f t="shared" si="447"/>
        <v>0</v>
      </c>
      <c r="AE404" s="72">
        <f t="shared" si="447"/>
        <v>0</v>
      </c>
      <c r="AF404" s="72">
        <f t="shared" si="447"/>
        <v>0</v>
      </c>
      <c r="AG404" s="72">
        <f t="shared" si="447"/>
        <v>0</v>
      </c>
      <c r="AH404" s="72">
        <f t="shared" si="447"/>
        <v>0</v>
      </c>
      <c r="AI404" s="72">
        <f t="shared" si="447"/>
        <v>0</v>
      </c>
      <c r="AJ404" s="72">
        <f t="shared" si="447"/>
        <v>0</v>
      </c>
      <c r="AK404" s="72">
        <f t="shared" si="447"/>
        <v>0</v>
      </c>
      <c r="AL404" s="72">
        <f t="shared" si="447"/>
        <v>0</v>
      </c>
      <c r="AM404" s="72">
        <f t="shared" si="447"/>
        <v>0</v>
      </c>
      <c r="AN404" s="72">
        <f t="shared" si="447"/>
        <v>0</v>
      </c>
      <c r="AO404" s="72">
        <f t="shared" si="447"/>
        <v>0</v>
      </c>
      <c r="AP404" s="72">
        <f t="shared" si="447"/>
        <v>0</v>
      </c>
      <c r="AQ404" s="72">
        <f t="shared" si="447"/>
        <v>0</v>
      </c>
      <c r="AR404" s="72">
        <f t="shared" si="447"/>
        <v>0</v>
      </c>
      <c r="AS404" s="72">
        <f t="shared" si="447"/>
        <v>0</v>
      </c>
      <c r="AT404" s="72">
        <f t="shared" si="447"/>
        <v>0</v>
      </c>
      <c r="AU404" s="72">
        <f t="shared" si="447"/>
        <v>0</v>
      </c>
      <c r="AV404" s="72">
        <f t="shared" si="447"/>
        <v>0</v>
      </c>
      <c r="AW404" s="72">
        <f t="shared" si="447"/>
        <v>0</v>
      </c>
      <c r="AX404" s="72">
        <f t="shared" si="447"/>
        <v>0</v>
      </c>
      <c r="AY404" s="72">
        <f t="shared" si="447"/>
        <v>0</v>
      </c>
      <c r="AZ404" s="72">
        <f t="shared" si="447"/>
        <v>0</v>
      </c>
      <c r="BA404" s="72">
        <f t="shared" si="447"/>
        <v>0</v>
      </c>
    </row>
    <row r="405" spans="2:53" x14ac:dyDescent="0.25">
      <c r="B405" t="str">
        <f t="shared" si="446"/>
        <v>ALTRI BENI</v>
      </c>
      <c r="C405" s="77">
        <f t="shared" si="446"/>
        <v>0.1</v>
      </c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  <c r="AA405" s="72">
        <f>+(AA$8*$C405)/12</f>
        <v>0</v>
      </c>
      <c r="AB405" s="72">
        <f t="shared" si="448"/>
        <v>0</v>
      </c>
      <c r="AC405" s="72">
        <f t="shared" si="447"/>
        <v>0</v>
      </c>
      <c r="AD405" s="72">
        <f t="shared" si="447"/>
        <v>0</v>
      </c>
      <c r="AE405" s="72">
        <f t="shared" si="447"/>
        <v>0</v>
      </c>
      <c r="AF405" s="72">
        <f t="shared" si="447"/>
        <v>0</v>
      </c>
      <c r="AG405" s="72">
        <f t="shared" si="447"/>
        <v>0</v>
      </c>
      <c r="AH405" s="72">
        <f t="shared" si="447"/>
        <v>0</v>
      </c>
      <c r="AI405" s="72">
        <f t="shared" si="447"/>
        <v>0</v>
      </c>
      <c r="AJ405" s="72">
        <f t="shared" si="447"/>
        <v>0</v>
      </c>
      <c r="AK405" s="72">
        <f t="shared" si="447"/>
        <v>0</v>
      </c>
      <c r="AL405" s="72">
        <f t="shared" si="447"/>
        <v>0</v>
      </c>
      <c r="AM405" s="72">
        <f t="shared" si="447"/>
        <v>0</v>
      </c>
      <c r="AN405" s="72">
        <f t="shared" si="447"/>
        <v>0</v>
      </c>
      <c r="AO405" s="72">
        <f t="shared" si="447"/>
        <v>0</v>
      </c>
      <c r="AP405" s="72">
        <f t="shared" si="447"/>
        <v>0</v>
      </c>
      <c r="AQ405" s="72">
        <f t="shared" si="447"/>
        <v>0</v>
      </c>
      <c r="AR405" s="72">
        <f t="shared" si="447"/>
        <v>0</v>
      </c>
      <c r="AS405" s="72">
        <f t="shared" si="447"/>
        <v>0</v>
      </c>
      <c r="AT405" s="72">
        <f t="shared" si="447"/>
        <v>0</v>
      </c>
      <c r="AU405" s="72">
        <f t="shared" si="447"/>
        <v>0</v>
      </c>
      <c r="AV405" s="72">
        <f t="shared" si="447"/>
        <v>0</v>
      </c>
      <c r="AW405" s="72">
        <f t="shared" si="447"/>
        <v>0</v>
      </c>
      <c r="AX405" s="72">
        <f t="shared" si="447"/>
        <v>0</v>
      </c>
      <c r="AY405" s="72">
        <f t="shared" si="447"/>
        <v>0</v>
      </c>
      <c r="AZ405" s="72">
        <f t="shared" si="447"/>
        <v>0</v>
      </c>
      <c r="BA405" s="72">
        <f t="shared" si="447"/>
        <v>0</v>
      </c>
    </row>
    <row r="406" spans="2:53" x14ac:dyDescent="0.25">
      <c r="B406" t="str">
        <f t="shared" si="446"/>
        <v>COSTI D'IMPIANTO E AMPLIAMENTO</v>
      </c>
      <c r="C406" s="77">
        <f t="shared" si="446"/>
        <v>0.1</v>
      </c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  <c r="AA406" s="72">
        <f>+(AA$9*$C406)/12</f>
        <v>0</v>
      </c>
      <c r="AB406" s="72">
        <f t="shared" si="448"/>
        <v>0</v>
      </c>
      <c r="AC406" s="72">
        <f t="shared" si="447"/>
        <v>0</v>
      </c>
      <c r="AD406" s="72">
        <f t="shared" si="447"/>
        <v>0</v>
      </c>
      <c r="AE406" s="72">
        <f t="shared" si="447"/>
        <v>0</v>
      </c>
      <c r="AF406" s="72">
        <f t="shared" si="447"/>
        <v>0</v>
      </c>
      <c r="AG406" s="72">
        <f t="shared" si="447"/>
        <v>0</v>
      </c>
      <c r="AH406" s="72">
        <f t="shared" si="447"/>
        <v>0</v>
      </c>
      <c r="AI406" s="72">
        <f t="shared" si="447"/>
        <v>0</v>
      </c>
      <c r="AJ406" s="72">
        <f t="shared" si="447"/>
        <v>0</v>
      </c>
      <c r="AK406" s="72">
        <f t="shared" si="447"/>
        <v>0</v>
      </c>
      <c r="AL406" s="72">
        <f t="shared" si="447"/>
        <v>0</v>
      </c>
      <c r="AM406" s="72">
        <f t="shared" si="447"/>
        <v>0</v>
      </c>
      <c r="AN406" s="72">
        <f t="shared" si="447"/>
        <v>0</v>
      </c>
      <c r="AO406" s="72">
        <f t="shared" si="447"/>
        <v>0</v>
      </c>
      <c r="AP406" s="72">
        <f t="shared" si="447"/>
        <v>0</v>
      </c>
      <c r="AQ406" s="72">
        <f t="shared" si="447"/>
        <v>0</v>
      </c>
      <c r="AR406" s="72">
        <f t="shared" si="447"/>
        <v>0</v>
      </c>
      <c r="AS406" s="72">
        <f t="shared" si="447"/>
        <v>0</v>
      </c>
      <c r="AT406" s="72">
        <f t="shared" si="447"/>
        <v>0</v>
      </c>
      <c r="AU406" s="72">
        <f t="shared" si="447"/>
        <v>0</v>
      </c>
      <c r="AV406" s="72">
        <f t="shared" si="447"/>
        <v>0</v>
      </c>
      <c r="AW406" s="72">
        <f t="shared" si="447"/>
        <v>0</v>
      </c>
      <c r="AX406" s="72">
        <f t="shared" si="447"/>
        <v>0</v>
      </c>
      <c r="AY406" s="72">
        <f t="shared" si="447"/>
        <v>0</v>
      </c>
      <c r="AZ406" s="72">
        <f t="shared" si="447"/>
        <v>0</v>
      </c>
      <c r="BA406" s="72">
        <f t="shared" si="447"/>
        <v>0</v>
      </c>
    </row>
    <row r="407" spans="2:53" x14ac:dyDescent="0.25">
      <c r="B407" t="str">
        <f t="shared" si="446"/>
        <v>Ricerca &amp; Sviluppo</v>
      </c>
      <c r="C407" s="77">
        <f t="shared" si="446"/>
        <v>0.1</v>
      </c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>
        <f>+(AA$10*$C407)/12</f>
        <v>0</v>
      </c>
      <c r="AB407" s="72">
        <f t="shared" si="448"/>
        <v>0</v>
      </c>
      <c r="AC407" s="72">
        <f t="shared" si="447"/>
        <v>0</v>
      </c>
      <c r="AD407" s="72">
        <f t="shared" si="447"/>
        <v>0</v>
      </c>
      <c r="AE407" s="72">
        <f t="shared" si="447"/>
        <v>0</v>
      </c>
      <c r="AF407" s="72">
        <f t="shared" si="447"/>
        <v>0</v>
      </c>
      <c r="AG407" s="72">
        <f t="shared" si="447"/>
        <v>0</v>
      </c>
      <c r="AH407" s="72">
        <f t="shared" si="447"/>
        <v>0</v>
      </c>
      <c r="AI407" s="72">
        <f t="shared" si="447"/>
        <v>0</v>
      </c>
      <c r="AJ407" s="72">
        <f t="shared" si="447"/>
        <v>0</v>
      </c>
      <c r="AK407" s="72">
        <f t="shared" si="447"/>
        <v>0</v>
      </c>
      <c r="AL407" s="72">
        <f t="shared" si="447"/>
        <v>0</v>
      </c>
      <c r="AM407" s="72">
        <f t="shared" si="447"/>
        <v>0</v>
      </c>
      <c r="AN407" s="72">
        <f t="shared" si="447"/>
        <v>0</v>
      </c>
      <c r="AO407" s="72">
        <f t="shared" si="447"/>
        <v>0</v>
      </c>
      <c r="AP407" s="72">
        <f t="shared" si="447"/>
        <v>0</v>
      </c>
      <c r="AQ407" s="72">
        <f t="shared" si="447"/>
        <v>0</v>
      </c>
      <c r="AR407" s="72">
        <f t="shared" si="447"/>
        <v>0</v>
      </c>
      <c r="AS407" s="72">
        <f t="shared" si="447"/>
        <v>0</v>
      </c>
      <c r="AT407" s="72">
        <f t="shared" si="447"/>
        <v>0</v>
      </c>
      <c r="AU407" s="72">
        <f t="shared" si="447"/>
        <v>0</v>
      </c>
      <c r="AV407" s="72">
        <f t="shared" si="447"/>
        <v>0</v>
      </c>
      <c r="AW407" s="72">
        <f t="shared" si="447"/>
        <v>0</v>
      </c>
      <c r="AX407" s="72">
        <f t="shared" si="447"/>
        <v>0</v>
      </c>
      <c r="AY407" s="72">
        <f t="shared" si="447"/>
        <v>0</v>
      </c>
      <c r="AZ407" s="72">
        <f t="shared" si="447"/>
        <v>0</v>
      </c>
      <c r="BA407" s="72">
        <f t="shared" si="447"/>
        <v>0</v>
      </c>
    </row>
    <row r="408" spans="2:53" x14ac:dyDescent="0.25">
      <c r="B408" t="str">
        <f t="shared" si="446"/>
        <v>ALTRE IMM.NI IMMATERIALI</v>
      </c>
      <c r="C408" s="77">
        <f t="shared" si="446"/>
        <v>0.1</v>
      </c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  <c r="AA408" s="72">
        <f>+(AA$11*$C408)/12</f>
        <v>0</v>
      </c>
      <c r="AB408" s="72">
        <f t="shared" si="448"/>
        <v>0</v>
      </c>
      <c r="AC408" s="72">
        <f t="shared" si="447"/>
        <v>0</v>
      </c>
      <c r="AD408" s="72">
        <f t="shared" si="447"/>
        <v>0</v>
      </c>
      <c r="AE408" s="72">
        <f t="shared" si="447"/>
        <v>0</v>
      </c>
      <c r="AF408" s="72">
        <f t="shared" si="447"/>
        <v>0</v>
      </c>
      <c r="AG408" s="72">
        <f t="shared" si="447"/>
        <v>0</v>
      </c>
      <c r="AH408" s="72">
        <f t="shared" si="447"/>
        <v>0</v>
      </c>
      <c r="AI408" s="72">
        <f t="shared" si="447"/>
        <v>0</v>
      </c>
      <c r="AJ408" s="72">
        <f t="shared" si="447"/>
        <v>0</v>
      </c>
      <c r="AK408" s="72">
        <f t="shared" si="447"/>
        <v>0</v>
      </c>
      <c r="AL408" s="72">
        <f t="shared" si="447"/>
        <v>0</v>
      </c>
      <c r="AM408" s="72">
        <f t="shared" si="447"/>
        <v>0</v>
      </c>
      <c r="AN408" s="72">
        <f t="shared" si="447"/>
        <v>0</v>
      </c>
      <c r="AO408" s="72">
        <f t="shared" si="447"/>
        <v>0</v>
      </c>
      <c r="AP408" s="72">
        <f t="shared" si="447"/>
        <v>0</v>
      </c>
      <c r="AQ408" s="72">
        <f t="shared" si="447"/>
        <v>0</v>
      </c>
      <c r="AR408" s="72">
        <f t="shared" si="447"/>
        <v>0</v>
      </c>
      <c r="AS408" s="72">
        <f t="shared" si="447"/>
        <v>0</v>
      </c>
      <c r="AT408" s="72">
        <f t="shared" si="447"/>
        <v>0</v>
      </c>
      <c r="AU408" s="72">
        <f t="shared" si="447"/>
        <v>0</v>
      </c>
      <c r="AV408" s="72">
        <f t="shared" si="447"/>
        <v>0</v>
      </c>
      <c r="AW408" s="72">
        <f t="shared" si="447"/>
        <v>0</v>
      </c>
      <c r="AX408" s="72">
        <f t="shared" si="447"/>
        <v>0</v>
      </c>
      <c r="AY408" s="72">
        <f t="shared" si="447"/>
        <v>0</v>
      </c>
      <c r="AZ408" s="72">
        <f t="shared" si="447"/>
        <v>0</v>
      </c>
      <c r="BA408" s="72">
        <f t="shared" si="447"/>
        <v>0</v>
      </c>
    </row>
    <row r="409" spans="2:53" ht="30" x14ac:dyDescent="0.25">
      <c r="C409" s="75"/>
      <c r="F409" s="75" t="s">
        <v>276</v>
      </c>
      <c r="G409" s="75" t="s">
        <v>276</v>
      </c>
      <c r="H409" s="75" t="s">
        <v>276</v>
      </c>
      <c r="I409" s="75" t="s">
        <v>276</v>
      </c>
      <c r="J409" s="75" t="s">
        <v>276</v>
      </c>
      <c r="K409" s="75" t="s">
        <v>276</v>
      </c>
      <c r="L409" s="75" t="s">
        <v>276</v>
      </c>
      <c r="M409" s="75" t="s">
        <v>276</v>
      </c>
      <c r="N409" s="75" t="s">
        <v>276</v>
      </c>
      <c r="O409" s="75" t="s">
        <v>276</v>
      </c>
      <c r="P409" s="75" t="s">
        <v>276</v>
      </c>
      <c r="Q409" s="75" t="s">
        <v>276</v>
      </c>
      <c r="R409" s="75" t="s">
        <v>276</v>
      </c>
      <c r="S409" s="75" t="s">
        <v>276</v>
      </c>
      <c r="T409" s="75" t="s">
        <v>276</v>
      </c>
      <c r="U409" s="75" t="s">
        <v>276</v>
      </c>
      <c r="V409" s="75" t="s">
        <v>276</v>
      </c>
      <c r="W409" s="75" t="s">
        <v>276</v>
      </c>
      <c r="X409" s="75" t="s">
        <v>276</v>
      </c>
      <c r="Y409" s="75" t="s">
        <v>276</v>
      </c>
      <c r="Z409" s="75" t="s">
        <v>276</v>
      </c>
      <c r="AA409" s="75" t="s">
        <v>276</v>
      </c>
      <c r="AB409" s="75" t="s">
        <v>276</v>
      </c>
      <c r="AC409" s="75" t="s">
        <v>276</v>
      </c>
      <c r="AD409" s="75" t="s">
        <v>276</v>
      </c>
      <c r="AE409" s="75" t="s">
        <v>276</v>
      </c>
      <c r="AF409" s="75" t="s">
        <v>276</v>
      </c>
      <c r="AG409" s="75" t="s">
        <v>276</v>
      </c>
      <c r="AH409" s="75" t="s">
        <v>276</v>
      </c>
      <c r="AI409" s="75" t="s">
        <v>276</v>
      </c>
      <c r="AJ409" s="75" t="s">
        <v>276</v>
      </c>
      <c r="AK409" s="75" t="s">
        <v>276</v>
      </c>
      <c r="AL409" s="75" t="s">
        <v>276</v>
      </c>
      <c r="AM409" s="75" t="s">
        <v>276</v>
      </c>
      <c r="AN409" s="75" t="s">
        <v>276</v>
      </c>
      <c r="AO409" s="75" t="s">
        <v>276</v>
      </c>
      <c r="AP409" s="75" t="s">
        <v>276</v>
      </c>
      <c r="AQ409" s="75" t="s">
        <v>276</v>
      </c>
      <c r="AR409" s="75" t="s">
        <v>276</v>
      </c>
      <c r="AS409" s="75" t="s">
        <v>276</v>
      </c>
      <c r="AT409" s="75" t="s">
        <v>276</v>
      </c>
      <c r="AU409" s="75" t="s">
        <v>276</v>
      </c>
      <c r="AV409" s="75" t="s">
        <v>276</v>
      </c>
      <c r="AW409" s="75" t="s">
        <v>276</v>
      </c>
      <c r="AX409" s="75" t="s">
        <v>276</v>
      </c>
      <c r="AY409" s="75" t="s">
        <v>276</v>
      </c>
      <c r="AZ409" s="75" t="s">
        <v>276</v>
      </c>
      <c r="BA409" s="75" t="s">
        <v>276</v>
      </c>
    </row>
    <row r="410" spans="2:53" x14ac:dyDescent="0.25">
      <c r="B410" t="str">
        <f>+B402</f>
        <v>FABBRICATI</v>
      </c>
      <c r="C410" s="77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  <c r="AA410" s="72">
        <f t="shared" ref="AA410:BA410" si="449">+Z410+AA402</f>
        <v>0</v>
      </c>
      <c r="AB410" s="72">
        <f t="shared" si="449"/>
        <v>0</v>
      </c>
      <c r="AC410" s="72">
        <f t="shared" si="449"/>
        <v>0</v>
      </c>
      <c r="AD410" s="72">
        <f t="shared" si="449"/>
        <v>0</v>
      </c>
      <c r="AE410" s="72">
        <f t="shared" si="449"/>
        <v>0</v>
      </c>
      <c r="AF410" s="72">
        <f t="shared" si="449"/>
        <v>0</v>
      </c>
      <c r="AG410" s="72">
        <f t="shared" si="449"/>
        <v>0</v>
      </c>
      <c r="AH410" s="72">
        <f t="shared" si="449"/>
        <v>0</v>
      </c>
      <c r="AI410" s="72">
        <f t="shared" si="449"/>
        <v>0</v>
      </c>
      <c r="AJ410" s="72">
        <f t="shared" si="449"/>
        <v>0</v>
      </c>
      <c r="AK410" s="72">
        <f t="shared" si="449"/>
        <v>0</v>
      </c>
      <c r="AL410" s="72">
        <f t="shared" si="449"/>
        <v>0</v>
      </c>
      <c r="AM410" s="72">
        <f t="shared" si="449"/>
        <v>0</v>
      </c>
      <c r="AN410" s="72">
        <f t="shared" si="449"/>
        <v>0</v>
      </c>
      <c r="AO410" s="72">
        <f t="shared" si="449"/>
        <v>0</v>
      </c>
      <c r="AP410" s="72">
        <f t="shared" si="449"/>
        <v>0</v>
      </c>
      <c r="AQ410" s="72">
        <f t="shared" si="449"/>
        <v>0</v>
      </c>
      <c r="AR410" s="72">
        <f t="shared" si="449"/>
        <v>0</v>
      </c>
      <c r="AS410" s="72">
        <f t="shared" si="449"/>
        <v>0</v>
      </c>
      <c r="AT410" s="72">
        <f t="shared" si="449"/>
        <v>0</v>
      </c>
      <c r="AU410" s="72">
        <f t="shared" si="449"/>
        <v>0</v>
      </c>
      <c r="AV410" s="72">
        <f t="shared" si="449"/>
        <v>0</v>
      </c>
      <c r="AW410" s="72">
        <f t="shared" si="449"/>
        <v>0</v>
      </c>
      <c r="AX410" s="72">
        <f t="shared" si="449"/>
        <v>0</v>
      </c>
      <c r="AY410" s="72">
        <f t="shared" si="449"/>
        <v>0</v>
      </c>
      <c r="AZ410" s="72">
        <f t="shared" si="449"/>
        <v>0</v>
      </c>
      <c r="BA410" s="72">
        <f t="shared" si="449"/>
        <v>0</v>
      </c>
    </row>
    <row r="411" spans="2:53" x14ac:dyDescent="0.25">
      <c r="B411" t="str">
        <f>+B403</f>
        <v>IMPIANTI E MACCHINARI</v>
      </c>
      <c r="C411" s="77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  <c r="AA411" s="72">
        <f t="shared" ref="AA411:BA411" si="450">+Z411+AA403</f>
        <v>0</v>
      </c>
      <c r="AB411" s="72">
        <f t="shared" si="450"/>
        <v>0</v>
      </c>
      <c r="AC411" s="72">
        <f t="shared" si="450"/>
        <v>0</v>
      </c>
      <c r="AD411" s="72">
        <f t="shared" si="450"/>
        <v>0</v>
      </c>
      <c r="AE411" s="72">
        <f t="shared" si="450"/>
        <v>0</v>
      </c>
      <c r="AF411" s="72">
        <f t="shared" si="450"/>
        <v>0</v>
      </c>
      <c r="AG411" s="72">
        <f t="shared" si="450"/>
        <v>0</v>
      </c>
      <c r="AH411" s="72">
        <f t="shared" si="450"/>
        <v>0</v>
      </c>
      <c r="AI411" s="72">
        <f t="shared" si="450"/>
        <v>0</v>
      </c>
      <c r="AJ411" s="72">
        <f t="shared" si="450"/>
        <v>0</v>
      </c>
      <c r="AK411" s="72">
        <f t="shared" si="450"/>
        <v>0</v>
      </c>
      <c r="AL411" s="72">
        <f t="shared" si="450"/>
        <v>0</v>
      </c>
      <c r="AM411" s="72">
        <f t="shared" si="450"/>
        <v>0</v>
      </c>
      <c r="AN411" s="72">
        <f t="shared" si="450"/>
        <v>0</v>
      </c>
      <c r="AO411" s="72">
        <f t="shared" si="450"/>
        <v>0</v>
      </c>
      <c r="AP411" s="72">
        <f t="shared" si="450"/>
        <v>0</v>
      </c>
      <c r="AQ411" s="72">
        <f t="shared" si="450"/>
        <v>0</v>
      </c>
      <c r="AR411" s="72">
        <f t="shared" si="450"/>
        <v>0</v>
      </c>
      <c r="AS411" s="72">
        <f t="shared" si="450"/>
        <v>0</v>
      </c>
      <c r="AT411" s="72">
        <f t="shared" si="450"/>
        <v>0</v>
      </c>
      <c r="AU411" s="72">
        <f t="shared" si="450"/>
        <v>0</v>
      </c>
      <c r="AV411" s="72">
        <f t="shared" si="450"/>
        <v>0</v>
      </c>
      <c r="AW411" s="72">
        <f t="shared" si="450"/>
        <v>0</v>
      </c>
      <c r="AX411" s="72">
        <f t="shared" si="450"/>
        <v>0</v>
      </c>
      <c r="AY411" s="72">
        <f t="shared" si="450"/>
        <v>0</v>
      </c>
      <c r="AZ411" s="72">
        <f t="shared" si="450"/>
        <v>0</v>
      </c>
      <c r="BA411" s="72">
        <f t="shared" si="450"/>
        <v>0</v>
      </c>
    </row>
    <row r="412" spans="2:53" x14ac:dyDescent="0.25">
      <c r="B412" t="str">
        <f>+B404</f>
        <v>ATTREZZATURE IND.LI E COMM.LI</v>
      </c>
      <c r="C412" s="77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  <c r="AA412" s="72">
        <f t="shared" ref="AA412:BA412" si="451">+Z412+AA404</f>
        <v>0</v>
      </c>
      <c r="AB412" s="72">
        <f t="shared" si="451"/>
        <v>0</v>
      </c>
      <c r="AC412" s="72">
        <f t="shared" si="451"/>
        <v>0</v>
      </c>
      <c r="AD412" s="72">
        <f t="shared" si="451"/>
        <v>0</v>
      </c>
      <c r="AE412" s="72">
        <f t="shared" si="451"/>
        <v>0</v>
      </c>
      <c r="AF412" s="72">
        <f t="shared" si="451"/>
        <v>0</v>
      </c>
      <c r="AG412" s="72">
        <f t="shared" si="451"/>
        <v>0</v>
      </c>
      <c r="AH412" s="72">
        <f t="shared" si="451"/>
        <v>0</v>
      </c>
      <c r="AI412" s="72">
        <f t="shared" si="451"/>
        <v>0</v>
      </c>
      <c r="AJ412" s="72">
        <f t="shared" si="451"/>
        <v>0</v>
      </c>
      <c r="AK412" s="72">
        <f t="shared" si="451"/>
        <v>0</v>
      </c>
      <c r="AL412" s="72">
        <f t="shared" si="451"/>
        <v>0</v>
      </c>
      <c r="AM412" s="72">
        <f t="shared" si="451"/>
        <v>0</v>
      </c>
      <c r="AN412" s="72">
        <f t="shared" si="451"/>
        <v>0</v>
      </c>
      <c r="AO412" s="72">
        <f t="shared" si="451"/>
        <v>0</v>
      </c>
      <c r="AP412" s="72">
        <f t="shared" si="451"/>
        <v>0</v>
      </c>
      <c r="AQ412" s="72">
        <f t="shared" si="451"/>
        <v>0</v>
      </c>
      <c r="AR412" s="72">
        <f t="shared" si="451"/>
        <v>0</v>
      </c>
      <c r="AS412" s="72">
        <f t="shared" si="451"/>
        <v>0</v>
      </c>
      <c r="AT412" s="72">
        <f t="shared" si="451"/>
        <v>0</v>
      </c>
      <c r="AU412" s="72">
        <f t="shared" si="451"/>
        <v>0</v>
      </c>
      <c r="AV412" s="72">
        <f t="shared" si="451"/>
        <v>0</v>
      </c>
      <c r="AW412" s="72">
        <f t="shared" si="451"/>
        <v>0</v>
      </c>
      <c r="AX412" s="72">
        <f t="shared" si="451"/>
        <v>0</v>
      </c>
      <c r="AY412" s="72">
        <f t="shared" si="451"/>
        <v>0</v>
      </c>
      <c r="AZ412" s="72">
        <f t="shared" si="451"/>
        <v>0</v>
      </c>
      <c r="BA412" s="72">
        <f t="shared" si="451"/>
        <v>0</v>
      </c>
    </row>
    <row r="413" spans="2:53" x14ac:dyDescent="0.25">
      <c r="B413" t="str">
        <f>+B405</f>
        <v>ALTRI BENI</v>
      </c>
      <c r="C413" s="77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>
        <f t="shared" ref="AA413:BA413" si="452">+Z413+AA405</f>
        <v>0</v>
      </c>
      <c r="AB413" s="72">
        <f t="shared" si="452"/>
        <v>0</v>
      </c>
      <c r="AC413" s="72">
        <f t="shared" si="452"/>
        <v>0</v>
      </c>
      <c r="AD413" s="72">
        <f t="shared" si="452"/>
        <v>0</v>
      </c>
      <c r="AE413" s="72">
        <f t="shared" si="452"/>
        <v>0</v>
      </c>
      <c r="AF413" s="72">
        <f t="shared" si="452"/>
        <v>0</v>
      </c>
      <c r="AG413" s="72">
        <f t="shared" si="452"/>
        <v>0</v>
      </c>
      <c r="AH413" s="72">
        <f t="shared" si="452"/>
        <v>0</v>
      </c>
      <c r="AI413" s="72">
        <f t="shared" si="452"/>
        <v>0</v>
      </c>
      <c r="AJ413" s="72">
        <f t="shared" si="452"/>
        <v>0</v>
      </c>
      <c r="AK413" s="72">
        <f t="shared" si="452"/>
        <v>0</v>
      </c>
      <c r="AL413" s="72">
        <f t="shared" si="452"/>
        <v>0</v>
      </c>
      <c r="AM413" s="72">
        <f t="shared" si="452"/>
        <v>0</v>
      </c>
      <c r="AN413" s="72">
        <f t="shared" si="452"/>
        <v>0</v>
      </c>
      <c r="AO413" s="72">
        <f t="shared" si="452"/>
        <v>0</v>
      </c>
      <c r="AP413" s="72">
        <f t="shared" si="452"/>
        <v>0</v>
      </c>
      <c r="AQ413" s="72">
        <f t="shared" si="452"/>
        <v>0</v>
      </c>
      <c r="AR413" s="72">
        <f t="shared" si="452"/>
        <v>0</v>
      </c>
      <c r="AS413" s="72">
        <f t="shared" si="452"/>
        <v>0</v>
      </c>
      <c r="AT413" s="72">
        <f t="shared" si="452"/>
        <v>0</v>
      </c>
      <c r="AU413" s="72">
        <f t="shared" si="452"/>
        <v>0</v>
      </c>
      <c r="AV413" s="72">
        <f t="shared" si="452"/>
        <v>0</v>
      </c>
      <c r="AW413" s="72">
        <f t="shared" si="452"/>
        <v>0</v>
      </c>
      <c r="AX413" s="72">
        <f t="shared" si="452"/>
        <v>0</v>
      </c>
      <c r="AY413" s="72">
        <f t="shared" si="452"/>
        <v>0</v>
      </c>
      <c r="AZ413" s="72">
        <f t="shared" si="452"/>
        <v>0</v>
      </c>
      <c r="BA413" s="72">
        <f t="shared" si="452"/>
        <v>0</v>
      </c>
    </row>
    <row r="414" spans="2:53" x14ac:dyDescent="0.25">
      <c r="B414" t="str">
        <f t="shared" ref="B414" si="453">+B406</f>
        <v>COSTI D'IMPIANTO E AMPLIAMENTO</v>
      </c>
      <c r="C414" s="77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  <c r="AA414" s="72">
        <f t="shared" ref="AA414:BA414" si="454">+Z414+AA406</f>
        <v>0</v>
      </c>
      <c r="AB414" s="72">
        <f t="shared" si="454"/>
        <v>0</v>
      </c>
      <c r="AC414" s="72">
        <f t="shared" si="454"/>
        <v>0</v>
      </c>
      <c r="AD414" s="72">
        <f t="shared" si="454"/>
        <v>0</v>
      </c>
      <c r="AE414" s="72">
        <f t="shared" si="454"/>
        <v>0</v>
      </c>
      <c r="AF414" s="72">
        <f t="shared" si="454"/>
        <v>0</v>
      </c>
      <c r="AG414" s="72">
        <f t="shared" si="454"/>
        <v>0</v>
      </c>
      <c r="AH414" s="72">
        <f t="shared" si="454"/>
        <v>0</v>
      </c>
      <c r="AI414" s="72">
        <f t="shared" si="454"/>
        <v>0</v>
      </c>
      <c r="AJ414" s="72">
        <f t="shared" si="454"/>
        <v>0</v>
      </c>
      <c r="AK414" s="72">
        <f t="shared" si="454"/>
        <v>0</v>
      </c>
      <c r="AL414" s="72">
        <f t="shared" si="454"/>
        <v>0</v>
      </c>
      <c r="AM414" s="72">
        <f t="shared" si="454"/>
        <v>0</v>
      </c>
      <c r="AN414" s="72">
        <f t="shared" si="454"/>
        <v>0</v>
      </c>
      <c r="AO414" s="72">
        <f t="shared" si="454"/>
        <v>0</v>
      </c>
      <c r="AP414" s="72">
        <f t="shared" si="454"/>
        <v>0</v>
      </c>
      <c r="AQ414" s="72">
        <f t="shared" si="454"/>
        <v>0</v>
      </c>
      <c r="AR414" s="72">
        <f t="shared" si="454"/>
        <v>0</v>
      </c>
      <c r="AS414" s="72">
        <f t="shared" si="454"/>
        <v>0</v>
      </c>
      <c r="AT414" s="72">
        <f t="shared" si="454"/>
        <v>0</v>
      </c>
      <c r="AU414" s="72">
        <f t="shared" si="454"/>
        <v>0</v>
      </c>
      <c r="AV414" s="72">
        <f t="shared" si="454"/>
        <v>0</v>
      </c>
      <c r="AW414" s="72">
        <f t="shared" si="454"/>
        <v>0</v>
      </c>
      <c r="AX414" s="72">
        <f t="shared" si="454"/>
        <v>0</v>
      </c>
      <c r="AY414" s="72">
        <f t="shared" si="454"/>
        <v>0</v>
      </c>
      <c r="AZ414" s="72">
        <f t="shared" si="454"/>
        <v>0</v>
      </c>
      <c r="BA414" s="72">
        <f t="shared" si="454"/>
        <v>0</v>
      </c>
    </row>
    <row r="415" spans="2:53" x14ac:dyDescent="0.25">
      <c r="B415" t="str">
        <f>+B407</f>
        <v>Ricerca &amp; Sviluppo</v>
      </c>
      <c r="C415" s="77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  <c r="AA415" s="72">
        <f t="shared" ref="AA415:BA415" si="455">+Z415+AA407</f>
        <v>0</v>
      </c>
      <c r="AB415" s="72">
        <f t="shared" si="455"/>
        <v>0</v>
      </c>
      <c r="AC415" s="72">
        <f t="shared" si="455"/>
        <v>0</v>
      </c>
      <c r="AD415" s="72">
        <f t="shared" si="455"/>
        <v>0</v>
      </c>
      <c r="AE415" s="72">
        <f t="shared" si="455"/>
        <v>0</v>
      </c>
      <c r="AF415" s="72">
        <f t="shared" si="455"/>
        <v>0</v>
      </c>
      <c r="AG415" s="72">
        <f t="shared" si="455"/>
        <v>0</v>
      </c>
      <c r="AH415" s="72">
        <f t="shared" si="455"/>
        <v>0</v>
      </c>
      <c r="AI415" s="72">
        <f t="shared" si="455"/>
        <v>0</v>
      </c>
      <c r="AJ415" s="72">
        <f t="shared" si="455"/>
        <v>0</v>
      </c>
      <c r="AK415" s="72">
        <f t="shared" si="455"/>
        <v>0</v>
      </c>
      <c r="AL415" s="72">
        <f t="shared" si="455"/>
        <v>0</v>
      </c>
      <c r="AM415" s="72">
        <f t="shared" si="455"/>
        <v>0</v>
      </c>
      <c r="AN415" s="72">
        <f t="shared" si="455"/>
        <v>0</v>
      </c>
      <c r="AO415" s="72">
        <f t="shared" si="455"/>
        <v>0</v>
      </c>
      <c r="AP415" s="72">
        <f t="shared" si="455"/>
        <v>0</v>
      </c>
      <c r="AQ415" s="72">
        <f t="shared" si="455"/>
        <v>0</v>
      </c>
      <c r="AR415" s="72">
        <f t="shared" si="455"/>
        <v>0</v>
      </c>
      <c r="AS415" s="72">
        <f t="shared" si="455"/>
        <v>0</v>
      </c>
      <c r="AT415" s="72">
        <f t="shared" si="455"/>
        <v>0</v>
      </c>
      <c r="AU415" s="72">
        <f t="shared" si="455"/>
        <v>0</v>
      </c>
      <c r="AV415" s="72">
        <f t="shared" si="455"/>
        <v>0</v>
      </c>
      <c r="AW415" s="72">
        <f t="shared" si="455"/>
        <v>0</v>
      </c>
      <c r="AX415" s="72">
        <f t="shared" si="455"/>
        <v>0</v>
      </c>
      <c r="AY415" s="72">
        <f t="shared" si="455"/>
        <v>0</v>
      </c>
      <c r="AZ415" s="72">
        <f t="shared" si="455"/>
        <v>0</v>
      </c>
      <c r="BA415" s="72">
        <f t="shared" si="455"/>
        <v>0</v>
      </c>
    </row>
    <row r="416" spans="2:53" x14ac:dyDescent="0.25">
      <c r="B416" t="str">
        <f>+B408</f>
        <v>ALTRE IMM.NI IMMATERIALI</v>
      </c>
      <c r="C416" s="77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>
        <f t="shared" ref="AA416:BA416" si="456">+Z416+AA408</f>
        <v>0</v>
      </c>
      <c r="AB416" s="72">
        <f t="shared" si="456"/>
        <v>0</v>
      </c>
      <c r="AC416" s="72">
        <f t="shared" si="456"/>
        <v>0</v>
      </c>
      <c r="AD416" s="72">
        <f t="shared" si="456"/>
        <v>0</v>
      </c>
      <c r="AE416" s="72">
        <f t="shared" si="456"/>
        <v>0</v>
      </c>
      <c r="AF416" s="72">
        <f t="shared" si="456"/>
        <v>0</v>
      </c>
      <c r="AG416" s="72">
        <f t="shared" si="456"/>
        <v>0</v>
      </c>
      <c r="AH416" s="72">
        <f t="shared" si="456"/>
        <v>0</v>
      </c>
      <c r="AI416" s="72">
        <f t="shared" si="456"/>
        <v>0</v>
      </c>
      <c r="AJ416" s="72">
        <f t="shared" si="456"/>
        <v>0</v>
      </c>
      <c r="AK416" s="72">
        <f t="shared" si="456"/>
        <v>0</v>
      </c>
      <c r="AL416" s="72">
        <f t="shared" si="456"/>
        <v>0</v>
      </c>
      <c r="AM416" s="72">
        <f t="shared" si="456"/>
        <v>0</v>
      </c>
      <c r="AN416" s="72">
        <f t="shared" si="456"/>
        <v>0</v>
      </c>
      <c r="AO416" s="72">
        <f t="shared" si="456"/>
        <v>0</v>
      </c>
      <c r="AP416" s="72">
        <f t="shared" si="456"/>
        <v>0</v>
      </c>
      <c r="AQ416" s="72">
        <f t="shared" si="456"/>
        <v>0</v>
      </c>
      <c r="AR416" s="72">
        <f t="shared" si="456"/>
        <v>0</v>
      </c>
      <c r="AS416" s="72">
        <f t="shared" si="456"/>
        <v>0</v>
      </c>
      <c r="AT416" s="72">
        <f t="shared" si="456"/>
        <v>0</v>
      </c>
      <c r="AU416" s="72">
        <f t="shared" si="456"/>
        <v>0</v>
      </c>
      <c r="AV416" s="72">
        <f t="shared" si="456"/>
        <v>0</v>
      </c>
      <c r="AW416" s="72">
        <f t="shared" si="456"/>
        <v>0</v>
      </c>
      <c r="AX416" s="72">
        <f t="shared" si="456"/>
        <v>0</v>
      </c>
      <c r="AY416" s="72">
        <f t="shared" si="456"/>
        <v>0</v>
      </c>
      <c r="AZ416" s="72">
        <f t="shared" si="456"/>
        <v>0</v>
      </c>
      <c r="BA416" s="72">
        <f t="shared" si="456"/>
        <v>0</v>
      </c>
    </row>
    <row r="418" spans="2:53" ht="30" x14ac:dyDescent="0.25">
      <c r="C418" s="75" t="s">
        <v>274</v>
      </c>
      <c r="F418" s="75" t="s">
        <v>275</v>
      </c>
      <c r="G418" s="75" t="s">
        <v>275</v>
      </c>
      <c r="H418" s="75" t="s">
        <v>275</v>
      </c>
      <c r="I418" s="75" t="s">
        <v>275</v>
      </c>
      <c r="J418" s="75" t="s">
        <v>275</v>
      </c>
      <c r="K418" s="75" t="s">
        <v>275</v>
      </c>
      <c r="L418" s="75" t="s">
        <v>275</v>
      </c>
      <c r="M418" s="75" t="s">
        <v>275</v>
      </c>
      <c r="N418" s="75" t="s">
        <v>275</v>
      </c>
      <c r="O418" s="75" t="s">
        <v>275</v>
      </c>
      <c r="P418" s="75" t="s">
        <v>275</v>
      </c>
      <c r="Q418" s="75" t="s">
        <v>275</v>
      </c>
      <c r="R418" s="75" t="s">
        <v>275</v>
      </c>
      <c r="S418" s="75" t="s">
        <v>275</v>
      </c>
      <c r="T418" s="75" t="s">
        <v>275</v>
      </c>
      <c r="U418" s="75" t="s">
        <v>275</v>
      </c>
      <c r="V418" s="75" t="s">
        <v>275</v>
      </c>
      <c r="W418" s="75" t="s">
        <v>275</v>
      </c>
      <c r="X418" s="75" t="s">
        <v>275</v>
      </c>
      <c r="Y418" s="75" t="s">
        <v>275</v>
      </c>
      <c r="Z418" s="75" t="s">
        <v>275</v>
      </c>
      <c r="AA418" s="75" t="s">
        <v>275</v>
      </c>
      <c r="AB418" s="75" t="s">
        <v>275</v>
      </c>
      <c r="AC418" s="75" t="s">
        <v>275</v>
      </c>
      <c r="AD418" s="75" t="s">
        <v>275</v>
      </c>
      <c r="AE418" s="75" t="s">
        <v>275</v>
      </c>
      <c r="AF418" s="75" t="s">
        <v>275</v>
      </c>
      <c r="AG418" s="75" t="s">
        <v>275</v>
      </c>
      <c r="AH418" s="75" t="s">
        <v>275</v>
      </c>
      <c r="AI418" s="75" t="s">
        <v>275</v>
      </c>
      <c r="AJ418" s="75" t="s">
        <v>275</v>
      </c>
      <c r="AK418" s="75" t="s">
        <v>275</v>
      </c>
      <c r="AL418" s="75" t="s">
        <v>275</v>
      </c>
      <c r="AM418" s="75" t="s">
        <v>275</v>
      </c>
      <c r="AN418" s="75" t="s">
        <v>275</v>
      </c>
      <c r="AO418" s="75" t="s">
        <v>275</v>
      </c>
      <c r="AP418" s="75" t="s">
        <v>275</v>
      </c>
      <c r="AQ418" s="75" t="s">
        <v>275</v>
      </c>
      <c r="AR418" s="75" t="s">
        <v>275</v>
      </c>
      <c r="AS418" s="75" t="s">
        <v>275</v>
      </c>
      <c r="AT418" s="75" t="s">
        <v>275</v>
      </c>
      <c r="AU418" s="75" t="s">
        <v>275</v>
      </c>
      <c r="AV418" s="75" t="s">
        <v>275</v>
      </c>
      <c r="AW418" s="75" t="s">
        <v>275</v>
      </c>
      <c r="AX418" s="75" t="s">
        <v>275</v>
      </c>
      <c r="AY418" s="75" t="s">
        <v>275</v>
      </c>
      <c r="AZ418" s="75" t="s">
        <v>275</v>
      </c>
      <c r="BA418" s="75" t="s">
        <v>275</v>
      </c>
    </row>
    <row r="419" spans="2:53" x14ac:dyDescent="0.25">
      <c r="B419" t="str">
        <f t="shared" ref="B419:C425" si="457">+B402</f>
        <v>FABBRICATI</v>
      </c>
      <c r="C419" s="77">
        <f t="shared" si="457"/>
        <v>0.1</v>
      </c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  <c r="AA419" s="72"/>
      <c r="AB419" s="72">
        <f>+(AB$5*$C419)/12</f>
        <v>0</v>
      </c>
      <c r="AC419" s="72">
        <f>+IF(AB427=$AB5,0,1)*(SUM($AB5)*$C419)/12</f>
        <v>0</v>
      </c>
      <c r="AD419" s="72">
        <f t="shared" ref="AD419:BA425" si="458">+IF(AC427=$AB5,0,1)*(SUM($AB5)*$C419)/12</f>
        <v>0</v>
      </c>
      <c r="AE419" s="72">
        <f t="shared" si="458"/>
        <v>0</v>
      </c>
      <c r="AF419" s="72">
        <f t="shared" si="458"/>
        <v>0</v>
      </c>
      <c r="AG419" s="72">
        <f t="shared" si="458"/>
        <v>0</v>
      </c>
      <c r="AH419" s="72">
        <f t="shared" si="458"/>
        <v>0</v>
      </c>
      <c r="AI419" s="72">
        <f t="shared" si="458"/>
        <v>0</v>
      </c>
      <c r="AJ419" s="72">
        <f t="shared" si="458"/>
        <v>0</v>
      </c>
      <c r="AK419" s="72">
        <f t="shared" si="458"/>
        <v>0</v>
      </c>
      <c r="AL419" s="72">
        <f t="shared" si="458"/>
        <v>0</v>
      </c>
      <c r="AM419" s="72">
        <f t="shared" si="458"/>
        <v>0</v>
      </c>
      <c r="AN419" s="72">
        <f t="shared" si="458"/>
        <v>0</v>
      </c>
      <c r="AO419" s="72">
        <f t="shared" si="458"/>
        <v>0</v>
      </c>
      <c r="AP419" s="72">
        <f t="shared" si="458"/>
        <v>0</v>
      </c>
      <c r="AQ419" s="72">
        <f t="shared" si="458"/>
        <v>0</v>
      </c>
      <c r="AR419" s="72">
        <f t="shared" si="458"/>
        <v>0</v>
      </c>
      <c r="AS419" s="72">
        <f t="shared" si="458"/>
        <v>0</v>
      </c>
      <c r="AT419" s="72">
        <f t="shared" si="458"/>
        <v>0</v>
      </c>
      <c r="AU419" s="72">
        <f t="shared" si="458"/>
        <v>0</v>
      </c>
      <c r="AV419" s="72">
        <f t="shared" si="458"/>
        <v>0</v>
      </c>
      <c r="AW419" s="72">
        <f t="shared" si="458"/>
        <v>0</v>
      </c>
      <c r="AX419" s="72">
        <f t="shared" si="458"/>
        <v>0</v>
      </c>
      <c r="AY419" s="72">
        <f t="shared" si="458"/>
        <v>0</v>
      </c>
      <c r="AZ419" s="72">
        <f t="shared" si="458"/>
        <v>0</v>
      </c>
      <c r="BA419" s="72">
        <f t="shared" si="458"/>
        <v>0</v>
      </c>
    </row>
    <row r="420" spans="2:53" x14ac:dyDescent="0.25">
      <c r="B420" t="str">
        <f t="shared" si="457"/>
        <v>IMPIANTI E MACCHINARI</v>
      </c>
      <c r="C420" s="77">
        <f t="shared" si="457"/>
        <v>0.1</v>
      </c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  <c r="AA420" s="72"/>
      <c r="AB420" s="72">
        <f>+(AB$6*$C420)/12</f>
        <v>0</v>
      </c>
      <c r="AC420" s="72">
        <f t="shared" ref="AC420:AR425" si="459">+IF(AB428=$AB6,0,1)*(SUM($AB6)*$C420)/12</f>
        <v>0</v>
      </c>
      <c r="AD420" s="72">
        <f t="shared" si="459"/>
        <v>0</v>
      </c>
      <c r="AE420" s="72">
        <f t="shared" si="459"/>
        <v>0</v>
      </c>
      <c r="AF420" s="72">
        <f t="shared" si="459"/>
        <v>0</v>
      </c>
      <c r="AG420" s="72">
        <f t="shared" si="459"/>
        <v>0</v>
      </c>
      <c r="AH420" s="72">
        <f t="shared" si="459"/>
        <v>0</v>
      </c>
      <c r="AI420" s="72">
        <f t="shared" si="459"/>
        <v>0</v>
      </c>
      <c r="AJ420" s="72">
        <f t="shared" si="459"/>
        <v>0</v>
      </c>
      <c r="AK420" s="72">
        <f t="shared" si="459"/>
        <v>0</v>
      </c>
      <c r="AL420" s="72">
        <f t="shared" si="459"/>
        <v>0</v>
      </c>
      <c r="AM420" s="72">
        <f t="shared" si="459"/>
        <v>0</v>
      </c>
      <c r="AN420" s="72">
        <f t="shared" si="459"/>
        <v>0</v>
      </c>
      <c r="AO420" s="72">
        <f t="shared" si="459"/>
        <v>0</v>
      </c>
      <c r="AP420" s="72">
        <f t="shared" si="459"/>
        <v>0</v>
      </c>
      <c r="AQ420" s="72">
        <f t="shared" si="459"/>
        <v>0</v>
      </c>
      <c r="AR420" s="72">
        <f t="shared" si="459"/>
        <v>0</v>
      </c>
      <c r="AS420" s="72">
        <f t="shared" si="458"/>
        <v>0</v>
      </c>
      <c r="AT420" s="72">
        <f t="shared" si="458"/>
        <v>0</v>
      </c>
      <c r="AU420" s="72">
        <f t="shared" si="458"/>
        <v>0</v>
      </c>
      <c r="AV420" s="72">
        <f t="shared" si="458"/>
        <v>0</v>
      </c>
      <c r="AW420" s="72">
        <f t="shared" si="458"/>
        <v>0</v>
      </c>
      <c r="AX420" s="72">
        <f t="shared" si="458"/>
        <v>0</v>
      </c>
      <c r="AY420" s="72">
        <f t="shared" si="458"/>
        <v>0</v>
      </c>
      <c r="AZ420" s="72">
        <f t="shared" si="458"/>
        <v>0</v>
      </c>
      <c r="BA420" s="72">
        <f t="shared" si="458"/>
        <v>0</v>
      </c>
    </row>
    <row r="421" spans="2:53" x14ac:dyDescent="0.25">
      <c r="B421" t="str">
        <f t="shared" si="457"/>
        <v>ATTREZZATURE IND.LI E COMM.LI</v>
      </c>
      <c r="C421" s="77">
        <f t="shared" si="457"/>
        <v>0.1</v>
      </c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  <c r="AA421" s="72"/>
      <c r="AB421" s="72">
        <f>+(AB$7*$C421)/12</f>
        <v>0</v>
      </c>
      <c r="AC421" s="72">
        <f t="shared" si="459"/>
        <v>0</v>
      </c>
      <c r="AD421" s="72">
        <f t="shared" si="458"/>
        <v>0</v>
      </c>
      <c r="AE421" s="72">
        <f t="shared" si="458"/>
        <v>0</v>
      </c>
      <c r="AF421" s="72">
        <f t="shared" si="458"/>
        <v>0</v>
      </c>
      <c r="AG421" s="72">
        <f t="shared" si="458"/>
        <v>0</v>
      </c>
      <c r="AH421" s="72">
        <f t="shared" si="458"/>
        <v>0</v>
      </c>
      <c r="AI421" s="72">
        <f t="shared" si="458"/>
        <v>0</v>
      </c>
      <c r="AJ421" s="72">
        <f t="shared" si="458"/>
        <v>0</v>
      </c>
      <c r="AK421" s="72">
        <f t="shared" si="458"/>
        <v>0</v>
      </c>
      <c r="AL421" s="72">
        <f t="shared" si="458"/>
        <v>0</v>
      </c>
      <c r="AM421" s="72">
        <f t="shared" si="458"/>
        <v>0</v>
      </c>
      <c r="AN421" s="72">
        <f t="shared" si="458"/>
        <v>0</v>
      </c>
      <c r="AO421" s="72">
        <f t="shared" si="458"/>
        <v>0</v>
      </c>
      <c r="AP421" s="72">
        <f t="shared" si="458"/>
        <v>0</v>
      </c>
      <c r="AQ421" s="72">
        <f t="shared" si="458"/>
        <v>0</v>
      </c>
      <c r="AR421" s="72">
        <f t="shared" si="458"/>
        <v>0</v>
      </c>
      <c r="AS421" s="72">
        <f t="shared" si="458"/>
        <v>0</v>
      </c>
      <c r="AT421" s="72">
        <f t="shared" si="458"/>
        <v>0</v>
      </c>
      <c r="AU421" s="72">
        <f t="shared" si="458"/>
        <v>0</v>
      </c>
      <c r="AV421" s="72">
        <f t="shared" si="458"/>
        <v>0</v>
      </c>
      <c r="AW421" s="72">
        <f t="shared" si="458"/>
        <v>0</v>
      </c>
      <c r="AX421" s="72">
        <f t="shared" si="458"/>
        <v>0</v>
      </c>
      <c r="AY421" s="72">
        <f t="shared" si="458"/>
        <v>0</v>
      </c>
      <c r="AZ421" s="72">
        <f t="shared" si="458"/>
        <v>0</v>
      </c>
      <c r="BA421" s="72">
        <f t="shared" si="458"/>
        <v>0</v>
      </c>
    </row>
    <row r="422" spans="2:53" x14ac:dyDescent="0.25">
      <c r="B422" t="str">
        <f t="shared" si="457"/>
        <v>ALTRI BENI</v>
      </c>
      <c r="C422" s="77">
        <f t="shared" si="457"/>
        <v>0.1</v>
      </c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>
        <f>+(AB$8*$C422)/12</f>
        <v>0</v>
      </c>
      <c r="AC422" s="72">
        <f t="shared" si="459"/>
        <v>0</v>
      </c>
      <c r="AD422" s="72">
        <f t="shared" si="458"/>
        <v>0</v>
      </c>
      <c r="AE422" s="72">
        <f t="shared" si="458"/>
        <v>0</v>
      </c>
      <c r="AF422" s="72">
        <f t="shared" si="458"/>
        <v>0</v>
      </c>
      <c r="AG422" s="72">
        <f t="shared" si="458"/>
        <v>0</v>
      </c>
      <c r="AH422" s="72">
        <f t="shared" si="458"/>
        <v>0</v>
      </c>
      <c r="AI422" s="72">
        <f t="shared" si="458"/>
        <v>0</v>
      </c>
      <c r="AJ422" s="72">
        <f t="shared" si="458"/>
        <v>0</v>
      </c>
      <c r="AK422" s="72">
        <f t="shared" si="458"/>
        <v>0</v>
      </c>
      <c r="AL422" s="72">
        <f t="shared" si="458"/>
        <v>0</v>
      </c>
      <c r="AM422" s="72">
        <f t="shared" si="458"/>
        <v>0</v>
      </c>
      <c r="AN422" s="72">
        <f t="shared" si="458"/>
        <v>0</v>
      </c>
      <c r="AO422" s="72">
        <f t="shared" si="458"/>
        <v>0</v>
      </c>
      <c r="AP422" s="72">
        <f t="shared" si="458"/>
        <v>0</v>
      </c>
      <c r="AQ422" s="72">
        <f t="shared" si="458"/>
        <v>0</v>
      </c>
      <c r="AR422" s="72">
        <f t="shared" si="458"/>
        <v>0</v>
      </c>
      <c r="AS422" s="72">
        <f t="shared" si="458"/>
        <v>0</v>
      </c>
      <c r="AT422" s="72">
        <f t="shared" si="458"/>
        <v>0</v>
      </c>
      <c r="AU422" s="72">
        <f t="shared" si="458"/>
        <v>0</v>
      </c>
      <c r="AV422" s="72">
        <f t="shared" si="458"/>
        <v>0</v>
      </c>
      <c r="AW422" s="72">
        <f t="shared" si="458"/>
        <v>0</v>
      </c>
      <c r="AX422" s="72">
        <f t="shared" si="458"/>
        <v>0</v>
      </c>
      <c r="AY422" s="72">
        <f t="shared" si="458"/>
        <v>0</v>
      </c>
      <c r="AZ422" s="72">
        <f t="shared" si="458"/>
        <v>0</v>
      </c>
      <c r="BA422" s="72">
        <f t="shared" si="458"/>
        <v>0</v>
      </c>
    </row>
    <row r="423" spans="2:53" x14ac:dyDescent="0.25">
      <c r="B423" t="str">
        <f t="shared" si="457"/>
        <v>COSTI D'IMPIANTO E AMPLIAMENTO</v>
      </c>
      <c r="C423" s="77">
        <f t="shared" si="457"/>
        <v>0.1</v>
      </c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  <c r="AA423" s="72"/>
      <c r="AB423" s="72">
        <f>+(AB$9*$C423)/12</f>
        <v>0</v>
      </c>
      <c r="AC423" s="72">
        <f t="shared" si="459"/>
        <v>0</v>
      </c>
      <c r="AD423" s="72">
        <f t="shared" si="458"/>
        <v>0</v>
      </c>
      <c r="AE423" s="72">
        <f t="shared" si="458"/>
        <v>0</v>
      </c>
      <c r="AF423" s="72">
        <f t="shared" si="458"/>
        <v>0</v>
      </c>
      <c r="AG423" s="72">
        <f t="shared" si="458"/>
        <v>0</v>
      </c>
      <c r="AH423" s="72">
        <f t="shared" si="458"/>
        <v>0</v>
      </c>
      <c r="AI423" s="72">
        <f t="shared" si="458"/>
        <v>0</v>
      </c>
      <c r="AJ423" s="72">
        <f t="shared" si="458"/>
        <v>0</v>
      </c>
      <c r="AK423" s="72">
        <f t="shared" si="458"/>
        <v>0</v>
      </c>
      <c r="AL423" s="72">
        <f t="shared" si="458"/>
        <v>0</v>
      </c>
      <c r="AM423" s="72">
        <f t="shared" si="458"/>
        <v>0</v>
      </c>
      <c r="AN423" s="72">
        <f t="shared" si="458"/>
        <v>0</v>
      </c>
      <c r="AO423" s="72">
        <f t="shared" si="458"/>
        <v>0</v>
      </c>
      <c r="AP423" s="72">
        <f t="shared" si="458"/>
        <v>0</v>
      </c>
      <c r="AQ423" s="72">
        <f t="shared" si="458"/>
        <v>0</v>
      </c>
      <c r="AR423" s="72">
        <f t="shared" si="458"/>
        <v>0</v>
      </c>
      <c r="AS423" s="72">
        <f t="shared" si="458"/>
        <v>0</v>
      </c>
      <c r="AT423" s="72">
        <f t="shared" si="458"/>
        <v>0</v>
      </c>
      <c r="AU423" s="72">
        <f t="shared" si="458"/>
        <v>0</v>
      </c>
      <c r="AV423" s="72">
        <f t="shared" si="458"/>
        <v>0</v>
      </c>
      <c r="AW423" s="72">
        <f t="shared" si="458"/>
        <v>0</v>
      </c>
      <c r="AX423" s="72">
        <f t="shared" si="458"/>
        <v>0</v>
      </c>
      <c r="AY423" s="72">
        <f t="shared" si="458"/>
        <v>0</v>
      </c>
      <c r="AZ423" s="72">
        <f t="shared" si="458"/>
        <v>0</v>
      </c>
      <c r="BA423" s="72">
        <f t="shared" si="458"/>
        <v>0</v>
      </c>
    </row>
    <row r="424" spans="2:53" x14ac:dyDescent="0.25">
      <c r="B424" t="str">
        <f t="shared" si="457"/>
        <v>Ricerca &amp; Sviluppo</v>
      </c>
      <c r="C424" s="77">
        <f t="shared" si="457"/>
        <v>0.1</v>
      </c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  <c r="AA424" s="72"/>
      <c r="AB424" s="72">
        <f>+(AB$10*$C424)/12</f>
        <v>0</v>
      </c>
      <c r="AC424" s="72">
        <f t="shared" si="459"/>
        <v>0</v>
      </c>
      <c r="AD424" s="72">
        <f t="shared" si="458"/>
        <v>0</v>
      </c>
      <c r="AE424" s="72">
        <f t="shared" si="458"/>
        <v>0</v>
      </c>
      <c r="AF424" s="72">
        <f t="shared" si="458"/>
        <v>0</v>
      </c>
      <c r="AG424" s="72">
        <f t="shared" si="458"/>
        <v>0</v>
      </c>
      <c r="AH424" s="72">
        <f t="shared" si="458"/>
        <v>0</v>
      </c>
      <c r="AI424" s="72">
        <f t="shared" si="458"/>
        <v>0</v>
      </c>
      <c r="AJ424" s="72">
        <f t="shared" si="458"/>
        <v>0</v>
      </c>
      <c r="AK424" s="72">
        <f t="shared" si="458"/>
        <v>0</v>
      </c>
      <c r="AL424" s="72">
        <f t="shared" si="458"/>
        <v>0</v>
      </c>
      <c r="AM424" s="72">
        <f t="shared" si="458"/>
        <v>0</v>
      </c>
      <c r="AN424" s="72">
        <f t="shared" si="458"/>
        <v>0</v>
      </c>
      <c r="AO424" s="72">
        <f t="shared" si="458"/>
        <v>0</v>
      </c>
      <c r="AP424" s="72">
        <f t="shared" si="458"/>
        <v>0</v>
      </c>
      <c r="AQ424" s="72">
        <f t="shared" si="458"/>
        <v>0</v>
      </c>
      <c r="AR424" s="72">
        <f t="shared" si="458"/>
        <v>0</v>
      </c>
      <c r="AS424" s="72">
        <f t="shared" si="458"/>
        <v>0</v>
      </c>
      <c r="AT424" s="72">
        <f t="shared" si="458"/>
        <v>0</v>
      </c>
      <c r="AU424" s="72">
        <f t="shared" si="458"/>
        <v>0</v>
      </c>
      <c r="AV424" s="72">
        <f t="shared" si="458"/>
        <v>0</v>
      </c>
      <c r="AW424" s="72">
        <f t="shared" si="458"/>
        <v>0</v>
      </c>
      <c r="AX424" s="72">
        <f t="shared" si="458"/>
        <v>0</v>
      </c>
      <c r="AY424" s="72">
        <f t="shared" si="458"/>
        <v>0</v>
      </c>
      <c r="AZ424" s="72">
        <f t="shared" si="458"/>
        <v>0</v>
      </c>
      <c r="BA424" s="72">
        <f t="shared" si="458"/>
        <v>0</v>
      </c>
    </row>
    <row r="425" spans="2:53" x14ac:dyDescent="0.25">
      <c r="B425" t="str">
        <f t="shared" si="457"/>
        <v>ALTRE IMM.NI IMMATERIALI</v>
      </c>
      <c r="C425" s="77">
        <f t="shared" si="457"/>
        <v>0.1</v>
      </c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  <c r="AA425" s="72"/>
      <c r="AB425" s="72">
        <f>+(AB$11*$C425)/12</f>
        <v>0</v>
      </c>
      <c r="AC425" s="72">
        <f t="shared" si="459"/>
        <v>0</v>
      </c>
      <c r="AD425" s="72">
        <f t="shared" si="458"/>
        <v>0</v>
      </c>
      <c r="AE425" s="72">
        <f t="shared" si="458"/>
        <v>0</v>
      </c>
      <c r="AF425" s="72">
        <f t="shared" si="458"/>
        <v>0</v>
      </c>
      <c r="AG425" s="72">
        <f t="shared" si="458"/>
        <v>0</v>
      </c>
      <c r="AH425" s="72">
        <f t="shared" si="458"/>
        <v>0</v>
      </c>
      <c r="AI425" s="72">
        <f t="shared" si="458"/>
        <v>0</v>
      </c>
      <c r="AJ425" s="72">
        <f t="shared" si="458"/>
        <v>0</v>
      </c>
      <c r="AK425" s="72">
        <f t="shared" si="458"/>
        <v>0</v>
      </c>
      <c r="AL425" s="72">
        <f t="shared" si="458"/>
        <v>0</v>
      </c>
      <c r="AM425" s="72">
        <f t="shared" si="458"/>
        <v>0</v>
      </c>
      <c r="AN425" s="72">
        <f t="shared" si="458"/>
        <v>0</v>
      </c>
      <c r="AO425" s="72">
        <f t="shared" si="458"/>
        <v>0</v>
      </c>
      <c r="AP425" s="72">
        <f t="shared" si="458"/>
        <v>0</v>
      </c>
      <c r="AQ425" s="72">
        <f t="shared" si="458"/>
        <v>0</v>
      </c>
      <c r="AR425" s="72">
        <f t="shared" si="458"/>
        <v>0</v>
      </c>
      <c r="AS425" s="72">
        <f t="shared" si="458"/>
        <v>0</v>
      </c>
      <c r="AT425" s="72">
        <f t="shared" si="458"/>
        <v>0</v>
      </c>
      <c r="AU425" s="72">
        <f t="shared" si="458"/>
        <v>0</v>
      </c>
      <c r="AV425" s="72">
        <f t="shared" si="458"/>
        <v>0</v>
      </c>
      <c r="AW425" s="72">
        <f t="shared" si="458"/>
        <v>0</v>
      </c>
      <c r="AX425" s="72">
        <f t="shared" si="458"/>
        <v>0</v>
      </c>
      <c r="AY425" s="72">
        <f t="shared" si="458"/>
        <v>0</v>
      </c>
      <c r="AZ425" s="72">
        <f t="shared" si="458"/>
        <v>0</v>
      </c>
      <c r="BA425" s="72">
        <f t="shared" si="458"/>
        <v>0</v>
      </c>
    </row>
    <row r="426" spans="2:53" ht="30" x14ac:dyDescent="0.25">
      <c r="C426" s="75"/>
      <c r="F426" s="75" t="s">
        <v>276</v>
      </c>
      <c r="G426" s="75" t="s">
        <v>276</v>
      </c>
      <c r="H426" s="75" t="s">
        <v>276</v>
      </c>
      <c r="I426" s="75" t="s">
        <v>276</v>
      </c>
      <c r="J426" s="75" t="s">
        <v>276</v>
      </c>
      <c r="K426" s="75" t="s">
        <v>276</v>
      </c>
      <c r="L426" s="75" t="s">
        <v>276</v>
      </c>
      <c r="M426" s="75" t="s">
        <v>276</v>
      </c>
      <c r="N426" s="75" t="s">
        <v>276</v>
      </c>
      <c r="O426" s="75" t="s">
        <v>276</v>
      </c>
      <c r="P426" s="75" t="s">
        <v>276</v>
      </c>
      <c r="Q426" s="75" t="s">
        <v>276</v>
      </c>
      <c r="R426" s="75" t="s">
        <v>276</v>
      </c>
      <c r="S426" s="75" t="s">
        <v>276</v>
      </c>
      <c r="T426" s="75" t="s">
        <v>276</v>
      </c>
      <c r="U426" s="75" t="s">
        <v>276</v>
      </c>
      <c r="V426" s="75" t="s">
        <v>276</v>
      </c>
      <c r="W426" s="75" t="s">
        <v>276</v>
      </c>
      <c r="X426" s="75" t="s">
        <v>276</v>
      </c>
      <c r="Y426" s="75" t="s">
        <v>276</v>
      </c>
      <c r="Z426" s="75" t="s">
        <v>276</v>
      </c>
      <c r="AA426" s="75" t="s">
        <v>276</v>
      </c>
      <c r="AB426" s="75" t="s">
        <v>276</v>
      </c>
      <c r="AC426" s="75" t="s">
        <v>276</v>
      </c>
      <c r="AD426" s="75" t="s">
        <v>276</v>
      </c>
      <c r="AE426" s="75" t="s">
        <v>276</v>
      </c>
      <c r="AF426" s="75" t="s">
        <v>276</v>
      </c>
      <c r="AG426" s="75" t="s">
        <v>276</v>
      </c>
      <c r="AH426" s="75" t="s">
        <v>276</v>
      </c>
      <c r="AI426" s="75" t="s">
        <v>276</v>
      </c>
      <c r="AJ426" s="75" t="s">
        <v>276</v>
      </c>
      <c r="AK426" s="75" t="s">
        <v>276</v>
      </c>
      <c r="AL426" s="75" t="s">
        <v>276</v>
      </c>
      <c r="AM426" s="75" t="s">
        <v>276</v>
      </c>
      <c r="AN426" s="75" t="s">
        <v>276</v>
      </c>
      <c r="AO426" s="75" t="s">
        <v>276</v>
      </c>
      <c r="AP426" s="75" t="s">
        <v>276</v>
      </c>
      <c r="AQ426" s="75" t="s">
        <v>276</v>
      </c>
      <c r="AR426" s="75" t="s">
        <v>276</v>
      </c>
      <c r="AS426" s="75" t="s">
        <v>276</v>
      </c>
      <c r="AT426" s="75" t="s">
        <v>276</v>
      </c>
      <c r="AU426" s="75" t="s">
        <v>276</v>
      </c>
      <c r="AV426" s="75" t="s">
        <v>276</v>
      </c>
      <c r="AW426" s="75" t="s">
        <v>276</v>
      </c>
      <c r="AX426" s="75" t="s">
        <v>276</v>
      </c>
      <c r="AY426" s="75" t="s">
        <v>276</v>
      </c>
      <c r="AZ426" s="75" t="s">
        <v>276</v>
      </c>
      <c r="BA426" s="75" t="s">
        <v>276</v>
      </c>
    </row>
    <row r="427" spans="2:53" x14ac:dyDescent="0.25">
      <c r="B427" t="str">
        <f t="shared" ref="B427:B433" si="460">+B419</f>
        <v>FABBRICATI</v>
      </c>
      <c r="C427" s="77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  <c r="AA427" s="72"/>
      <c r="AB427" s="72">
        <f t="shared" ref="AB427:BA427" si="461">+AA427+AB419</f>
        <v>0</v>
      </c>
      <c r="AC427" s="72">
        <f t="shared" si="461"/>
        <v>0</v>
      </c>
      <c r="AD427" s="72">
        <f t="shared" si="461"/>
        <v>0</v>
      </c>
      <c r="AE427" s="72">
        <f t="shared" si="461"/>
        <v>0</v>
      </c>
      <c r="AF427" s="72">
        <f t="shared" si="461"/>
        <v>0</v>
      </c>
      <c r="AG427" s="72">
        <f t="shared" si="461"/>
        <v>0</v>
      </c>
      <c r="AH427" s="72">
        <f t="shared" si="461"/>
        <v>0</v>
      </c>
      <c r="AI427" s="72">
        <f t="shared" si="461"/>
        <v>0</v>
      </c>
      <c r="AJ427" s="72">
        <f t="shared" si="461"/>
        <v>0</v>
      </c>
      <c r="AK427" s="72">
        <f t="shared" si="461"/>
        <v>0</v>
      </c>
      <c r="AL427" s="72">
        <f t="shared" si="461"/>
        <v>0</v>
      </c>
      <c r="AM427" s="72">
        <f t="shared" si="461"/>
        <v>0</v>
      </c>
      <c r="AN427" s="72">
        <f t="shared" si="461"/>
        <v>0</v>
      </c>
      <c r="AO427" s="72">
        <f t="shared" si="461"/>
        <v>0</v>
      </c>
      <c r="AP427" s="72">
        <f t="shared" si="461"/>
        <v>0</v>
      </c>
      <c r="AQ427" s="72">
        <f t="shared" si="461"/>
        <v>0</v>
      </c>
      <c r="AR427" s="72">
        <f t="shared" si="461"/>
        <v>0</v>
      </c>
      <c r="AS427" s="72">
        <f t="shared" si="461"/>
        <v>0</v>
      </c>
      <c r="AT427" s="72">
        <f t="shared" si="461"/>
        <v>0</v>
      </c>
      <c r="AU427" s="72">
        <f t="shared" si="461"/>
        <v>0</v>
      </c>
      <c r="AV427" s="72">
        <f t="shared" si="461"/>
        <v>0</v>
      </c>
      <c r="AW427" s="72">
        <f t="shared" si="461"/>
        <v>0</v>
      </c>
      <c r="AX427" s="72">
        <f t="shared" si="461"/>
        <v>0</v>
      </c>
      <c r="AY427" s="72">
        <f t="shared" si="461"/>
        <v>0</v>
      </c>
      <c r="AZ427" s="72">
        <f t="shared" si="461"/>
        <v>0</v>
      </c>
      <c r="BA427" s="72">
        <f t="shared" si="461"/>
        <v>0</v>
      </c>
    </row>
    <row r="428" spans="2:53" x14ac:dyDescent="0.25">
      <c r="B428" t="str">
        <f t="shared" si="460"/>
        <v>IMPIANTI E MACCHINARI</v>
      </c>
      <c r="C428" s="77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  <c r="AA428" s="72"/>
      <c r="AB428" s="72">
        <f t="shared" ref="AB428:BA428" si="462">+AA428+AB420</f>
        <v>0</v>
      </c>
      <c r="AC428" s="72">
        <f t="shared" si="462"/>
        <v>0</v>
      </c>
      <c r="AD428" s="72">
        <f t="shared" si="462"/>
        <v>0</v>
      </c>
      <c r="AE428" s="72">
        <f t="shared" si="462"/>
        <v>0</v>
      </c>
      <c r="AF428" s="72">
        <f t="shared" si="462"/>
        <v>0</v>
      </c>
      <c r="AG428" s="72">
        <f t="shared" si="462"/>
        <v>0</v>
      </c>
      <c r="AH428" s="72">
        <f t="shared" si="462"/>
        <v>0</v>
      </c>
      <c r="AI428" s="72">
        <f t="shared" si="462"/>
        <v>0</v>
      </c>
      <c r="AJ428" s="72">
        <f t="shared" si="462"/>
        <v>0</v>
      </c>
      <c r="AK428" s="72">
        <f t="shared" si="462"/>
        <v>0</v>
      </c>
      <c r="AL428" s="72">
        <f t="shared" si="462"/>
        <v>0</v>
      </c>
      <c r="AM428" s="72">
        <f t="shared" si="462"/>
        <v>0</v>
      </c>
      <c r="AN428" s="72">
        <f t="shared" si="462"/>
        <v>0</v>
      </c>
      <c r="AO428" s="72">
        <f t="shared" si="462"/>
        <v>0</v>
      </c>
      <c r="AP428" s="72">
        <f t="shared" si="462"/>
        <v>0</v>
      </c>
      <c r="AQ428" s="72">
        <f t="shared" si="462"/>
        <v>0</v>
      </c>
      <c r="AR428" s="72">
        <f t="shared" si="462"/>
        <v>0</v>
      </c>
      <c r="AS428" s="72">
        <f t="shared" si="462"/>
        <v>0</v>
      </c>
      <c r="AT428" s="72">
        <f t="shared" si="462"/>
        <v>0</v>
      </c>
      <c r="AU428" s="72">
        <f t="shared" si="462"/>
        <v>0</v>
      </c>
      <c r="AV428" s="72">
        <f t="shared" si="462"/>
        <v>0</v>
      </c>
      <c r="AW428" s="72">
        <f t="shared" si="462"/>
        <v>0</v>
      </c>
      <c r="AX428" s="72">
        <f t="shared" si="462"/>
        <v>0</v>
      </c>
      <c r="AY428" s="72">
        <f t="shared" si="462"/>
        <v>0</v>
      </c>
      <c r="AZ428" s="72">
        <f t="shared" si="462"/>
        <v>0</v>
      </c>
      <c r="BA428" s="72">
        <f t="shared" si="462"/>
        <v>0</v>
      </c>
    </row>
    <row r="429" spans="2:53" x14ac:dyDescent="0.25">
      <c r="B429" t="str">
        <f t="shared" si="460"/>
        <v>ATTREZZATURE IND.LI E COMM.LI</v>
      </c>
      <c r="C429" s="77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  <c r="AA429" s="72"/>
      <c r="AB429" s="72">
        <f t="shared" ref="AB429:BA429" si="463">+AA429+AB421</f>
        <v>0</v>
      </c>
      <c r="AC429" s="72">
        <f t="shared" si="463"/>
        <v>0</v>
      </c>
      <c r="AD429" s="72">
        <f t="shared" si="463"/>
        <v>0</v>
      </c>
      <c r="AE429" s="72">
        <f t="shared" si="463"/>
        <v>0</v>
      </c>
      <c r="AF429" s="72">
        <f t="shared" si="463"/>
        <v>0</v>
      </c>
      <c r="AG429" s="72">
        <f t="shared" si="463"/>
        <v>0</v>
      </c>
      <c r="AH429" s="72">
        <f t="shared" si="463"/>
        <v>0</v>
      </c>
      <c r="AI429" s="72">
        <f t="shared" si="463"/>
        <v>0</v>
      </c>
      <c r="AJ429" s="72">
        <f t="shared" si="463"/>
        <v>0</v>
      </c>
      <c r="AK429" s="72">
        <f t="shared" si="463"/>
        <v>0</v>
      </c>
      <c r="AL429" s="72">
        <f t="shared" si="463"/>
        <v>0</v>
      </c>
      <c r="AM429" s="72">
        <f t="shared" si="463"/>
        <v>0</v>
      </c>
      <c r="AN429" s="72">
        <f t="shared" si="463"/>
        <v>0</v>
      </c>
      <c r="AO429" s="72">
        <f t="shared" si="463"/>
        <v>0</v>
      </c>
      <c r="AP429" s="72">
        <f t="shared" si="463"/>
        <v>0</v>
      </c>
      <c r="AQ429" s="72">
        <f t="shared" si="463"/>
        <v>0</v>
      </c>
      <c r="AR429" s="72">
        <f t="shared" si="463"/>
        <v>0</v>
      </c>
      <c r="AS429" s="72">
        <f t="shared" si="463"/>
        <v>0</v>
      </c>
      <c r="AT429" s="72">
        <f t="shared" si="463"/>
        <v>0</v>
      </c>
      <c r="AU429" s="72">
        <f t="shared" si="463"/>
        <v>0</v>
      </c>
      <c r="AV429" s="72">
        <f t="shared" si="463"/>
        <v>0</v>
      </c>
      <c r="AW429" s="72">
        <f t="shared" si="463"/>
        <v>0</v>
      </c>
      <c r="AX429" s="72">
        <f t="shared" si="463"/>
        <v>0</v>
      </c>
      <c r="AY429" s="72">
        <f t="shared" si="463"/>
        <v>0</v>
      </c>
      <c r="AZ429" s="72">
        <f t="shared" si="463"/>
        <v>0</v>
      </c>
      <c r="BA429" s="72">
        <f t="shared" si="463"/>
        <v>0</v>
      </c>
    </row>
    <row r="430" spans="2:53" x14ac:dyDescent="0.25">
      <c r="B430" t="str">
        <f t="shared" si="460"/>
        <v>ALTRI BENI</v>
      </c>
      <c r="C430" s="77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  <c r="AA430" s="72"/>
      <c r="AB430" s="72">
        <f t="shared" ref="AB430:BA430" si="464">+AA430+AB422</f>
        <v>0</v>
      </c>
      <c r="AC430" s="72">
        <f t="shared" si="464"/>
        <v>0</v>
      </c>
      <c r="AD430" s="72">
        <f t="shared" si="464"/>
        <v>0</v>
      </c>
      <c r="AE430" s="72">
        <f t="shared" si="464"/>
        <v>0</v>
      </c>
      <c r="AF430" s="72">
        <f t="shared" si="464"/>
        <v>0</v>
      </c>
      <c r="AG430" s="72">
        <f t="shared" si="464"/>
        <v>0</v>
      </c>
      <c r="AH430" s="72">
        <f t="shared" si="464"/>
        <v>0</v>
      </c>
      <c r="AI430" s="72">
        <f t="shared" si="464"/>
        <v>0</v>
      </c>
      <c r="AJ430" s="72">
        <f t="shared" si="464"/>
        <v>0</v>
      </c>
      <c r="AK430" s="72">
        <f t="shared" si="464"/>
        <v>0</v>
      </c>
      <c r="AL430" s="72">
        <f t="shared" si="464"/>
        <v>0</v>
      </c>
      <c r="AM430" s="72">
        <f t="shared" si="464"/>
        <v>0</v>
      </c>
      <c r="AN430" s="72">
        <f t="shared" si="464"/>
        <v>0</v>
      </c>
      <c r="AO430" s="72">
        <f t="shared" si="464"/>
        <v>0</v>
      </c>
      <c r="AP430" s="72">
        <f t="shared" si="464"/>
        <v>0</v>
      </c>
      <c r="AQ430" s="72">
        <f t="shared" si="464"/>
        <v>0</v>
      </c>
      <c r="AR430" s="72">
        <f t="shared" si="464"/>
        <v>0</v>
      </c>
      <c r="AS430" s="72">
        <f t="shared" si="464"/>
        <v>0</v>
      </c>
      <c r="AT430" s="72">
        <f t="shared" si="464"/>
        <v>0</v>
      </c>
      <c r="AU430" s="72">
        <f t="shared" si="464"/>
        <v>0</v>
      </c>
      <c r="AV430" s="72">
        <f t="shared" si="464"/>
        <v>0</v>
      </c>
      <c r="AW430" s="72">
        <f t="shared" si="464"/>
        <v>0</v>
      </c>
      <c r="AX430" s="72">
        <f t="shared" si="464"/>
        <v>0</v>
      </c>
      <c r="AY430" s="72">
        <f t="shared" si="464"/>
        <v>0</v>
      </c>
      <c r="AZ430" s="72">
        <f t="shared" si="464"/>
        <v>0</v>
      </c>
      <c r="BA430" s="72">
        <f t="shared" si="464"/>
        <v>0</v>
      </c>
    </row>
    <row r="431" spans="2:53" x14ac:dyDescent="0.25">
      <c r="B431" t="str">
        <f t="shared" si="460"/>
        <v>COSTI D'IMPIANTO E AMPLIAMENTO</v>
      </c>
      <c r="C431" s="77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>
        <f t="shared" ref="AB431:BA431" si="465">+AA431+AB423</f>
        <v>0</v>
      </c>
      <c r="AC431" s="72">
        <f t="shared" si="465"/>
        <v>0</v>
      </c>
      <c r="AD431" s="72">
        <f t="shared" si="465"/>
        <v>0</v>
      </c>
      <c r="AE431" s="72">
        <f t="shared" si="465"/>
        <v>0</v>
      </c>
      <c r="AF431" s="72">
        <f t="shared" si="465"/>
        <v>0</v>
      </c>
      <c r="AG431" s="72">
        <f t="shared" si="465"/>
        <v>0</v>
      </c>
      <c r="AH431" s="72">
        <f t="shared" si="465"/>
        <v>0</v>
      </c>
      <c r="AI431" s="72">
        <f t="shared" si="465"/>
        <v>0</v>
      </c>
      <c r="AJ431" s="72">
        <f t="shared" si="465"/>
        <v>0</v>
      </c>
      <c r="AK431" s="72">
        <f t="shared" si="465"/>
        <v>0</v>
      </c>
      <c r="AL431" s="72">
        <f t="shared" si="465"/>
        <v>0</v>
      </c>
      <c r="AM431" s="72">
        <f t="shared" si="465"/>
        <v>0</v>
      </c>
      <c r="AN431" s="72">
        <f t="shared" si="465"/>
        <v>0</v>
      </c>
      <c r="AO431" s="72">
        <f t="shared" si="465"/>
        <v>0</v>
      </c>
      <c r="AP431" s="72">
        <f t="shared" si="465"/>
        <v>0</v>
      </c>
      <c r="AQ431" s="72">
        <f t="shared" si="465"/>
        <v>0</v>
      </c>
      <c r="AR431" s="72">
        <f t="shared" si="465"/>
        <v>0</v>
      </c>
      <c r="AS431" s="72">
        <f t="shared" si="465"/>
        <v>0</v>
      </c>
      <c r="AT431" s="72">
        <f t="shared" si="465"/>
        <v>0</v>
      </c>
      <c r="AU431" s="72">
        <f t="shared" si="465"/>
        <v>0</v>
      </c>
      <c r="AV431" s="72">
        <f t="shared" si="465"/>
        <v>0</v>
      </c>
      <c r="AW431" s="72">
        <f t="shared" si="465"/>
        <v>0</v>
      </c>
      <c r="AX431" s="72">
        <f t="shared" si="465"/>
        <v>0</v>
      </c>
      <c r="AY431" s="72">
        <f t="shared" si="465"/>
        <v>0</v>
      </c>
      <c r="AZ431" s="72">
        <f t="shared" si="465"/>
        <v>0</v>
      </c>
      <c r="BA431" s="72">
        <f t="shared" si="465"/>
        <v>0</v>
      </c>
    </row>
    <row r="432" spans="2:53" x14ac:dyDescent="0.25">
      <c r="B432" t="str">
        <f t="shared" si="460"/>
        <v>Ricerca &amp; Sviluppo</v>
      </c>
      <c r="C432" s="77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  <c r="AA432" s="72"/>
      <c r="AB432" s="72">
        <f t="shared" ref="AB432:BA432" si="466">+AA432+AB424</f>
        <v>0</v>
      </c>
      <c r="AC432" s="72">
        <f t="shared" si="466"/>
        <v>0</v>
      </c>
      <c r="AD432" s="72">
        <f t="shared" si="466"/>
        <v>0</v>
      </c>
      <c r="AE432" s="72">
        <f t="shared" si="466"/>
        <v>0</v>
      </c>
      <c r="AF432" s="72">
        <f t="shared" si="466"/>
        <v>0</v>
      </c>
      <c r="AG432" s="72">
        <f t="shared" si="466"/>
        <v>0</v>
      </c>
      <c r="AH432" s="72">
        <f t="shared" si="466"/>
        <v>0</v>
      </c>
      <c r="AI432" s="72">
        <f t="shared" si="466"/>
        <v>0</v>
      </c>
      <c r="AJ432" s="72">
        <f t="shared" si="466"/>
        <v>0</v>
      </c>
      <c r="AK432" s="72">
        <f t="shared" si="466"/>
        <v>0</v>
      </c>
      <c r="AL432" s="72">
        <f t="shared" si="466"/>
        <v>0</v>
      </c>
      <c r="AM432" s="72">
        <f t="shared" si="466"/>
        <v>0</v>
      </c>
      <c r="AN432" s="72">
        <f t="shared" si="466"/>
        <v>0</v>
      </c>
      <c r="AO432" s="72">
        <f t="shared" si="466"/>
        <v>0</v>
      </c>
      <c r="AP432" s="72">
        <f t="shared" si="466"/>
        <v>0</v>
      </c>
      <c r="AQ432" s="72">
        <f t="shared" si="466"/>
        <v>0</v>
      </c>
      <c r="AR432" s="72">
        <f t="shared" si="466"/>
        <v>0</v>
      </c>
      <c r="AS432" s="72">
        <f t="shared" si="466"/>
        <v>0</v>
      </c>
      <c r="AT432" s="72">
        <f t="shared" si="466"/>
        <v>0</v>
      </c>
      <c r="AU432" s="72">
        <f t="shared" si="466"/>
        <v>0</v>
      </c>
      <c r="AV432" s="72">
        <f t="shared" si="466"/>
        <v>0</v>
      </c>
      <c r="AW432" s="72">
        <f t="shared" si="466"/>
        <v>0</v>
      </c>
      <c r="AX432" s="72">
        <f t="shared" si="466"/>
        <v>0</v>
      </c>
      <c r="AY432" s="72">
        <f t="shared" si="466"/>
        <v>0</v>
      </c>
      <c r="AZ432" s="72">
        <f t="shared" si="466"/>
        <v>0</v>
      </c>
      <c r="BA432" s="72">
        <f t="shared" si="466"/>
        <v>0</v>
      </c>
    </row>
    <row r="433" spans="2:53" x14ac:dyDescent="0.25">
      <c r="B433" t="str">
        <f t="shared" si="460"/>
        <v>ALTRE IMM.NI IMMATERIALI</v>
      </c>
      <c r="C433" s="77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>
        <f t="shared" ref="AB433:BA433" si="467">+AA433+AB425</f>
        <v>0</v>
      </c>
      <c r="AC433" s="72">
        <f t="shared" si="467"/>
        <v>0</v>
      </c>
      <c r="AD433" s="72">
        <f t="shared" si="467"/>
        <v>0</v>
      </c>
      <c r="AE433" s="72">
        <f t="shared" si="467"/>
        <v>0</v>
      </c>
      <c r="AF433" s="72">
        <f t="shared" si="467"/>
        <v>0</v>
      </c>
      <c r="AG433" s="72">
        <f t="shared" si="467"/>
        <v>0</v>
      </c>
      <c r="AH433" s="72">
        <f t="shared" si="467"/>
        <v>0</v>
      </c>
      <c r="AI433" s="72">
        <f t="shared" si="467"/>
        <v>0</v>
      </c>
      <c r="AJ433" s="72">
        <f t="shared" si="467"/>
        <v>0</v>
      </c>
      <c r="AK433" s="72">
        <f t="shared" si="467"/>
        <v>0</v>
      </c>
      <c r="AL433" s="72">
        <f t="shared" si="467"/>
        <v>0</v>
      </c>
      <c r="AM433" s="72">
        <f t="shared" si="467"/>
        <v>0</v>
      </c>
      <c r="AN433" s="72">
        <f t="shared" si="467"/>
        <v>0</v>
      </c>
      <c r="AO433" s="72">
        <f t="shared" si="467"/>
        <v>0</v>
      </c>
      <c r="AP433" s="72">
        <f t="shared" si="467"/>
        <v>0</v>
      </c>
      <c r="AQ433" s="72">
        <f t="shared" si="467"/>
        <v>0</v>
      </c>
      <c r="AR433" s="72">
        <f t="shared" si="467"/>
        <v>0</v>
      </c>
      <c r="AS433" s="72">
        <f t="shared" si="467"/>
        <v>0</v>
      </c>
      <c r="AT433" s="72">
        <f t="shared" si="467"/>
        <v>0</v>
      </c>
      <c r="AU433" s="72">
        <f t="shared" si="467"/>
        <v>0</v>
      </c>
      <c r="AV433" s="72">
        <f t="shared" si="467"/>
        <v>0</v>
      </c>
      <c r="AW433" s="72">
        <f t="shared" si="467"/>
        <v>0</v>
      </c>
      <c r="AX433" s="72">
        <f t="shared" si="467"/>
        <v>0</v>
      </c>
      <c r="AY433" s="72">
        <f t="shared" si="467"/>
        <v>0</v>
      </c>
      <c r="AZ433" s="72">
        <f t="shared" si="467"/>
        <v>0</v>
      </c>
      <c r="BA433" s="72">
        <f t="shared" si="467"/>
        <v>0</v>
      </c>
    </row>
    <row r="435" spans="2:53" ht="30" x14ac:dyDescent="0.25">
      <c r="C435" s="75" t="s">
        <v>274</v>
      </c>
      <c r="F435" s="75" t="s">
        <v>275</v>
      </c>
      <c r="G435" s="75" t="s">
        <v>275</v>
      </c>
      <c r="H435" s="75" t="s">
        <v>275</v>
      </c>
      <c r="I435" s="75" t="s">
        <v>275</v>
      </c>
      <c r="J435" s="75" t="s">
        <v>275</v>
      </c>
      <c r="K435" s="75" t="s">
        <v>275</v>
      </c>
      <c r="L435" s="75" t="s">
        <v>275</v>
      </c>
      <c r="M435" s="75" t="s">
        <v>275</v>
      </c>
      <c r="N435" s="75" t="s">
        <v>275</v>
      </c>
      <c r="O435" s="75" t="s">
        <v>275</v>
      </c>
      <c r="P435" s="75" t="s">
        <v>275</v>
      </c>
      <c r="Q435" s="75" t="s">
        <v>275</v>
      </c>
      <c r="R435" s="75" t="s">
        <v>275</v>
      </c>
      <c r="S435" s="75" t="s">
        <v>275</v>
      </c>
      <c r="T435" s="75" t="s">
        <v>275</v>
      </c>
      <c r="U435" s="75" t="s">
        <v>275</v>
      </c>
      <c r="V435" s="75" t="s">
        <v>275</v>
      </c>
      <c r="W435" s="75" t="s">
        <v>275</v>
      </c>
      <c r="X435" s="75" t="s">
        <v>275</v>
      </c>
      <c r="Y435" s="75" t="s">
        <v>275</v>
      </c>
      <c r="Z435" s="75" t="s">
        <v>275</v>
      </c>
      <c r="AA435" s="75" t="s">
        <v>275</v>
      </c>
      <c r="AB435" s="75" t="s">
        <v>275</v>
      </c>
      <c r="AC435" s="75" t="s">
        <v>275</v>
      </c>
      <c r="AD435" s="75" t="s">
        <v>275</v>
      </c>
      <c r="AE435" s="75" t="s">
        <v>275</v>
      </c>
      <c r="AF435" s="75" t="s">
        <v>275</v>
      </c>
      <c r="AG435" s="75" t="s">
        <v>275</v>
      </c>
      <c r="AH435" s="75" t="s">
        <v>275</v>
      </c>
      <c r="AI435" s="75" t="s">
        <v>275</v>
      </c>
      <c r="AJ435" s="75" t="s">
        <v>275</v>
      </c>
      <c r="AK435" s="75" t="s">
        <v>275</v>
      </c>
      <c r="AL435" s="75" t="s">
        <v>275</v>
      </c>
      <c r="AM435" s="75" t="s">
        <v>275</v>
      </c>
      <c r="AN435" s="75" t="s">
        <v>275</v>
      </c>
      <c r="AO435" s="75" t="s">
        <v>275</v>
      </c>
      <c r="AP435" s="75" t="s">
        <v>275</v>
      </c>
      <c r="AQ435" s="75" t="s">
        <v>275</v>
      </c>
      <c r="AR435" s="75" t="s">
        <v>275</v>
      </c>
      <c r="AS435" s="75" t="s">
        <v>275</v>
      </c>
      <c r="AT435" s="75" t="s">
        <v>275</v>
      </c>
      <c r="AU435" s="75" t="s">
        <v>275</v>
      </c>
      <c r="AV435" s="75" t="s">
        <v>275</v>
      </c>
      <c r="AW435" s="75" t="s">
        <v>275</v>
      </c>
      <c r="AX435" s="75" t="s">
        <v>275</v>
      </c>
      <c r="AY435" s="75" t="s">
        <v>275</v>
      </c>
      <c r="AZ435" s="75" t="s">
        <v>275</v>
      </c>
      <c r="BA435" s="75" t="s">
        <v>275</v>
      </c>
    </row>
    <row r="436" spans="2:53" x14ac:dyDescent="0.25">
      <c r="B436" t="str">
        <f t="shared" ref="B436:C442" si="468">+B419</f>
        <v>FABBRICATI</v>
      </c>
      <c r="C436" s="77">
        <f t="shared" si="468"/>
        <v>0.1</v>
      </c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  <c r="AA436" s="72"/>
      <c r="AB436" s="72"/>
      <c r="AC436" s="72">
        <f>+(AC$5*$C436)/12</f>
        <v>0</v>
      </c>
      <c r="AD436" s="72">
        <f>+IF(AC444=$AC5,0,1)*(SUM($AC5)*$C436)/12</f>
        <v>0</v>
      </c>
      <c r="AE436" s="72">
        <f t="shared" ref="AE436:BA442" si="469">+IF(AD444=$AC5,0,1)*(SUM($AC5)*$C436)/12</f>
        <v>0</v>
      </c>
      <c r="AF436" s="72">
        <f t="shared" si="469"/>
        <v>0</v>
      </c>
      <c r="AG436" s="72">
        <f t="shared" si="469"/>
        <v>0</v>
      </c>
      <c r="AH436" s="72">
        <f t="shared" si="469"/>
        <v>0</v>
      </c>
      <c r="AI436" s="72">
        <f t="shared" si="469"/>
        <v>0</v>
      </c>
      <c r="AJ436" s="72">
        <f t="shared" si="469"/>
        <v>0</v>
      </c>
      <c r="AK436" s="72">
        <f t="shared" si="469"/>
        <v>0</v>
      </c>
      <c r="AL436" s="72">
        <f t="shared" si="469"/>
        <v>0</v>
      </c>
      <c r="AM436" s="72">
        <f t="shared" si="469"/>
        <v>0</v>
      </c>
      <c r="AN436" s="72">
        <f t="shared" si="469"/>
        <v>0</v>
      </c>
      <c r="AO436" s="72">
        <f t="shared" si="469"/>
        <v>0</v>
      </c>
      <c r="AP436" s="72">
        <f t="shared" si="469"/>
        <v>0</v>
      </c>
      <c r="AQ436" s="72">
        <f t="shared" si="469"/>
        <v>0</v>
      </c>
      <c r="AR436" s="72">
        <f t="shared" si="469"/>
        <v>0</v>
      </c>
      <c r="AS436" s="72">
        <f t="shared" si="469"/>
        <v>0</v>
      </c>
      <c r="AT436" s="72">
        <f t="shared" si="469"/>
        <v>0</v>
      </c>
      <c r="AU436" s="72">
        <f t="shared" si="469"/>
        <v>0</v>
      </c>
      <c r="AV436" s="72">
        <f t="shared" si="469"/>
        <v>0</v>
      </c>
      <c r="AW436" s="72">
        <f t="shared" si="469"/>
        <v>0</v>
      </c>
      <c r="AX436" s="72">
        <f t="shared" si="469"/>
        <v>0</v>
      </c>
      <c r="AY436" s="72">
        <f t="shared" si="469"/>
        <v>0</v>
      </c>
      <c r="AZ436" s="72">
        <f t="shared" si="469"/>
        <v>0</v>
      </c>
      <c r="BA436" s="72">
        <f t="shared" si="469"/>
        <v>0</v>
      </c>
    </row>
    <row r="437" spans="2:53" x14ac:dyDescent="0.25">
      <c r="B437" t="str">
        <f t="shared" si="468"/>
        <v>IMPIANTI E MACCHINARI</v>
      </c>
      <c r="C437" s="77">
        <f t="shared" si="468"/>
        <v>0.1</v>
      </c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  <c r="AA437" s="72"/>
      <c r="AB437" s="72"/>
      <c r="AC437" s="72">
        <f>+(AC$6*$C437)/12</f>
        <v>0</v>
      </c>
      <c r="AD437" s="72">
        <f t="shared" ref="AD437:AS442" si="470">+IF(AC445=$AC6,0,1)*(SUM($AC6)*$C437)/12</f>
        <v>0</v>
      </c>
      <c r="AE437" s="72">
        <f t="shared" si="470"/>
        <v>0</v>
      </c>
      <c r="AF437" s="72">
        <f t="shared" si="470"/>
        <v>0</v>
      </c>
      <c r="AG437" s="72">
        <f t="shared" si="470"/>
        <v>0</v>
      </c>
      <c r="AH437" s="72">
        <f t="shared" si="470"/>
        <v>0</v>
      </c>
      <c r="AI437" s="72">
        <f t="shared" si="470"/>
        <v>0</v>
      </c>
      <c r="AJ437" s="72">
        <f t="shared" si="470"/>
        <v>0</v>
      </c>
      <c r="AK437" s="72">
        <f t="shared" si="470"/>
        <v>0</v>
      </c>
      <c r="AL437" s="72">
        <f t="shared" si="470"/>
        <v>0</v>
      </c>
      <c r="AM437" s="72">
        <f t="shared" si="470"/>
        <v>0</v>
      </c>
      <c r="AN437" s="72">
        <f t="shared" si="470"/>
        <v>0</v>
      </c>
      <c r="AO437" s="72">
        <f t="shared" si="470"/>
        <v>0</v>
      </c>
      <c r="AP437" s="72">
        <f t="shared" si="470"/>
        <v>0</v>
      </c>
      <c r="AQ437" s="72">
        <f t="shared" si="470"/>
        <v>0</v>
      </c>
      <c r="AR437" s="72">
        <f t="shared" si="470"/>
        <v>0</v>
      </c>
      <c r="AS437" s="72">
        <f t="shared" si="470"/>
        <v>0</v>
      </c>
      <c r="AT437" s="72">
        <f t="shared" si="469"/>
        <v>0</v>
      </c>
      <c r="AU437" s="72">
        <f t="shared" si="469"/>
        <v>0</v>
      </c>
      <c r="AV437" s="72">
        <f t="shared" si="469"/>
        <v>0</v>
      </c>
      <c r="AW437" s="72">
        <f t="shared" si="469"/>
        <v>0</v>
      </c>
      <c r="AX437" s="72">
        <f t="shared" si="469"/>
        <v>0</v>
      </c>
      <c r="AY437" s="72">
        <f t="shared" si="469"/>
        <v>0</v>
      </c>
      <c r="AZ437" s="72">
        <f t="shared" si="469"/>
        <v>0</v>
      </c>
      <c r="BA437" s="72">
        <f t="shared" si="469"/>
        <v>0</v>
      </c>
    </row>
    <row r="438" spans="2:53" x14ac:dyDescent="0.25">
      <c r="B438" t="str">
        <f t="shared" si="468"/>
        <v>ATTREZZATURE IND.LI E COMM.LI</v>
      </c>
      <c r="C438" s="77">
        <f t="shared" si="468"/>
        <v>0.1</v>
      </c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  <c r="AA438" s="72"/>
      <c r="AB438" s="72"/>
      <c r="AC438" s="72">
        <f>+(AC$7*$C438)/12</f>
        <v>0</v>
      </c>
      <c r="AD438" s="72">
        <f t="shared" si="470"/>
        <v>0</v>
      </c>
      <c r="AE438" s="72">
        <f t="shared" si="469"/>
        <v>0</v>
      </c>
      <c r="AF438" s="72">
        <f t="shared" si="469"/>
        <v>0</v>
      </c>
      <c r="AG438" s="72">
        <f t="shared" si="469"/>
        <v>0</v>
      </c>
      <c r="AH438" s="72">
        <f t="shared" si="469"/>
        <v>0</v>
      </c>
      <c r="AI438" s="72">
        <f t="shared" si="469"/>
        <v>0</v>
      </c>
      <c r="AJ438" s="72">
        <f t="shared" si="469"/>
        <v>0</v>
      </c>
      <c r="AK438" s="72">
        <f t="shared" si="469"/>
        <v>0</v>
      </c>
      <c r="AL438" s="72">
        <f t="shared" si="469"/>
        <v>0</v>
      </c>
      <c r="AM438" s="72">
        <f t="shared" si="469"/>
        <v>0</v>
      </c>
      <c r="AN438" s="72">
        <f t="shared" si="469"/>
        <v>0</v>
      </c>
      <c r="AO438" s="72">
        <f t="shared" si="469"/>
        <v>0</v>
      </c>
      <c r="AP438" s="72">
        <f t="shared" si="469"/>
        <v>0</v>
      </c>
      <c r="AQ438" s="72">
        <f t="shared" si="469"/>
        <v>0</v>
      </c>
      <c r="AR438" s="72">
        <f t="shared" si="469"/>
        <v>0</v>
      </c>
      <c r="AS438" s="72">
        <f t="shared" si="469"/>
        <v>0</v>
      </c>
      <c r="AT438" s="72">
        <f t="shared" si="469"/>
        <v>0</v>
      </c>
      <c r="AU438" s="72">
        <f t="shared" si="469"/>
        <v>0</v>
      </c>
      <c r="AV438" s="72">
        <f t="shared" si="469"/>
        <v>0</v>
      </c>
      <c r="AW438" s="72">
        <f t="shared" si="469"/>
        <v>0</v>
      </c>
      <c r="AX438" s="72">
        <f t="shared" si="469"/>
        <v>0</v>
      </c>
      <c r="AY438" s="72">
        <f t="shared" si="469"/>
        <v>0</v>
      </c>
      <c r="AZ438" s="72">
        <f t="shared" si="469"/>
        <v>0</v>
      </c>
      <c r="BA438" s="72">
        <f t="shared" si="469"/>
        <v>0</v>
      </c>
    </row>
    <row r="439" spans="2:53" x14ac:dyDescent="0.25">
      <c r="B439" t="str">
        <f t="shared" si="468"/>
        <v>ALTRI BENI</v>
      </c>
      <c r="C439" s="77">
        <f t="shared" si="468"/>
        <v>0.1</v>
      </c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  <c r="AA439" s="72"/>
      <c r="AB439" s="72"/>
      <c r="AC439" s="72">
        <f>+(AC$8*$C439)/12</f>
        <v>0</v>
      </c>
      <c r="AD439" s="72">
        <f t="shared" si="470"/>
        <v>0</v>
      </c>
      <c r="AE439" s="72">
        <f t="shared" si="469"/>
        <v>0</v>
      </c>
      <c r="AF439" s="72">
        <f t="shared" si="469"/>
        <v>0</v>
      </c>
      <c r="AG439" s="72">
        <f t="shared" si="469"/>
        <v>0</v>
      </c>
      <c r="AH439" s="72">
        <f t="shared" si="469"/>
        <v>0</v>
      </c>
      <c r="AI439" s="72">
        <f t="shared" si="469"/>
        <v>0</v>
      </c>
      <c r="AJ439" s="72">
        <f t="shared" si="469"/>
        <v>0</v>
      </c>
      <c r="AK439" s="72">
        <f t="shared" si="469"/>
        <v>0</v>
      </c>
      <c r="AL439" s="72">
        <f t="shared" si="469"/>
        <v>0</v>
      </c>
      <c r="AM439" s="72">
        <f t="shared" si="469"/>
        <v>0</v>
      </c>
      <c r="AN439" s="72">
        <f t="shared" si="469"/>
        <v>0</v>
      </c>
      <c r="AO439" s="72">
        <f t="shared" si="469"/>
        <v>0</v>
      </c>
      <c r="AP439" s="72">
        <f t="shared" si="469"/>
        <v>0</v>
      </c>
      <c r="AQ439" s="72">
        <f t="shared" si="469"/>
        <v>0</v>
      </c>
      <c r="AR439" s="72">
        <f t="shared" si="469"/>
        <v>0</v>
      </c>
      <c r="AS439" s="72">
        <f t="shared" si="469"/>
        <v>0</v>
      </c>
      <c r="AT439" s="72">
        <f t="shared" si="469"/>
        <v>0</v>
      </c>
      <c r="AU439" s="72">
        <f t="shared" si="469"/>
        <v>0</v>
      </c>
      <c r="AV439" s="72">
        <f t="shared" si="469"/>
        <v>0</v>
      </c>
      <c r="AW439" s="72">
        <f t="shared" si="469"/>
        <v>0</v>
      </c>
      <c r="AX439" s="72">
        <f t="shared" si="469"/>
        <v>0</v>
      </c>
      <c r="AY439" s="72">
        <f t="shared" si="469"/>
        <v>0</v>
      </c>
      <c r="AZ439" s="72">
        <f t="shared" si="469"/>
        <v>0</v>
      </c>
      <c r="BA439" s="72">
        <f t="shared" si="469"/>
        <v>0</v>
      </c>
    </row>
    <row r="440" spans="2:53" x14ac:dyDescent="0.25">
      <c r="B440" t="str">
        <f t="shared" si="468"/>
        <v>COSTI D'IMPIANTO E AMPLIAMENTO</v>
      </c>
      <c r="C440" s="77">
        <f t="shared" si="468"/>
        <v>0.1</v>
      </c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  <c r="AA440" s="72"/>
      <c r="AB440" s="72"/>
      <c r="AC440" s="72">
        <f>+(AC$9*$C440)/12</f>
        <v>0</v>
      </c>
      <c r="AD440" s="72">
        <f t="shared" si="470"/>
        <v>0</v>
      </c>
      <c r="AE440" s="72">
        <f t="shared" si="469"/>
        <v>0</v>
      </c>
      <c r="AF440" s="72">
        <f t="shared" si="469"/>
        <v>0</v>
      </c>
      <c r="AG440" s="72">
        <f t="shared" si="469"/>
        <v>0</v>
      </c>
      <c r="AH440" s="72">
        <f t="shared" si="469"/>
        <v>0</v>
      </c>
      <c r="AI440" s="72">
        <f t="shared" si="469"/>
        <v>0</v>
      </c>
      <c r="AJ440" s="72">
        <f t="shared" si="469"/>
        <v>0</v>
      </c>
      <c r="AK440" s="72">
        <f t="shared" si="469"/>
        <v>0</v>
      </c>
      <c r="AL440" s="72">
        <f t="shared" si="469"/>
        <v>0</v>
      </c>
      <c r="AM440" s="72">
        <f t="shared" si="469"/>
        <v>0</v>
      </c>
      <c r="AN440" s="72">
        <f t="shared" si="469"/>
        <v>0</v>
      </c>
      <c r="AO440" s="72">
        <f t="shared" si="469"/>
        <v>0</v>
      </c>
      <c r="AP440" s="72">
        <f t="shared" si="469"/>
        <v>0</v>
      </c>
      <c r="AQ440" s="72">
        <f t="shared" si="469"/>
        <v>0</v>
      </c>
      <c r="AR440" s="72">
        <f t="shared" si="469"/>
        <v>0</v>
      </c>
      <c r="AS440" s="72">
        <f t="shared" si="469"/>
        <v>0</v>
      </c>
      <c r="AT440" s="72">
        <f t="shared" si="469"/>
        <v>0</v>
      </c>
      <c r="AU440" s="72">
        <f t="shared" si="469"/>
        <v>0</v>
      </c>
      <c r="AV440" s="72">
        <f t="shared" si="469"/>
        <v>0</v>
      </c>
      <c r="AW440" s="72">
        <f t="shared" si="469"/>
        <v>0</v>
      </c>
      <c r="AX440" s="72">
        <f t="shared" si="469"/>
        <v>0</v>
      </c>
      <c r="AY440" s="72">
        <f t="shared" si="469"/>
        <v>0</v>
      </c>
      <c r="AZ440" s="72">
        <f t="shared" si="469"/>
        <v>0</v>
      </c>
      <c r="BA440" s="72">
        <f t="shared" si="469"/>
        <v>0</v>
      </c>
    </row>
    <row r="441" spans="2:53" x14ac:dyDescent="0.25">
      <c r="B441" t="str">
        <f t="shared" si="468"/>
        <v>Ricerca &amp; Sviluppo</v>
      </c>
      <c r="C441" s="77">
        <f t="shared" si="468"/>
        <v>0.1</v>
      </c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  <c r="AA441" s="72"/>
      <c r="AB441" s="72"/>
      <c r="AC441" s="72">
        <f>+(AC$10*$C441)/12</f>
        <v>0</v>
      </c>
      <c r="AD441" s="72">
        <f t="shared" si="470"/>
        <v>0</v>
      </c>
      <c r="AE441" s="72">
        <f t="shared" si="469"/>
        <v>0</v>
      </c>
      <c r="AF441" s="72">
        <f t="shared" si="469"/>
        <v>0</v>
      </c>
      <c r="AG441" s="72">
        <f t="shared" si="469"/>
        <v>0</v>
      </c>
      <c r="AH441" s="72">
        <f t="shared" si="469"/>
        <v>0</v>
      </c>
      <c r="AI441" s="72">
        <f t="shared" si="469"/>
        <v>0</v>
      </c>
      <c r="AJ441" s="72">
        <f t="shared" si="469"/>
        <v>0</v>
      </c>
      <c r="AK441" s="72">
        <f t="shared" si="469"/>
        <v>0</v>
      </c>
      <c r="AL441" s="72">
        <f t="shared" si="469"/>
        <v>0</v>
      </c>
      <c r="AM441" s="72">
        <f t="shared" si="469"/>
        <v>0</v>
      </c>
      <c r="AN441" s="72">
        <f t="shared" si="469"/>
        <v>0</v>
      </c>
      <c r="AO441" s="72">
        <f t="shared" si="469"/>
        <v>0</v>
      </c>
      <c r="AP441" s="72">
        <f t="shared" si="469"/>
        <v>0</v>
      </c>
      <c r="AQ441" s="72">
        <f t="shared" si="469"/>
        <v>0</v>
      </c>
      <c r="AR441" s="72">
        <f t="shared" si="469"/>
        <v>0</v>
      </c>
      <c r="AS441" s="72">
        <f t="shared" si="469"/>
        <v>0</v>
      </c>
      <c r="AT441" s="72">
        <f t="shared" si="469"/>
        <v>0</v>
      </c>
      <c r="AU441" s="72">
        <f t="shared" si="469"/>
        <v>0</v>
      </c>
      <c r="AV441" s="72">
        <f t="shared" si="469"/>
        <v>0</v>
      </c>
      <c r="AW441" s="72">
        <f t="shared" si="469"/>
        <v>0</v>
      </c>
      <c r="AX441" s="72">
        <f t="shared" si="469"/>
        <v>0</v>
      </c>
      <c r="AY441" s="72">
        <f t="shared" si="469"/>
        <v>0</v>
      </c>
      <c r="AZ441" s="72">
        <f t="shared" si="469"/>
        <v>0</v>
      </c>
      <c r="BA441" s="72">
        <f t="shared" si="469"/>
        <v>0</v>
      </c>
    </row>
    <row r="442" spans="2:53" x14ac:dyDescent="0.25">
      <c r="B442" t="str">
        <f t="shared" si="468"/>
        <v>ALTRE IMM.NI IMMATERIALI</v>
      </c>
      <c r="C442" s="77">
        <f t="shared" si="468"/>
        <v>0.1</v>
      </c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  <c r="AA442" s="72"/>
      <c r="AB442" s="72"/>
      <c r="AC442" s="72">
        <f>+(AC$11*$C442)/12</f>
        <v>0</v>
      </c>
      <c r="AD442" s="72">
        <f t="shared" si="470"/>
        <v>0</v>
      </c>
      <c r="AE442" s="72">
        <f t="shared" si="469"/>
        <v>0</v>
      </c>
      <c r="AF442" s="72">
        <f t="shared" si="469"/>
        <v>0</v>
      </c>
      <c r="AG442" s="72">
        <f t="shared" si="469"/>
        <v>0</v>
      </c>
      <c r="AH442" s="72">
        <f t="shared" si="469"/>
        <v>0</v>
      </c>
      <c r="AI442" s="72">
        <f t="shared" si="469"/>
        <v>0</v>
      </c>
      <c r="AJ442" s="72">
        <f t="shared" si="469"/>
        <v>0</v>
      </c>
      <c r="AK442" s="72">
        <f t="shared" si="469"/>
        <v>0</v>
      </c>
      <c r="AL442" s="72">
        <f t="shared" si="469"/>
        <v>0</v>
      </c>
      <c r="AM442" s="72">
        <f t="shared" si="469"/>
        <v>0</v>
      </c>
      <c r="AN442" s="72">
        <f t="shared" si="469"/>
        <v>0</v>
      </c>
      <c r="AO442" s="72">
        <f t="shared" si="469"/>
        <v>0</v>
      </c>
      <c r="AP442" s="72">
        <f t="shared" si="469"/>
        <v>0</v>
      </c>
      <c r="AQ442" s="72">
        <f t="shared" si="469"/>
        <v>0</v>
      </c>
      <c r="AR442" s="72">
        <f t="shared" si="469"/>
        <v>0</v>
      </c>
      <c r="AS442" s="72">
        <f t="shared" si="469"/>
        <v>0</v>
      </c>
      <c r="AT442" s="72">
        <f t="shared" si="469"/>
        <v>0</v>
      </c>
      <c r="AU442" s="72">
        <f t="shared" si="469"/>
        <v>0</v>
      </c>
      <c r="AV442" s="72">
        <f t="shared" si="469"/>
        <v>0</v>
      </c>
      <c r="AW442" s="72">
        <f t="shared" si="469"/>
        <v>0</v>
      </c>
      <c r="AX442" s="72">
        <f t="shared" si="469"/>
        <v>0</v>
      </c>
      <c r="AY442" s="72">
        <f t="shared" si="469"/>
        <v>0</v>
      </c>
      <c r="AZ442" s="72">
        <f t="shared" si="469"/>
        <v>0</v>
      </c>
      <c r="BA442" s="72">
        <f t="shared" si="469"/>
        <v>0</v>
      </c>
    </row>
    <row r="443" spans="2:53" ht="30" x14ac:dyDescent="0.25">
      <c r="C443" s="75"/>
      <c r="F443" s="75" t="s">
        <v>276</v>
      </c>
      <c r="G443" s="75" t="s">
        <v>276</v>
      </c>
      <c r="H443" s="75" t="s">
        <v>276</v>
      </c>
      <c r="I443" s="75" t="s">
        <v>276</v>
      </c>
      <c r="J443" s="75" t="s">
        <v>276</v>
      </c>
      <c r="K443" s="75" t="s">
        <v>276</v>
      </c>
      <c r="L443" s="75" t="s">
        <v>276</v>
      </c>
      <c r="M443" s="75" t="s">
        <v>276</v>
      </c>
      <c r="N443" s="75" t="s">
        <v>276</v>
      </c>
      <c r="O443" s="75" t="s">
        <v>276</v>
      </c>
      <c r="P443" s="75" t="s">
        <v>276</v>
      </c>
      <c r="Q443" s="75" t="s">
        <v>276</v>
      </c>
      <c r="R443" s="75" t="s">
        <v>276</v>
      </c>
      <c r="S443" s="75" t="s">
        <v>276</v>
      </c>
      <c r="T443" s="75" t="s">
        <v>276</v>
      </c>
      <c r="U443" s="75" t="s">
        <v>276</v>
      </c>
      <c r="V443" s="75" t="s">
        <v>276</v>
      </c>
      <c r="W443" s="75" t="s">
        <v>276</v>
      </c>
      <c r="X443" s="75" t="s">
        <v>276</v>
      </c>
      <c r="Y443" s="75" t="s">
        <v>276</v>
      </c>
      <c r="Z443" s="75" t="s">
        <v>276</v>
      </c>
      <c r="AA443" s="75" t="s">
        <v>276</v>
      </c>
      <c r="AB443" s="75" t="s">
        <v>276</v>
      </c>
      <c r="AC443" s="75" t="s">
        <v>276</v>
      </c>
      <c r="AD443" s="75" t="s">
        <v>276</v>
      </c>
      <c r="AE443" s="75" t="s">
        <v>276</v>
      </c>
      <c r="AF443" s="75" t="s">
        <v>276</v>
      </c>
      <c r="AG443" s="75" t="s">
        <v>276</v>
      </c>
      <c r="AH443" s="75" t="s">
        <v>276</v>
      </c>
      <c r="AI443" s="75" t="s">
        <v>276</v>
      </c>
      <c r="AJ443" s="75" t="s">
        <v>276</v>
      </c>
      <c r="AK443" s="75" t="s">
        <v>276</v>
      </c>
      <c r="AL443" s="75" t="s">
        <v>276</v>
      </c>
      <c r="AM443" s="75" t="s">
        <v>276</v>
      </c>
      <c r="AN443" s="75" t="s">
        <v>276</v>
      </c>
      <c r="AO443" s="75" t="s">
        <v>276</v>
      </c>
      <c r="AP443" s="75" t="s">
        <v>276</v>
      </c>
      <c r="AQ443" s="75" t="s">
        <v>276</v>
      </c>
      <c r="AR443" s="75" t="s">
        <v>276</v>
      </c>
      <c r="AS443" s="75" t="s">
        <v>276</v>
      </c>
      <c r="AT443" s="75" t="s">
        <v>276</v>
      </c>
      <c r="AU443" s="75" t="s">
        <v>276</v>
      </c>
      <c r="AV443" s="75" t="s">
        <v>276</v>
      </c>
      <c r="AW443" s="75" t="s">
        <v>276</v>
      </c>
      <c r="AX443" s="75" t="s">
        <v>276</v>
      </c>
      <c r="AY443" s="75" t="s">
        <v>276</v>
      </c>
      <c r="AZ443" s="75" t="s">
        <v>276</v>
      </c>
      <c r="BA443" s="75" t="s">
        <v>276</v>
      </c>
    </row>
    <row r="444" spans="2:53" x14ac:dyDescent="0.25">
      <c r="B444" t="str">
        <f t="shared" ref="B444:B450" si="471">+B436</f>
        <v>FABBRICATI</v>
      </c>
      <c r="C444" s="77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  <c r="AA444" s="72"/>
      <c r="AB444" s="72"/>
      <c r="AC444" s="72">
        <f t="shared" ref="AC444:BA444" si="472">+AB444+AC436</f>
        <v>0</v>
      </c>
      <c r="AD444" s="72">
        <f t="shared" si="472"/>
        <v>0</v>
      </c>
      <c r="AE444" s="72">
        <f t="shared" si="472"/>
        <v>0</v>
      </c>
      <c r="AF444" s="72">
        <f t="shared" si="472"/>
        <v>0</v>
      </c>
      <c r="AG444" s="72">
        <f t="shared" si="472"/>
        <v>0</v>
      </c>
      <c r="AH444" s="72">
        <f t="shared" si="472"/>
        <v>0</v>
      </c>
      <c r="AI444" s="72">
        <f t="shared" si="472"/>
        <v>0</v>
      </c>
      <c r="AJ444" s="72">
        <f t="shared" si="472"/>
        <v>0</v>
      </c>
      <c r="AK444" s="72">
        <f t="shared" si="472"/>
        <v>0</v>
      </c>
      <c r="AL444" s="72">
        <f t="shared" si="472"/>
        <v>0</v>
      </c>
      <c r="AM444" s="72">
        <f t="shared" si="472"/>
        <v>0</v>
      </c>
      <c r="AN444" s="72">
        <f t="shared" si="472"/>
        <v>0</v>
      </c>
      <c r="AO444" s="72">
        <f t="shared" si="472"/>
        <v>0</v>
      </c>
      <c r="AP444" s="72">
        <f t="shared" si="472"/>
        <v>0</v>
      </c>
      <c r="AQ444" s="72">
        <f t="shared" si="472"/>
        <v>0</v>
      </c>
      <c r="AR444" s="72">
        <f t="shared" si="472"/>
        <v>0</v>
      </c>
      <c r="AS444" s="72">
        <f t="shared" si="472"/>
        <v>0</v>
      </c>
      <c r="AT444" s="72">
        <f t="shared" si="472"/>
        <v>0</v>
      </c>
      <c r="AU444" s="72">
        <f t="shared" si="472"/>
        <v>0</v>
      </c>
      <c r="AV444" s="72">
        <f t="shared" si="472"/>
        <v>0</v>
      </c>
      <c r="AW444" s="72">
        <f t="shared" si="472"/>
        <v>0</v>
      </c>
      <c r="AX444" s="72">
        <f t="shared" si="472"/>
        <v>0</v>
      </c>
      <c r="AY444" s="72">
        <f t="shared" si="472"/>
        <v>0</v>
      </c>
      <c r="AZ444" s="72">
        <f t="shared" si="472"/>
        <v>0</v>
      </c>
      <c r="BA444" s="72">
        <f t="shared" si="472"/>
        <v>0</v>
      </c>
    </row>
    <row r="445" spans="2:53" x14ac:dyDescent="0.25">
      <c r="B445" t="str">
        <f t="shared" si="471"/>
        <v>IMPIANTI E MACCHINARI</v>
      </c>
      <c r="C445" s="77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  <c r="AA445" s="72"/>
      <c r="AB445" s="72"/>
      <c r="AC445" s="72">
        <f t="shared" ref="AC445:BA445" si="473">+AB445+AC437</f>
        <v>0</v>
      </c>
      <c r="AD445" s="72">
        <f t="shared" si="473"/>
        <v>0</v>
      </c>
      <c r="AE445" s="72">
        <f t="shared" si="473"/>
        <v>0</v>
      </c>
      <c r="AF445" s="72">
        <f t="shared" si="473"/>
        <v>0</v>
      </c>
      <c r="AG445" s="72">
        <f t="shared" si="473"/>
        <v>0</v>
      </c>
      <c r="AH445" s="72">
        <f t="shared" si="473"/>
        <v>0</v>
      </c>
      <c r="AI445" s="72">
        <f t="shared" si="473"/>
        <v>0</v>
      </c>
      <c r="AJ445" s="72">
        <f t="shared" si="473"/>
        <v>0</v>
      </c>
      <c r="AK445" s="72">
        <f t="shared" si="473"/>
        <v>0</v>
      </c>
      <c r="AL445" s="72">
        <f t="shared" si="473"/>
        <v>0</v>
      </c>
      <c r="AM445" s="72">
        <f t="shared" si="473"/>
        <v>0</v>
      </c>
      <c r="AN445" s="72">
        <f t="shared" si="473"/>
        <v>0</v>
      </c>
      <c r="AO445" s="72">
        <f t="shared" si="473"/>
        <v>0</v>
      </c>
      <c r="AP445" s="72">
        <f t="shared" si="473"/>
        <v>0</v>
      </c>
      <c r="AQ445" s="72">
        <f t="shared" si="473"/>
        <v>0</v>
      </c>
      <c r="AR445" s="72">
        <f t="shared" si="473"/>
        <v>0</v>
      </c>
      <c r="AS445" s="72">
        <f t="shared" si="473"/>
        <v>0</v>
      </c>
      <c r="AT445" s="72">
        <f t="shared" si="473"/>
        <v>0</v>
      </c>
      <c r="AU445" s="72">
        <f t="shared" si="473"/>
        <v>0</v>
      </c>
      <c r="AV445" s="72">
        <f t="shared" si="473"/>
        <v>0</v>
      </c>
      <c r="AW445" s="72">
        <f t="shared" si="473"/>
        <v>0</v>
      </c>
      <c r="AX445" s="72">
        <f t="shared" si="473"/>
        <v>0</v>
      </c>
      <c r="AY445" s="72">
        <f t="shared" si="473"/>
        <v>0</v>
      </c>
      <c r="AZ445" s="72">
        <f t="shared" si="473"/>
        <v>0</v>
      </c>
      <c r="BA445" s="72">
        <f t="shared" si="473"/>
        <v>0</v>
      </c>
    </row>
    <row r="446" spans="2:53" x14ac:dyDescent="0.25">
      <c r="B446" t="str">
        <f t="shared" si="471"/>
        <v>ATTREZZATURE IND.LI E COMM.LI</v>
      </c>
      <c r="C446" s="77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  <c r="AA446" s="72"/>
      <c r="AB446" s="72"/>
      <c r="AC446" s="72">
        <f t="shared" ref="AC446:BA446" si="474">+AB446+AC438</f>
        <v>0</v>
      </c>
      <c r="AD446" s="72">
        <f t="shared" si="474"/>
        <v>0</v>
      </c>
      <c r="AE446" s="72">
        <f t="shared" si="474"/>
        <v>0</v>
      </c>
      <c r="AF446" s="72">
        <f t="shared" si="474"/>
        <v>0</v>
      </c>
      <c r="AG446" s="72">
        <f t="shared" si="474"/>
        <v>0</v>
      </c>
      <c r="AH446" s="72">
        <f t="shared" si="474"/>
        <v>0</v>
      </c>
      <c r="AI446" s="72">
        <f t="shared" si="474"/>
        <v>0</v>
      </c>
      <c r="AJ446" s="72">
        <f t="shared" si="474"/>
        <v>0</v>
      </c>
      <c r="AK446" s="72">
        <f t="shared" si="474"/>
        <v>0</v>
      </c>
      <c r="AL446" s="72">
        <f t="shared" si="474"/>
        <v>0</v>
      </c>
      <c r="AM446" s="72">
        <f t="shared" si="474"/>
        <v>0</v>
      </c>
      <c r="AN446" s="72">
        <f t="shared" si="474"/>
        <v>0</v>
      </c>
      <c r="AO446" s="72">
        <f t="shared" si="474"/>
        <v>0</v>
      </c>
      <c r="AP446" s="72">
        <f t="shared" si="474"/>
        <v>0</v>
      </c>
      <c r="AQ446" s="72">
        <f t="shared" si="474"/>
        <v>0</v>
      </c>
      <c r="AR446" s="72">
        <f t="shared" si="474"/>
        <v>0</v>
      </c>
      <c r="AS446" s="72">
        <f t="shared" si="474"/>
        <v>0</v>
      </c>
      <c r="AT446" s="72">
        <f t="shared" si="474"/>
        <v>0</v>
      </c>
      <c r="AU446" s="72">
        <f t="shared" si="474"/>
        <v>0</v>
      </c>
      <c r="AV446" s="72">
        <f t="shared" si="474"/>
        <v>0</v>
      </c>
      <c r="AW446" s="72">
        <f t="shared" si="474"/>
        <v>0</v>
      </c>
      <c r="AX446" s="72">
        <f t="shared" si="474"/>
        <v>0</v>
      </c>
      <c r="AY446" s="72">
        <f t="shared" si="474"/>
        <v>0</v>
      </c>
      <c r="AZ446" s="72">
        <f t="shared" si="474"/>
        <v>0</v>
      </c>
      <c r="BA446" s="72">
        <f t="shared" si="474"/>
        <v>0</v>
      </c>
    </row>
    <row r="447" spans="2:53" x14ac:dyDescent="0.25">
      <c r="B447" t="str">
        <f t="shared" si="471"/>
        <v>ALTRI BENI</v>
      </c>
      <c r="C447" s="77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  <c r="AA447" s="72"/>
      <c r="AB447" s="72"/>
      <c r="AC447" s="72">
        <f t="shared" ref="AC447:BA447" si="475">+AB447+AC439</f>
        <v>0</v>
      </c>
      <c r="AD447" s="72">
        <f t="shared" si="475"/>
        <v>0</v>
      </c>
      <c r="AE447" s="72">
        <f t="shared" si="475"/>
        <v>0</v>
      </c>
      <c r="AF447" s="72">
        <f t="shared" si="475"/>
        <v>0</v>
      </c>
      <c r="AG447" s="72">
        <f t="shared" si="475"/>
        <v>0</v>
      </c>
      <c r="AH447" s="72">
        <f t="shared" si="475"/>
        <v>0</v>
      </c>
      <c r="AI447" s="72">
        <f t="shared" si="475"/>
        <v>0</v>
      </c>
      <c r="AJ447" s="72">
        <f t="shared" si="475"/>
        <v>0</v>
      </c>
      <c r="AK447" s="72">
        <f t="shared" si="475"/>
        <v>0</v>
      </c>
      <c r="AL447" s="72">
        <f t="shared" si="475"/>
        <v>0</v>
      </c>
      <c r="AM447" s="72">
        <f t="shared" si="475"/>
        <v>0</v>
      </c>
      <c r="AN447" s="72">
        <f t="shared" si="475"/>
        <v>0</v>
      </c>
      <c r="AO447" s="72">
        <f t="shared" si="475"/>
        <v>0</v>
      </c>
      <c r="AP447" s="72">
        <f t="shared" si="475"/>
        <v>0</v>
      </c>
      <c r="AQ447" s="72">
        <f t="shared" si="475"/>
        <v>0</v>
      </c>
      <c r="AR447" s="72">
        <f t="shared" si="475"/>
        <v>0</v>
      </c>
      <c r="AS447" s="72">
        <f t="shared" si="475"/>
        <v>0</v>
      </c>
      <c r="AT447" s="72">
        <f t="shared" si="475"/>
        <v>0</v>
      </c>
      <c r="AU447" s="72">
        <f t="shared" si="475"/>
        <v>0</v>
      </c>
      <c r="AV447" s="72">
        <f t="shared" si="475"/>
        <v>0</v>
      </c>
      <c r="AW447" s="72">
        <f t="shared" si="475"/>
        <v>0</v>
      </c>
      <c r="AX447" s="72">
        <f t="shared" si="475"/>
        <v>0</v>
      </c>
      <c r="AY447" s="72">
        <f t="shared" si="475"/>
        <v>0</v>
      </c>
      <c r="AZ447" s="72">
        <f t="shared" si="475"/>
        <v>0</v>
      </c>
      <c r="BA447" s="72">
        <f t="shared" si="475"/>
        <v>0</v>
      </c>
    </row>
    <row r="448" spans="2:53" x14ac:dyDescent="0.25">
      <c r="B448" t="str">
        <f t="shared" si="471"/>
        <v>COSTI D'IMPIANTO E AMPLIAMENTO</v>
      </c>
      <c r="C448" s="77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>
        <f t="shared" ref="AC448:BA448" si="476">+AB448+AC440</f>
        <v>0</v>
      </c>
      <c r="AD448" s="72">
        <f t="shared" si="476"/>
        <v>0</v>
      </c>
      <c r="AE448" s="72">
        <f t="shared" si="476"/>
        <v>0</v>
      </c>
      <c r="AF448" s="72">
        <f t="shared" si="476"/>
        <v>0</v>
      </c>
      <c r="AG448" s="72">
        <f t="shared" si="476"/>
        <v>0</v>
      </c>
      <c r="AH448" s="72">
        <f t="shared" si="476"/>
        <v>0</v>
      </c>
      <c r="AI448" s="72">
        <f t="shared" si="476"/>
        <v>0</v>
      </c>
      <c r="AJ448" s="72">
        <f t="shared" si="476"/>
        <v>0</v>
      </c>
      <c r="AK448" s="72">
        <f t="shared" si="476"/>
        <v>0</v>
      </c>
      <c r="AL448" s="72">
        <f t="shared" si="476"/>
        <v>0</v>
      </c>
      <c r="AM448" s="72">
        <f t="shared" si="476"/>
        <v>0</v>
      </c>
      <c r="AN448" s="72">
        <f t="shared" si="476"/>
        <v>0</v>
      </c>
      <c r="AO448" s="72">
        <f t="shared" si="476"/>
        <v>0</v>
      </c>
      <c r="AP448" s="72">
        <f t="shared" si="476"/>
        <v>0</v>
      </c>
      <c r="AQ448" s="72">
        <f t="shared" si="476"/>
        <v>0</v>
      </c>
      <c r="AR448" s="72">
        <f t="shared" si="476"/>
        <v>0</v>
      </c>
      <c r="AS448" s="72">
        <f t="shared" si="476"/>
        <v>0</v>
      </c>
      <c r="AT448" s="72">
        <f t="shared" si="476"/>
        <v>0</v>
      </c>
      <c r="AU448" s="72">
        <f t="shared" si="476"/>
        <v>0</v>
      </c>
      <c r="AV448" s="72">
        <f t="shared" si="476"/>
        <v>0</v>
      </c>
      <c r="AW448" s="72">
        <f t="shared" si="476"/>
        <v>0</v>
      </c>
      <c r="AX448" s="72">
        <f t="shared" si="476"/>
        <v>0</v>
      </c>
      <c r="AY448" s="72">
        <f t="shared" si="476"/>
        <v>0</v>
      </c>
      <c r="AZ448" s="72">
        <f t="shared" si="476"/>
        <v>0</v>
      </c>
      <c r="BA448" s="72">
        <f t="shared" si="476"/>
        <v>0</v>
      </c>
    </row>
    <row r="449" spans="2:53" x14ac:dyDescent="0.25">
      <c r="B449" t="str">
        <f t="shared" si="471"/>
        <v>Ricerca &amp; Sviluppo</v>
      </c>
      <c r="C449" s="77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  <c r="AA449" s="72"/>
      <c r="AB449" s="72"/>
      <c r="AC449" s="72">
        <f t="shared" ref="AC449:BA449" si="477">+AB449+AC441</f>
        <v>0</v>
      </c>
      <c r="AD449" s="72">
        <f t="shared" si="477"/>
        <v>0</v>
      </c>
      <c r="AE449" s="72">
        <f t="shared" si="477"/>
        <v>0</v>
      </c>
      <c r="AF449" s="72">
        <f t="shared" si="477"/>
        <v>0</v>
      </c>
      <c r="AG449" s="72">
        <f t="shared" si="477"/>
        <v>0</v>
      </c>
      <c r="AH449" s="72">
        <f t="shared" si="477"/>
        <v>0</v>
      </c>
      <c r="AI449" s="72">
        <f t="shared" si="477"/>
        <v>0</v>
      </c>
      <c r="AJ449" s="72">
        <f t="shared" si="477"/>
        <v>0</v>
      </c>
      <c r="AK449" s="72">
        <f t="shared" si="477"/>
        <v>0</v>
      </c>
      <c r="AL449" s="72">
        <f t="shared" si="477"/>
        <v>0</v>
      </c>
      <c r="AM449" s="72">
        <f t="shared" si="477"/>
        <v>0</v>
      </c>
      <c r="AN449" s="72">
        <f t="shared" si="477"/>
        <v>0</v>
      </c>
      <c r="AO449" s="72">
        <f t="shared" si="477"/>
        <v>0</v>
      </c>
      <c r="AP449" s="72">
        <f t="shared" si="477"/>
        <v>0</v>
      </c>
      <c r="AQ449" s="72">
        <f t="shared" si="477"/>
        <v>0</v>
      </c>
      <c r="AR449" s="72">
        <f t="shared" si="477"/>
        <v>0</v>
      </c>
      <c r="AS449" s="72">
        <f t="shared" si="477"/>
        <v>0</v>
      </c>
      <c r="AT449" s="72">
        <f t="shared" si="477"/>
        <v>0</v>
      </c>
      <c r="AU449" s="72">
        <f t="shared" si="477"/>
        <v>0</v>
      </c>
      <c r="AV449" s="72">
        <f t="shared" si="477"/>
        <v>0</v>
      </c>
      <c r="AW449" s="72">
        <f t="shared" si="477"/>
        <v>0</v>
      </c>
      <c r="AX449" s="72">
        <f t="shared" si="477"/>
        <v>0</v>
      </c>
      <c r="AY449" s="72">
        <f t="shared" si="477"/>
        <v>0</v>
      </c>
      <c r="AZ449" s="72">
        <f t="shared" si="477"/>
        <v>0</v>
      </c>
      <c r="BA449" s="72">
        <f t="shared" si="477"/>
        <v>0</v>
      </c>
    </row>
    <row r="450" spans="2:53" x14ac:dyDescent="0.25">
      <c r="B450" t="str">
        <f t="shared" si="471"/>
        <v>ALTRE IMM.NI IMMATERIALI</v>
      </c>
      <c r="C450" s="77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  <c r="AA450" s="72"/>
      <c r="AB450" s="72"/>
      <c r="AC450" s="72">
        <f t="shared" ref="AC450:BA450" si="478">+AB450+AC442</f>
        <v>0</v>
      </c>
      <c r="AD450" s="72">
        <f t="shared" si="478"/>
        <v>0</v>
      </c>
      <c r="AE450" s="72">
        <f t="shared" si="478"/>
        <v>0</v>
      </c>
      <c r="AF450" s="72">
        <f t="shared" si="478"/>
        <v>0</v>
      </c>
      <c r="AG450" s="72">
        <f t="shared" si="478"/>
        <v>0</v>
      </c>
      <c r="AH450" s="72">
        <f t="shared" si="478"/>
        <v>0</v>
      </c>
      <c r="AI450" s="72">
        <f t="shared" si="478"/>
        <v>0</v>
      </c>
      <c r="AJ450" s="72">
        <f t="shared" si="478"/>
        <v>0</v>
      </c>
      <c r="AK450" s="72">
        <f t="shared" si="478"/>
        <v>0</v>
      </c>
      <c r="AL450" s="72">
        <f t="shared" si="478"/>
        <v>0</v>
      </c>
      <c r="AM450" s="72">
        <f t="shared" si="478"/>
        <v>0</v>
      </c>
      <c r="AN450" s="72">
        <f t="shared" si="478"/>
        <v>0</v>
      </c>
      <c r="AO450" s="72">
        <f t="shared" si="478"/>
        <v>0</v>
      </c>
      <c r="AP450" s="72">
        <f t="shared" si="478"/>
        <v>0</v>
      </c>
      <c r="AQ450" s="72">
        <f t="shared" si="478"/>
        <v>0</v>
      </c>
      <c r="AR450" s="72">
        <f t="shared" si="478"/>
        <v>0</v>
      </c>
      <c r="AS450" s="72">
        <f t="shared" si="478"/>
        <v>0</v>
      </c>
      <c r="AT450" s="72">
        <f t="shared" si="478"/>
        <v>0</v>
      </c>
      <c r="AU450" s="72">
        <f t="shared" si="478"/>
        <v>0</v>
      </c>
      <c r="AV450" s="72">
        <f t="shared" si="478"/>
        <v>0</v>
      </c>
      <c r="AW450" s="72">
        <f t="shared" si="478"/>
        <v>0</v>
      </c>
      <c r="AX450" s="72">
        <f t="shared" si="478"/>
        <v>0</v>
      </c>
      <c r="AY450" s="72">
        <f t="shared" si="478"/>
        <v>0</v>
      </c>
      <c r="AZ450" s="72">
        <f t="shared" si="478"/>
        <v>0</v>
      </c>
      <c r="BA450" s="72">
        <f t="shared" si="478"/>
        <v>0</v>
      </c>
    </row>
    <row r="452" spans="2:53" ht="30" x14ac:dyDescent="0.25">
      <c r="C452" s="75" t="s">
        <v>274</v>
      </c>
      <c r="F452" s="75" t="s">
        <v>275</v>
      </c>
      <c r="G452" s="75" t="s">
        <v>275</v>
      </c>
      <c r="H452" s="75" t="s">
        <v>275</v>
      </c>
      <c r="I452" s="75" t="s">
        <v>275</v>
      </c>
      <c r="J452" s="75" t="s">
        <v>275</v>
      </c>
      <c r="K452" s="75" t="s">
        <v>275</v>
      </c>
      <c r="L452" s="75" t="s">
        <v>275</v>
      </c>
      <c r="M452" s="75" t="s">
        <v>275</v>
      </c>
      <c r="N452" s="75" t="s">
        <v>275</v>
      </c>
      <c r="O452" s="75" t="s">
        <v>275</v>
      </c>
      <c r="P452" s="75" t="s">
        <v>275</v>
      </c>
      <c r="Q452" s="75" t="s">
        <v>275</v>
      </c>
      <c r="R452" s="75" t="s">
        <v>275</v>
      </c>
      <c r="S452" s="75" t="s">
        <v>275</v>
      </c>
      <c r="T452" s="75" t="s">
        <v>275</v>
      </c>
      <c r="U452" s="75" t="s">
        <v>275</v>
      </c>
      <c r="V452" s="75" t="s">
        <v>275</v>
      </c>
      <c r="W452" s="75" t="s">
        <v>275</v>
      </c>
      <c r="X452" s="75" t="s">
        <v>275</v>
      </c>
      <c r="Y452" s="75" t="s">
        <v>275</v>
      </c>
      <c r="Z452" s="75" t="s">
        <v>275</v>
      </c>
      <c r="AA452" s="75" t="s">
        <v>275</v>
      </c>
      <c r="AB452" s="75" t="s">
        <v>275</v>
      </c>
      <c r="AC452" s="75" t="s">
        <v>275</v>
      </c>
      <c r="AD452" s="75" t="s">
        <v>275</v>
      </c>
      <c r="AE452" s="75" t="s">
        <v>275</v>
      </c>
      <c r="AF452" s="75" t="s">
        <v>275</v>
      </c>
      <c r="AG452" s="75" t="s">
        <v>275</v>
      </c>
      <c r="AH452" s="75" t="s">
        <v>275</v>
      </c>
      <c r="AI452" s="75" t="s">
        <v>275</v>
      </c>
      <c r="AJ452" s="75" t="s">
        <v>275</v>
      </c>
      <c r="AK452" s="75" t="s">
        <v>275</v>
      </c>
      <c r="AL452" s="75" t="s">
        <v>275</v>
      </c>
      <c r="AM452" s="75" t="s">
        <v>275</v>
      </c>
      <c r="AN452" s="75" t="s">
        <v>275</v>
      </c>
      <c r="AO452" s="75" t="s">
        <v>275</v>
      </c>
      <c r="AP452" s="75" t="s">
        <v>275</v>
      </c>
      <c r="AQ452" s="75" t="s">
        <v>275</v>
      </c>
      <c r="AR452" s="75" t="s">
        <v>275</v>
      </c>
      <c r="AS452" s="75" t="s">
        <v>275</v>
      </c>
      <c r="AT452" s="75" t="s">
        <v>275</v>
      </c>
      <c r="AU452" s="75" t="s">
        <v>275</v>
      </c>
      <c r="AV452" s="75" t="s">
        <v>275</v>
      </c>
      <c r="AW452" s="75" t="s">
        <v>275</v>
      </c>
      <c r="AX452" s="75" t="s">
        <v>275</v>
      </c>
      <c r="AY452" s="75" t="s">
        <v>275</v>
      </c>
      <c r="AZ452" s="75" t="s">
        <v>275</v>
      </c>
      <c r="BA452" s="75" t="s">
        <v>275</v>
      </c>
    </row>
    <row r="453" spans="2:53" x14ac:dyDescent="0.25">
      <c r="B453" t="str">
        <f t="shared" ref="B453:C459" si="479">+B436</f>
        <v>FABBRICATI</v>
      </c>
      <c r="C453" s="77">
        <f t="shared" si="479"/>
        <v>0.1</v>
      </c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  <c r="AA453" s="72"/>
      <c r="AB453" s="72"/>
      <c r="AC453" s="72"/>
      <c r="AD453" s="72">
        <f>+(AD$5*$C453)/12</f>
        <v>0</v>
      </c>
      <c r="AE453" s="72">
        <f>+IF(AD461=$AD5,0,1)*(SUM($AD5)*$C453)/12</f>
        <v>0</v>
      </c>
      <c r="AF453" s="72">
        <f t="shared" ref="AF453:BA459" si="480">+IF(AE461=$AD5,0,1)*(SUM($AD5)*$C453)/12</f>
        <v>0</v>
      </c>
      <c r="AG453" s="72">
        <f t="shared" si="480"/>
        <v>0</v>
      </c>
      <c r="AH453" s="72">
        <f t="shared" si="480"/>
        <v>0</v>
      </c>
      <c r="AI453" s="72">
        <f t="shared" si="480"/>
        <v>0</v>
      </c>
      <c r="AJ453" s="72">
        <f t="shared" si="480"/>
        <v>0</v>
      </c>
      <c r="AK453" s="72">
        <f t="shared" si="480"/>
        <v>0</v>
      </c>
      <c r="AL453" s="72">
        <f t="shared" si="480"/>
        <v>0</v>
      </c>
      <c r="AM453" s="72">
        <f t="shared" si="480"/>
        <v>0</v>
      </c>
      <c r="AN453" s="72">
        <f t="shared" si="480"/>
        <v>0</v>
      </c>
      <c r="AO453" s="72">
        <f t="shared" si="480"/>
        <v>0</v>
      </c>
      <c r="AP453" s="72">
        <f t="shared" si="480"/>
        <v>0</v>
      </c>
      <c r="AQ453" s="72">
        <f t="shared" si="480"/>
        <v>0</v>
      </c>
      <c r="AR453" s="72">
        <f t="shared" si="480"/>
        <v>0</v>
      </c>
      <c r="AS453" s="72">
        <f t="shared" si="480"/>
        <v>0</v>
      </c>
      <c r="AT453" s="72">
        <f t="shared" si="480"/>
        <v>0</v>
      </c>
      <c r="AU453" s="72">
        <f t="shared" si="480"/>
        <v>0</v>
      </c>
      <c r="AV453" s="72">
        <f t="shared" si="480"/>
        <v>0</v>
      </c>
      <c r="AW453" s="72">
        <f t="shared" si="480"/>
        <v>0</v>
      </c>
      <c r="AX453" s="72">
        <f t="shared" si="480"/>
        <v>0</v>
      </c>
      <c r="AY453" s="72">
        <f t="shared" si="480"/>
        <v>0</v>
      </c>
      <c r="AZ453" s="72">
        <f t="shared" si="480"/>
        <v>0</v>
      </c>
      <c r="BA453" s="72">
        <f t="shared" si="480"/>
        <v>0</v>
      </c>
    </row>
    <row r="454" spans="2:53" x14ac:dyDescent="0.25">
      <c r="B454" t="str">
        <f t="shared" si="479"/>
        <v>IMPIANTI E MACCHINARI</v>
      </c>
      <c r="C454" s="77">
        <f t="shared" si="479"/>
        <v>0.1</v>
      </c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  <c r="AA454" s="72"/>
      <c r="AB454" s="72"/>
      <c r="AC454" s="72"/>
      <c r="AD454" s="72">
        <f>+(AD$6*$C454)/12</f>
        <v>0</v>
      </c>
      <c r="AE454" s="72">
        <f t="shared" ref="AE454:AT459" si="481">+IF(AD462=$AD6,0,1)*(SUM($AD6)*$C454)/12</f>
        <v>0</v>
      </c>
      <c r="AF454" s="72">
        <f t="shared" si="481"/>
        <v>0</v>
      </c>
      <c r="AG454" s="72">
        <f t="shared" si="481"/>
        <v>0</v>
      </c>
      <c r="AH454" s="72">
        <f t="shared" si="481"/>
        <v>0</v>
      </c>
      <c r="AI454" s="72">
        <f t="shared" si="481"/>
        <v>0</v>
      </c>
      <c r="AJ454" s="72">
        <f t="shared" si="481"/>
        <v>0</v>
      </c>
      <c r="AK454" s="72">
        <f t="shared" si="481"/>
        <v>0</v>
      </c>
      <c r="AL454" s="72">
        <f t="shared" si="481"/>
        <v>0</v>
      </c>
      <c r="AM454" s="72">
        <f t="shared" si="481"/>
        <v>0</v>
      </c>
      <c r="AN454" s="72">
        <f t="shared" si="481"/>
        <v>0</v>
      </c>
      <c r="AO454" s="72">
        <f t="shared" si="481"/>
        <v>0</v>
      </c>
      <c r="AP454" s="72">
        <f t="shared" si="481"/>
        <v>0</v>
      </c>
      <c r="AQ454" s="72">
        <f t="shared" si="481"/>
        <v>0</v>
      </c>
      <c r="AR454" s="72">
        <f t="shared" si="481"/>
        <v>0</v>
      </c>
      <c r="AS454" s="72">
        <f t="shared" si="481"/>
        <v>0</v>
      </c>
      <c r="AT454" s="72">
        <f t="shared" si="481"/>
        <v>0</v>
      </c>
      <c r="AU454" s="72">
        <f t="shared" si="480"/>
        <v>0</v>
      </c>
      <c r="AV454" s="72">
        <f t="shared" si="480"/>
        <v>0</v>
      </c>
      <c r="AW454" s="72">
        <f t="shared" si="480"/>
        <v>0</v>
      </c>
      <c r="AX454" s="72">
        <f t="shared" si="480"/>
        <v>0</v>
      </c>
      <c r="AY454" s="72">
        <f t="shared" si="480"/>
        <v>0</v>
      </c>
      <c r="AZ454" s="72">
        <f t="shared" si="480"/>
        <v>0</v>
      </c>
      <c r="BA454" s="72">
        <f t="shared" si="480"/>
        <v>0</v>
      </c>
    </row>
    <row r="455" spans="2:53" x14ac:dyDescent="0.25">
      <c r="B455" t="str">
        <f t="shared" si="479"/>
        <v>ATTREZZATURE IND.LI E COMM.LI</v>
      </c>
      <c r="C455" s="77">
        <f t="shared" si="479"/>
        <v>0.1</v>
      </c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  <c r="AA455" s="72"/>
      <c r="AB455" s="72"/>
      <c r="AC455" s="72"/>
      <c r="AD455" s="72">
        <f>+(AD$7*$C455)/12</f>
        <v>0</v>
      </c>
      <c r="AE455" s="72">
        <f t="shared" si="481"/>
        <v>0</v>
      </c>
      <c r="AF455" s="72">
        <f t="shared" si="480"/>
        <v>0</v>
      </c>
      <c r="AG455" s="72">
        <f t="shared" si="480"/>
        <v>0</v>
      </c>
      <c r="AH455" s="72">
        <f t="shared" si="480"/>
        <v>0</v>
      </c>
      <c r="AI455" s="72">
        <f t="shared" si="480"/>
        <v>0</v>
      </c>
      <c r="AJ455" s="72">
        <f t="shared" si="480"/>
        <v>0</v>
      </c>
      <c r="AK455" s="72">
        <f t="shared" si="480"/>
        <v>0</v>
      </c>
      <c r="AL455" s="72">
        <f t="shared" si="480"/>
        <v>0</v>
      </c>
      <c r="AM455" s="72">
        <f t="shared" si="480"/>
        <v>0</v>
      </c>
      <c r="AN455" s="72">
        <f t="shared" si="480"/>
        <v>0</v>
      </c>
      <c r="AO455" s="72">
        <f t="shared" si="480"/>
        <v>0</v>
      </c>
      <c r="AP455" s="72">
        <f t="shared" si="480"/>
        <v>0</v>
      </c>
      <c r="AQ455" s="72">
        <f t="shared" si="480"/>
        <v>0</v>
      </c>
      <c r="AR455" s="72">
        <f t="shared" si="480"/>
        <v>0</v>
      </c>
      <c r="AS455" s="72">
        <f t="shared" si="480"/>
        <v>0</v>
      </c>
      <c r="AT455" s="72">
        <f t="shared" si="480"/>
        <v>0</v>
      </c>
      <c r="AU455" s="72">
        <f t="shared" si="480"/>
        <v>0</v>
      </c>
      <c r="AV455" s="72">
        <f t="shared" si="480"/>
        <v>0</v>
      </c>
      <c r="AW455" s="72">
        <f t="shared" si="480"/>
        <v>0</v>
      </c>
      <c r="AX455" s="72">
        <f t="shared" si="480"/>
        <v>0</v>
      </c>
      <c r="AY455" s="72">
        <f t="shared" si="480"/>
        <v>0</v>
      </c>
      <c r="AZ455" s="72">
        <f t="shared" si="480"/>
        <v>0</v>
      </c>
      <c r="BA455" s="72">
        <f t="shared" si="480"/>
        <v>0</v>
      </c>
    </row>
    <row r="456" spans="2:53" x14ac:dyDescent="0.25">
      <c r="B456" t="str">
        <f t="shared" si="479"/>
        <v>ALTRI BENI</v>
      </c>
      <c r="C456" s="77">
        <f t="shared" si="479"/>
        <v>0.1</v>
      </c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  <c r="AA456" s="72"/>
      <c r="AB456" s="72"/>
      <c r="AC456" s="72"/>
      <c r="AD456" s="72">
        <f>+(AD$8*$C456)/12</f>
        <v>0</v>
      </c>
      <c r="AE456" s="72">
        <f t="shared" si="481"/>
        <v>0</v>
      </c>
      <c r="AF456" s="72">
        <f t="shared" si="480"/>
        <v>0</v>
      </c>
      <c r="AG456" s="72">
        <f t="shared" si="480"/>
        <v>0</v>
      </c>
      <c r="AH456" s="72">
        <f t="shared" si="480"/>
        <v>0</v>
      </c>
      <c r="AI456" s="72">
        <f t="shared" si="480"/>
        <v>0</v>
      </c>
      <c r="AJ456" s="72">
        <f t="shared" si="480"/>
        <v>0</v>
      </c>
      <c r="AK456" s="72">
        <f t="shared" si="480"/>
        <v>0</v>
      </c>
      <c r="AL456" s="72">
        <f t="shared" si="480"/>
        <v>0</v>
      </c>
      <c r="AM456" s="72">
        <f t="shared" si="480"/>
        <v>0</v>
      </c>
      <c r="AN456" s="72">
        <f t="shared" si="480"/>
        <v>0</v>
      </c>
      <c r="AO456" s="72">
        <f t="shared" si="480"/>
        <v>0</v>
      </c>
      <c r="AP456" s="72">
        <f t="shared" si="480"/>
        <v>0</v>
      </c>
      <c r="AQ456" s="72">
        <f t="shared" si="480"/>
        <v>0</v>
      </c>
      <c r="AR456" s="72">
        <f t="shared" si="480"/>
        <v>0</v>
      </c>
      <c r="AS456" s="72">
        <f t="shared" si="480"/>
        <v>0</v>
      </c>
      <c r="AT456" s="72">
        <f t="shared" si="480"/>
        <v>0</v>
      </c>
      <c r="AU456" s="72">
        <f t="shared" si="480"/>
        <v>0</v>
      </c>
      <c r="AV456" s="72">
        <f t="shared" si="480"/>
        <v>0</v>
      </c>
      <c r="AW456" s="72">
        <f t="shared" si="480"/>
        <v>0</v>
      </c>
      <c r="AX456" s="72">
        <f t="shared" si="480"/>
        <v>0</v>
      </c>
      <c r="AY456" s="72">
        <f t="shared" si="480"/>
        <v>0</v>
      </c>
      <c r="AZ456" s="72">
        <f t="shared" si="480"/>
        <v>0</v>
      </c>
      <c r="BA456" s="72">
        <f t="shared" si="480"/>
        <v>0</v>
      </c>
    </row>
    <row r="457" spans="2:53" x14ac:dyDescent="0.25">
      <c r="B457" t="str">
        <f t="shared" si="479"/>
        <v>COSTI D'IMPIANTO E AMPLIAMENTO</v>
      </c>
      <c r="C457" s="77">
        <f t="shared" si="479"/>
        <v>0.1</v>
      </c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  <c r="AA457" s="72"/>
      <c r="AB457" s="72"/>
      <c r="AC457" s="72"/>
      <c r="AD457" s="72">
        <f>+(AD$9*$C457)/12</f>
        <v>0</v>
      </c>
      <c r="AE457" s="72">
        <f t="shared" si="481"/>
        <v>0</v>
      </c>
      <c r="AF457" s="72">
        <f t="shared" si="480"/>
        <v>0</v>
      </c>
      <c r="AG457" s="72">
        <f t="shared" si="480"/>
        <v>0</v>
      </c>
      <c r="AH457" s="72">
        <f t="shared" si="480"/>
        <v>0</v>
      </c>
      <c r="AI457" s="72">
        <f t="shared" si="480"/>
        <v>0</v>
      </c>
      <c r="AJ457" s="72">
        <f t="shared" si="480"/>
        <v>0</v>
      </c>
      <c r="AK457" s="72">
        <f t="shared" si="480"/>
        <v>0</v>
      </c>
      <c r="AL457" s="72">
        <f t="shared" si="480"/>
        <v>0</v>
      </c>
      <c r="AM457" s="72">
        <f t="shared" si="480"/>
        <v>0</v>
      </c>
      <c r="AN457" s="72">
        <f t="shared" si="480"/>
        <v>0</v>
      </c>
      <c r="AO457" s="72">
        <f t="shared" si="480"/>
        <v>0</v>
      </c>
      <c r="AP457" s="72">
        <f t="shared" si="480"/>
        <v>0</v>
      </c>
      <c r="AQ457" s="72">
        <f t="shared" si="480"/>
        <v>0</v>
      </c>
      <c r="AR457" s="72">
        <f t="shared" si="480"/>
        <v>0</v>
      </c>
      <c r="AS457" s="72">
        <f t="shared" si="480"/>
        <v>0</v>
      </c>
      <c r="AT457" s="72">
        <f t="shared" si="480"/>
        <v>0</v>
      </c>
      <c r="AU457" s="72">
        <f t="shared" si="480"/>
        <v>0</v>
      </c>
      <c r="AV457" s="72">
        <f t="shared" si="480"/>
        <v>0</v>
      </c>
      <c r="AW457" s="72">
        <f t="shared" si="480"/>
        <v>0</v>
      </c>
      <c r="AX457" s="72">
        <f t="shared" si="480"/>
        <v>0</v>
      </c>
      <c r="AY457" s="72">
        <f t="shared" si="480"/>
        <v>0</v>
      </c>
      <c r="AZ457" s="72">
        <f t="shared" si="480"/>
        <v>0</v>
      </c>
      <c r="BA457" s="72">
        <f t="shared" si="480"/>
        <v>0</v>
      </c>
    </row>
    <row r="458" spans="2:53" x14ac:dyDescent="0.25">
      <c r="B458" t="str">
        <f t="shared" si="479"/>
        <v>Ricerca &amp; Sviluppo</v>
      </c>
      <c r="C458" s="77">
        <f t="shared" si="479"/>
        <v>0.1</v>
      </c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  <c r="AA458" s="72"/>
      <c r="AB458" s="72"/>
      <c r="AC458" s="72"/>
      <c r="AD458" s="72">
        <f>+(AD$10*$C458)/12</f>
        <v>0</v>
      </c>
      <c r="AE458" s="72">
        <f t="shared" si="481"/>
        <v>0</v>
      </c>
      <c r="AF458" s="72">
        <f t="shared" si="480"/>
        <v>0</v>
      </c>
      <c r="AG458" s="72">
        <f t="shared" si="480"/>
        <v>0</v>
      </c>
      <c r="AH458" s="72">
        <f t="shared" si="480"/>
        <v>0</v>
      </c>
      <c r="AI458" s="72">
        <f t="shared" si="480"/>
        <v>0</v>
      </c>
      <c r="AJ458" s="72">
        <f t="shared" si="480"/>
        <v>0</v>
      </c>
      <c r="AK458" s="72">
        <f t="shared" si="480"/>
        <v>0</v>
      </c>
      <c r="AL458" s="72">
        <f t="shared" si="480"/>
        <v>0</v>
      </c>
      <c r="AM458" s="72">
        <f t="shared" si="480"/>
        <v>0</v>
      </c>
      <c r="AN458" s="72">
        <f t="shared" si="480"/>
        <v>0</v>
      </c>
      <c r="AO458" s="72">
        <f t="shared" si="480"/>
        <v>0</v>
      </c>
      <c r="AP458" s="72">
        <f t="shared" si="480"/>
        <v>0</v>
      </c>
      <c r="AQ458" s="72">
        <f t="shared" si="480"/>
        <v>0</v>
      </c>
      <c r="AR458" s="72">
        <f t="shared" si="480"/>
        <v>0</v>
      </c>
      <c r="AS458" s="72">
        <f t="shared" si="480"/>
        <v>0</v>
      </c>
      <c r="AT458" s="72">
        <f t="shared" si="480"/>
        <v>0</v>
      </c>
      <c r="AU458" s="72">
        <f t="shared" si="480"/>
        <v>0</v>
      </c>
      <c r="AV458" s="72">
        <f t="shared" si="480"/>
        <v>0</v>
      </c>
      <c r="AW458" s="72">
        <f t="shared" si="480"/>
        <v>0</v>
      </c>
      <c r="AX458" s="72">
        <f t="shared" si="480"/>
        <v>0</v>
      </c>
      <c r="AY458" s="72">
        <f t="shared" si="480"/>
        <v>0</v>
      </c>
      <c r="AZ458" s="72">
        <f t="shared" si="480"/>
        <v>0</v>
      </c>
      <c r="BA458" s="72">
        <f t="shared" si="480"/>
        <v>0</v>
      </c>
    </row>
    <row r="459" spans="2:53" x14ac:dyDescent="0.25">
      <c r="B459" t="str">
        <f t="shared" si="479"/>
        <v>ALTRE IMM.NI IMMATERIALI</v>
      </c>
      <c r="C459" s="77">
        <f t="shared" si="479"/>
        <v>0.1</v>
      </c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  <c r="AA459" s="72"/>
      <c r="AB459" s="72"/>
      <c r="AC459" s="72"/>
      <c r="AD459" s="72">
        <f>+(AD$11*$C459)/12</f>
        <v>0</v>
      </c>
      <c r="AE459" s="72">
        <f t="shared" si="481"/>
        <v>0</v>
      </c>
      <c r="AF459" s="72">
        <f t="shared" si="480"/>
        <v>0</v>
      </c>
      <c r="AG459" s="72">
        <f t="shared" si="480"/>
        <v>0</v>
      </c>
      <c r="AH459" s="72">
        <f t="shared" si="480"/>
        <v>0</v>
      </c>
      <c r="AI459" s="72">
        <f t="shared" si="480"/>
        <v>0</v>
      </c>
      <c r="AJ459" s="72">
        <f t="shared" si="480"/>
        <v>0</v>
      </c>
      <c r="AK459" s="72">
        <f t="shared" si="480"/>
        <v>0</v>
      </c>
      <c r="AL459" s="72">
        <f t="shared" si="480"/>
        <v>0</v>
      </c>
      <c r="AM459" s="72">
        <f t="shared" si="480"/>
        <v>0</v>
      </c>
      <c r="AN459" s="72">
        <f t="shared" si="480"/>
        <v>0</v>
      </c>
      <c r="AO459" s="72">
        <f t="shared" si="480"/>
        <v>0</v>
      </c>
      <c r="AP459" s="72">
        <f t="shared" si="480"/>
        <v>0</v>
      </c>
      <c r="AQ459" s="72">
        <f t="shared" si="480"/>
        <v>0</v>
      </c>
      <c r="AR459" s="72">
        <f t="shared" si="480"/>
        <v>0</v>
      </c>
      <c r="AS459" s="72">
        <f t="shared" si="480"/>
        <v>0</v>
      </c>
      <c r="AT459" s="72">
        <f t="shared" si="480"/>
        <v>0</v>
      </c>
      <c r="AU459" s="72">
        <f t="shared" si="480"/>
        <v>0</v>
      </c>
      <c r="AV459" s="72">
        <f t="shared" si="480"/>
        <v>0</v>
      </c>
      <c r="AW459" s="72">
        <f t="shared" si="480"/>
        <v>0</v>
      </c>
      <c r="AX459" s="72">
        <f t="shared" si="480"/>
        <v>0</v>
      </c>
      <c r="AY459" s="72">
        <f t="shared" si="480"/>
        <v>0</v>
      </c>
      <c r="AZ459" s="72">
        <f t="shared" si="480"/>
        <v>0</v>
      </c>
      <c r="BA459" s="72">
        <f t="shared" si="480"/>
        <v>0</v>
      </c>
    </row>
    <row r="460" spans="2:53" ht="30" x14ac:dyDescent="0.25">
      <c r="C460" s="75"/>
      <c r="F460" s="75" t="s">
        <v>276</v>
      </c>
      <c r="G460" s="75" t="s">
        <v>276</v>
      </c>
      <c r="H460" s="75" t="s">
        <v>276</v>
      </c>
      <c r="I460" s="75" t="s">
        <v>276</v>
      </c>
      <c r="J460" s="75" t="s">
        <v>276</v>
      </c>
      <c r="K460" s="75" t="s">
        <v>276</v>
      </c>
      <c r="L460" s="75" t="s">
        <v>276</v>
      </c>
      <c r="M460" s="75" t="s">
        <v>276</v>
      </c>
      <c r="N460" s="75" t="s">
        <v>276</v>
      </c>
      <c r="O460" s="75" t="s">
        <v>276</v>
      </c>
      <c r="P460" s="75" t="s">
        <v>276</v>
      </c>
      <c r="Q460" s="75" t="s">
        <v>276</v>
      </c>
      <c r="R460" s="75" t="s">
        <v>276</v>
      </c>
      <c r="S460" s="75" t="s">
        <v>276</v>
      </c>
      <c r="T460" s="75" t="s">
        <v>276</v>
      </c>
      <c r="U460" s="75" t="s">
        <v>276</v>
      </c>
      <c r="V460" s="75" t="s">
        <v>276</v>
      </c>
      <c r="W460" s="75" t="s">
        <v>276</v>
      </c>
      <c r="X460" s="75" t="s">
        <v>276</v>
      </c>
      <c r="Y460" s="75" t="s">
        <v>276</v>
      </c>
      <c r="Z460" s="75" t="s">
        <v>276</v>
      </c>
      <c r="AA460" s="75" t="s">
        <v>276</v>
      </c>
      <c r="AB460" s="75" t="s">
        <v>276</v>
      </c>
      <c r="AC460" s="75" t="s">
        <v>276</v>
      </c>
      <c r="AD460" s="75" t="s">
        <v>276</v>
      </c>
      <c r="AE460" s="75" t="s">
        <v>276</v>
      </c>
      <c r="AF460" s="75" t="s">
        <v>276</v>
      </c>
      <c r="AG460" s="75" t="s">
        <v>276</v>
      </c>
      <c r="AH460" s="75" t="s">
        <v>276</v>
      </c>
      <c r="AI460" s="75" t="s">
        <v>276</v>
      </c>
      <c r="AJ460" s="75" t="s">
        <v>276</v>
      </c>
      <c r="AK460" s="75" t="s">
        <v>276</v>
      </c>
      <c r="AL460" s="75" t="s">
        <v>276</v>
      </c>
      <c r="AM460" s="75" t="s">
        <v>276</v>
      </c>
      <c r="AN460" s="75" t="s">
        <v>276</v>
      </c>
      <c r="AO460" s="75" t="s">
        <v>276</v>
      </c>
      <c r="AP460" s="75" t="s">
        <v>276</v>
      </c>
      <c r="AQ460" s="75" t="s">
        <v>276</v>
      </c>
      <c r="AR460" s="75" t="s">
        <v>276</v>
      </c>
      <c r="AS460" s="75" t="s">
        <v>276</v>
      </c>
      <c r="AT460" s="75" t="s">
        <v>276</v>
      </c>
      <c r="AU460" s="75" t="s">
        <v>276</v>
      </c>
      <c r="AV460" s="75" t="s">
        <v>276</v>
      </c>
      <c r="AW460" s="75" t="s">
        <v>276</v>
      </c>
      <c r="AX460" s="75" t="s">
        <v>276</v>
      </c>
      <c r="AY460" s="75" t="s">
        <v>276</v>
      </c>
      <c r="AZ460" s="75" t="s">
        <v>276</v>
      </c>
      <c r="BA460" s="75" t="s">
        <v>276</v>
      </c>
    </row>
    <row r="461" spans="2:53" x14ac:dyDescent="0.25">
      <c r="B461" t="str">
        <f t="shared" ref="B461:B467" si="482">+B453</f>
        <v>FABBRICATI</v>
      </c>
      <c r="C461" s="77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  <c r="AA461" s="72"/>
      <c r="AB461" s="72"/>
      <c r="AC461" s="72"/>
      <c r="AD461" s="72">
        <f t="shared" ref="AD461:BA461" si="483">+AC461+AD453</f>
        <v>0</v>
      </c>
      <c r="AE461" s="72">
        <f t="shared" si="483"/>
        <v>0</v>
      </c>
      <c r="AF461" s="72">
        <f t="shared" si="483"/>
        <v>0</v>
      </c>
      <c r="AG461" s="72">
        <f t="shared" si="483"/>
        <v>0</v>
      </c>
      <c r="AH461" s="72">
        <f t="shared" si="483"/>
        <v>0</v>
      </c>
      <c r="AI461" s="72">
        <f t="shared" si="483"/>
        <v>0</v>
      </c>
      <c r="AJ461" s="72">
        <f t="shared" si="483"/>
        <v>0</v>
      </c>
      <c r="AK461" s="72">
        <f t="shared" si="483"/>
        <v>0</v>
      </c>
      <c r="AL461" s="72">
        <f t="shared" si="483"/>
        <v>0</v>
      </c>
      <c r="AM461" s="72">
        <f t="shared" si="483"/>
        <v>0</v>
      </c>
      <c r="AN461" s="72">
        <f t="shared" si="483"/>
        <v>0</v>
      </c>
      <c r="AO461" s="72">
        <f t="shared" si="483"/>
        <v>0</v>
      </c>
      <c r="AP461" s="72">
        <f t="shared" si="483"/>
        <v>0</v>
      </c>
      <c r="AQ461" s="72">
        <f t="shared" si="483"/>
        <v>0</v>
      </c>
      <c r="AR461" s="72">
        <f t="shared" si="483"/>
        <v>0</v>
      </c>
      <c r="AS461" s="72">
        <f t="shared" si="483"/>
        <v>0</v>
      </c>
      <c r="AT461" s="72">
        <f t="shared" si="483"/>
        <v>0</v>
      </c>
      <c r="AU461" s="72">
        <f t="shared" si="483"/>
        <v>0</v>
      </c>
      <c r="AV461" s="72">
        <f t="shared" si="483"/>
        <v>0</v>
      </c>
      <c r="AW461" s="72">
        <f t="shared" si="483"/>
        <v>0</v>
      </c>
      <c r="AX461" s="72">
        <f t="shared" si="483"/>
        <v>0</v>
      </c>
      <c r="AY461" s="72">
        <f t="shared" si="483"/>
        <v>0</v>
      </c>
      <c r="AZ461" s="72">
        <f t="shared" si="483"/>
        <v>0</v>
      </c>
      <c r="BA461" s="72">
        <f t="shared" si="483"/>
        <v>0</v>
      </c>
    </row>
    <row r="462" spans="2:53" x14ac:dyDescent="0.25">
      <c r="B462" t="str">
        <f t="shared" si="482"/>
        <v>IMPIANTI E MACCHINARI</v>
      </c>
      <c r="C462" s="77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  <c r="AA462" s="72"/>
      <c r="AB462" s="72"/>
      <c r="AC462" s="72"/>
      <c r="AD462" s="72">
        <f t="shared" ref="AD462:BA462" si="484">+AC462+AD454</f>
        <v>0</v>
      </c>
      <c r="AE462" s="72">
        <f t="shared" si="484"/>
        <v>0</v>
      </c>
      <c r="AF462" s="72">
        <f t="shared" si="484"/>
        <v>0</v>
      </c>
      <c r="AG462" s="72">
        <f t="shared" si="484"/>
        <v>0</v>
      </c>
      <c r="AH462" s="72">
        <f t="shared" si="484"/>
        <v>0</v>
      </c>
      <c r="AI462" s="72">
        <f t="shared" si="484"/>
        <v>0</v>
      </c>
      <c r="AJ462" s="72">
        <f t="shared" si="484"/>
        <v>0</v>
      </c>
      <c r="AK462" s="72">
        <f t="shared" si="484"/>
        <v>0</v>
      </c>
      <c r="AL462" s="72">
        <f t="shared" si="484"/>
        <v>0</v>
      </c>
      <c r="AM462" s="72">
        <f t="shared" si="484"/>
        <v>0</v>
      </c>
      <c r="AN462" s="72">
        <f t="shared" si="484"/>
        <v>0</v>
      </c>
      <c r="AO462" s="72">
        <f t="shared" si="484"/>
        <v>0</v>
      </c>
      <c r="AP462" s="72">
        <f t="shared" si="484"/>
        <v>0</v>
      </c>
      <c r="AQ462" s="72">
        <f t="shared" si="484"/>
        <v>0</v>
      </c>
      <c r="AR462" s="72">
        <f t="shared" si="484"/>
        <v>0</v>
      </c>
      <c r="AS462" s="72">
        <f t="shared" si="484"/>
        <v>0</v>
      </c>
      <c r="AT462" s="72">
        <f t="shared" si="484"/>
        <v>0</v>
      </c>
      <c r="AU462" s="72">
        <f t="shared" si="484"/>
        <v>0</v>
      </c>
      <c r="AV462" s="72">
        <f t="shared" si="484"/>
        <v>0</v>
      </c>
      <c r="AW462" s="72">
        <f t="shared" si="484"/>
        <v>0</v>
      </c>
      <c r="AX462" s="72">
        <f t="shared" si="484"/>
        <v>0</v>
      </c>
      <c r="AY462" s="72">
        <f t="shared" si="484"/>
        <v>0</v>
      </c>
      <c r="AZ462" s="72">
        <f t="shared" si="484"/>
        <v>0</v>
      </c>
      <c r="BA462" s="72">
        <f t="shared" si="484"/>
        <v>0</v>
      </c>
    </row>
    <row r="463" spans="2:53" x14ac:dyDescent="0.25">
      <c r="B463" t="str">
        <f t="shared" si="482"/>
        <v>ATTREZZATURE IND.LI E COMM.LI</v>
      </c>
      <c r="C463" s="77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  <c r="AA463" s="72"/>
      <c r="AB463" s="72"/>
      <c r="AC463" s="72"/>
      <c r="AD463" s="72">
        <f t="shared" ref="AD463:BA463" si="485">+AC463+AD455</f>
        <v>0</v>
      </c>
      <c r="AE463" s="72">
        <f t="shared" si="485"/>
        <v>0</v>
      </c>
      <c r="AF463" s="72">
        <f t="shared" si="485"/>
        <v>0</v>
      </c>
      <c r="AG463" s="72">
        <f t="shared" si="485"/>
        <v>0</v>
      </c>
      <c r="AH463" s="72">
        <f t="shared" si="485"/>
        <v>0</v>
      </c>
      <c r="AI463" s="72">
        <f t="shared" si="485"/>
        <v>0</v>
      </c>
      <c r="AJ463" s="72">
        <f t="shared" si="485"/>
        <v>0</v>
      </c>
      <c r="AK463" s="72">
        <f t="shared" si="485"/>
        <v>0</v>
      </c>
      <c r="AL463" s="72">
        <f t="shared" si="485"/>
        <v>0</v>
      </c>
      <c r="AM463" s="72">
        <f t="shared" si="485"/>
        <v>0</v>
      </c>
      <c r="AN463" s="72">
        <f t="shared" si="485"/>
        <v>0</v>
      </c>
      <c r="AO463" s="72">
        <f t="shared" si="485"/>
        <v>0</v>
      </c>
      <c r="AP463" s="72">
        <f t="shared" si="485"/>
        <v>0</v>
      </c>
      <c r="AQ463" s="72">
        <f t="shared" si="485"/>
        <v>0</v>
      </c>
      <c r="AR463" s="72">
        <f t="shared" si="485"/>
        <v>0</v>
      </c>
      <c r="AS463" s="72">
        <f t="shared" si="485"/>
        <v>0</v>
      </c>
      <c r="AT463" s="72">
        <f t="shared" si="485"/>
        <v>0</v>
      </c>
      <c r="AU463" s="72">
        <f t="shared" si="485"/>
        <v>0</v>
      </c>
      <c r="AV463" s="72">
        <f t="shared" si="485"/>
        <v>0</v>
      </c>
      <c r="AW463" s="72">
        <f t="shared" si="485"/>
        <v>0</v>
      </c>
      <c r="AX463" s="72">
        <f t="shared" si="485"/>
        <v>0</v>
      </c>
      <c r="AY463" s="72">
        <f t="shared" si="485"/>
        <v>0</v>
      </c>
      <c r="AZ463" s="72">
        <f t="shared" si="485"/>
        <v>0</v>
      </c>
      <c r="BA463" s="72">
        <f t="shared" si="485"/>
        <v>0</v>
      </c>
    </row>
    <row r="464" spans="2:53" x14ac:dyDescent="0.25">
      <c r="B464" t="str">
        <f t="shared" si="482"/>
        <v>ALTRI BENI</v>
      </c>
      <c r="C464" s="77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  <c r="AA464" s="72"/>
      <c r="AB464" s="72"/>
      <c r="AC464" s="72"/>
      <c r="AD464" s="72">
        <f t="shared" ref="AD464:BA464" si="486">+AC464+AD456</f>
        <v>0</v>
      </c>
      <c r="AE464" s="72">
        <f t="shared" si="486"/>
        <v>0</v>
      </c>
      <c r="AF464" s="72">
        <f t="shared" si="486"/>
        <v>0</v>
      </c>
      <c r="AG464" s="72">
        <f t="shared" si="486"/>
        <v>0</v>
      </c>
      <c r="AH464" s="72">
        <f t="shared" si="486"/>
        <v>0</v>
      </c>
      <c r="AI464" s="72">
        <f t="shared" si="486"/>
        <v>0</v>
      </c>
      <c r="AJ464" s="72">
        <f t="shared" si="486"/>
        <v>0</v>
      </c>
      <c r="AK464" s="72">
        <f t="shared" si="486"/>
        <v>0</v>
      </c>
      <c r="AL464" s="72">
        <f t="shared" si="486"/>
        <v>0</v>
      </c>
      <c r="AM464" s="72">
        <f t="shared" si="486"/>
        <v>0</v>
      </c>
      <c r="AN464" s="72">
        <f t="shared" si="486"/>
        <v>0</v>
      </c>
      <c r="AO464" s="72">
        <f t="shared" si="486"/>
        <v>0</v>
      </c>
      <c r="AP464" s="72">
        <f t="shared" si="486"/>
        <v>0</v>
      </c>
      <c r="AQ464" s="72">
        <f t="shared" si="486"/>
        <v>0</v>
      </c>
      <c r="AR464" s="72">
        <f t="shared" si="486"/>
        <v>0</v>
      </c>
      <c r="AS464" s="72">
        <f t="shared" si="486"/>
        <v>0</v>
      </c>
      <c r="AT464" s="72">
        <f t="shared" si="486"/>
        <v>0</v>
      </c>
      <c r="AU464" s="72">
        <f t="shared" si="486"/>
        <v>0</v>
      </c>
      <c r="AV464" s="72">
        <f t="shared" si="486"/>
        <v>0</v>
      </c>
      <c r="AW464" s="72">
        <f t="shared" si="486"/>
        <v>0</v>
      </c>
      <c r="AX464" s="72">
        <f t="shared" si="486"/>
        <v>0</v>
      </c>
      <c r="AY464" s="72">
        <f t="shared" si="486"/>
        <v>0</v>
      </c>
      <c r="AZ464" s="72">
        <f t="shared" si="486"/>
        <v>0</v>
      </c>
      <c r="BA464" s="72">
        <f t="shared" si="486"/>
        <v>0</v>
      </c>
    </row>
    <row r="465" spans="2:53" x14ac:dyDescent="0.25">
      <c r="B465" t="str">
        <f t="shared" si="482"/>
        <v>COSTI D'IMPIANTO E AMPLIAMENTO</v>
      </c>
      <c r="C465" s="77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  <c r="AA465" s="72"/>
      <c r="AB465" s="72"/>
      <c r="AC465" s="72"/>
      <c r="AD465" s="72">
        <f t="shared" ref="AD465:BA465" si="487">+AC465+AD457</f>
        <v>0</v>
      </c>
      <c r="AE465" s="72">
        <f t="shared" si="487"/>
        <v>0</v>
      </c>
      <c r="AF465" s="72">
        <f t="shared" si="487"/>
        <v>0</v>
      </c>
      <c r="AG465" s="72">
        <f t="shared" si="487"/>
        <v>0</v>
      </c>
      <c r="AH465" s="72">
        <f t="shared" si="487"/>
        <v>0</v>
      </c>
      <c r="AI465" s="72">
        <f t="shared" si="487"/>
        <v>0</v>
      </c>
      <c r="AJ465" s="72">
        <f t="shared" si="487"/>
        <v>0</v>
      </c>
      <c r="AK465" s="72">
        <f t="shared" si="487"/>
        <v>0</v>
      </c>
      <c r="AL465" s="72">
        <f t="shared" si="487"/>
        <v>0</v>
      </c>
      <c r="AM465" s="72">
        <f t="shared" si="487"/>
        <v>0</v>
      </c>
      <c r="AN465" s="72">
        <f t="shared" si="487"/>
        <v>0</v>
      </c>
      <c r="AO465" s="72">
        <f t="shared" si="487"/>
        <v>0</v>
      </c>
      <c r="AP465" s="72">
        <f t="shared" si="487"/>
        <v>0</v>
      </c>
      <c r="AQ465" s="72">
        <f t="shared" si="487"/>
        <v>0</v>
      </c>
      <c r="AR465" s="72">
        <f t="shared" si="487"/>
        <v>0</v>
      </c>
      <c r="AS465" s="72">
        <f t="shared" si="487"/>
        <v>0</v>
      </c>
      <c r="AT465" s="72">
        <f t="shared" si="487"/>
        <v>0</v>
      </c>
      <c r="AU465" s="72">
        <f t="shared" si="487"/>
        <v>0</v>
      </c>
      <c r="AV465" s="72">
        <f t="shared" si="487"/>
        <v>0</v>
      </c>
      <c r="AW465" s="72">
        <f t="shared" si="487"/>
        <v>0</v>
      </c>
      <c r="AX465" s="72">
        <f t="shared" si="487"/>
        <v>0</v>
      </c>
      <c r="AY465" s="72">
        <f t="shared" si="487"/>
        <v>0</v>
      </c>
      <c r="AZ465" s="72">
        <f t="shared" si="487"/>
        <v>0</v>
      </c>
      <c r="BA465" s="72">
        <f t="shared" si="487"/>
        <v>0</v>
      </c>
    </row>
    <row r="466" spans="2:53" x14ac:dyDescent="0.25">
      <c r="B466" t="str">
        <f t="shared" si="482"/>
        <v>Ricerca &amp; Sviluppo</v>
      </c>
      <c r="C466" s="77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>
        <f t="shared" ref="AD466:BA466" si="488">+AC466+AD458</f>
        <v>0</v>
      </c>
      <c r="AE466" s="72">
        <f t="shared" si="488"/>
        <v>0</v>
      </c>
      <c r="AF466" s="72">
        <f t="shared" si="488"/>
        <v>0</v>
      </c>
      <c r="AG466" s="72">
        <f t="shared" si="488"/>
        <v>0</v>
      </c>
      <c r="AH466" s="72">
        <f t="shared" si="488"/>
        <v>0</v>
      </c>
      <c r="AI466" s="72">
        <f t="shared" si="488"/>
        <v>0</v>
      </c>
      <c r="AJ466" s="72">
        <f t="shared" si="488"/>
        <v>0</v>
      </c>
      <c r="AK466" s="72">
        <f t="shared" si="488"/>
        <v>0</v>
      </c>
      <c r="AL466" s="72">
        <f t="shared" si="488"/>
        <v>0</v>
      </c>
      <c r="AM466" s="72">
        <f t="shared" si="488"/>
        <v>0</v>
      </c>
      <c r="AN466" s="72">
        <f t="shared" si="488"/>
        <v>0</v>
      </c>
      <c r="AO466" s="72">
        <f t="shared" si="488"/>
        <v>0</v>
      </c>
      <c r="AP466" s="72">
        <f t="shared" si="488"/>
        <v>0</v>
      </c>
      <c r="AQ466" s="72">
        <f t="shared" si="488"/>
        <v>0</v>
      </c>
      <c r="AR466" s="72">
        <f t="shared" si="488"/>
        <v>0</v>
      </c>
      <c r="AS466" s="72">
        <f t="shared" si="488"/>
        <v>0</v>
      </c>
      <c r="AT466" s="72">
        <f t="shared" si="488"/>
        <v>0</v>
      </c>
      <c r="AU466" s="72">
        <f t="shared" si="488"/>
        <v>0</v>
      </c>
      <c r="AV466" s="72">
        <f t="shared" si="488"/>
        <v>0</v>
      </c>
      <c r="AW466" s="72">
        <f t="shared" si="488"/>
        <v>0</v>
      </c>
      <c r="AX466" s="72">
        <f t="shared" si="488"/>
        <v>0</v>
      </c>
      <c r="AY466" s="72">
        <f t="shared" si="488"/>
        <v>0</v>
      </c>
      <c r="AZ466" s="72">
        <f t="shared" si="488"/>
        <v>0</v>
      </c>
      <c r="BA466" s="72">
        <f t="shared" si="488"/>
        <v>0</v>
      </c>
    </row>
    <row r="467" spans="2:53" x14ac:dyDescent="0.25">
      <c r="B467" t="str">
        <f t="shared" si="482"/>
        <v>ALTRE IMM.NI IMMATERIALI</v>
      </c>
      <c r="C467" s="77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  <c r="AA467" s="72"/>
      <c r="AB467" s="72"/>
      <c r="AC467" s="72"/>
      <c r="AD467" s="72">
        <f t="shared" ref="AD467:BA467" si="489">+AC467+AD459</f>
        <v>0</v>
      </c>
      <c r="AE467" s="72">
        <f t="shared" si="489"/>
        <v>0</v>
      </c>
      <c r="AF467" s="72">
        <f t="shared" si="489"/>
        <v>0</v>
      </c>
      <c r="AG467" s="72">
        <f t="shared" si="489"/>
        <v>0</v>
      </c>
      <c r="AH467" s="72">
        <f t="shared" si="489"/>
        <v>0</v>
      </c>
      <c r="AI467" s="72">
        <f t="shared" si="489"/>
        <v>0</v>
      </c>
      <c r="AJ467" s="72">
        <f t="shared" si="489"/>
        <v>0</v>
      </c>
      <c r="AK467" s="72">
        <f t="shared" si="489"/>
        <v>0</v>
      </c>
      <c r="AL467" s="72">
        <f t="shared" si="489"/>
        <v>0</v>
      </c>
      <c r="AM467" s="72">
        <f t="shared" si="489"/>
        <v>0</v>
      </c>
      <c r="AN467" s="72">
        <f t="shared" si="489"/>
        <v>0</v>
      </c>
      <c r="AO467" s="72">
        <f t="shared" si="489"/>
        <v>0</v>
      </c>
      <c r="AP467" s="72">
        <f t="shared" si="489"/>
        <v>0</v>
      </c>
      <c r="AQ467" s="72">
        <f t="shared" si="489"/>
        <v>0</v>
      </c>
      <c r="AR467" s="72">
        <f t="shared" si="489"/>
        <v>0</v>
      </c>
      <c r="AS467" s="72">
        <f t="shared" si="489"/>
        <v>0</v>
      </c>
      <c r="AT467" s="72">
        <f t="shared" si="489"/>
        <v>0</v>
      </c>
      <c r="AU467" s="72">
        <f t="shared" si="489"/>
        <v>0</v>
      </c>
      <c r="AV467" s="72">
        <f t="shared" si="489"/>
        <v>0</v>
      </c>
      <c r="AW467" s="72">
        <f t="shared" si="489"/>
        <v>0</v>
      </c>
      <c r="AX467" s="72">
        <f t="shared" si="489"/>
        <v>0</v>
      </c>
      <c r="AY467" s="72">
        <f t="shared" si="489"/>
        <v>0</v>
      </c>
      <c r="AZ467" s="72">
        <f t="shared" si="489"/>
        <v>0</v>
      </c>
      <c r="BA467" s="72">
        <f t="shared" si="489"/>
        <v>0</v>
      </c>
    </row>
    <row r="469" spans="2:53" ht="30" x14ac:dyDescent="0.25">
      <c r="C469" s="75" t="s">
        <v>274</v>
      </c>
      <c r="F469" s="75" t="s">
        <v>275</v>
      </c>
      <c r="G469" s="75" t="s">
        <v>275</v>
      </c>
      <c r="H469" s="75" t="s">
        <v>275</v>
      </c>
      <c r="I469" s="75" t="s">
        <v>275</v>
      </c>
      <c r="J469" s="75" t="s">
        <v>275</v>
      </c>
      <c r="K469" s="75" t="s">
        <v>275</v>
      </c>
      <c r="L469" s="75" t="s">
        <v>275</v>
      </c>
      <c r="M469" s="75" t="s">
        <v>275</v>
      </c>
      <c r="N469" s="75" t="s">
        <v>275</v>
      </c>
      <c r="O469" s="75" t="s">
        <v>275</v>
      </c>
      <c r="P469" s="75" t="s">
        <v>275</v>
      </c>
      <c r="Q469" s="75" t="s">
        <v>275</v>
      </c>
      <c r="R469" s="75" t="s">
        <v>275</v>
      </c>
      <c r="S469" s="75" t="s">
        <v>275</v>
      </c>
      <c r="T469" s="75" t="s">
        <v>275</v>
      </c>
      <c r="U469" s="75" t="s">
        <v>275</v>
      </c>
      <c r="V469" s="75" t="s">
        <v>275</v>
      </c>
      <c r="W469" s="75" t="s">
        <v>275</v>
      </c>
      <c r="X469" s="75" t="s">
        <v>275</v>
      </c>
      <c r="Y469" s="75" t="s">
        <v>275</v>
      </c>
      <c r="Z469" s="75" t="s">
        <v>275</v>
      </c>
      <c r="AA469" s="75" t="s">
        <v>275</v>
      </c>
      <c r="AB469" s="75" t="s">
        <v>275</v>
      </c>
      <c r="AC469" s="75" t="s">
        <v>275</v>
      </c>
      <c r="AD469" s="75" t="s">
        <v>275</v>
      </c>
      <c r="AE469" s="75" t="s">
        <v>275</v>
      </c>
      <c r="AF469" s="75" t="s">
        <v>275</v>
      </c>
      <c r="AG469" s="75" t="s">
        <v>275</v>
      </c>
      <c r="AH469" s="75" t="s">
        <v>275</v>
      </c>
      <c r="AI469" s="75" t="s">
        <v>275</v>
      </c>
      <c r="AJ469" s="75" t="s">
        <v>275</v>
      </c>
      <c r="AK469" s="75" t="s">
        <v>275</v>
      </c>
      <c r="AL469" s="75" t="s">
        <v>275</v>
      </c>
      <c r="AM469" s="75" t="s">
        <v>275</v>
      </c>
      <c r="AN469" s="75" t="s">
        <v>275</v>
      </c>
      <c r="AO469" s="75" t="s">
        <v>275</v>
      </c>
      <c r="AP469" s="75" t="s">
        <v>275</v>
      </c>
      <c r="AQ469" s="75" t="s">
        <v>275</v>
      </c>
      <c r="AR469" s="75" t="s">
        <v>275</v>
      </c>
      <c r="AS469" s="75" t="s">
        <v>275</v>
      </c>
      <c r="AT469" s="75" t="s">
        <v>275</v>
      </c>
      <c r="AU469" s="75" t="s">
        <v>275</v>
      </c>
      <c r="AV469" s="75" t="s">
        <v>275</v>
      </c>
      <c r="AW469" s="75" t="s">
        <v>275</v>
      </c>
      <c r="AX469" s="75" t="s">
        <v>275</v>
      </c>
      <c r="AY469" s="75" t="s">
        <v>275</v>
      </c>
      <c r="AZ469" s="75" t="s">
        <v>275</v>
      </c>
      <c r="BA469" s="75" t="s">
        <v>275</v>
      </c>
    </row>
    <row r="470" spans="2:53" x14ac:dyDescent="0.25">
      <c r="B470" t="str">
        <f t="shared" ref="B470:C476" si="490">+B453</f>
        <v>FABBRICATI</v>
      </c>
      <c r="C470" s="77">
        <f t="shared" si="490"/>
        <v>0.1</v>
      </c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  <c r="AA470" s="72"/>
      <c r="AB470" s="72"/>
      <c r="AC470" s="72"/>
      <c r="AD470" s="72"/>
      <c r="AE470" s="72">
        <f>+(AE$5*$C470)/12</f>
        <v>0</v>
      </c>
      <c r="AF470" s="72">
        <f>+IF(AE478=$AE5,0,1)*(SUM($AE5)*$C470)/12</f>
        <v>0</v>
      </c>
      <c r="AG470" s="72">
        <f t="shared" ref="AG470:BA476" si="491">+IF(AF478=$AE5,0,1)*(SUM($AE5)*$C470)/12</f>
        <v>0</v>
      </c>
      <c r="AH470" s="72">
        <f t="shared" si="491"/>
        <v>0</v>
      </c>
      <c r="AI470" s="72">
        <f t="shared" si="491"/>
        <v>0</v>
      </c>
      <c r="AJ470" s="72">
        <f t="shared" si="491"/>
        <v>0</v>
      </c>
      <c r="AK470" s="72">
        <f t="shared" si="491"/>
        <v>0</v>
      </c>
      <c r="AL470" s="72">
        <f t="shared" si="491"/>
        <v>0</v>
      </c>
      <c r="AM470" s="72">
        <f t="shared" si="491"/>
        <v>0</v>
      </c>
      <c r="AN470" s="72">
        <f t="shared" si="491"/>
        <v>0</v>
      </c>
      <c r="AO470" s="72">
        <f t="shared" si="491"/>
        <v>0</v>
      </c>
      <c r="AP470" s="72">
        <f t="shared" si="491"/>
        <v>0</v>
      </c>
      <c r="AQ470" s="72">
        <f t="shared" si="491"/>
        <v>0</v>
      </c>
      <c r="AR470" s="72">
        <f t="shared" si="491"/>
        <v>0</v>
      </c>
      <c r="AS470" s="72">
        <f t="shared" si="491"/>
        <v>0</v>
      </c>
      <c r="AT470" s="72">
        <f t="shared" si="491"/>
        <v>0</v>
      </c>
      <c r="AU470" s="72">
        <f t="shared" si="491"/>
        <v>0</v>
      </c>
      <c r="AV470" s="72">
        <f t="shared" si="491"/>
        <v>0</v>
      </c>
      <c r="AW470" s="72">
        <f t="shared" si="491"/>
        <v>0</v>
      </c>
      <c r="AX470" s="72">
        <f t="shared" si="491"/>
        <v>0</v>
      </c>
      <c r="AY470" s="72">
        <f t="shared" si="491"/>
        <v>0</v>
      </c>
      <c r="AZ470" s="72">
        <f t="shared" si="491"/>
        <v>0</v>
      </c>
      <c r="BA470" s="72">
        <f t="shared" si="491"/>
        <v>0</v>
      </c>
    </row>
    <row r="471" spans="2:53" x14ac:dyDescent="0.25">
      <c r="B471" t="str">
        <f t="shared" si="490"/>
        <v>IMPIANTI E MACCHINARI</v>
      </c>
      <c r="C471" s="77">
        <f t="shared" si="490"/>
        <v>0.1</v>
      </c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  <c r="AA471" s="72"/>
      <c r="AB471" s="72"/>
      <c r="AC471" s="72"/>
      <c r="AD471" s="72"/>
      <c r="AE471" s="72">
        <f>+(AE$6*$C471)/12</f>
        <v>0</v>
      </c>
      <c r="AF471" s="72">
        <f t="shared" ref="AF471:AU476" si="492">+IF(AE479=$AE6,0,1)*(SUM($AE6)*$C471)/12</f>
        <v>0</v>
      </c>
      <c r="AG471" s="72">
        <f t="shared" si="492"/>
        <v>0</v>
      </c>
      <c r="AH471" s="72">
        <f t="shared" si="492"/>
        <v>0</v>
      </c>
      <c r="AI471" s="72">
        <f t="shared" si="492"/>
        <v>0</v>
      </c>
      <c r="AJ471" s="72">
        <f t="shared" si="492"/>
        <v>0</v>
      </c>
      <c r="AK471" s="72">
        <f t="shared" si="492"/>
        <v>0</v>
      </c>
      <c r="AL471" s="72">
        <f t="shared" si="492"/>
        <v>0</v>
      </c>
      <c r="AM471" s="72">
        <f t="shared" si="492"/>
        <v>0</v>
      </c>
      <c r="AN471" s="72">
        <f t="shared" si="492"/>
        <v>0</v>
      </c>
      <c r="AO471" s="72">
        <f t="shared" si="492"/>
        <v>0</v>
      </c>
      <c r="AP471" s="72">
        <f t="shared" si="492"/>
        <v>0</v>
      </c>
      <c r="AQ471" s="72">
        <f t="shared" si="492"/>
        <v>0</v>
      </c>
      <c r="AR471" s="72">
        <f t="shared" si="492"/>
        <v>0</v>
      </c>
      <c r="AS471" s="72">
        <f t="shared" si="492"/>
        <v>0</v>
      </c>
      <c r="AT471" s="72">
        <f t="shared" si="492"/>
        <v>0</v>
      </c>
      <c r="AU471" s="72">
        <f t="shared" si="492"/>
        <v>0</v>
      </c>
      <c r="AV471" s="72">
        <f t="shared" si="491"/>
        <v>0</v>
      </c>
      <c r="AW471" s="72">
        <f t="shared" si="491"/>
        <v>0</v>
      </c>
      <c r="AX471" s="72">
        <f t="shared" si="491"/>
        <v>0</v>
      </c>
      <c r="AY471" s="72">
        <f t="shared" si="491"/>
        <v>0</v>
      </c>
      <c r="AZ471" s="72">
        <f t="shared" si="491"/>
        <v>0</v>
      </c>
      <c r="BA471" s="72">
        <f t="shared" si="491"/>
        <v>0</v>
      </c>
    </row>
    <row r="472" spans="2:53" x14ac:dyDescent="0.25">
      <c r="B472" t="str">
        <f t="shared" si="490"/>
        <v>ATTREZZATURE IND.LI E COMM.LI</v>
      </c>
      <c r="C472" s="77">
        <f t="shared" si="490"/>
        <v>0.1</v>
      </c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  <c r="AA472" s="72"/>
      <c r="AB472" s="72"/>
      <c r="AC472" s="72"/>
      <c r="AD472" s="72"/>
      <c r="AE472" s="72">
        <f>+(AE$7*$C472)/12</f>
        <v>0</v>
      </c>
      <c r="AF472" s="72">
        <f t="shared" si="492"/>
        <v>0</v>
      </c>
      <c r="AG472" s="72">
        <f t="shared" si="491"/>
        <v>0</v>
      </c>
      <c r="AH472" s="72">
        <f t="shared" si="491"/>
        <v>0</v>
      </c>
      <c r="AI472" s="72">
        <f t="shared" si="491"/>
        <v>0</v>
      </c>
      <c r="AJ472" s="72">
        <f t="shared" si="491"/>
        <v>0</v>
      </c>
      <c r="AK472" s="72">
        <f t="shared" si="491"/>
        <v>0</v>
      </c>
      <c r="AL472" s="72">
        <f t="shared" si="491"/>
        <v>0</v>
      </c>
      <c r="AM472" s="72">
        <f t="shared" si="491"/>
        <v>0</v>
      </c>
      <c r="AN472" s="72">
        <f t="shared" si="491"/>
        <v>0</v>
      </c>
      <c r="AO472" s="72">
        <f t="shared" si="491"/>
        <v>0</v>
      </c>
      <c r="AP472" s="72">
        <f t="shared" si="491"/>
        <v>0</v>
      </c>
      <c r="AQ472" s="72">
        <f t="shared" si="491"/>
        <v>0</v>
      </c>
      <c r="AR472" s="72">
        <f t="shared" si="491"/>
        <v>0</v>
      </c>
      <c r="AS472" s="72">
        <f t="shared" si="491"/>
        <v>0</v>
      </c>
      <c r="AT472" s="72">
        <f t="shared" si="491"/>
        <v>0</v>
      </c>
      <c r="AU472" s="72">
        <f t="shared" si="491"/>
        <v>0</v>
      </c>
      <c r="AV472" s="72">
        <f t="shared" si="491"/>
        <v>0</v>
      </c>
      <c r="AW472" s="72">
        <f t="shared" si="491"/>
        <v>0</v>
      </c>
      <c r="AX472" s="72">
        <f t="shared" si="491"/>
        <v>0</v>
      </c>
      <c r="AY472" s="72">
        <f t="shared" si="491"/>
        <v>0</v>
      </c>
      <c r="AZ472" s="72">
        <f t="shared" si="491"/>
        <v>0</v>
      </c>
      <c r="BA472" s="72">
        <f t="shared" si="491"/>
        <v>0</v>
      </c>
    </row>
    <row r="473" spans="2:53" x14ac:dyDescent="0.25">
      <c r="B473" t="str">
        <f t="shared" si="490"/>
        <v>ALTRI BENI</v>
      </c>
      <c r="C473" s="77">
        <f t="shared" si="490"/>
        <v>0.1</v>
      </c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  <c r="AA473" s="72"/>
      <c r="AB473" s="72"/>
      <c r="AC473" s="72"/>
      <c r="AD473" s="72"/>
      <c r="AE473" s="72">
        <f>+(AE$8*$C473)/12</f>
        <v>0</v>
      </c>
      <c r="AF473" s="72">
        <f t="shared" si="492"/>
        <v>0</v>
      </c>
      <c r="AG473" s="72">
        <f t="shared" si="491"/>
        <v>0</v>
      </c>
      <c r="AH473" s="72">
        <f t="shared" si="491"/>
        <v>0</v>
      </c>
      <c r="AI473" s="72">
        <f t="shared" si="491"/>
        <v>0</v>
      </c>
      <c r="AJ473" s="72">
        <f t="shared" si="491"/>
        <v>0</v>
      </c>
      <c r="AK473" s="72">
        <f t="shared" si="491"/>
        <v>0</v>
      </c>
      <c r="AL473" s="72">
        <f t="shared" si="491"/>
        <v>0</v>
      </c>
      <c r="AM473" s="72">
        <f t="shared" si="491"/>
        <v>0</v>
      </c>
      <c r="AN473" s="72">
        <f t="shared" si="491"/>
        <v>0</v>
      </c>
      <c r="AO473" s="72">
        <f t="shared" si="491"/>
        <v>0</v>
      </c>
      <c r="AP473" s="72">
        <f t="shared" si="491"/>
        <v>0</v>
      </c>
      <c r="AQ473" s="72">
        <f t="shared" si="491"/>
        <v>0</v>
      </c>
      <c r="AR473" s="72">
        <f t="shared" si="491"/>
        <v>0</v>
      </c>
      <c r="AS473" s="72">
        <f t="shared" si="491"/>
        <v>0</v>
      </c>
      <c r="AT473" s="72">
        <f t="shared" si="491"/>
        <v>0</v>
      </c>
      <c r="AU473" s="72">
        <f t="shared" si="491"/>
        <v>0</v>
      </c>
      <c r="AV473" s="72">
        <f t="shared" si="491"/>
        <v>0</v>
      </c>
      <c r="AW473" s="72">
        <f t="shared" si="491"/>
        <v>0</v>
      </c>
      <c r="AX473" s="72">
        <f t="shared" si="491"/>
        <v>0</v>
      </c>
      <c r="AY473" s="72">
        <f t="shared" si="491"/>
        <v>0</v>
      </c>
      <c r="AZ473" s="72">
        <f t="shared" si="491"/>
        <v>0</v>
      </c>
      <c r="BA473" s="72">
        <f t="shared" si="491"/>
        <v>0</v>
      </c>
    </row>
    <row r="474" spans="2:53" x14ac:dyDescent="0.25">
      <c r="B474" t="str">
        <f t="shared" si="490"/>
        <v>COSTI D'IMPIANTO E AMPLIAMENTO</v>
      </c>
      <c r="C474" s="77">
        <f t="shared" si="490"/>
        <v>0.1</v>
      </c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>
        <f>+(AE$9*$C474)/12</f>
        <v>0</v>
      </c>
      <c r="AF474" s="72">
        <f t="shared" si="492"/>
        <v>0</v>
      </c>
      <c r="AG474" s="72">
        <f t="shared" si="491"/>
        <v>0</v>
      </c>
      <c r="AH474" s="72">
        <f t="shared" si="491"/>
        <v>0</v>
      </c>
      <c r="AI474" s="72">
        <f t="shared" si="491"/>
        <v>0</v>
      </c>
      <c r="AJ474" s="72">
        <f t="shared" si="491"/>
        <v>0</v>
      </c>
      <c r="AK474" s="72">
        <f t="shared" si="491"/>
        <v>0</v>
      </c>
      <c r="AL474" s="72">
        <f t="shared" si="491"/>
        <v>0</v>
      </c>
      <c r="AM474" s="72">
        <f t="shared" si="491"/>
        <v>0</v>
      </c>
      <c r="AN474" s="72">
        <f t="shared" si="491"/>
        <v>0</v>
      </c>
      <c r="AO474" s="72">
        <f t="shared" si="491"/>
        <v>0</v>
      </c>
      <c r="AP474" s="72">
        <f t="shared" si="491"/>
        <v>0</v>
      </c>
      <c r="AQ474" s="72">
        <f t="shared" si="491"/>
        <v>0</v>
      </c>
      <c r="AR474" s="72">
        <f t="shared" si="491"/>
        <v>0</v>
      </c>
      <c r="AS474" s="72">
        <f t="shared" si="491"/>
        <v>0</v>
      </c>
      <c r="AT474" s="72">
        <f t="shared" si="491"/>
        <v>0</v>
      </c>
      <c r="AU474" s="72">
        <f t="shared" si="491"/>
        <v>0</v>
      </c>
      <c r="AV474" s="72">
        <f t="shared" si="491"/>
        <v>0</v>
      </c>
      <c r="AW474" s="72">
        <f t="shared" si="491"/>
        <v>0</v>
      </c>
      <c r="AX474" s="72">
        <f t="shared" si="491"/>
        <v>0</v>
      </c>
      <c r="AY474" s="72">
        <f t="shared" si="491"/>
        <v>0</v>
      </c>
      <c r="AZ474" s="72">
        <f t="shared" si="491"/>
        <v>0</v>
      </c>
      <c r="BA474" s="72">
        <f t="shared" si="491"/>
        <v>0</v>
      </c>
    </row>
    <row r="475" spans="2:53" x14ac:dyDescent="0.25">
      <c r="B475" t="str">
        <f t="shared" si="490"/>
        <v>Ricerca &amp; Sviluppo</v>
      </c>
      <c r="C475" s="77">
        <f t="shared" si="490"/>
        <v>0.1</v>
      </c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  <c r="AA475" s="72"/>
      <c r="AB475" s="72"/>
      <c r="AC475" s="72"/>
      <c r="AD475" s="72"/>
      <c r="AE475" s="72">
        <f>+(AE$10*$C475)/12</f>
        <v>0</v>
      </c>
      <c r="AF475" s="72">
        <f t="shared" si="492"/>
        <v>0</v>
      </c>
      <c r="AG475" s="72">
        <f t="shared" si="491"/>
        <v>0</v>
      </c>
      <c r="AH475" s="72">
        <f t="shared" si="491"/>
        <v>0</v>
      </c>
      <c r="AI475" s="72">
        <f t="shared" si="491"/>
        <v>0</v>
      </c>
      <c r="AJ475" s="72">
        <f t="shared" si="491"/>
        <v>0</v>
      </c>
      <c r="AK475" s="72">
        <f t="shared" si="491"/>
        <v>0</v>
      </c>
      <c r="AL475" s="72">
        <f t="shared" si="491"/>
        <v>0</v>
      </c>
      <c r="AM475" s="72">
        <f t="shared" si="491"/>
        <v>0</v>
      </c>
      <c r="AN475" s="72">
        <f t="shared" si="491"/>
        <v>0</v>
      </c>
      <c r="AO475" s="72">
        <f t="shared" si="491"/>
        <v>0</v>
      </c>
      <c r="AP475" s="72">
        <f t="shared" si="491"/>
        <v>0</v>
      </c>
      <c r="AQ475" s="72">
        <f t="shared" si="491"/>
        <v>0</v>
      </c>
      <c r="AR475" s="72">
        <f t="shared" si="491"/>
        <v>0</v>
      </c>
      <c r="AS475" s="72">
        <f t="shared" si="491"/>
        <v>0</v>
      </c>
      <c r="AT475" s="72">
        <f t="shared" si="491"/>
        <v>0</v>
      </c>
      <c r="AU475" s="72">
        <f t="shared" si="491"/>
        <v>0</v>
      </c>
      <c r="AV475" s="72">
        <f t="shared" si="491"/>
        <v>0</v>
      </c>
      <c r="AW475" s="72">
        <f t="shared" si="491"/>
        <v>0</v>
      </c>
      <c r="AX475" s="72">
        <f t="shared" si="491"/>
        <v>0</v>
      </c>
      <c r="AY475" s="72">
        <f t="shared" si="491"/>
        <v>0</v>
      </c>
      <c r="AZ475" s="72">
        <f t="shared" si="491"/>
        <v>0</v>
      </c>
      <c r="BA475" s="72">
        <f t="shared" si="491"/>
        <v>0</v>
      </c>
    </row>
    <row r="476" spans="2:53" x14ac:dyDescent="0.25">
      <c r="B476" t="str">
        <f t="shared" si="490"/>
        <v>ALTRE IMM.NI IMMATERIALI</v>
      </c>
      <c r="C476" s="77">
        <f t="shared" si="490"/>
        <v>0.1</v>
      </c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  <c r="AA476" s="72"/>
      <c r="AB476" s="72"/>
      <c r="AC476" s="72"/>
      <c r="AD476" s="72"/>
      <c r="AE476" s="72">
        <f>+(AE$11*$C476)/12</f>
        <v>0</v>
      </c>
      <c r="AF476" s="72">
        <f t="shared" si="492"/>
        <v>0</v>
      </c>
      <c r="AG476" s="72">
        <f t="shared" si="491"/>
        <v>0</v>
      </c>
      <c r="AH476" s="72">
        <f t="shared" si="491"/>
        <v>0</v>
      </c>
      <c r="AI476" s="72">
        <f t="shared" si="491"/>
        <v>0</v>
      </c>
      <c r="AJ476" s="72">
        <f t="shared" si="491"/>
        <v>0</v>
      </c>
      <c r="AK476" s="72">
        <f t="shared" si="491"/>
        <v>0</v>
      </c>
      <c r="AL476" s="72">
        <f t="shared" si="491"/>
        <v>0</v>
      </c>
      <c r="AM476" s="72">
        <f t="shared" si="491"/>
        <v>0</v>
      </c>
      <c r="AN476" s="72">
        <f t="shared" si="491"/>
        <v>0</v>
      </c>
      <c r="AO476" s="72">
        <f t="shared" si="491"/>
        <v>0</v>
      </c>
      <c r="AP476" s="72">
        <f t="shared" si="491"/>
        <v>0</v>
      </c>
      <c r="AQ476" s="72">
        <f t="shared" si="491"/>
        <v>0</v>
      </c>
      <c r="AR476" s="72">
        <f t="shared" si="491"/>
        <v>0</v>
      </c>
      <c r="AS476" s="72">
        <f t="shared" si="491"/>
        <v>0</v>
      </c>
      <c r="AT476" s="72">
        <f t="shared" si="491"/>
        <v>0</v>
      </c>
      <c r="AU476" s="72">
        <f t="shared" si="491"/>
        <v>0</v>
      </c>
      <c r="AV476" s="72">
        <f t="shared" si="491"/>
        <v>0</v>
      </c>
      <c r="AW476" s="72">
        <f t="shared" si="491"/>
        <v>0</v>
      </c>
      <c r="AX476" s="72">
        <f t="shared" si="491"/>
        <v>0</v>
      </c>
      <c r="AY476" s="72">
        <f t="shared" si="491"/>
        <v>0</v>
      </c>
      <c r="AZ476" s="72">
        <f t="shared" si="491"/>
        <v>0</v>
      </c>
      <c r="BA476" s="72">
        <f t="shared" si="491"/>
        <v>0</v>
      </c>
    </row>
    <row r="477" spans="2:53" ht="30" x14ac:dyDescent="0.25">
      <c r="C477" s="75"/>
      <c r="F477" s="75" t="s">
        <v>276</v>
      </c>
      <c r="G477" s="75" t="s">
        <v>276</v>
      </c>
      <c r="H477" s="75" t="s">
        <v>276</v>
      </c>
      <c r="I477" s="75" t="s">
        <v>276</v>
      </c>
      <c r="J477" s="75" t="s">
        <v>276</v>
      </c>
      <c r="K477" s="75" t="s">
        <v>276</v>
      </c>
      <c r="L477" s="75" t="s">
        <v>276</v>
      </c>
      <c r="M477" s="75" t="s">
        <v>276</v>
      </c>
      <c r="N477" s="75" t="s">
        <v>276</v>
      </c>
      <c r="O477" s="75" t="s">
        <v>276</v>
      </c>
      <c r="P477" s="75" t="s">
        <v>276</v>
      </c>
      <c r="Q477" s="75" t="s">
        <v>276</v>
      </c>
      <c r="R477" s="75" t="s">
        <v>276</v>
      </c>
      <c r="S477" s="75" t="s">
        <v>276</v>
      </c>
      <c r="T477" s="75" t="s">
        <v>276</v>
      </c>
      <c r="U477" s="75" t="s">
        <v>276</v>
      </c>
      <c r="V477" s="75" t="s">
        <v>276</v>
      </c>
      <c r="W477" s="75" t="s">
        <v>276</v>
      </c>
      <c r="X477" s="75" t="s">
        <v>276</v>
      </c>
      <c r="Y477" s="75" t="s">
        <v>276</v>
      </c>
      <c r="Z477" s="75" t="s">
        <v>276</v>
      </c>
      <c r="AA477" s="75" t="s">
        <v>276</v>
      </c>
      <c r="AB477" s="75" t="s">
        <v>276</v>
      </c>
      <c r="AC477" s="75" t="s">
        <v>276</v>
      </c>
      <c r="AD477" s="75" t="s">
        <v>276</v>
      </c>
      <c r="AE477" s="75" t="s">
        <v>276</v>
      </c>
      <c r="AF477" s="75" t="s">
        <v>276</v>
      </c>
      <c r="AG477" s="75" t="s">
        <v>276</v>
      </c>
      <c r="AH477" s="75" t="s">
        <v>276</v>
      </c>
      <c r="AI477" s="75" t="s">
        <v>276</v>
      </c>
      <c r="AJ477" s="75" t="s">
        <v>276</v>
      </c>
      <c r="AK477" s="75" t="s">
        <v>276</v>
      </c>
      <c r="AL477" s="75" t="s">
        <v>276</v>
      </c>
      <c r="AM477" s="75" t="s">
        <v>276</v>
      </c>
      <c r="AN477" s="75" t="s">
        <v>276</v>
      </c>
      <c r="AO477" s="75" t="s">
        <v>276</v>
      </c>
      <c r="AP477" s="75" t="s">
        <v>276</v>
      </c>
      <c r="AQ477" s="75" t="s">
        <v>276</v>
      </c>
      <c r="AR477" s="75" t="s">
        <v>276</v>
      </c>
      <c r="AS477" s="75" t="s">
        <v>276</v>
      </c>
      <c r="AT477" s="75" t="s">
        <v>276</v>
      </c>
      <c r="AU477" s="75" t="s">
        <v>276</v>
      </c>
      <c r="AV477" s="75" t="s">
        <v>276</v>
      </c>
      <c r="AW477" s="75" t="s">
        <v>276</v>
      </c>
      <c r="AX477" s="75" t="s">
        <v>276</v>
      </c>
      <c r="AY477" s="75" t="s">
        <v>276</v>
      </c>
      <c r="AZ477" s="75" t="s">
        <v>276</v>
      </c>
      <c r="BA477" s="75" t="s">
        <v>276</v>
      </c>
    </row>
    <row r="478" spans="2:53" x14ac:dyDescent="0.25">
      <c r="B478" t="str">
        <f t="shared" ref="B478:B484" si="493">+B470</f>
        <v>FABBRICATI</v>
      </c>
      <c r="C478" s="77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  <c r="AA478" s="72"/>
      <c r="AB478" s="72"/>
      <c r="AC478" s="72"/>
      <c r="AD478" s="72"/>
      <c r="AE478" s="72">
        <f t="shared" ref="AE478:BA478" si="494">+AD478+AE470</f>
        <v>0</v>
      </c>
      <c r="AF478" s="72">
        <f t="shared" si="494"/>
        <v>0</v>
      </c>
      <c r="AG478" s="72">
        <f t="shared" si="494"/>
        <v>0</v>
      </c>
      <c r="AH478" s="72">
        <f t="shared" si="494"/>
        <v>0</v>
      </c>
      <c r="AI478" s="72">
        <f t="shared" si="494"/>
        <v>0</v>
      </c>
      <c r="AJ478" s="72">
        <f t="shared" si="494"/>
        <v>0</v>
      </c>
      <c r="AK478" s="72">
        <f t="shared" si="494"/>
        <v>0</v>
      </c>
      <c r="AL478" s="72">
        <f t="shared" si="494"/>
        <v>0</v>
      </c>
      <c r="AM478" s="72">
        <f t="shared" si="494"/>
        <v>0</v>
      </c>
      <c r="AN478" s="72">
        <f t="shared" si="494"/>
        <v>0</v>
      </c>
      <c r="AO478" s="72">
        <f t="shared" si="494"/>
        <v>0</v>
      </c>
      <c r="AP478" s="72">
        <f t="shared" si="494"/>
        <v>0</v>
      </c>
      <c r="AQ478" s="72">
        <f t="shared" si="494"/>
        <v>0</v>
      </c>
      <c r="AR478" s="72">
        <f t="shared" si="494"/>
        <v>0</v>
      </c>
      <c r="AS478" s="72">
        <f t="shared" si="494"/>
        <v>0</v>
      </c>
      <c r="AT478" s="72">
        <f t="shared" si="494"/>
        <v>0</v>
      </c>
      <c r="AU478" s="72">
        <f t="shared" si="494"/>
        <v>0</v>
      </c>
      <c r="AV478" s="72">
        <f t="shared" si="494"/>
        <v>0</v>
      </c>
      <c r="AW478" s="72">
        <f t="shared" si="494"/>
        <v>0</v>
      </c>
      <c r="AX478" s="72">
        <f t="shared" si="494"/>
        <v>0</v>
      </c>
      <c r="AY478" s="72">
        <f t="shared" si="494"/>
        <v>0</v>
      </c>
      <c r="AZ478" s="72">
        <f t="shared" si="494"/>
        <v>0</v>
      </c>
      <c r="BA478" s="72">
        <f t="shared" si="494"/>
        <v>0</v>
      </c>
    </row>
    <row r="479" spans="2:53" x14ac:dyDescent="0.25">
      <c r="B479" t="str">
        <f t="shared" si="493"/>
        <v>IMPIANTI E MACCHINARI</v>
      </c>
      <c r="C479" s="77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  <c r="AA479" s="72"/>
      <c r="AB479" s="72"/>
      <c r="AC479" s="72"/>
      <c r="AD479" s="72"/>
      <c r="AE479" s="72">
        <f t="shared" ref="AE479:BA479" si="495">+AD479+AE471</f>
        <v>0</v>
      </c>
      <c r="AF479" s="72">
        <f t="shared" si="495"/>
        <v>0</v>
      </c>
      <c r="AG479" s="72">
        <f t="shared" si="495"/>
        <v>0</v>
      </c>
      <c r="AH479" s="72">
        <f t="shared" si="495"/>
        <v>0</v>
      </c>
      <c r="AI479" s="72">
        <f t="shared" si="495"/>
        <v>0</v>
      </c>
      <c r="AJ479" s="72">
        <f t="shared" si="495"/>
        <v>0</v>
      </c>
      <c r="AK479" s="72">
        <f t="shared" si="495"/>
        <v>0</v>
      </c>
      <c r="AL479" s="72">
        <f t="shared" si="495"/>
        <v>0</v>
      </c>
      <c r="AM479" s="72">
        <f t="shared" si="495"/>
        <v>0</v>
      </c>
      <c r="AN479" s="72">
        <f t="shared" si="495"/>
        <v>0</v>
      </c>
      <c r="AO479" s="72">
        <f t="shared" si="495"/>
        <v>0</v>
      </c>
      <c r="AP479" s="72">
        <f t="shared" si="495"/>
        <v>0</v>
      </c>
      <c r="AQ479" s="72">
        <f t="shared" si="495"/>
        <v>0</v>
      </c>
      <c r="AR479" s="72">
        <f t="shared" si="495"/>
        <v>0</v>
      </c>
      <c r="AS479" s="72">
        <f t="shared" si="495"/>
        <v>0</v>
      </c>
      <c r="AT479" s="72">
        <f t="shared" si="495"/>
        <v>0</v>
      </c>
      <c r="AU479" s="72">
        <f t="shared" si="495"/>
        <v>0</v>
      </c>
      <c r="AV479" s="72">
        <f t="shared" si="495"/>
        <v>0</v>
      </c>
      <c r="AW479" s="72">
        <f t="shared" si="495"/>
        <v>0</v>
      </c>
      <c r="AX479" s="72">
        <f t="shared" si="495"/>
        <v>0</v>
      </c>
      <c r="AY479" s="72">
        <f t="shared" si="495"/>
        <v>0</v>
      </c>
      <c r="AZ479" s="72">
        <f t="shared" si="495"/>
        <v>0</v>
      </c>
      <c r="BA479" s="72">
        <f t="shared" si="495"/>
        <v>0</v>
      </c>
    </row>
    <row r="480" spans="2:53" x14ac:dyDescent="0.25">
      <c r="B480" t="str">
        <f t="shared" si="493"/>
        <v>ATTREZZATURE IND.LI E COMM.LI</v>
      </c>
      <c r="C480" s="77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  <c r="AA480" s="72"/>
      <c r="AB480" s="72"/>
      <c r="AC480" s="72"/>
      <c r="AD480" s="72"/>
      <c r="AE480" s="72">
        <f t="shared" ref="AE480:BA480" si="496">+AD480+AE472</f>
        <v>0</v>
      </c>
      <c r="AF480" s="72">
        <f t="shared" si="496"/>
        <v>0</v>
      </c>
      <c r="AG480" s="72">
        <f t="shared" si="496"/>
        <v>0</v>
      </c>
      <c r="AH480" s="72">
        <f t="shared" si="496"/>
        <v>0</v>
      </c>
      <c r="AI480" s="72">
        <f t="shared" si="496"/>
        <v>0</v>
      </c>
      <c r="AJ480" s="72">
        <f t="shared" si="496"/>
        <v>0</v>
      </c>
      <c r="AK480" s="72">
        <f t="shared" si="496"/>
        <v>0</v>
      </c>
      <c r="AL480" s="72">
        <f t="shared" si="496"/>
        <v>0</v>
      </c>
      <c r="AM480" s="72">
        <f t="shared" si="496"/>
        <v>0</v>
      </c>
      <c r="AN480" s="72">
        <f t="shared" si="496"/>
        <v>0</v>
      </c>
      <c r="AO480" s="72">
        <f t="shared" si="496"/>
        <v>0</v>
      </c>
      <c r="AP480" s="72">
        <f t="shared" si="496"/>
        <v>0</v>
      </c>
      <c r="AQ480" s="72">
        <f t="shared" si="496"/>
        <v>0</v>
      </c>
      <c r="AR480" s="72">
        <f t="shared" si="496"/>
        <v>0</v>
      </c>
      <c r="AS480" s="72">
        <f t="shared" si="496"/>
        <v>0</v>
      </c>
      <c r="AT480" s="72">
        <f t="shared" si="496"/>
        <v>0</v>
      </c>
      <c r="AU480" s="72">
        <f t="shared" si="496"/>
        <v>0</v>
      </c>
      <c r="AV480" s="72">
        <f t="shared" si="496"/>
        <v>0</v>
      </c>
      <c r="AW480" s="72">
        <f t="shared" si="496"/>
        <v>0</v>
      </c>
      <c r="AX480" s="72">
        <f t="shared" si="496"/>
        <v>0</v>
      </c>
      <c r="AY480" s="72">
        <f t="shared" si="496"/>
        <v>0</v>
      </c>
      <c r="AZ480" s="72">
        <f t="shared" si="496"/>
        <v>0</v>
      </c>
      <c r="BA480" s="72">
        <f t="shared" si="496"/>
        <v>0</v>
      </c>
    </row>
    <row r="481" spans="2:53" x14ac:dyDescent="0.25">
      <c r="B481" t="str">
        <f t="shared" si="493"/>
        <v>ALTRI BENI</v>
      </c>
      <c r="C481" s="77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>
        <f t="shared" ref="AE481:BA481" si="497">+AD481+AE473</f>
        <v>0</v>
      </c>
      <c r="AF481" s="72">
        <f t="shared" si="497"/>
        <v>0</v>
      </c>
      <c r="AG481" s="72">
        <f t="shared" si="497"/>
        <v>0</v>
      </c>
      <c r="AH481" s="72">
        <f t="shared" si="497"/>
        <v>0</v>
      </c>
      <c r="AI481" s="72">
        <f t="shared" si="497"/>
        <v>0</v>
      </c>
      <c r="AJ481" s="72">
        <f t="shared" si="497"/>
        <v>0</v>
      </c>
      <c r="AK481" s="72">
        <f t="shared" si="497"/>
        <v>0</v>
      </c>
      <c r="AL481" s="72">
        <f t="shared" si="497"/>
        <v>0</v>
      </c>
      <c r="AM481" s="72">
        <f t="shared" si="497"/>
        <v>0</v>
      </c>
      <c r="AN481" s="72">
        <f t="shared" si="497"/>
        <v>0</v>
      </c>
      <c r="AO481" s="72">
        <f t="shared" si="497"/>
        <v>0</v>
      </c>
      <c r="AP481" s="72">
        <f t="shared" si="497"/>
        <v>0</v>
      </c>
      <c r="AQ481" s="72">
        <f t="shared" si="497"/>
        <v>0</v>
      </c>
      <c r="AR481" s="72">
        <f t="shared" si="497"/>
        <v>0</v>
      </c>
      <c r="AS481" s="72">
        <f t="shared" si="497"/>
        <v>0</v>
      </c>
      <c r="AT481" s="72">
        <f t="shared" si="497"/>
        <v>0</v>
      </c>
      <c r="AU481" s="72">
        <f t="shared" si="497"/>
        <v>0</v>
      </c>
      <c r="AV481" s="72">
        <f t="shared" si="497"/>
        <v>0</v>
      </c>
      <c r="AW481" s="72">
        <f t="shared" si="497"/>
        <v>0</v>
      </c>
      <c r="AX481" s="72">
        <f t="shared" si="497"/>
        <v>0</v>
      </c>
      <c r="AY481" s="72">
        <f t="shared" si="497"/>
        <v>0</v>
      </c>
      <c r="AZ481" s="72">
        <f t="shared" si="497"/>
        <v>0</v>
      </c>
      <c r="BA481" s="72">
        <f t="shared" si="497"/>
        <v>0</v>
      </c>
    </row>
    <row r="482" spans="2:53" x14ac:dyDescent="0.25">
      <c r="B482" t="str">
        <f t="shared" si="493"/>
        <v>COSTI D'IMPIANTO E AMPLIAMENTO</v>
      </c>
      <c r="C482" s="77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  <c r="AA482" s="72"/>
      <c r="AB482" s="72"/>
      <c r="AC482" s="72"/>
      <c r="AD482" s="72"/>
      <c r="AE482" s="72">
        <f t="shared" ref="AE482:BA482" si="498">+AD482+AE474</f>
        <v>0</v>
      </c>
      <c r="AF482" s="72">
        <f t="shared" si="498"/>
        <v>0</v>
      </c>
      <c r="AG482" s="72">
        <f t="shared" si="498"/>
        <v>0</v>
      </c>
      <c r="AH482" s="72">
        <f t="shared" si="498"/>
        <v>0</v>
      </c>
      <c r="AI482" s="72">
        <f t="shared" si="498"/>
        <v>0</v>
      </c>
      <c r="AJ482" s="72">
        <f t="shared" si="498"/>
        <v>0</v>
      </c>
      <c r="AK482" s="72">
        <f t="shared" si="498"/>
        <v>0</v>
      </c>
      <c r="AL482" s="72">
        <f t="shared" si="498"/>
        <v>0</v>
      </c>
      <c r="AM482" s="72">
        <f t="shared" si="498"/>
        <v>0</v>
      </c>
      <c r="AN482" s="72">
        <f t="shared" si="498"/>
        <v>0</v>
      </c>
      <c r="AO482" s="72">
        <f t="shared" si="498"/>
        <v>0</v>
      </c>
      <c r="AP482" s="72">
        <f t="shared" si="498"/>
        <v>0</v>
      </c>
      <c r="AQ482" s="72">
        <f t="shared" si="498"/>
        <v>0</v>
      </c>
      <c r="AR482" s="72">
        <f t="shared" si="498"/>
        <v>0</v>
      </c>
      <c r="AS482" s="72">
        <f t="shared" si="498"/>
        <v>0</v>
      </c>
      <c r="AT482" s="72">
        <f t="shared" si="498"/>
        <v>0</v>
      </c>
      <c r="AU482" s="72">
        <f t="shared" si="498"/>
        <v>0</v>
      </c>
      <c r="AV482" s="72">
        <f t="shared" si="498"/>
        <v>0</v>
      </c>
      <c r="AW482" s="72">
        <f t="shared" si="498"/>
        <v>0</v>
      </c>
      <c r="AX482" s="72">
        <f t="shared" si="498"/>
        <v>0</v>
      </c>
      <c r="AY482" s="72">
        <f t="shared" si="498"/>
        <v>0</v>
      </c>
      <c r="AZ482" s="72">
        <f t="shared" si="498"/>
        <v>0</v>
      </c>
      <c r="BA482" s="72">
        <f t="shared" si="498"/>
        <v>0</v>
      </c>
    </row>
    <row r="483" spans="2:53" x14ac:dyDescent="0.25">
      <c r="B483" t="str">
        <f t="shared" si="493"/>
        <v>Ricerca &amp; Sviluppo</v>
      </c>
      <c r="C483" s="77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  <c r="AA483" s="72"/>
      <c r="AB483" s="72"/>
      <c r="AC483" s="72"/>
      <c r="AD483" s="72"/>
      <c r="AE483" s="72">
        <f t="shared" ref="AE483:BA483" si="499">+AD483+AE475</f>
        <v>0</v>
      </c>
      <c r="AF483" s="72">
        <f t="shared" si="499"/>
        <v>0</v>
      </c>
      <c r="AG483" s="72">
        <f t="shared" si="499"/>
        <v>0</v>
      </c>
      <c r="AH483" s="72">
        <f t="shared" si="499"/>
        <v>0</v>
      </c>
      <c r="AI483" s="72">
        <f t="shared" si="499"/>
        <v>0</v>
      </c>
      <c r="AJ483" s="72">
        <f t="shared" si="499"/>
        <v>0</v>
      </c>
      <c r="AK483" s="72">
        <f t="shared" si="499"/>
        <v>0</v>
      </c>
      <c r="AL483" s="72">
        <f t="shared" si="499"/>
        <v>0</v>
      </c>
      <c r="AM483" s="72">
        <f t="shared" si="499"/>
        <v>0</v>
      </c>
      <c r="AN483" s="72">
        <f t="shared" si="499"/>
        <v>0</v>
      </c>
      <c r="AO483" s="72">
        <f t="shared" si="499"/>
        <v>0</v>
      </c>
      <c r="AP483" s="72">
        <f t="shared" si="499"/>
        <v>0</v>
      </c>
      <c r="AQ483" s="72">
        <f t="shared" si="499"/>
        <v>0</v>
      </c>
      <c r="AR483" s="72">
        <f t="shared" si="499"/>
        <v>0</v>
      </c>
      <c r="AS483" s="72">
        <f t="shared" si="499"/>
        <v>0</v>
      </c>
      <c r="AT483" s="72">
        <f t="shared" si="499"/>
        <v>0</v>
      </c>
      <c r="AU483" s="72">
        <f t="shared" si="499"/>
        <v>0</v>
      </c>
      <c r="AV483" s="72">
        <f t="shared" si="499"/>
        <v>0</v>
      </c>
      <c r="AW483" s="72">
        <f t="shared" si="499"/>
        <v>0</v>
      </c>
      <c r="AX483" s="72">
        <f t="shared" si="499"/>
        <v>0</v>
      </c>
      <c r="AY483" s="72">
        <f t="shared" si="499"/>
        <v>0</v>
      </c>
      <c r="AZ483" s="72">
        <f t="shared" si="499"/>
        <v>0</v>
      </c>
      <c r="BA483" s="72">
        <f t="shared" si="499"/>
        <v>0</v>
      </c>
    </row>
    <row r="484" spans="2:53" x14ac:dyDescent="0.25">
      <c r="B484" t="str">
        <f t="shared" si="493"/>
        <v>ALTRE IMM.NI IMMATERIALI</v>
      </c>
      <c r="C484" s="77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  <c r="AA484" s="72"/>
      <c r="AB484" s="72"/>
      <c r="AC484" s="72"/>
      <c r="AD484" s="72"/>
      <c r="AE484" s="72">
        <f t="shared" ref="AE484:BA484" si="500">+AD484+AE476</f>
        <v>0</v>
      </c>
      <c r="AF484" s="72">
        <f t="shared" si="500"/>
        <v>0</v>
      </c>
      <c r="AG484" s="72">
        <f t="shared" si="500"/>
        <v>0</v>
      </c>
      <c r="AH484" s="72">
        <f t="shared" si="500"/>
        <v>0</v>
      </c>
      <c r="AI484" s="72">
        <f t="shared" si="500"/>
        <v>0</v>
      </c>
      <c r="AJ484" s="72">
        <f t="shared" si="500"/>
        <v>0</v>
      </c>
      <c r="AK484" s="72">
        <f t="shared" si="500"/>
        <v>0</v>
      </c>
      <c r="AL484" s="72">
        <f t="shared" si="500"/>
        <v>0</v>
      </c>
      <c r="AM484" s="72">
        <f t="shared" si="500"/>
        <v>0</v>
      </c>
      <c r="AN484" s="72">
        <f t="shared" si="500"/>
        <v>0</v>
      </c>
      <c r="AO484" s="72">
        <f t="shared" si="500"/>
        <v>0</v>
      </c>
      <c r="AP484" s="72">
        <f t="shared" si="500"/>
        <v>0</v>
      </c>
      <c r="AQ484" s="72">
        <f t="shared" si="500"/>
        <v>0</v>
      </c>
      <c r="AR484" s="72">
        <f t="shared" si="500"/>
        <v>0</v>
      </c>
      <c r="AS484" s="72">
        <f t="shared" si="500"/>
        <v>0</v>
      </c>
      <c r="AT484" s="72">
        <f t="shared" si="500"/>
        <v>0</v>
      </c>
      <c r="AU484" s="72">
        <f t="shared" si="500"/>
        <v>0</v>
      </c>
      <c r="AV484" s="72">
        <f t="shared" si="500"/>
        <v>0</v>
      </c>
      <c r="AW484" s="72">
        <f t="shared" si="500"/>
        <v>0</v>
      </c>
      <c r="AX484" s="72">
        <f t="shared" si="500"/>
        <v>0</v>
      </c>
      <c r="AY484" s="72">
        <f t="shared" si="500"/>
        <v>0</v>
      </c>
      <c r="AZ484" s="72">
        <f t="shared" si="500"/>
        <v>0</v>
      </c>
      <c r="BA484" s="72">
        <f t="shared" si="500"/>
        <v>0</v>
      </c>
    </row>
    <row r="486" spans="2:53" ht="30" x14ac:dyDescent="0.25">
      <c r="C486" s="75" t="s">
        <v>274</v>
      </c>
      <c r="F486" s="75" t="s">
        <v>275</v>
      </c>
      <c r="G486" s="75" t="s">
        <v>275</v>
      </c>
      <c r="H486" s="75" t="s">
        <v>275</v>
      </c>
      <c r="I486" s="75" t="s">
        <v>275</v>
      </c>
      <c r="J486" s="75" t="s">
        <v>275</v>
      </c>
      <c r="K486" s="75" t="s">
        <v>275</v>
      </c>
      <c r="L486" s="75" t="s">
        <v>275</v>
      </c>
      <c r="M486" s="75" t="s">
        <v>275</v>
      </c>
      <c r="N486" s="75" t="s">
        <v>275</v>
      </c>
      <c r="O486" s="75" t="s">
        <v>275</v>
      </c>
      <c r="P486" s="75" t="s">
        <v>275</v>
      </c>
      <c r="Q486" s="75" t="s">
        <v>275</v>
      </c>
      <c r="R486" s="75" t="s">
        <v>275</v>
      </c>
      <c r="S486" s="75" t="s">
        <v>275</v>
      </c>
      <c r="T486" s="75" t="s">
        <v>275</v>
      </c>
      <c r="U486" s="75" t="s">
        <v>275</v>
      </c>
      <c r="V486" s="75" t="s">
        <v>275</v>
      </c>
      <c r="W486" s="75" t="s">
        <v>275</v>
      </c>
      <c r="X486" s="75" t="s">
        <v>275</v>
      </c>
      <c r="Y486" s="75" t="s">
        <v>275</v>
      </c>
      <c r="Z486" s="75" t="s">
        <v>275</v>
      </c>
      <c r="AA486" s="75" t="s">
        <v>275</v>
      </c>
      <c r="AB486" s="75" t="s">
        <v>275</v>
      </c>
      <c r="AC486" s="75" t="s">
        <v>275</v>
      </c>
      <c r="AD486" s="75" t="s">
        <v>275</v>
      </c>
      <c r="AE486" s="75" t="s">
        <v>275</v>
      </c>
      <c r="AF486" s="75" t="s">
        <v>275</v>
      </c>
      <c r="AG486" s="75" t="s">
        <v>275</v>
      </c>
      <c r="AH486" s="75" t="s">
        <v>275</v>
      </c>
      <c r="AI486" s="75" t="s">
        <v>275</v>
      </c>
      <c r="AJ486" s="75" t="s">
        <v>275</v>
      </c>
      <c r="AK486" s="75" t="s">
        <v>275</v>
      </c>
      <c r="AL486" s="75" t="s">
        <v>275</v>
      </c>
      <c r="AM486" s="75" t="s">
        <v>275</v>
      </c>
      <c r="AN486" s="75" t="s">
        <v>275</v>
      </c>
      <c r="AO486" s="75" t="s">
        <v>275</v>
      </c>
      <c r="AP486" s="75" t="s">
        <v>275</v>
      </c>
      <c r="AQ486" s="75" t="s">
        <v>275</v>
      </c>
      <c r="AR486" s="75" t="s">
        <v>275</v>
      </c>
      <c r="AS486" s="75" t="s">
        <v>275</v>
      </c>
      <c r="AT486" s="75" t="s">
        <v>275</v>
      </c>
      <c r="AU486" s="75" t="s">
        <v>275</v>
      </c>
      <c r="AV486" s="75" t="s">
        <v>275</v>
      </c>
      <c r="AW486" s="75" t="s">
        <v>275</v>
      </c>
      <c r="AX486" s="75" t="s">
        <v>275</v>
      </c>
      <c r="AY486" s="75" t="s">
        <v>275</v>
      </c>
      <c r="AZ486" s="75" t="s">
        <v>275</v>
      </c>
      <c r="BA486" s="75" t="s">
        <v>275</v>
      </c>
    </row>
    <row r="487" spans="2:53" x14ac:dyDescent="0.25">
      <c r="B487" t="str">
        <f t="shared" ref="B487:C493" si="501">+B470</f>
        <v>FABBRICATI</v>
      </c>
      <c r="C487" s="77">
        <f t="shared" si="501"/>
        <v>0.1</v>
      </c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  <c r="AA487" s="72"/>
      <c r="AB487" s="72"/>
      <c r="AC487" s="72"/>
      <c r="AD487" s="72"/>
      <c r="AE487" s="72"/>
      <c r="AF487" s="72">
        <f>+(AF$5*$C487)/12</f>
        <v>0</v>
      </c>
      <c r="AG487" s="72">
        <f>+IF(AF495=$AF5,0,1)*(SUM($AF5)*$C487)/12</f>
        <v>0</v>
      </c>
      <c r="AH487" s="72">
        <f t="shared" ref="AH487:BA493" si="502">+IF(AG495=$AF5,0,1)*(SUM($AF5)*$C487)/12</f>
        <v>0</v>
      </c>
      <c r="AI487" s="72">
        <f t="shared" si="502"/>
        <v>0</v>
      </c>
      <c r="AJ487" s="72">
        <f t="shared" si="502"/>
        <v>0</v>
      </c>
      <c r="AK487" s="72">
        <f t="shared" si="502"/>
        <v>0</v>
      </c>
      <c r="AL487" s="72">
        <f t="shared" si="502"/>
        <v>0</v>
      </c>
      <c r="AM487" s="72">
        <f t="shared" si="502"/>
        <v>0</v>
      </c>
      <c r="AN487" s="72">
        <f t="shared" si="502"/>
        <v>0</v>
      </c>
      <c r="AO487" s="72">
        <f t="shared" si="502"/>
        <v>0</v>
      </c>
      <c r="AP487" s="72">
        <f t="shared" si="502"/>
        <v>0</v>
      </c>
      <c r="AQ487" s="72">
        <f t="shared" si="502"/>
        <v>0</v>
      </c>
      <c r="AR487" s="72">
        <f t="shared" si="502"/>
        <v>0</v>
      </c>
      <c r="AS487" s="72">
        <f t="shared" si="502"/>
        <v>0</v>
      </c>
      <c r="AT487" s="72">
        <f t="shared" si="502"/>
        <v>0</v>
      </c>
      <c r="AU487" s="72">
        <f t="shared" si="502"/>
        <v>0</v>
      </c>
      <c r="AV487" s="72">
        <f t="shared" si="502"/>
        <v>0</v>
      </c>
      <c r="AW487" s="72">
        <f t="shared" si="502"/>
        <v>0</v>
      </c>
      <c r="AX487" s="72">
        <f t="shared" si="502"/>
        <v>0</v>
      </c>
      <c r="AY487" s="72">
        <f t="shared" si="502"/>
        <v>0</v>
      </c>
      <c r="AZ487" s="72">
        <f t="shared" si="502"/>
        <v>0</v>
      </c>
      <c r="BA487" s="72">
        <f t="shared" si="502"/>
        <v>0</v>
      </c>
    </row>
    <row r="488" spans="2:53" x14ac:dyDescent="0.25">
      <c r="B488" t="str">
        <f t="shared" si="501"/>
        <v>IMPIANTI E MACCHINARI</v>
      </c>
      <c r="C488" s="77">
        <f t="shared" si="501"/>
        <v>0.1</v>
      </c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  <c r="AA488" s="72"/>
      <c r="AB488" s="72"/>
      <c r="AC488" s="72"/>
      <c r="AD488" s="72"/>
      <c r="AE488" s="72"/>
      <c r="AF488" s="72">
        <f>+(AF$6*$C488)/12</f>
        <v>0</v>
      </c>
      <c r="AG488" s="72">
        <f t="shared" ref="AG488:AV493" si="503">+IF(AF496=$AF6,0,1)*(SUM($AF6)*$C488)/12</f>
        <v>0</v>
      </c>
      <c r="AH488" s="72">
        <f t="shared" si="503"/>
        <v>0</v>
      </c>
      <c r="AI488" s="72">
        <f t="shared" si="503"/>
        <v>0</v>
      </c>
      <c r="AJ488" s="72">
        <f t="shared" si="503"/>
        <v>0</v>
      </c>
      <c r="AK488" s="72">
        <f t="shared" si="503"/>
        <v>0</v>
      </c>
      <c r="AL488" s="72">
        <f t="shared" si="503"/>
        <v>0</v>
      </c>
      <c r="AM488" s="72">
        <f t="shared" si="503"/>
        <v>0</v>
      </c>
      <c r="AN488" s="72">
        <f t="shared" si="503"/>
        <v>0</v>
      </c>
      <c r="AO488" s="72">
        <f t="shared" si="503"/>
        <v>0</v>
      </c>
      <c r="AP488" s="72">
        <f t="shared" si="503"/>
        <v>0</v>
      </c>
      <c r="AQ488" s="72">
        <f t="shared" si="503"/>
        <v>0</v>
      </c>
      <c r="AR488" s="72">
        <f t="shared" si="503"/>
        <v>0</v>
      </c>
      <c r="AS488" s="72">
        <f t="shared" si="503"/>
        <v>0</v>
      </c>
      <c r="AT488" s="72">
        <f t="shared" si="503"/>
        <v>0</v>
      </c>
      <c r="AU488" s="72">
        <f t="shared" si="503"/>
        <v>0</v>
      </c>
      <c r="AV488" s="72">
        <f t="shared" si="503"/>
        <v>0</v>
      </c>
      <c r="AW488" s="72">
        <f t="shared" si="502"/>
        <v>0</v>
      </c>
      <c r="AX488" s="72">
        <f t="shared" si="502"/>
        <v>0</v>
      </c>
      <c r="AY488" s="72">
        <f t="shared" si="502"/>
        <v>0</v>
      </c>
      <c r="AZ488" s="72">
        <f t="shared" si="502"/>
        <v>0</v>
      </c>
      <c r="BA488" s="72">
        <f t="shared" si="502"/>
        <v>0</v>
      </c>
    </row>
    <row r="489" spans="2:53" x14ac:dyDescent="0.25">
      <c r="B489" t="str">
        <f t="shared" si="501"/>
        <v>ATTREZZATURE IND.LI E COMM.LI</v>
      </c>
      <c r="C489" s="77">
        <f t="shared" si="501"/>
        <v>0.1</v>
      </c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  <c r="AA489" s="72"/>
      <c r="AB489" s="72"/>
      <c r="AC489" s="72"/>
      <c r="AD489" s="72"/>
      <c r="AE489" s="72"/>
      <c r="AF489" s="72">
        <f>+(AF$7*$C489)/12</f>
        <v>0</v>
      </c>
      <c r="AG489" s="72">
        <f t="shared" si="503"/>
        <v>0</v>
      </c>
      <c r="AH489" s="72">
        <f t="shared" si="502"/>
        <v>0</v>
      </c>
      <c r="AI489" s="72">
        <f t="shared" si="502"/>
        <v>0</v>
      </c>
      <c r="AJ489" s="72">
        <f t="shared" si="502"/>
        <v>0</v>
      </c>
      <c r="AK489" s="72">
        <f t="shared" si="502"/>
        <v>0</v>
      </c>
      <c r="AL489" s="72">
        <f t="shared" si="502"/>
        <v>0</v>
      </c>
      <c r="AM489" s="72">
        <f t="shared" si="502"/>
        <v>0</v>
      </c>
      <c r="AN489" s="72">
        <f t="shared" si="502"/>
        <v>0</v>
      </c>
      <c r="AO489" s="72">
        <f t="shared" si="502"/>
        <v>0</v>
      </c>
      <c r="AP489" s="72">
        <f t="shared" si="502"/>
        <v>0</v>
      </c>
      <c r="AQ489" s="72">
        <f t="shared" si="502"/>
        <v>0</v>
      </c>
      <c r="AR489" s="72">
        <f t="shared" si="502"/>
        <v>0</v>
      </c>
      <c r="AS489" s="72">
        <f t="shared" si="502"/>
        <v>0</v>
      </c>
      <c r="AT489" s="72">
        <f t="shared" si="502"/>
        <v>0</v>
      </c>
      <c r="AU489" s="72">
        <f t="shared" si="502"/>
        <v>0</v>
      </c>
      <c r="AV489" s="72">
        <f t="shared" si="502"/>
        <v>0</v>
      </c>
      <c r="AW489" s="72">
        <f t="shared" si="502"/>
        <v>0</v>
      </c>
      <c r="AX489" s="72">
        <f t="shared" si="502"/>
        <v>0</v>
      </c>
      <c r="AY489" s="72">
        <f t="shared" si="502"/>
        <v>0</v>
      </c>
      <c r="AZ489" s="72">
        <f t="shared" si="502"/>
        <v>0</v>
      </c>
      <c r="BA489" s="72">
        <f t="shared" si="502"/>
        <v>0</v>
      </c>
    </row>
    <row r="490" spans="2:53" x14ac:dyDescent="0.25">
      <c r="B490" t="str">
        <f t="shared" si="501"/>
        <v>ALTRI BENI</v>
      </c>
      <c r="C490" s="77">
        <f t="shared" si="501"/>
        <v>0.1</v>
      </c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  <c r="AA490" s="72"/>
      <c r="AB490" s="72"/>
      <c r="AC490" s="72"/>
      <c r="AD490" s="72"/>
      <c r="AE490" s="72"/>
      <c r="AF490" s="72">
        <f>+(AF$8*$C490)/12</f>
        <v>0</v>
      </c>
      <c r="AG490" s="72">
        <f t="shared" si="503"/>
        <v>0</v>
      </c>
      <c r="AH490" s="72">
        <f t="shared" si="502"/>
        <v>0</v>
      </c>
      <c r="AI490" s="72">
        <f t="shared" si="502"/>
        <v>0</v>
      </c>
      <c r="AJ490" s="72">
        <f t="shared" si="502"/>
        <v>0</v>
      </c>
      <c r="AK490" s="72">
        <f t="shared" si="502"/>
        <v>0</v>
      </c>
      <c r="AL490" s="72">
        <f t="shared" si="502"/>
        <v>0</v>
      </c>
      <c r="AM490" s="72">
        <f t="shared" si="502"/>
        <v>0</v>
      </c>
      <c r="AN490" s="72">
        <f t="shared" si="502"/>
        <v>0</v>
      </c>
      <c r="AO490" s="72">
        <f t="shared" si="502"/>
        <v>0</v>
      </c>
      <c r="AP490" s="72">
        <f t="shared" si="502"/>
        <v>0</v>
      </c>
      <c r="AQ490" s="72">
        <f t="shared" si="502"/>
        <v>0</v>
      </c>
      <c r="AR490" s="72">
        <f t="shared" si="502"/>
        <v>0</v>
      </c>
      <c r="AS490" s="72">
        <f t="shared" si="502"/>
        <v>0</v>
      </c>
      <c r="AT490" s="72">
        <f t="shared" si="502"/>
        <v>0</v>
      </c>
      <c r="AU490" s="72">
        <f t="shared" si="502"/>
        <v>0</v>
      </c>
      <c r="AV490" s="72">
        <f t="shared" si="502"/>
        <v>0</v>
      </c>
      <c r="AW490" s="72">
        <f t="shared" si="502"/>
        <v>0</v>
      </c>
      <c r="AX490" s="72">
        <f t="shared" si="502"/>
        <v>0</v>
      </c>
      <c r="AY490" s="72">
        <f t="shared" si="502"/>
        <v>0</v>
      </c>
      <c r="AZ490" s="72">
        <f t="shared" si="502"/>
        <v>0</v>
      </c>
      <c r="BA490" s="72">
        <f t="shared" si="502"/>
        <v>0</v>
      </c>
    </row>
    <row r="491" spans="2:53" x14ac:dyDescent="0.25">
      <c r="B491" t="str">
        <f t="shared" si="501"/>
        <v>COSTI D'IMPIANTO E AMPLIAMENTO</v>
      </c>
      <c r="C491" s="77">
        <f t="shared" si="501"/>
        <v>0.1</v>
      </c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  <c r="AA491" s="72"/>
      <c r="AB491" s="72"/>
      <c r="AC491" s="72"/>
      <c r="AD491" s="72"/>
      <c r="AE491" s="72"/>
      <c r="AF491" s="72">
        <f>+(AF$9*$C491)/12</f>
        <v>0</v>
      </c>
      <c r="AG491" s="72">
        <f t="shared" si="503"/>
        <v>0</v>
      </c>
      <c r="AH491" s="72">
        <f t="shared" si="502"/>
        <v>0</v>
      </c>
      <c r="AI491" s="72">
        <f t="shared" si="502"/>
        <v>0</v>
      </c>
      <c r="AJ491" s="72">
        <f t="shared" si="502"/>
        <v>0</v>
      </c>
      <c r="AK491" s="72">
        <f t="shared" si="502"/>
        <v>0</v>
      </c>
      <c r="AL491" s="72">
        <f t="shared" si="502"/>
        <v>0</v>
      </c>
      <c r="AM491" s="72">
        <f t="shared" si="502"/>
        <v>0</v>
      </c>
      <c r="AN491" s="72">
        <f t="shared" si="502"/>
        <v>0</v>
      </c>
      <c r="AO491" s="72">
        <f t="shared" si="502"/>
        <v>0</v>
      </c>
      <c r="AP491" s="72">
        <f t="shared" si="502"/>
        <v>0</v>
      </c>
      <c r="AQ491" s="72">
        <f t="shared" si="502"/>
        <v>0</v>
      </c>
      <c r="AR491" s="72">
        <f t="shared" si="502"/>
        <v>0</v>
      </c>
      <c r="AS491" s="72">
        <f t="shared" si="502"/>
        <v>0</v>
      </c>
      <c r="AT491" s="72">
        <f t="shared" si="502"/>
        <v>0</v>
      </c>
      <c r="AU491" s="72">
        <f t="shared" si="502"/>
        <v>0</v>
      </c>
      <c r="AV491" s="72">
        <f t="shared" si="502"/>
        <v>0</v>
      </c>
      <c r="AW491" s="72">
        <f t="shared" si="502"/>
        <v>0</v>
      </c>
      <c r="AX491" s="72">
        <f t="shared" si="502"/>
        <v>0</v>
      </c>
      <c r="AY491" s="72">
        <f t="shared" si="502"/>
        <v>0</v>
      </c>
      <c r="AZ491" s="72">
        <f t="shared" si="502"/>
        <v>0</v>
      </c>
      <c r="BA491" s="72">
        <f t="shared" si="502"/>
        <v>0</v>
      </c>
    </row>
    <row r="492" spans="2:53" x14ac:dyDescent="0.25">
      <c r="B492" t="str">
        <f t="shared" si="501"/>
        <v>Ricerca &amp; Sviluppo</v>
      </c>
      <c r="C492" s="77">
        <f t="shared" si="501"/>
        <v>0.1</v>
      </c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  <c r="AA492" s="72"/>
      <c r="AB492" s="72"/>
      <c r="AC492" s="72"/>
      <c r="AD492" s="72"/>
      <c r="AE492" s="72"/>
      <c r="AF492" s="72">
        <f>+(AF$10*$C492)/12</f>
        <v>0</v>
      </c>
      <c r="AG492" s="72">
        <f t="shared" si="503"/>
        <v>0</v>
      </c>
      <c r="AH492" s="72">
        <f t="shared" si="502"/>
        <v>0</v>
      </c>
      <c r="AI492" s="72">
        <f t="shared" si="502"/>
        <v>0</v>
      </c>
      <c r="AJ492" s="72">
        <f t="shared" si="502"/>
        <v>0</v>
      </c>
      <c r="AK492" s="72">
        <f t="shared" si="502"/>
        <v>0</v>
      </c>
      <c r="AL492" s="72">
        <f t="shared" si="502"/>
        <v>0</v>
      </c>
      <c r="AM492" s="72">
        <f t="shared" si="502"/>
        <v>0</v>
      </c>
      <c r="AN492" s="72">
        <f t="shared" si="502"/>
        <v>0</v>
      </c>
      <c r="AO492" s="72">
        <f t="shared" si="502"/>
        <v>0</v>
      </c>
      <c r="AP492" s="72">
        <f t="shared" si="502"/>
        <v>0</v>
      </c>
      <c r="AQ492" s="72">
        <f t="shared" si="502"/>
        <v>0</v>
      </c>
      <c r="AR492" s="72">
        <f t="shared" si="502"/>
        <v>0</v>
      </c>
      <c r="AS492" s="72">
        <f t="shared" si="502"/>
        <v>0</v>
      </c>
      <c r="AT492" s="72">
        <f t="shared" si="502"/>
        <v>0</v>
      </c>
      <c r="AU492" s="72">
        <f t="shared" si="502"/>
        <v>0</v>
      </c>
      <c r="AV492" s="72">
        <f t="shared" si="502"/>
        <v>0</v>
      </c>
      <c r="AW492" s="72">
        <f t="shared" si="502"/>
        <v>0</v>
      </c>
      <c r="AX492" s="72">
        <f t="shared" si="502"/>
        <v>0</v>
      </c>
      <c r="AY492" s="72">
        <f t="shared" si="502"/>
        <v>0</v>
      </c>
      <c r="AZ492" s="72">
        <f t="shared" si="502"/>
        <v>0</v>
      </c>
      <c r="BA492" s="72">
        <f t="shared" si="502"/>
        <v>0</v>
      </c>
    </row>
    <row r="493" spans="2:53" x14ac:dyDescent="0.25">
      <c r="B493" t="str">
        <f t="shared" si="501"/>
        <v>ALTRE IMM.NI IMMATERIALI</v>
      </c>
      <c r="C493" s="77">
        <f t="shared" si="501"/>
        <v>0.1</v>
      </c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  <c r="AA493" s="72"/>
      <c r="AB493" s="72"/>
      <c r="AC493" s="72"/>
      <c r="AD493" s="72"/>
      <c r="AE493" s="72"/>
      <c r="AF493" s="72">
        <f>+(AF$11*$C493)/12</f>
        <v>0</v>
      </c>
      <c r="AG493" s="72">
        <f t="shared" si="503"/>
        <v>0</v>
      </c>
      <c r="AH493" s="72">
        <f t="shared" si="502"/>
        <v>0</v>
      </c>
      <c r="AI493" s="72">
        <f t="shared" si="502"/>
        <v>0</v>
      </c>
      <c r="AJ493" s="72">
        <f t="shared" si="502"/>
        <v>0</v>
      </c>
      <c r="AK493" s="72">
        <f t="shared" si="502"/>
        <v>0</v>
      </c>
      <c r="AL493" s="72">
        <f t="shared" si="502"/>
        <v>0</v>
      </c>
      <c r="AM493" s="72">
        <f t="shared" si="502"/>
        <v>0</v>
      </c>
      <c r="AN493" s="72">
        <f t="shared" si="502"/>
        <v>0</v>
      </c>
      <c r="AO493" s="72">
        <f t="shared" si="502"/>
        <v>0</v>
      </c>
      <c r="AP493" s="72">
        <f t="shared" si="502"/>
        <v>0</v>
      </c>
      <c r="AQ493" s="72">
        <f t="shared" si="502"/>
        <v>0</v>
      </c>
      <c r="AR493" s="72">
        <f t="shared" si="502"/>
        <v>0</v>
      </c>
      <c r="AS493" s="72">
        <f t="shared" si="502"/>
        <v>0</v>
      </c>
      <c r="AT493" s="72">
        <f t="shared" si="502"/>
        <v>0</v>
      </c>
      <c r="AU493" s="72">
        <f t="shared" si="502"/>
        <v>0</v>
      </c>
      <c r="AV493" s="72">
        <f t="shared" si="502"/>
        <v>0</v>
      </c>
      <c r="AW493" s="72">
        <f t="shared" si="502"/>
        <v>0</v>
      </c>
      <c r="AX493" s="72">
        <f t="shared" si="502"/>
        <v>0</v>
      </c>
      <c r="AY493" s="72">
        <f t="shared" si="502"/>
        <v>0</v>
      </c>
      <c r="AZ493" s="72">
        <f t="shared" si="502"/>
        <v>0</v>
      </c>
      <c r="BA493" s="72">
        <f t="shared" si="502"/>
        <v>0</v>
      </c>
    </row>
    <row r="494" spans="2:53" ht="30" x14ac:dyDescent="0.25">
      <c r="C494" s="75"/>
      <c r="F494" s="75" t="s">
        <v>276</v>
      </c>
      <c r="G494" s="75" t="s">
        <v>276</v>
      </c>
      <c r="H494" s="75" t="s">
        <v>276</v>
      </c>
      <c r="I494" s="75" t="s">
        <v>276</v>
      </c>
      <c r="J494" s="75" t="s">
        <v>276</v>
      </c>
      <c r="K494" s="75" t="s">
        <v>276</v>
      </c>
      <c r="L494" s="75" t="s">
        <v>276</v>
      </c>
      <c r="M494" s="75" t="s">
        <v>276</v>
      </c>
      <c r="N494" s="75" t="s">
        <v>276</v>
      </c>
      <c r="O494" s="75" t="s">
        <v>276</v>
      </c>
      <c r="P494" s="75" t="s">
        <v>276</v>
      </c>
      <c r="Q494" s="75" t="s">
        <v>276</v>
      </c>
      <c r="R494" s="75" t="s">
        <v>276</v>
      </c>
      <c r="S494" s="75" t="s">
        <v>276</v>
      </c>
      <c r="T494" s="75" t="s">
        <v>276</v>
      </c>
      <c r="U494" s="75" t="s">
        <v>276</v>
      </c>
      <c r="V494" s="75" t="s">
        <v>276</v>
      </c>
      <c r="W494" s="75" t="s">
        <v>276</v>
      </c>
      <c r="X494" s="75" t="s">
        <v>276</v>
      </c>
      <c r="Y494" s="75" t="s">
        <v>276</v>
      </c>
      <c r="Z494" s="75" t="s">
        <v>276</v>
      </c>
      <c r="AA494" s="75" t="s">
        <v>276</v>
      </c>
      <c r="AB494" s="75" t="s">
        <v>276</v>
      </c>
      <c r="AC494" s="75" t="s">
        <v>276</v>
      </c>
      <c r="AD494" s="75" t="s">
        <v>276</v>
      </c>
      <c r="AE494" s="75" t="s">
        <v>276</v>
      </c>
      <c r="AF494" s="75" t="s">
        <v>276</v>
      </c>
      <c r="AG494" s="75" t="s">
        <v>276</v>
      </c>
      <c r="AH494" s="75" t="s">
        <v>276</v>
      </c>
      <c r="AI494" s="75" t="s">
        <v>276</v>
      </c>
      <c r="AJ494" s="75" t="s">
        <v>276</v>
      </c>
      <c r="AK494" s="75" t="s">
        <v>276</v>
      </c>
      <c r="AL494" s="75" t="s">
        <v>276</v>
      </c>
      <c r="AM494" s="75" t="s">
        <v>276</v>
      </c>
      <c r="AN494" s="75" t="s">
        <v>276</v>
      </c>
      <c r="AO494" s="75" t="s">
        <v>276</v>
      </c>
      <c r="AP494" s="75" t="s">
        <v>276</v>
      </c>
      <c r="AQ494" s="75" t="s">
        <v>276</v>
      </c>
      <c r="AR494" s="75" t="s">
        <v>276</v>
      </c>
      <c r="AS494" s="75" t="s">
        <v>276</v>
      </c>
      <c r="AT494" s="75" t="s">
        <v>276</v>
      </c>
      <c r="AU494" s="75" t="s">
        <v>276</v>
      </c>
      <c r="AV494" s="75" t="s">
        <v>276</v>
      </c>
      <c r="AW494" s="75" t="s">
        <v>276</v>
      </c>
      <c r="AX494" s="75" t="s">
        <v>276</v>
      </c>
      <c r="AY494" s="75" t="s">
        <v>276</v>
      </c>
      <c r="AZ494" s="75" t="s">
        <v>276</v>
      </c>
      <c r="BA494" s="75" t="s">
        <v>276</v>
      </c>
    </row>
    <row r="495" spans="2:53" x14ac:dyDescent="0.25">
      <c r="B495" t="str">
        <f t="shared" ref="B495:B501" si="504">+B487</f>
        <v>FABBRICATI</v>
      </c>
      <c r="C495" s="77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  <c r="AA495" s="72"/>
      <c r="AB495" s="72"/>
      <c r="AC495" s="72"/>
      <c r="AD495" s="72"/>
      <c r="AE495" s="72"/>
      <c r="AF495" s="72">
        <f t="shared" ref="AF495:BA495" si="505">+AE495+AF487</f>
        <v>0</v>
      </c>
      <c r="AG495" s="72">
        <f t="shared" si="505"/>
        <v>0</v>
      </c>
      <c r="AH495" s="72">
        <f t="shared" si="505"/>
        <v>0</v>
      </c>
      <c r="AI495" s="72">
        <f t="shared" si="505"/>
        <v>0</v>
      </c>
      <c r="AJ495" s="72">
        <f t="shared" si="505"/>
        <v>0</v>
      </c>
      <c r="AK495" s="72">
        <f t="shared" si="505"/>
        <v>0</v>
      </c>
      <c r="AL495" s="72">
        <f t="shared" si="505"/>
        <v>0</v>
      </c>
      <c r="AM495" s="72">
        <f t="shared" si="505"/>
        <v>0</v>
      </c>
      <c r="AN495" s="72">
        <f t="shared" si="505"/>
        <v>0</v>
      </c>
      <c r="AO495" s="72">
        <f t="shared" si="505"/>
        <v>0</v>
      </c>
      <c r="AP495" s="72">
        <f t="shared" si="505"/>
        <v>0</v>
      </c>
      <c r="AQ495" s="72">
        <f t="shared" si="505"/>
        <v>0</v>
      </c>
      <c r="AR495" s="72">
        <f t="shared" si="505"/>
        <v>0</v>
      </c>
      <c r="AS495" s="72">
        <f t="shared" si="505"/>
        <v>0</v>
      </c>
      <c r="AT495" s="72">
        <f t="shared" si="505"/>
        <v>0</v>
      </c>
      <c r="AU495" s="72">
        <f t="shared" si="505"/>
        <v>0</v>
      </c>
      <c r="AV495" s="72">
        <f t="shared" si="505"/>
        <v>0</v>
      </c>
      <c r="AW495" s="72">
        <f t="shared" si="505"/>
        <v>0</v>
      </c>
      <c r="AX495" s="72">
        <f t="shared" si="505"/>
        <v>0</v>
      </c>
      <c r="AY495" s="72">
        <f t="shared" si="505"/>
        <v>0</v>
      </c>
      <c r="AZ495" s="72">
        <f t="shared" si="505"/>
        <v>0</v>
      </c>
      <c r="BA495" s="72">
        <f t="shared" si="505"/>
        <v>0</v>
      </c>
    </row>
    <row r="496" spans="2:53" x14ac:dyDescent="0.25">
      <c r="B496" t="str">
        <f t="shared" si="504"/>
        <v>IMPIANTI E MACCHINARI</v>
      </c>
      <c r="C496" s="77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>
        <f t="shared" ref="AF496:BA496" si="506">+AE496+AF488</f>
        <v>0</v>
      </c>
      <c r="AG496" s="72">
        <f t="shared" si="506"/>
        <v>0</v>
      </c>
      <c r="AH496" s="72">
        <f t="shared" si="506"/>
        <v>0</v>
      </c>
      <c r="AI496" s="72">
        <f t="shared" si="506"/>
        <v>0</v>
      </c>
      <c r="AJ496" s="72">
        <f t="shared" si="506"/>
        <v>0</v>
      </c>
      <c r="AK496" s="72">
        <f t="shared" si="506"/>
        <v>0</v>
      </c>
      <c r="AL496" s="72">
        <f t="shared" si="506"/>
        <v>0</v>
      </c>
      <c r="AM496" s="72">
        <f t="shared" si="506"/>
        <v>0</v>
      </c>
      <c r="AN496" s="72">
        <f t="shared" si="506"/>
        <v>0</v>
      </c>
      <c r="AO496" s="72">
        <f t="shared" si="506"/>
        <v>0</v>
      </c>
      <c r="AP496" s="72">
        <f t="shared" si="506"/>
        <v>0</v>
      </c>
      <c r="AQ496" s="72">
        <f t="shared" si="506"/>
        <v>0</v>
      </c>
      <c r="AR496" s="72">
        <f t="shared" si="506"/>
        <v>0</v>
      </c>
      <c r="AS496" s="72">
        <f t="shared" si="506"/>
        <v>0</v>
      </c>
      <c r="AT496" s="72">
        <f t="shared" si="506"/>
        <v>0</v>
      </c>
      <c r="AU496" s="72">
        <f t="shared" si="506"/>
        <v>0</v>
      </c>
      <c r="AV496" s="72">
        <f t="shared" si="506"/>
        <v>0</v>
      </c>
      <c r="AW496" s="72">
        <f t="shared" si="506"/>
        <v>0</v>
      </c>
      <c r="AX496" s="72">
        <f t="shared" si="506"/>
        <v>0</v>
      </c>
      <c r="AY496" s="72">
        <f t="shared" si="506"/>
        <v>0</v>
      </c>
      <c r="AZ496" s="72">
        <f t="shared" si="506"/>
        <v>0</v>
      </c>
      <c r="BA496" s="72">
        <f t="shared" si="506"/>
        <v>0</v>
      </c>
    </row>
    <row r="497" spans="2:53" x14ac:dyDescent="0.25">
      <c r="B497" t="str">
        <f t="shared" si="504"/>
        <v>ATTREZZATURE IND.LI E COMM.LI</v>
      </c>
      <c r="C497" s="77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>
        <f t="shared" ref="AF497:BA497" si="507">+AE497+AF489</f>
        <v>0</v>
      </c>
      <c r="AG497" s="72">
        <f t="shared" si="507"/>
        <v>0</v>
      </c>
      <c r="AH497" s="72">
        <f t="shared" si="507"/>
        <v>0</v>
      </c>
      <c r="AI497" s="72">
        <f t="shared" si="507"/>
        <v>0</v>
      </c>
      <c r="AJ497" s="72">
        <f t="shared" si="507"/>
        <v>0</v>
      </c>
      <c r="AK497" s="72">
        <f t="shared" si="507"/>
        <v>0</v>
      </c>
      <c r="AL497" s="72">
        <f t="shared" si="507"/>
        <v>0</v>
      </c>
      <c r="AM497" s="72">
        <f t="shared" si="507"/>
        <v>0</v>
      </c>
      <c r="AN497" s="72">
        <f t="shared" si="507"/>
        <v>0</v>
      </c>
      <c r="AO497" s="72">
        <f t="shared" si="507"/>
        <v>0</v>
      </c>
      <c r="AP497" s="72">
        <f t="shared" si="507"/>
        <v>0</v>
      </c>
      <c r="AQ497" s="72">
        <f t="shared" si="507"/>
        <v>0</v>
      </c>
      <c r="AR497" s="72">
        <f t="shared" si="507"/>
        <v>0</v>
      </c>
      <c r="AS497" s="72">
        <f t="shared" si="507"/>
        <v>0</v>
      </c>
      <c r="AT497" s="72">
        <f t="shared" si="507"/>
        <v>0</v>
      </c>
      <c r="AU497" s="72">
        <f t="shared" si="507"/>
        <v>0</v>
      </c>
      <c r="AV497" s="72">
        <f t="shared" si="507"/>
        <v>0</v>
      </c>
      <c r="AW497" s="72">
        <f t="shared" si="507"/>
        <v>0</v>
      </c>
      <c r="AX497" s="72">
        <f t="shared" si="507"/>
        <v>0</v>
      </c>
      <c r="AY497" s="72">
        <f t="shared" si="507"/>
        <v>0</v>
      </c>
      <c r="AZ497" s="72">
        <f t="shared" si="507"/>
        <v>0</v>
      </c>
      <c r="BA497" s="72">
        <f t="shared" si="507"/>
        <v>0</v>
      </c>
    </row>
    <row r="498" spans="2:53" x14ac:dyDescent="0.25">
      <c r="B498" t="str">
        <f t="shared" si="504"/>
        <v>ALTRI BENI</v>
      </c>
      <c r="C498" s="77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>
        <f t="shared" ref="AF498:BA498" si="508">+AE498+AF490</f>
        <v>0</v>
      </c>
      <c r="AG498" s="72">
        <f t="shared" si="508"/>
        <v>0</v>
      </c>
      <c r="AH498" s="72">
        <f t="shared" si="508"/>
        <v>0</v>
      </c>
      <c r="AI498" s="72">
        <f t="shared" si="508"/>
        <v>0</v>
      </c>
      <c r="AJ498" s="72">
        <f t="shared" si="508"/>
        <v>0</v>
      </c>
      <c r="AK498" s="72">
        <f t="shared" si="508"/>
        <v>0</v>
      </c>
      <c r="AL498" s="72">
        <f t="shared" si="508"/>
        <v>0</v>
      </c>
      <c r="AM498" s="72">
        <f t="shared" si="508"/>
        <v>0</v>
      </c>
      <c r="AN498" s="72">
        <f t="shared" si="508"/>
        <v>0</v>
      </c>
      <c r="AO498" s="72">
        <f t="shared" si="508"/>
        <v>0</v>
      </c>
      <c r="AP498" s="72">
        <f t="shared" si="508"/>
        <v>0</v>
      </c>
      <c r="AQ498" s="72">
        <f t="shared" si="508"/>
        <v>0</v>
      </c>
      <c r="AR498" s="72">
        <f t="shared" si="508"/>
        <v>0</v>
      </c>
      <c r="AS498" s="72">
        <f t="shared" si="508"/>
        <v>0</v>
      </c>
      <c r="AT498" s="72">
        <f t="shared" si="508"/>
        <v>0</v>
      </c>
      <c r="AU498" s="72">
        <f t="shared" si="508"/>
        <v>0</v>
      </c>
      <c r="AV498" s="72">
        <f t="shared" si="508"/>
        <v>0</v>
      </c>
      <c r="AW498" s="72">
        <f t="shared" si="508"/>
        <v>0</v>
      </c>
      <c r="AX498" s="72">
        <f t="shared" si="508"/>
        <v>0</v>
      </c>
      <c r="AY498" s="72">
        <f t="shared" si="508"/>
        <v>0</v>
      </c>
      <c r="AZ498" s="72">
        <f t="shared" si="508"/>
        <v>0</v>
      </c>
      <c r="BA498" s="72">
        <f t="shared" si="508"/>
        <v>0</v>
      </c>
    </row>
    <row r="499" spans="2:53" x14ac:dyDescent="0.25">
      <c r="B499" t="str">
        <f t="shared" si="504"/>
        <v>COSTI D'IMPIANTO E AMPLIAMENTO</v>
      </c>
      <c r="C499" s="77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  <c r="AA499" s="72"/>
      <c r="AB499" s="72"/>
      <c r="AC499" s="72"/>
      <c r="AD499" s="72"/>
      <c r="AE499" s="72"/>
      <c r="AF499" s="72">
        <f t="shared" ref="AF499:BA499" si="509">+AE499+AF491</f>
        <v>0</v>
      </c>
      <c r="AG499" s="72">
        <f t="shared" si="509"/>
        <v>0</v>
      </c>
      <c r="AH499" s="72">
        <f t="shared" si="509"/>
        <v>0</v>
      </c>
      <c r="AI499" s="72">
        <f t="shared" si="509"/>
        <v>0</v>
      </c>
      <c r="AJ499" s="72">
        <f t="shared" si="509"/>
        <v>0</v>
      </c>
      <c r="AK499" s="72">
        <f t="shared" si="509"/>
        <v>0</v>
      </c>
      <c r="AL499" s="72">
        <f t="shared" si="509"/>
        <v>0</v>
      </c>
      <c r="AM499" s="72">
        <f t="shared" si="509"/>
        <v>0</v>
      </c>
      <c r="AN499" s="72">
        <f t="shared" si="509"/>
        <v>0</v>
      </c>
      <c r="AO499" s="72">
        <f t="shared" si="509"/>
        <v>0</v>
      </c>
      <c r="AP499" s="72">
        <f t="shared" si="509"/>
        <v>0</v>
      </c>
      <c r="AQ499" s="72">
        <f t="shared" si="509"/>
        <v>0</v>
      </c>
      <c r="AR499" s="72">
        <f t="shared" si="509"/>
        <v>0</v>
      </c>
      <c r="AS499" s="72">
        <f t="shared" si="509"/>
        <v>0</v>
      </c>
      <c r="AT499" s="72">
        <f t="shared" si="509"/>
        <v>0</v>
      </c>
      <c r="AU499" s="72">
        <f t="shared" si="509"/>
        <v>0</v>
      </c>
      <c r="AV499" s="72">
        <f t="shared" si="509"/>
        <v>0</v>
      </c>
      <c r="AW499" s="72">
        <f t="shared" si="509"/>
        <v>0</v>
      </c>
      <c r="AX499" s="72">
        <f t="shared" si="509"/>
        <v>0</v>
      </c>
      <c r="AY499" s="72">
        <f t="shared" si="509"/>
        <v>0</v>
      </c>
      <c r="AZ499" s="72">
        <f t="shared" si="509"/>
        <v>0</v>
      </c>
      <c r="BA499" s="72">
        <f t="shared" si="509"/>
        <v>0</v>
      </c>
    </row>
    <row r="500" spans="2:53" x14ac:dyDescent="0.25">
      <c r="B500" t="str">
        <f t="shared" si="504"/>
        <v>Ricerca &amp; Sviluppo</v>
      </c>
      <c r="C500" s="77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  <c r="AA500" s="72"/>
      <c r="AB500" s="72"/>
      <c r="AC500" s="72"/>
      <c r="AD500" s="72"/>
      <c r="AE500" s="72"/>
      <c r="AF500" s="72">
        <f t="shared" ref="AF500:BA500" si="510">+AE500+AF492</f>
        <v>0</v>
      </c>
      <c r="AG500" s="72">
        <f t="shared" si="510"/>
        <v>0</v>
      </c>
      <c r="AH500" s="72">
        <f t="shared" si="510"/>
        <v>0</v>
      </c>
      <c r="AI500" s="72">
        <f t="shared" si="510"/>
        <v>0</v>
      </c>
      <c r="AJ500" s="72">
        <f t="shared" si="510"/>
        <v>0</v>
      </c>
      <c r="AK500" s="72">
        <f t="shared" si="510"/>
        <v>0</v>
      </c>
      <c r="AL500" s="72">
        <f t="shared" si="510"/>
        <v>0</v>
      </c>
      <c r="AM500" s="72">
        <f t="shared" si="510"/>
        <v>0</v>
      </c>
      <c r="AN500" s="72">
        <f t="shared" si="510"/>
        <v>0</v>
      </c>
      <c r="AO500" s="72">
        <f t="shared" si="510"/>
        <v>0</v>
      </c>
      <c r="AP500" s="72">
        <f t="shared" si="510"/>
        <v>0</v>
      </c>
      <c r="AQ500" s="72">
        <f t="shared" si="510"/>
        <v>0</v>
      </c>
      <c r="AR500" s="72">
        <f t="shared" si="510"/>
        <v>0</v>
      </c>
      <c r="AS500" s="72">
        <f t="shared" si="510"/>
        <v>0</v>
      </c>
      <c r="AT500" s="72">
        <f t="shared" si="510"/>
        <v>0</v>
      </c>
      <c r="AU500" s="72">
        <f t="shared" si="510"/>
        <v>0</v>
      </c>
      <c r="AV500" s="72">
        <f t="shared" si="510"/>
        <v>0</v>
      </c>
      <c r="AW500" s="72">
        <f t="shared" si="510"/>
        <v>0</v>
      </c>
      <c r="AX500" s="72">
        <f t="shared" si="510"/>
        <v>0</v>
      </c>
      <c r="AY500" s="72">
        <f t="shared" si="510"/>
        <v>0</v>
      </c>
      <c r="AZ500" s="72">
        <f t="shared" si="510"/>
        <v>0</v>
      </c>
      <c r="BA500" s="72">
        <f t="shared" si="510"/>
        <v>0</v>
      </c>
    </row>
    <row r="501" spans="2:53" x14ac:dyDescent="0.25">
      <c r="B501" t="str">
        <f t="shared" si="504"/>
        <v>ALTRE IMM.NI IMMATERIALI</v>
      </c>
      <c r="C501" s="77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  <c r="AA501" s="72"/>
      <c r="AB501" s="72"/>
      <c r="AC501" s="72"/>
      <c r="AD501" s="72"/>
      <c r="AE501" s="72"/>
      <c r="AF501" s="72">
        <f t="shared" ref="AF501:BA501" si="511">+AE501+AF493</f>
        <v>0</v>
      </c>
      <c r="AG501" s="72">
        <f t="shared" si="511"/>
        <v>0</v>
      </c>
      <c r="AH501" s="72">
        <f t="shared" si="511"/>
        <v>0</v>
      </c>
      <c r="AI501" s="72">
        <f t="shared" si="511"/>
        <v>0</v>
      </c>
      <c r="AJ501" s="72">
        <f t="shared" si="511"/>
        <v>0</v>
      </c>
      <c r="AK501" s="72">
        <f t="shared" si="511"/>
        <v>0</v>
      </c>
      <c r="AL501" s="72">
        <f t="shared" si="511"/>
        <v>0</v>
      </c>
      <c r="AM501" s="72">
        <f t="shared" si="511"/>
        <v>0</v>
      </c>
      <c r="AN501" s="72">
        <f t="shared" si="511"/>
        <v>0</v>
      </c>
      <c r="AO501" s="72">
        <f t="shared" si="511"/>
        <v>0</v>
      </c>
      <c r="AP501" s="72">
        <f t="shared" si="511"/>
        <v>0</v>
      </c>
      <c r="AQ501" s="72">
        <f t="shared" si="511"/>
        <v>0</v>
      </c>
      <c r="AR501" s="72">
        <f t="shared" si="511"/>
        <v>0</v>
      </c>
      <c r="AS501" s="72">
        <f t="shared" si="511"/>
        <v>0</v>
      </c>
      <c r="AT501" s="72">
        <f t="shared" si="511"/>
        <v>0</v>
      </c>
      <c r="AU501" s="72">
        <f t="shared" si="511"/>
        <v>0</v>
      </c>
      <c r="AV501" s="72">
        <f t="shared" si="511"/>
        <v>0</v>
      </c>
      <c r="AW501" s="72">
        <f t="shared" si="511"/>
        <v>0</v>
      </c>
      <c r="AX501" s="72">
        <f t="shared" si="511"/>
        <v>0</v>
      </c>
      <c r="AY501" s="72">
        <f t="shared" si="511"/>
        <v>0</v>
      </c>
      <c r="AZ501" s="72">
        <f t="shared" si="511"/>
        <v>0</v>
      </c>
      <c r="BA501" s="72">
        <f t="shared" si="511"/>
        <v>0</v>
      </c>
    </row>
    <row r="503" spans="2:53" ht="30" x14ac:dyDescent="0.25">
      <c r="C503" s="75" t="s">
        <v>274</v>
      </c>
      <c r="F503" s="75" t="s">
        <v>275</v>
      </c>
      <c r="G503" s="75" t="s">
        <v>275</v>
      </c>
      <c r="H503" s="75" t="s">
        <v>275</v>
      </c>
      <c r="I503" s="75" t="s">
        <v>275</v>
      </c>
      <c r="J503" s="75" t="s">
        <v>275</v>
      </c>
      <c r="K503" s="75" t="s">
        <v>275</v>
      </c>
      <c r="L503" s="75" t="s">
        <v>275</v>
      </c>
      <c r="M503" s="75" t="s">
        <v>275</v>
      </c>
      <c r="N503" s="75" t="s">
        <v>275</v>
      </c>
      <c r="O503" s="75" t="s">
        <v>275</v>
      </c>
      <c r="P503" s="75" t="s">
        <v>275</v>
      </c>
      <c r="Q503" s="75" t="s">
        <v>275</v>
      </c>
      <c r="R503" s="75" t="s">
        <v>275</v>
      </c>
      <c r="S503" s="75" t="s">
        <v>275</v>
      </c>
      <c r="T503" s="75" t="s">
        <v>275</v>
      </c>
      <c r="U503" s="75" t="s">
        <v>275</v>
      </c>
      <c r="V503" s="75" t="s">
        <v>275</v>
      </c>
      <c r="W503" s="75" t="s">
        <v>275</v>
      </c>
      <c r="X503" s="75" t="s">
        <v>275</v>
      </c>
      <c r="Y503" s="75" t="s">
        <v>275</v>
      </c>
      <c r="Z503" s="75" t="s">
        <v>275</v>
      </c>
      <c r="AA503" s="75" t="s">
        <v>275</v>
      </c>
      <c r="AB503" s="75" t="s">
        <v>275</v>
      </c>
      <c r="AC503" s="75" t="s">
        <v>275</v>
      </c>
      <c r="AD503" s="75" t="s">
        <v>275</v>
      </c>
      <c r="AE503" s="75" t="s">
        <v>275</v>
      </c>
      <c r="AF503" s="75" t="s">
        <v>275</v>
      </c>
      <c r="AG503" s="75" t="s">
        <v>275</v>
      </c>
      <c r="AH503" s="75" t="s">
        <v>275</v>
      </c>
      <c r="AI503" s="75" t="s">
        <v>275</v>
      </c>
      <c r="AJ503" s="75" t="s">
        <v>275</v>
      </c>
      <c r="AK503" s="75" t="s">
        <v>275</v>
      </c>
      <c r="AL503" s="75" t="s">
        <v>275</v>
      </c>
      <c r="AM503" s="75" t="s">
        <v>275</v>
      </c>
      <c r="AN503" s="75" t="s">
        <v>275</v>
      </c>
      <c r="AO503" s="75" t="s">
        <v>275</v>
      </c>
      <c r="AP503" s="75" t="s">
        <v>275</v>
      </c>
      <c r="AQ503" s="75" t="s">
        <v>275</v>
      </c>
      <c r="AR503" s="75" t="s">
        <v>275</v>
      </c>
      <c r="AS503" s="75" t="s">
        <v>275</v>
      </c>
      <c r="AT503" s="75" t="s">
        <v>275</v>
      </c>
      <c r="AU503" s="75" t="s">
        <v>275</v>
      </c>
      <c r="AV503" s="75" t="s">
        <v>275</v>
      </c>
      <c r="AW503" s="75" t="s">
        <v>275</v>
      </c>
      <c r="AX503" s="75" t="s">
        <v>275</v>
      </c>
      <c r="AY503" s="75" t="s">
        <v>275</v>
      </c>
      <c r="AZ503" s="75" t="s">
        <v>275</v>
      </c>
      <c r="BA503" s="75" t="s">
        <v>275</v>
      </c>
    </row>
    <row r="504" spans="2:53" x14ac:dyDescent="0.25">
      <c r="B504" t="str">
        <f t="shared" ref="B504:C510" si="512">+B487</f>
        <v>FABBRICATI</v>
      </c>
      <c r="C504" s="77">
        <f t="shared" si="512"/>
        <v>0.1</v>
      </c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  <c r="AA504" s="72"/>
      <c r="AB504" s="72"/>
      <c r="AC504" s="72"/>
      <c r="AD504" s="72"/>
      <c r="AE504" s="72"/>
      <c r="AF504" s="72"/>
      <c r="AG504" s="72">
        <f>+(AG$5*$C504)/12</f>
        <v>0</v>
      </c>
      <c r="AH504" s="72">
        <f>+IF(AG512=$AG5,0,1)*(SUM($AG5)*$C504)/12</f>
        <v>0</v>
      </c>
      <c r="AI504" s="72">
        <f t="shared" ref="AI504:BA510" si="513">+IF(AH512=$AG5,0,1)*(SUM($AG5)*$C504)/12</f>
        <v>0</v>
      </c>
      <c r="AJ504" s="72">
        <f t="shared" si="513"/>
        <v>0</v>
      </c>
      <c r="AK504" s="72">
        <f t="shared" si="513"/>
        <v>0</v>
      </c>
      <c r="AL504" s="72">
        <f t="shared" si="513"/>
        <v>0</v>
      </c>
      <c r="AM504" s="72">
        <f t="shared" si="513"/>
        <v>0</v>
      </c>
      <c r="AN504" s="72">
        <f t="shared" si="513"/>
        <v>0</v>
      </c>
      <c r="AO504" s="72">
        <f t="shared" si="513"/>
        <v>0</v>
      </c>
      <c r="AP504" s="72">
        <f t="shared" si="513"/>
        <v>0</v>
      </c>
      <c r="AQ504" s="72">
        <f t="shared" si="513"/>
        <v>0</v>
      </c>
      <c r="AR504" s="72">
        <f t="shared" si="513"/>
        <v>0</v>
      </c>
      <c r="AS504" s="72">
        <f t="shared" si="513"/>
        <v>0</v>
      </c>
      <c r="AT504" s="72">
        <f t="shared" si="513"/>
        <v>0</v>
      </c>
      <c r="AU504" s="72">
        <f t="shared" si="513"/>
        <v>0</v>
      </c>
      <c r="AV504" s="72">
        <f t="shared" si="513"/>
        <v>0</v>
      </c>
      <c r="AW504" s="72">
        <f t="shared" si="513"/>
        <v>0</v>
      </c>
      <c r="AX504" s="72">
        <f t="shared" si="513"/>
        <v>0</v>
      </c>
      <c r="AY504" s="72">
        <f t="shared" si="513"/>
        <v>0</v>
      </c>
      <c r="AZ504" s="72">
        <f t="shared" si="513"/>
        <v>0</v>
      </c>
      <c r="BA504" s="72">
        <f t="shared" si="513"/>
        <v>0</v>
      </c>
    </row>
    <row r="505" spans="2:53" x14ac:dyDescent="0.25">
      <c r="B505" t="str">
        <f t="shared" si="512"/>
        <v>IMPIANTI E MACCHINARI</v>
      </c>
      <c r="C505" s="77">
        <f t="shared" si="512"/>
        <v>0.1</v>
      </c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  <c r="AA505" s="72"/>
      <c r="AB505" s="72"/>
      <c r="AC505" s="72"/>
      <c r="AD505" s="72"/>
      <c r="AE505" s="72"/>
      <c r="AF505" s="72"/>
      <c r="AG505" s="72">
        <f>+(AG$6*$C505)/12</f>
        <v>0</v>
      </c>
      <c r="AH505" s="72">
        <f t="shared" ref="AH505:AW510" si="514">+IF(AG513=$AG6,0,1)*(SUM($AG6)*$C505)/12</f>
        <v>0</v>
      </c>
      <c r="AI505" s="72">
        <f t="shared" si="514"/>
        <v>0</v>
      </c>
      <c r="AJ505" s="72">
        <f t="shared" si="514"/>
        <v>0</v>
      </c>
      <c r="AK505" s="72">
        <f t="shared" si="514"/>
        <v>0</v>
      </c>
      <c r="AL505" s="72">
        <f t="shared" si="514"/>
        <v>0</v>
      </c>
      <c r="AM505" s="72">
        <f t="shared" si="514"/>
        <v>0</v>
      </c>
      <c r="AN505" s="72">
        <f t="shared" si="514"/>
        <v>0</v>
      </c>
      <c r="AO505" s="72">
        <f t="shared" si="514"/>
        <v>0</v>
      </c>
      <c r="AP505" s="72">
        <f t="shared" si="514"/>
        <v>0</v>
      </c>
      <c r="AQ505" s="72">
        <f t="shared" si="514"/>
        <v>0</v>
      </c>
      <c r="AR505" s="72">
        <f t="shared" si="514"/>
        <v>0</v>
      </c>
      <c r="AS505" s="72">
        <f t="shared" si="514"/>
        <v>0</v>
      </c>
      <c r="AT505" s="72">
        <f t="shared" si="514"/>
        <v>0</v>
      </c>
      <c r="AU505" s="72">
        <f t="shared" si="514"/>
        <v>0</v>
      </c>
      <c r="AV505" s="72">
        <f t="shared" si="514"/>
        <v>0</v>
      </c>
      <c r="AW505" s="72">
        <f t="shared" si="514"/>
        <v>0</v>
      </c>
      <c r="AX505" s="72">
        <f t="shared" si="513"/>
        <v>0</v>
      </c>
      <c r="AY505" s="72">
        <f t="shared" si="513"/>
        <v>0</v>
      </c>
      <c r="AZ505" s="72">
        <f t="shared" si="513"/>
        <v>0</v>
      </c>
      <c r="BA505" s="72">
        <f t="shared" si="513"/>
        <v>0</v>
      </c>
    </row>
    <row r="506" spans="2:53" x14ac:dyDescent="0.25">
      <c r="B506" t="str">
        <f t="shared" si="512"/>
        <v>ATTREZZATURE IND.LI E COMM.LI</v>
      </c>
      <c r="C506" s="77">
        <f t="shared" si="512"/>
        <v>0.1</v>
      </c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  <c r="AA506" s="72"/>
      <c r="AB506" s="72"/>
      <c r="AC506" s="72"/>
      <c r="AD506" s="72"/>
      <c r="AE506" s="72"/>
      <c r="AF506" s="72"/>
      <c r="AG506" s="72">
        <f>+(AG$7*$C506)/12</f>
        <v>0</v>
      </c>
      <c r="AH506" s="72">
        <f t="shared" si="514"/>
        <v>0</v>
      </c>
      <c r="AI506" s="72">
        <f t="shared" si="513"/>
        <v>0</v>
      </c>
      <c r="AJ506" s="72">
        <f t="shared" si="513"/>
        <v>0</v>
      </c>
      <c r="AK506" s="72">
        <f t="shared" si="513"/>
        <v>0</v>
      </c>
      <c r="AL506" s="72">
        <f t="shared" si="513"/>
        <v>0</v>
      </c>
      <c r="AM506" s="72">
        <f t="shared" si="513"/>
        <v>0</v>
      </c>
      <c r="AN506" s="72">
        <f t="shared" si="513"/>
        <v>0</v>
      </c>
      <c r="AO506" s="72">
        <f t="shared" si="513"/>
        <v>0</v>
      </c>
      <c r="AP506" s="72">
        <f t="shared" si="513"/>
        <v>0</v>
      </c>
      <c r="AQ506" s="72">
        <f t="shared" si="513"/>
        <v>0</v>
      </c>
      <c r="AR506" s="72">
        <f t="shared" si="513"/>
        <v>0</v>
      </c>
      <c r="AS506" s="72">
        <f t="shared" si="513"/>
        <v>0</v>
      </c>
      <c r="AT506" s="72">
        <f t="shared" si="513"/>
        <v>0</v>
      </c>
      <c r="AU506" s="72">
        <f t="shared" si="513"/>
        <v>0</v>
      </c>
      <c r="AV506" s="72">
        <f t="shared" si="513"/>
        <v>0</v>
      </c>
      <c r="AW506" s="72">
        <f t="shared" si="513"/>
        <v>0</v>
      </c>
      <c r="AX506" s="72">
        <f t="shared" si="513"/>
        <v>0</v>
      </c>
      <c r="AY506" s="72">
        <f t="shared" si="513"/>
        <v>0</v>
      </c>
      <c r="AZ506" s="72">
        <f t="shared" si="513"/>
        <v>0</v>
      </c>
      <c r="BA506" s="72">
        <f t="shared" si="513"/>
        <v>0</v>
      </c>
    </row>
    <row r="507" spans="2:53" x14ac:dyDescent="0.25">
      <c r="B507" t="str">
        <f t="shared" si="512"/>
        <v>ALTRI BENI</v>
      </c>
      <c r="C507" s="77">
        <f t="shared" si="512"/>
        <v>0.1</v>
      </c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  <c r="AA507" s="72"/>
      <c r="AB507" s="72"/>
      <c r="AC507" s="72"/>
      <c r="AD507" s="72"/>
      <c r="AE507" s="72"/>
      <c r="AF507" s="72"/>
      <c r="AG507" s="72">
        <f>+(AG$8*$C507)/12</f>
        <v>0</v>
      </c>
      <c r="AH507" s="72">
        <f t="shared" si="514"/>
        <v>0</v>
      </c>
      <c r="AI507" s="72">
        <f t="shared" si="513"/>
        <v>0</v>
      </c>
      <c r="AJ507" s="72">
        <f t="shared" si="513"/>
        <v>0</v>
      </c>
      <c r="AK507" s="72">
        <f t="shared" si="513"/>
        <v>0</v>
      </c>
      <c r="AL507" s="72">
        <f t="shared" si="513"/>
        <v>0</v>
      </c>
      <c r="AM507" s="72">
        <f t="shared" si="513"/>
        <v>0</v>
      </c>
      <c r="AN507" s="72">
        <f t="shared" si="513"/>
        <v>0</v>
      </c>
      <c r="AO507" s="72">
        <f t="shared" si="513"/>
        <v>0</v>
      </c>
      <c r="AP507" s="72">
        <f t="shared" si="513"/>
        <v>0</v>
      </c>
      <c r="AQ507" s="72">
        <f t="shared" si="513"/>
        <v>0</v>
      </c>
      <c r="AR507" s="72">
        <f t="shared" si="513"/>
        <v>0</v>
      </c>
      <c r="AS507" s="72">
        <f t="shared" si="513"/>
        <v>0</v>
      </c>
      <c r="AT507" s="72">
        <f t="shared" si="513"/>
        <v>0</v>
      </c>
      <c r="AU507" s="72">
        <f t="shared" si="513"/>
        <v>0</v>
      </c>
      <c r="AV507" s="72">
        <f t="shared" si="513"/>
        <v>0</v>
      </c>
      <c r="AW507" s="72">
        <f t="shared" si="513"/>
        <v>0</v>
      </c>
      <c r="AX507" s="72">
        <f t="shared" si="513"/>
        <v>0</v>
      </c>
      <c r="AY507" s="72">
        <f t="shared" si="513"/>
        <v>0</v>
      </c>
      <c r="AZ507" s="72">
        <f t="shared" si="513"/>
        <v>0</v>
      </c>
      <c r="BA507" s="72">
        <f t="shared" si="513"/>
        <v>0</v>
      </c>
    </row>
    <row r="508" spans="2:53" x14ac:dyDescent="0.25">
      <c r="B508" t="str">
        <f t="shared" si="512"/>
        <v>COSTI D'IMPIANTO E AMPLIAMENTO</v>
      </c>
      <c r="C508" s="77">
        <f t="shared" si="512"/>
        <v>0.1</v>
      </c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  <c r="AA508" s="72"/>
      <c r="AB508" s="72"/>
      <c r="AC508" s="72"/>
      <c r="AD508" s="72"/>
      <c r="AE508" s="72"/>
      <c r="AF508" s="72"/>
      <c r="AG508" s="72">
        <f>+(AG$9*$C508)/12</f>
        <v>0</v>
      </c>
      <c r="AH508" s="72">
        <f t="shared" si="514"/>
        <v>0</v>
      </c>
      <c r="AI508" s="72">
        <f t="shared" si="513"/>
        <v>0</v>
      </c>
      <c r="AJ508" s="72">
        <f t="shared" si="513"/>
        <v>0</v>
      </c>
      <c r="AK508" s="72">
        <f t="shared" si="513"/>
        <v>0</v>
      </c>
      <c r="AL508" s="72">
        <f t="shared" si="513"/>
        <v>0</v>
      </c>
      <c r="AM508" s="72">
        <f t="shared" si="513"/>
        <v>0</v>
      </c>
      <c r="AN508" s="72">
        <f t="shared" si="513"/>
        <v>0</v>
      </c>
      <c r="AO508" s="72">
        <f t="shared" si="513"/>
        <v>0</v>
      </c>
      <c r="AP508" s="72">
        <f t="shared" si="513"/>
        <v>0</v>
      </c>
      <c r="AQ508" s="72">
        <f t="shared" si="513"/>
        <v>0</v>
      </c>
      <c r="AR508" s="72">
        <f t="shared" si="513"/>
        <v>0</v>
      </c>
      <c r="AS508" s="72">
        <f t="shared" si="513"/>
        <v>0</v>
      </c>
      <c r="AT508" s="72">
        <f t="shared" si="513"/>
        <v>0</v>
      </c>
      <c r="AU508" s="72">
        <f t="shared" si="513"/>
        <v>0</v>
      </c>
      <c r="AV508" s="72">
        <f t="shared" si="513"/>
        <v>0</v>
      </c>
      <c r="AW508" s="72">
        <f t="shared" si="513"/>
        <v>0</v>
      </c>
      <c r="AX508" s="72">
        <f t="shared" si="513"/>
        <v>0</v>
      </c>
      <c r="AY508" s="72">
        <f t="shared" si="513"/>
        <v>0</v>
      </c>
      <c r="AZ508" s="72">
        <f t="shared" si="513"/>
        <v>0</v>
      </c>
      <c r="BA508" s="72">
        <f t="shared" si="513"/>
        <v>0</v>
      </c>
    </row>
    <row r="509" spans="2:53" x14ac:dyDescent="0.25">
      <c r="B509" t="str">
        <f t="shared" si="512"/>
        <v>Ricerca &amp; Sviluppo</v>
      </c>
      <c r="C509" s="77">
        <f t="shared" si="512"/>
        <v>0.1</v>
      </c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  <c r="AA509" s="72"/>
      <c r="AB509" s="72"/>
      <c r="AC509" s="72"/>
      <c r="AD509" s="72"/>
      <c r="AE509" s="72"/>
      <c r="AF509" s="72"/>
      <c r="AG509" s="72">
        <f>+(AG$10*$C509)/12</f>
        <v>0</v>
      </c>
      <c r="AH509" s="72">
        <f t="shared" si="514"/>
        <v>0</v>
      </c>
      <c r="AI509" s="72">
        <f t="shared" si="513"/>
        <v>0</v>
      </c>
      <c r="AJ509" s="72">
        <f t="shared" si="513"/>
        <v>0</v>
      </c>
      <c r="AK509" s="72">
        <f t="shared" si="513"/>
        <v>0</v>
      </c>
      <c r="AL509" s="72">
        <f t="shared" si="513"/>
        <v>0</v>
      </c>
      <c r="AM509" s="72">
        <f t="shared" si="513"/>
        <v>0</v>
      </c>
      <c r="AN509" s="72">
        <f t="shared" si="513"/>
        <v>0</v>
      </c>
      <c r="AO509" s="72">
        <f t="shared" si="513"/>
        <v>0</v>
      </c>
      <c r="AP509" s="72">
        <f t="shared" si="513"/>
        <v>0</v>
      </c>
      <c r="AQ509" s="72">
        <f t="shared" si="513"/>
        <v>0</v>
      </c>
      <c r="AR509" s="72">
        <f t="shared" si="513"/>
        <v>0</v>
      </c>
      <c r="AS509" s="72">
        <f t="shared" si="513"/>
        <v>0</v>
      </c>
      <c r="AT509" s="72">
        <f t="shared" si="513"/>
        <v>0</v>
      </c>
      <c r="AU509" s="72">
        <f t="shared" si="513"/>
        <v>0</v>
      </c>
      <c r="AV509" s="72">
        <f t="shared" si="513"/>
        <v>0</v>
      </c>
      <c r="AW509" s="72">
        <f t="shared" si="513"/>
        <v>0</v>
      </c>
      <c r="AX509" s="72">
        <f t="shared" si="513"/>
        <v>0</v>
      </c>
      <c r="AY509" s="72">
        <f t="shared" si="513"/>
        <v>0</v>
      </c>
      <c r="AZ509" s="72">
        <f t="shared" si="513"/>
        <v>0</v>
      </c>
      <c r="BA509" s="72">
        <f t="shared" si="513"/>
        <v>0</v>
      </c>
    </row>
    <row r="510" spans="2:53" x14ac:dyDescent="0.25">
      <c r="B510" t="str">
        <f t="shared" si="512"/>
        <v>ALTRE IMM.NI IMMATERIALI</v>
      </c>
      <c r="C510" s="77">
        <f t="shared" si="512"/>
        <v>0.1</v>
      </c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  <c r="AA510" s="72"/>
      <c r="AB510" s="72"/>
      <c r="AC510" s="72"/>
      <c r="AD510" s="72"/>
      <c r="AE510" s="72"/>
      <c r="AF510" s="72"/>
      <c r="AG510" s="72">
        <f>+(AG$11*$C510)/12</f>
        <v>0</v>
      </c>
      <c r="AH510" s="72">
        <f t="shared" si="514"/>
        <v>0</v>
      </c>
      <c r="AI510" s="72">
        <f t="shared" si="513"/>
        <v>0</v>
      </c>
      <c r="AJ510" s="72">
        <f t="shared" si="513"/>
        <v>0</v>
      </c>
      <c r="AK510" s="72">
        <f t="shared" si="513"/>
        <v>0</v>
      </c>
      <c r="AL510" s="72">
        <f t="shared" si="513"/>
        <v>0</v>
      </c>
      <c r="AM510" s="72">
        <f t="shared" si="513"/>
        <v>0</v>
      </c>
      <c r="AN510" s="72">
        <f t="shared" si="513"/>
        <v>0</v>
      </c>
      <c r="AO510" s="72">
        <f t="shared" si="513"/>
        <v>0</v>
      </c>
      <c r="AP510" s="72">
        <f t="shared" si="513"/>
        <v>0</v>
      </c>
      <c r="AQ510" s="72">
        <f t="shared" si="513"/>
        <v>0</v>
      </c>
      <c r="AR510" s="72">
        <f t="shared" si="513"/>
        <v>0</v>
      </c>
      <c r="AS510" s="72">
        <f t="shared" si="513"/>
        <v>0</v>
      </c>
      <c r="AT510" s="72">
        <f t="shared" si="513"/>
        <v>0</v>
      </c>
      <c r="AU510" s="72">
        <f t="shared" si="513"/>
        <v>0</v>
      </c>
      <c r="AV510" s="72">
        <f t="shared" si="513"/>
        <v>0</v>
      </c>
      <c r="AW510" s="72">
        <f t="shared" si="513"/>
        <v>0</v>
      </c>
      <c r="AX510" s="72">
        <f t="shared" si="513"/>
        <v>0</v>
      </c>
      <c r="AY510" s="72">
        <f t="shared" si="513"/>
        <v>0</v>
      </c>
      <c r="AZ510" s="72">
        <f t="shared" si="513"/>
        <v>0</v>
      </c>
      <c r="BA510" s="72">
        <f t="shared" si="513"/>
        <v>0</v>
      </c>
    </row>
    <row r="511" spans="2:53" ht="30" x14ac:dyDescent="0.25">
      <c r="C511" s="75"/>
      <c r="F511" s="75" t="s">
        <v>276</v>
      </c>
      <c r="G511" s="75" t="s">
        <v>276</v>
      </c>
      <c r="H511" s="75" t="s">
        <v>276</v>
      </c>
      <c r="I511" s="75" t="s">
        <v>276</v>
      </c>
      <c r="J511" s="75" t="s">
        <v>276</v>
      </c>
      <c r="K511" s="75" t="s">
        <v>276</v>
      </c>
      <c r="L511" s="75" t="s">
        <v>276</v>
      </c>
      <c r="M511" s="75" t="s">
        <v>276</v>
      </c>
      <c r="N511" s="75" t="s">
        <v>276</v>
      </c>
      <c r="O511" s="75" t="s">
        <v>276</v>
      </c>
      <c r="P511" s="75" t="s">
        <v>276</v>
      </c>
      <c r="Q511" s="75" t="s">
        <v>276</v>
      </c>
      <c r="R511" s="75" t="s">
        <v>276</v>
      </c>
      <c r="S511" s="75" t="s">
        <v>276</v>
      </c>
      <c r="T511" s="75" t="s">
        <v>276</v>
      </c>
      <c r="U511" s="75" t="s">
        <v>276</v>
      </c>
      <c r="V511" s="75" t="s">
        <v>276</v>
      </c>
      <c r="W511" s="75" t="s">
        <v>276</v>
      </c>
      <c r="X511" s="75" t="s">
        <v>276</v>
      </c>
      <c r="Y511" s="75" t="s">
        <v>276</v>
      </c>
      <c r="Z511" s="75" t="s">
        <v>276</v>
      </c>
      <c r="AA511" s="75" t="s">
        <v>276</v>
      </c>
      <c r="AB511" s="75" t="s">
        <v>276</v>
      </c>
      <c r="AC511" s="75" t="s">
        <v>276</v>
      </c>
      <c r="AD511" s="75" t="s">
        <v>276</v>
      </c>
      <c r="AE511" s="75" t="s">
        <v>276</v>
      </c>
      <c r="AF511" s="75" t="s">
        <v>276</v>
      </c>
      <c r="AG511" s="75" t="s">
        <v>276</v>
      </c>
      <c r="AH511" s="75" t="s">
        <v>276</v>
      </c>
      <c r="AI511" s="75" t="s">
        <v>276</v>
      </c>
      <c r="AJ511" s="75" t="s">
        <v>276</v>
      </c>
      <c r="AK511" s="75" t="s">
        <v>276</v>
      </c>
      <c r="AL511" s="75" t="s">
        <v>276</v>
      </c>
      <c r="AM511" s="75" t="s">
        <v>276</v>
      </c>
      <c r="AN511" s="75" t="s">
        <v>276</v>
      </c>
      <c r="AO511" s="75" t="s">
        <v>276</v>
      </c>
      <c r="AP511" s="75" t="s">
        <v>276</v>
      </c>
      <c r="AQ511" s="75" t="s">
        <v>276</v>
      </c>
      <c r="AR511" s="75" t="s">
        <v>276</v>
      </c>
      <c r="AS511" s="75" t="s">
        <v>276</v>
      </c>
      <c r="AT511" s="75" t="s">
        <v>276</v>
      </c>
      <c r="AU511" s="75" t="s">
        <v>276</v>
      </c>
      <c r="AV511" s="75" t="s">
        <v>276</v>
      </c>
      <c r="AW511" s="75" t="s">
        <v>276</v>
      </c>
      <c r="AX511" s="75" t="s">
        <v>276</v>
      </c>
      <c r="AY511" s="75" t="s">
        <v>276</v>
      </c>
      <c r="AZ511" s="75" t="s">
        <v>276</v>
      </c>
      <c r="BA511" s="75" t="s">
        <v>276</v>
      </c>
    </row>
    <row r="512" spans="2:53" x14ac:dyDescent="0.25">
      <c r="B512" t="str">
        <f t="shared" ref="B512:B518" si="515">+B504</f>
        <v>FABBRICATI</v>
      </c>
      <c r="C512" s="77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  <c r="AA512" s="72"/>
      <c r="AB512" s="72"/>
      <c r="AC512" s="72"/>
      <c r="AD512" s="72"/>
      <c r="AE512" s="72"/>
      <c r="AF512" s="72"/>
      <c r="AG512" s="72">
        <f t="shared" ref="AG512:BA512" si="516">+AF512+AG504</f>
        <v>0</v>
      </c>
      <c r="AH512" s="72">
        <f t="shared" si="516"/>
        <v>0</v>
      </c>
      <c r="AI512" s="72">
        <f t="shared" si="516"/>
        <v>0</v>
      </c>
      <c r="AJ512" s="72">
        <f t="shared" si="516"/>
        <v>0</v>
      </c>
      <c r="AK512" s="72">
        <f t="shared" si="516"/>
        <v>0</v>
      </c>
      <c r="AL512" s="72">
        <f t="shared" si="516"/>
        <v>0</v>
      </c>
      <c r="AM512" s="72">
        <f t="shared" si="516"/>
        <v>0</v>
      </c>
      <c r="AN512" s="72">
        <f t="shared" si="516"/>
        <v>0</v>
      </c>
      <c r="AO512" s="72">
        <f t="shared" si="516"/>
        <v>0</v>
      </c>
      <c r="AP512" s="72">
        <f t="shared" si="516"/>
        <v>0</v>
      </c>
      <c r="AQ512" s="72">
        <f t="shared" si="516"/>
        <v>0</v>
      </c>
      <c r="AR512" s="72">
        <f t="shared" si="516"/>
        <v>0</v>
      </c>
      <c r="AS512" s="72">
        <f t="shared" si="516"/>
        <v>0</v>
      </c>
      <c r="AT512" s="72">
        <f t="shared" si="516"/>
        <v>0</v>
      </c>
      <c r="AU512" s="72">
        <f t="shared" si="516"/>
        <v>0</v>
      </c>
      <c r="AV512" s="72">
        <f t="shared" si="516"/>
        <v>0</v>
      </c>
      <c r="AW512" s="72">
        <f t="shared" si="516"/>
        <v>0</v>
      </c>
      <c r="AX512" s="72">
        <f t="shared" si="516"/>
        <v>0</v>
      </c>
      <c r="AY512" s="72">
        <f t="shared" si="516"/>
        <v>0</v>
      </c>
      <c r="AZ512" s="72">
        <f t="shared" si="516"/>
        <v>0</v>
      </c>
      <c r="BA512" s="72">
        <f t="shared" si="516"/>
        <v>0</v>
      </c>
    </row>
    <row r="513" spans="2:53" x14ac:dyDescent="0.25">
      <c r="B513" t="str">
        <f t="shared" si="515"/>
        <v>IMPIANTI E MACCHINARI</v>
      </c>
      <c r="C513" s="77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  <c r="AA513" s="72"/>
      <c r="AB513" s="72"/>
      <c r="AC513" s="72"/>
      <c r="AD513" s="72"/>
      <c r="AE513" s="72"/>
      <c r="AF513" s="72"/>
      <c r="AG513" s="72">
        <f t="shared" ref="AG513:BA513" si="517">+AF513+AG505</f>
        <v>0</v>
      </c>
      <c r="AH513" s="72">
        <f t="shared" si="517"/>
        <v>0</v>
      </c>
      <c r="AI513" s="72">
        <f t="shared" si="517"/>
        <v>0</v>
      </c>
      <c r="AJ513" s="72">
        <f t="shared" si="517"/>
        <v>0</v>
      </c>
      <c r="AK513" s="72">
        <f t="shared" si="517"/>
        <v>0</v>
      </c>
      <c r="AL513" s="72">
        <f t="shared" si="517"/>
        <v>0</v>
      </c>
      <c r="AM513" s="72">
        <f t="shared" si="517"/>
        <v>0</v>
      </c>
      <c r="AN513" s="72">
        <f t="shared" si="517"/>
        <v>0</v>
      </c>
      <c r="AO513" s="72">
        <f t="shared" si="517"/>
        <v>0</v>
      </c>
      <c r="AP513" s="72">
        <f t="shared" si="517"/>
        <v>0</v>
      </c>
      <c r="AQ513" s="72">
        <f t="shared" si="517"/>
        <v>0</v>
      </c>
      <c r="AR513" s="72">
        <f t="shared" si="517"/>
        <v>0</v>
      </c>
      <c r="AS513" s="72">
        <f t="shared" si="517"/>
        <v>0</v>
      </c>
      <c r="AT513" s="72">
        <f t="shared" si="517"/>
        <v>0</v>
      </c>
      <c r="AU513" s="72">
        <f t="shared" si="517"/>
        <v>0</v>
      </c>
      <c r="AV513" s="72">
        <f t="shared" si="517"/>
        <v>0</v>
      </c>
      <c r="AW513" s="72">
        <f t="shared" si="517"/>
        <v>0</v>
      </c>
      <c r="AX513" s="72">
        <f t="shared" si="517"/>
        <v>0</v>
      </c>
      <c r="AY513" s="72">
        <f t="shared" si="517"/>
        <v>0</v>
      </c>
      <c r="AZ513" s="72">
        <f t="shared" si="517"/>
        <v>0</v>
      </c>
      <c r="BA513" s="72">
        <f t="shared" si="517"/>
        <v>0</v>
      </c>
    </row>
    <row r="514" spans="2:53" x14ac:dyDescent="0.25">
      <c r="B514" t="str">
        <f t="shared" si="515"/>
        <v>ATTREZZATURE IND.LI E COMM.LI</v>
      </c>
      <c r="C514" s="77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  <c r="AA514" s="72"/>
      <c r="AB514" s="72"/>
      <c r="AC514" s="72"/>
      <c r="AD514" s="72"/>
      <c r="AE514" s="72"/>
      <c r="AF514" s="72"/>
      <c r="AG514" s="72">
        <f t="shared" ref="AG514:BA514" si="518">+AF514+AG506</f>
        <v>0</v>
      </c>
      <c r="AH514" s="72">
        <f t="shared" si="518"/>
        <v>0</v>
      </c>
      <c r="AI514" s="72">
        <f t="shared" si="518"/>
        <v>0</v>
      </c>
      <c r="AJ514" s="72">
        <f t="shared" si="518"/>
        <v>0</v>
      </c>
      <c r="AK514" s="72">
        <f t="shared" si="518"/>
        <v>0</v>
      </c>
      <c r="AL514" s="72">
        <f t="shared" si="518"/>
        <v>0</v>
      </c>
      <c r="AM514" s="72">
        <f t="shared" si="518"/>
        <v>0</v>
      </c>
      <c r="AN514" s="72">
        <f t="shared" si="518"/>
        <v>0</v>
      </c>
      <c r="AO514" s="72">
        <f t="shared" si="518"/>
        <v>0</v>
      </c>
      <c r="AP514" s="72">
        <f t="shared" si="518"/>
        <v>0</v>
      </c>
      <c r="AQ514" s="72">
        <f t="shared" si="518"/>
        <v>0</v>
      </c>
      <c r="AR514" s="72">
        <f t="shared" si="518"/>
        <v>0</v>
      </c>
      <c r="AS514" s="72">
        <f t="shared" si="518"/>
        <v>0</v>
      </c>
      <c r="AT514" s="72">
        <f t="shared" si="518"/>
        <v>0</v>
      </c>
      <c r="AU514" s="72">
        <f t="shared" si="518"/>
        <v>0</v>
      </c>
      <c r="AV514" s="72">
        <f t="shared" si="518"/>
        <v>0</v>
      </c>
      <c r="AW514" s="72">
        <f t="shared" si="518"/>
        <v>0</v>
      </c>
      <c r="AX514" s="72">
        <f t="shared" si="518"/>
        <v>0</v>
      </c>
      <c r="AY514" s="72">
        <f t="shared" si="518"/>
        <v>0</v>
      </c>
      <c r="AZ514" s="72">
        <f t="shared" si="518"/>
        <v>0</v>
      </c>
      <c r="BA514" s="72">
        <f t="shared" si="518"/>
        <v>0</v>
      </c>
    </row>
    <row r="515" spans="2:53" x14ac:dyDescent="0.25">
      <c r="B515" t="str">
        <f t="shared" si="515"/>
        <v>ALTRI BENI</v>
      </c>
      <c r="C515" s="77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  <c r="AA515" s="72"/>
      <c r="AB515" s="72"/>
      <c r="AC515" s="72"/>
      <c r="AD515" s="72"/>
      <c r="AE515" s="72"/>
      <c r="AF515" s="72"/>
      <c r="AG515" s="72">
        <f t="shared" ref="AG515:BA515" si="519">+AF515+AG507</f>
        <v>0</v>
      </c>
      <c r="AH515" s="72">
        <f t="shared" si="519"/>
        <v>0</v>
      </c>
      <c r="AI515" s="72">
        <f t="shared" si="519"/>
        <v>0</v>
      </c>
      <c r="AJ515" s="72">
        <f t="shared" si="519"/>
        <v>0</v>
      </c>
      <c r="AK515" s="72">
        <f t="shared" si="519"/>
        <v>0</v>
      </c>
      <c r="AL515" s="72">
        <f t="shared" si="519"/>
        <v>0</v>
      </c>
      <c r="AM515" s="72">
        <f t="shared" si="519"/>
        <v>0</v>
      </c>
      <c r="AN515" s="72">
        <f t="shared" si="519"/>
        <v>0</v>
      </c>
      <c r="AO515" s="72">
        <f t="shared" si="519"/>
        <v>0</v>
      </c>
      <c r="AP515" s="72">
        <f t="shared" si="519"/>
        <v>0</v>
      </c>
      <c r="AQ515" s="72">
        <f t="shared" si="519"/>
        <v>0</v>
      </c>
      <c r="AR515" s="72">
        <f t="shared" si="519"/>
        <v>0</v>
      </c>
      <c r="AS515" s="72">
        <f t="shared" si="519"/>
        <v>0</v>
      </c>
      <c r="AT515" s="72">
        <f t="shared" si="519"/>
        <v>0</v>
      </c>
      <c r="AU515" s="72">
        <f t="shared" si="519"/>
        <v>0</v>
      </c>
      <c r="AV515" s="72">
        <f t="shared" si="519"/>
        <v>0</v>
      </c>
      <c r="AW515" s="72">
        <f t="shared" si="519"/>
        <v>0</v>
      </c>
      <c r="AX515" s="72">
        <f t="shared" si="519"/>
        <v>0</v>
      </c>
      <c r="AY515" s="72">
        <f t="shared" si="519"/>
        <v>0</v>
      </c>
      <c r="AZ515" s="72">
        <f t="shared" si="519"/>
        <v>0</v>
      </c>
      <c r="BA515" s="72">
        <f t="shared" si="519"/>
        <v>0</v>
      </c>
    </row>
    <row r="516" spans="2:53" x14ac:dyDescent="0.25">
      <c r="B516" t="str">
        <f t="shared" si="515"/>
        <v>COSTI D'IMPIANTO E AMPLIAMENTO</v>
      </c>
      <c r="C516" s="77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  <c r="AA516" s="72"/>
      <c r="AB516" s="72"/>
      <c r="AC516" s="72"/>
      <c r="AD516" s="72"/>
      <c r="AE516" s="72"/>
      <c r="AF516" s="72"/>
      <c r="AG516" s="72">
        <f t="shared" ref="AG516:BA516" si="520">+AF516+AG508</f>
        <v>0</v>
      </c>
      <c r="AH516" s="72">
        <f t="shared" si="520"/>
        <v>0</v>
      </c>
      <c r="AI516" s="72">
        <f t="shared" si="520"/>
        <v>0</v>
      </c>
      <c r="AJ516" s="72">
        <f t="shared" si="520"/>
        <v>0</v>
      </c>
      <c r="AK516" s="72">
        <f t="shared" si="520"/>
        <v>0</v>
      </c>
      <c r="AL516" s="72">
        <f t="shared" si="520"/>
        <v>0</v>
      </c>
      <c r="AM516" s="72">
        <f t="shared" si="520"/>
        <v>0</v>
      </c>
      <c r="AN516" s="72">
        <f t="shared" si="520"/>
        <v>0</v>
      </c>
      <c r="AO516" s="72">
        <f t="shared" si="520"/>
        <v>0</v>
      </c>
      <c r="AP516" s="72">
        <f t="shared" si="520"/>
        <v>0</v>
      </c>
      <c r="AQ516" s="72">
        <f t="shared" si="520"/>
        <v>0</v>
      </c>
      <c r="AR516" s="72">
        <f t="shared" si="520"/>
        <v>0</v>
      </c>
      <c r="AS516" s="72">
        <f t="shared" si="520"/>
        <v>0</v>
      </c>
      <c r="AT516" s="72">
        <f t="shared" si="520"/>
        <v>0</v>
      </c>
      <c r="AU516" s="72">
        <f t="shared" si="520"/>
        <v>0</v>
      </c>
      <c r="AV516" s="72">
        <f t="shared" si="520"/>
        <v>0</v>
      </c>
      <c r="AW516" s="72">
        <f t="shared" si="520"/>
        <v>0</v>
      </c>
      <c r="AX516" s="72">
        <f t="shared" si="520"/>
        <v>0</v>
      </c>
      <c r="AY516" s="72">
        <f t="shared" si="520"/>
        <v>0</v>
      </c>
      <c r="AZ516" s="72">
        <f t="shared" si="520"/>
        <v>0</v>
      </c>
      <c r="BA516" s="72">
        <f t="shared" si="520"/>
        <v>0</v>
      </c>
    </row>
    <row r="517" spans="2:53" x14ac:dyDescent="0.25">
      <c r="B517" t="str">
        <f t="shared" si="515"/>
        <v>Ricerca &amp; Sviluppo</v>
      </c>
      <c r="C517" s="77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  <c r="AA517" s="72"/>
      <c r="AB517" s="72"/>
      <c r="AC517" s="72"/>
      <c r="AD517" s="72"/>
      <c r="AE517" s="72"/>
      <c r="AF517" s="72"/>
      <c r="AG517" s="72">
        <f t="shared" ref="AG517:BA517" si="521">+AF517+AG509</f>
        <v>0</v>
      </c>
      <c r="AH517" s="72">
        <f t="shared" si="521"/>
        <v>0</v>
      </c>
      <c r="AI517" s="72">
        <f t="shared" si="521"/>
        <v>0</v>
      </c>
      <c r="AJ517" s="72">
        <f t="shared" si="521"/>
        <v>0</v>
      </c>
      <c r="AK517" s="72">
        <f t="shared" si="521"/>
        <v>0</v>
      </c>
      <c r="AL517" s="72">
        <f t="shared" si="521"/>
        <v>0</v>
      </c>
      <c r="AM517" s="72">
        <f t="shared" si="521"/>
        <v>0</v>
      </c>
      <c r="AN517" s="72">
        <f t="shared" si="521"/>
        <v>0</v>
      </c>
      <c r="AO517" s="72">
        <f t="shared" si="521"/>
        <v>0</v>
      </c>
      <c r="AP517" s="72">
        <f t="shared" si="521"/>
        <v>0</v>
      </c>
      <c r="AQ517" s="72">
        <f t="shared" si="521"/>
        <v>0</v>
      </c>
      <c r="AR517" s="72">
        <f t="shared" si="521"/>
        <v>0</v>
      </c>
      <c r="AS517" s="72">
        <f t="shared" si="521"/>
        <v>0</v>
      </c>
      <c r="AT517" s="72">
        <f t="shared" si="521"/>
        <v>0</v>
      </c>
      <c r="AU517" s="72">
        <f t="shared" si="521"/>
        <v>0</v>
      </c>
      <c r="AV517" s="72">
        <f t="shared" si="521"/>
        <v>0</v>
      </c>
      <c r="AW517" s="72">
        <f t="shared" si="521"/>
        <v>0</v>
      </c>
      <c r="AX517" s="72">
        <f t="shared" si="521"/>
        <v>0</v>
      </c>
      <c r="AY517" s="72">
        <f t="shared" si="521"/>
        <v>0</v>
      </c>
      <c r="AZ517" s="72">
        <f t="shared" si="521"/>
        <v>0</v>
      </c>
      <c r="BA517" s="72">
        <f t="shared" si="521"/>
        <v>0</v>
      </c>
    </row>
    <row r="518" spans="2:53" x14ac:dyDescent="0.25">
      <c r="B518" t="str">
        <f t="shared" si="515"/>
        <v>ALTRE IMM.NI IMMATERIALI</v>
      </c>
      <c r="C518" s="77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  <c r="AA518" s="72"/>
      <c r="AB518" s="72"/>
      <c r="AC518" s="72"/>
      <c r="AD518" s="72"/>
      <c r="AE518" s="72"/>
      <c r="AF518" s="72"/>
      <c r="AG518" s="72">
        <f t="shared" ref="AG518:BA518" si="522">+AF518+AG510</f>
        <v>0</v>
      </c>
      <c r="AH518" s="72">
        <f t="shared" si="522"/>
        <v>0</v>
      </c>
      <c r="AI518" s="72">
        <f t="shared" si="522"/>
        <v>0</v>
      </c>
      <c r="AJ518" s="72">
        <f t="shared" si="522"/>
        <v>0</v>
      </c>
      <c r="AK518" s="72">
        <f t="shared" si="522"/>
        <v>0</v>
      </c>
      <c r="AL518" s="72">
        <f t="shared" si="522"/>
        <v>0</v>
      </c>
      <c r="AM518" s="72">
        <f t="shared" si="522"/>
        <v>0</v>
      </c>
      <c r="AN518" s="72">
        <f t="shared" si="522"/>
        <v>0</v>
      </c>
      <c r="AO518" s="72">
        <f t="shared" si="522"/>
        <v>0</v>
      </c>
      <c r="AP518" s="72">
        <f t="shared" si="522"/>
        <v>0</v>
      </c>
      <c r="AQ518" s="72">
        <f t="shared" si="522"/>
        <v>0</v>
      </c>
      <c r="AR518" s="72">
        <f t="shared" si="522"/>
        <v>0</v>
      </c>
      <c r="AS518" s="72">
        <f t="shared" si="522"/>
        <v>0</v>
      </c>
      <c r="AT518" s="72">
        <f t="shared" si="522"/>
        <v>0</v>
      </c>
      <c r="AU518" s="72">
        <f t="shared" si="522"/>
        <v>0</v>
      </c>
      <c r="AV518" s="72">
        <f t="shared" si="522"/>
        <v>0</v>
      </c>
      <c r="AW518" s="72">
        <f t="shared" si="522"/>
        <v>0</v>
      </c>
      <c r="AX518" s="72">
        <f t="shared" si="522"/>
        <v>0</v>
      </c>
      <c r="AY518" s="72">
        <f t="shared" si="522"/>
        <v>0</v>
      </c>
      <c r="AZ518" s="72">
        <f t="shared" si="522"/>
        <v>0</v>
      </c>
      <c r="BA518" s="72">
        <f t="shared" si="522"/>
        <v>0</v>
      </c>
    </row>
    <row r="520" spans="2:53" ht="30" x14ac:dyDescent="0.25">
      <c r="C520" s="75" t="s">
        <v>274</v>
      </c>
      <c r="F520" s="75" t="s">
        <v>275</v>
      </c>
      <c r="G520" s="75" t="s">
        <v>275</v>
      </c>
      <c r="H520" s="75" t="s">
        <v>275</v>
      </c>
      <c r="I520" s="75" t="s">
        <v>275</v>
      </c>
      <c r="J520" s="75" t="s">
        <v>275</v>
      </c>
      <c r="K520" s="75" t="s">
        <v>275</v>
      </c>
      <c r="L520" s="75" t="s">
        <v>275</v>
      </c>
      <c r="M520" s="75" t="s">
        <v>275</v>
      </c>
      <c r="N520" s="75" t="s">
        <v>275</v>
      </c>
      <c r="O520" s="75" t="s">
        <v>275</v>
      </c>
      <c r="P520" s="75" t="s">
        <v>275</v>
      </c>
      <c r="Q520" s="75" t="s">
        <v>275</v>
      </c>
      <c r="R520" s="75" t="s">
        <v>275</v>
      </c>
      <c r="S520" s="75" t="s">
        <v>275</v>
      </c>
      <c r="T520" s="75" t="s">
        <v>275</v>
      </c>
      <c r="U520" s="75" t="s">
        <v>275</v>
      </c>
      <c r="V520" s="75" t="s">
        <v>275</v>
      </c>
      <c r="W520" s="75" t="s">
        <v>275</v>
      </c>
      <c r="X520" s="75" t="s">
        <v>275</v>
      </c>
      <c r="Y520" s="75" t="s">
        <v>275</v>
      </c>
      <c r="Z520" s="75" t="s">
        <v>275</v>
      </c>
      <c r="AA520" s="75" t="s">
        <v>275</v>
      </c>
      <c r="AB520" s="75" t="s">
        <v>275</v>
      </c>
      <c r="AC520" s="75" t="s">
        <v>275</v>
      </c>
      <c r="AD520" s="75" t="s">
        <v>275</v>
      </c>
      <c r="AE520" s="75" t="s">
        <v>275</v>
      </c>
      <c r="AF520" s="75" t="s">
        <v>275</v>
      </c>
      <c r="AG520" s="75" t="s">
        <v>275</v>
      </c>
      <c r="AH520" s="75" t="s">
        <v>275</v>
      </c>
      <c r="AI520" s="75" t="s">
        <v>275</v>
      </c>
      <c r="AJ520" s="75" t="s">
        <v>275</v>
      </c>
      <c r="AK520" s="75" t="s">
        <v>275</v>
      </c>
      <c r="AL520" s="75" t="s">
        <v>275</v>
      </c>
      <c r="AM520" s="75" t="s">
        <v>275</v>
      </c>
      <c r="AN520" s="75" t="s">
        <v>275</v>
      </c>
      <c r="AO520" s="75" t="s">
        <v>275</v>
      </c>
      <c r="AP520" s="75" t="s">
        <v>275</v>
      </c>
      <c r="AQ520" s="75" t="s">
        <v>275</v>
      </c>
      <c r="AR520" s="75" t="s">
        <v>275</v>
      </c>
      <c r="AS520" s="75" t="s">
        <v>275</v>
      </c>
      <c r="AT520" s="75" t="s">
        <v>275</v>
      </c>
      <c r="AU520" s="75" t="s">
        <v>275</v>
      </c>
      <c r="AV520" s="75" t="s">
        <v>275</v>
      </c>
      <c r="AW520" s="75" t="s">
        <v>275</v>
      </c>
      <c r="AX520" s="75" t="s">
        <v>275</v>
      </c>
      <c r="AY520" s="75" t="s">
        <v>275</v>
      </c>
      <c r="AZ520" s="75" t="s">
        <v>275</v>
      </c>
      <c r="BA520" s="75" t="s">
        <v>275</v>
      </c>
    </row>
    <row r="521" spans="2:53" x14ac:dyDescent="0.25">
      <c r="B521" t="str">
        <f t="shared" ref="B521:C527" si="523">+B504</f>
        <v>FABBRICATI</v>
      </c>
      <c r="C521" s="77">
        <f t="shared" si="523"/>
        <v>0.1</v>
      </c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  <c r="AA521" s="72"/>
      <c r="AB521" s="72"/>
      <c r="AC521" s="72"/>
      <c r="AD521" s="72"/>
      <c r="AE521" s="72"/>
      <c r="AF521" s="72"/>
      <c r="AG521" s="72"/>
      <c r="AH521" s="72">
        <f>+(AH$5*$C521)/12</f>
        <v>0</v>
      </c>
      <c r="AI521" s="72">
        <f>+IF(AH529=$AH5,0,1)*(SUM($AH5)*$C521)/12</f>
        <v>0</v>
      </c>
      <c r="AJ521" s="72">
        <f t="shared" ref="AJ521:BA527" si="524">+IF(AI529=$AH5,0,1)*(SUM($AH5)*$C521)/12</f>
        <v>0</v>
      </c>
      <c r="AK521" s="72">
        <f t="shared" si="524"/>
        <v>0</v>
      </c>
      <c r="AL521" s="72">
        <f t="shared" si="524"/>
        <v>0</v>
      </c>
      <c r="AM521" s="72">
        <f t="shared" si="524"/>
        <v>0</v>
      </c>
      <c r="AN521" s="72">
        <f t="shared" si="524"/>
        <v>0</v>
      </c>
      <c r="AO521" s="72">
        <f t="shared" si="524"/>
        <v>0</v>
      </c>
      <c r="AP521" s="72">
        <f t="shared" si="524"/>
        <v>0</v>
      </c>
      <c r="AQ521" s="72">
        <f t="shared" si="524"/>
        <v>0</v>
      </c>
      <c r="AR521" s="72">
        <f t="shared" si="524"/>
        <v>0</v>
      </c>
      <c r="AS521" s="72">
        <f t="shared" si="524"/>
        <v>0</v>
      </c>
      <c r="AT521" s="72">
        <f t="shared" si="524"/>
        <v>0</v>
      </c>
      <c r="AU521" s="72">
        <f t="shared" si="524"/>
        <v>0</v>
      </c>
      <c r="AV521" s="72">
        <f t="shared" si="524"/>
        <v>0</v>
      </c>
      <c r="AW521" s="72">
        <f t="shared" si="524"/>
        <v>0</v>
      </c>
      <c r="AX521" s="72">
        <f t="shared" si="524"/>
        <v>0</v>
      </c>
      <c r="AY521" s="72">
        <f t="shared" si="524"/>
        <v>0</v>
      </c>
      <c r="AZ521" s="72">
        <f t="shared" si="524"/>
        <v>0</v>
      </c>
      <c r="BA521" s="72">
        <f t="shared" si="524"/>
        <v>0</v>
      </c>
    </row>
    <row r="522" spans="2:53" x14ac:dyDescent="0.25">
      <c r="B522" t="str">
        <f t="shared" si="523"/>
        <v>IMPIANTI E MACCHINARI</v>
      </c>
      <c r="C522" s="77">
        <f t="shared" si="523"/>
        <v>0.1</v>
      </c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  <c r="AA522" s="72"/>
      <c r="AB522" s="72"/>
      <c r="AC522" s="72"/>
      <c r="AD522" s="72"/>
      <c r="AE522" s="72"/>
      <c r="AF522" s="72"/>
      <c r="AG522" s="72"/>
      <c r="AH522" s="72">
        <f>+(AH$6*$C522)/12</f>
        <v>0</v>
      </c>
      <c r="AI522" s="72">
        <f t="shared" ref="AI522:AX527" si="525">+IF(AH530=$AH6,0,1)*(SUM($AH6)*$C522)/12</f>
        <v>0</v>
      </c>
      <c r="AJ522" s="72">
        <f t="shared" si="525"/>
        <v>0</v>
      </c>
      <c r="AK522" s="72">
        <f t="shared" si="525"/>
        <v>0</v>
      </c>
      <c r="AL522" s="72">
        <f t="shared" si="525"/>
        <v>0</v>
      </c>
      <c r="AM522" s="72">
        <f t="shared" si="525"/>
        <v>0</v>
      </c>
      <c r="AN522" s="72">
        <f t="shared" si="525"/>
        <v>0</v>
      </c>
      <c r="AO522" s="72">
        <f t="shared" si="525"/>
        <v>0</v>
      </c>
      <c r="AP522" s="72">
        <f t="shared" si="525"/>
        <v>0</v>
      </c>
      <c r="AQ522" s="72">
        <f t="shared" si="525"/>
        <v>0</v>
      </c>
      <c r="AR522" s="72">
        <f t="shared" si="525"/>
        <v>0</v>
      </c>
      <c r="AS522" s="72">
        <f t="shared" si="525"/>
        <v>0</v>
      </c>
      <c r="AT522" s="72">
        <f t="shared" si="525"/>
        <v>0</v>
      </c>
      <c r="AU522" s="72">
        <f t="shared" si="525"/>
        <v>0</v>
      </c>
      <c r="AV522" s="72">
        <f t="shared" si="525"/>
        <v>0</v>
      </c>
      <c r="AW522" s="72">
        <f t="shared" si="525"/>
        <v>0</v>
      </c>
      <c r="AX522" s="72">
        <f t="shared" si="525"/>
        <v>0</v>
      </c>
      <c r="AY522" s="72">
        <f t="shared" si="524"/>
        <v>0</v>
      </c>
      <c r="AZ522" s="72">
        <f t="shared" si="524"/>
        <v>0</v>
      </c>
      <c r="BA522" s="72">
        <f t="shared" si="524"/>
        <v>0</v>
      </c>
    </row>
    <row r="523" spans="2:53" x14ac:dyDescent="0.25">
      <c r="B523" t="str">
        <f t="shared" si="523"/>
        <v>ATTREZZATURE IND.LI E COMM.LI</v>
      </c>
      <c r="C523" s="77">
        <f t="shared" si="523"/>
        <v>0.1</v>
      </c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/>
      <c r="AG523" s="72"/>
      <c r="AH523" s="72">
        <f>+(AH$7*$C523)/12</f>
        <v>0</v>
      </c>
      <c r="AI523" s="72">
        <f t="shared" si="525"/>
        <v>0</v>
      </c>
      <c r="AJ523" s="72">
        <f t="shared" si="524"/>
        <v>0</v>
      </c>
      <c r="AK523" s="72">
        <f t="shared" si="524"/>
        <v>0</v>
      </c>
      <c r="AL523" s="72">
        <f t="shared" si="524"/>
        <v>0</v>
      </c>
      <c r="AM523" s="72">
        <f t="shared" si="524"/>
        <v>0</v>
      </c>
      <c r="AN523" s="72">
        <f t="shared" si="524"/>
        <v>0</v>
      </c>
      <c r="AO523" s="72">
        <f t="shared" si="524"/>
        <v>0</v>
      </c>
      <c r="AP523" s="72">
        <f t="shared" si="524"/>
        <v>0</v>
      </c>
      <c r="AQ523" s="72">
        <f t="shared" si="524"/>
        <v>0</v>
      </c>
      <c r="AR523" s="72">
        <f t="shared" si="524"/>
        <v>0</v>
      </c>
      <c r="AS523" s="72">
        <f t="shared" si="524"/>
        <v>0</v>
      </c>
      <c r="AT523" s="72">
        <f t="shared" si="524"/>
        <v>0</v>
      </c>
      <c r="AU523" s="72">
        <f t="shared" si="524"/>
        <v>0</v>
      </c>
      <c r="AV523" s="72">
        <f t="shared" si="524"/>
        <v>0</v>
      </c>
      <c r="AW523" s="72">
        <f t="shared" si="524"/>
        <v>0</v>
      </c>
      <c r="AX523" s="72">
        <f t="shared" si="524"/>
        <v>0</v>
      </c>
      <c r="AY523" s="72">
        <f t="shared" si="524"/>
        <v>0</v>
      </c>
      <c r="AZ523" s="72">
        <f t="shared" si="524"/>
        <v>0</v>
      </c>
      <c r="BA523" s="72">
        <f t="shared" si="524"/>
        <v>0</v>
      </c>
    </row>
    <row r="524" spans="2:53" x14ac:dyDescent="0.25">
      <c r="B524" t="str">
        <f t="shared" si="523"/>
        <v>ALTRI BENI</v>
      </c>
      <c r="C524" s="77">
        <f t="shared" si="523"/>
        <v>0.1</v>
      </c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/>
      <c r="AG524" s="72"/>
      <c r="AH524" s="72">
        <f>+(AH$8*$C524)/12</f>
        <v>0</v>
      </c>
      <c r="AI524" s="72">
        <f t="shared" si="525"/>
        <v>0</v>
      </c>
      <c r="AJ524" s="72">
        <f t="shared" si="524"/>
        <v>0</v>
      </c>
      <c r="AK524" s="72">
        <f t="shared" si="524"/>
        <v>0</v>
      </c>
      <c r="AL524" s="72">
        <f t="shared" si="524"/>
        <v>0</v>
      </c>
      <c r="AM524" s="72">
        <f t="shared" si="524"/>
        <v>0</v>
      </c>
      <c r="AN524" s="72">
        <f t="shared" si="524"/>
        <v>0</v>
      </c>
      <c r="AO524" s="72">
        <f t="shared" si="524"/>
        <v>0</v>
      </c>
      <c r="AP524" s="72">
        <f t="shared" si="524"/>
        <v>0</v>
      </c>
      <c r="AQ524" s="72">
        <f t="shared" si="524"/>
        <v>0</v>
      </c>
      <c r="AR524" s="72">
        <f t="shared" si="524"/>
        <v>0</v>
      </c>
      <c r="AS524" s="72">
        <f t="shared" si="524"/>
        <v>0</v>
      </c>
      <c r="AT524" s="72">
        <f t="shared" si="524"/>
        <v>0</v>
      </c>
      <c r="AU524" s="72">
        <f t="shared" si="524"/>
        <v>0</v>
      </c>
      <c r="AV524" s="72">
        <f t="shared" si="524"/>
        <v>0</v>
      </c>
      <c r="AW524" s="72">
        <f t="shared" si="524"/>
        <v>0</v>
      </c>
      <c r="AX524" s="72">
        <f t="shared" si="524"/>
        <v>0</v>
      </c>
      <c r="AY524" s="72">
        <f t="shared" si="524"/>
        <v>0</v>
      </c>
      <c r="AZ524" s="72">
        <f t="shared" si="524"/>
        <v>0</v>
      </c>
      <c r="BA524" s="72">
        <f t="shared" si="524"/>
        <v>0</v>
      </c>
    </row>
    <row r="525" spans="2:53" x14ac:dyDescent="0.25">
      <c r="B525" t="str">
        <f t="shared" si="523"/>
        <v>COSTI D'IMPIANTO E AMPLIAMENTO</v>
      </c>
      <c r="C525" s="77">
        <f t="shared" si="523"/>
        <v>0.1</v>
      </c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  <c r="AA525" s="72"/>
      <c r="AB525" s="72"/>
      <c r="AC525" s="72"/>
      <c r="AD525" s="72"/>
      <c r="AE525" s="72"/>
      <c r="AF525" s="72"/>
      <c r="AG525" s="72"/>
      <c r="AH525" s="72">
        <f>+(AH$9*$C525)/12</f>
        <v>0</v>
      </c>
      <c r="AI525" s="72">
        <f t="shared" si="525"/>
        <v>0</v>
      </c>
      <c r="AJ525" s="72">
        <f t="shared" si="524"/>
        <v>0</v>
      </c>
      <c r="AK525" s="72">
        <f t="shared" si="524"/>
        <v>0</v>
      </c>
      <c r="AL525" s="72">
        <f t="shared" si="524"/>
        <v>0</v>
      </c>
      <c r="AM525" s="72">
        <f t="shared" si="524"/>
        <v>0</v>
      </c>
      <c r="AN525" s="72">
        <f t="shared" si="524"/>
        <v>0</v>
      </c>
      <c r="AO525" s="72">
        <f t="shared" si="524"/>
        <v>0</v>
      </c>
      <c r="AP525" s="72">
        <f t="shared" si="524"/>
        <v>0</v>
      </c>
      <c r="AQ525" s="72">
        <f t="shared" si="524"/>
        <v>0</v>
      </c>
      <c r="AR525" s="72">
        <f t="shared" si="524"/>
        <v>0</v>
      </c>
      <c r="AS525" s="72">
        <f t="shared" si="524"/>
        <v>0</v>
      </c>
      <c r="AT525" s="72">
        <f t="shared" si="524"/>
        <v>0</v>
      </c>
      <c r="AU525" s="72">
        <f t="shared" si="524"/>
        <v>0</v>
      </c>
      <c r="AV525" s="72">
        <f t="shared" si="524"/>
        <v>0</v>
      </c>
      <c r="AW525" s="72">
        <f t="shared" si="524"/>
        <v>0</v>
      </c>
      <c r="AX525" s="72">
        <f t="shared" si="524"/>
        <v>0</v>
      </c>
      <c r="AY525" s="72">
        <f t="shared" si="524"/>
        <v>0</v>
      </c>
      <c r="AZ525" s="72">
        <f t="shared" si="524"/>
        <v>0</v>
      </c>
      <c r="BA525" s="72">
        <f t="shared" si="524"/>
        <v>0</v>
      </c>
    </row>
    <row r="526" spans="2:53" x14ac:dyDescent="0.25">
      <c r="B526" t="str">
        <f t="shared" si="523"/>
        <v>Ricerca &amp; Sviluppo</v>
      </c>
      <c r="C526" s="77">
        <f t="shared" si="523"/>
        <v>0.1</v>
      </c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  <c r="AA526" s="72"/>
      <c r="AB526" s="72"/>
      <c r="AC526" s="72"/>
      <c r="AD526" s="72"/>
      <c r="AE526" s="72"/>
      <c r="AF526" s="72"/>
      <c r="AG526" s="72"/>
      <c r="AH526" s="72">
        <f>+(AH$10*$C526)/12</f>
        <v>0</v>
      </c>
      <c r="AI526" s="72">
        <f t="shared" si="525"/>
        <v>0</v>
      </c>
      <c r="AJ526" s="72">
        <f t="shared" si="524"/>
        <v>0</v>
      </c>
      <c r="AK526" s="72">
        <f t="shared" si="524"/>
        <v>0</v>
      </c>
      <c r="AL526" s="72">
        <f t="shared" si="524"/>
        <v>0</v>
      </c>
      <c r="AM526" s="72">
        <f t="shared" si="524"/>
        <v>0</v>
      </c>
      <c r="AN526" s="72">
        <f t="shared" si="524"/>
        <v>0</v>
      </c>
      <c r="AO526" s="72">
        <f t="shared" si="524"/>
        <v>0</v>
      </c>
      <c r="AP526" s="72">
        <f t="shared" si="524"/>
        <v>0</v>
      </c>
      <c r="AQ526" s="72">
        <f t="shared" si="524"/>
        <v>0</v>
      </c>
      <c r="AR526" s="72">
        <f t="shared" si="524"/>
        <v>0</v>
      </c>
      <c r="AS526" s="72">
        <f t="shared" si="524"/>
        <v>0</v>
      </c>
      <c r="AT526" s="72">
        <f t="shared" si="524"/>
        <v>0</v>
      </c>
      <c r="AU526" s="72">
        <f t="shared" si="524"/>
        <v>0</v>
      </c>
      <c r="AV526" s="72">
        <f t="shared" si="524"/>
        <v>0</v>
      </c>
      <c r="AW526" s="72">
        <f t="shared" si="524"/>
        <v>0</v>
      </c>
      <c r="AX526" s="72">
        <f t="shared" si="524"/>
        <v>0</v>
      </c>
      <c r="AY526" s="72">
        <f t="shared" si="524"/>
        <v>0</v>
      </c>
      <c r="AZ526" s="72">
        <f t="shared" si="524"/>
        <v>0</v>
      </c>
      <c r="BA526" s="72">
        <f t="shared" si="524"/>
        <v>0</v>
      </c>
    </row>
    <row r="527" spans="2:53" x14ac:dyDescent="0.25">
      <c r="B527" t="str">
        <f t="shared" si="523"/>
        <v>ALTRE IMM.NI IMMATERIALI</v>
      </c>
      <c r="C527" s="77">
        <f t="shared" si="523"/>
        <v>0.1</v>
      </c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  <c r="AA527" s="72"/>
      <c r="AB527" s="72"/>
      <c r="AC527" s="72"/>
      <c r="AD527" s="72"/>
      <c r="AE527" s="72"/>
      <c r="AF527" s="72"/>
      <c r="AG527" s="72"/>
      <c r="AH527" s="72">
        <f>+(AH$11*$C527)/12</f>
        <v>0</v>
      </c>
      <c r="AI527" s="72">
        <f t="shared" si="525"/>
        <v>0</v>
      </c>
      <c r="AJ527" s="72">
        <f t="shared" si="524"/>
        <v>0</v>
      </c>
      <c r="AK527" s="72">
        <f t="shared" si="524"/>
        <v>0</v>
      </c>
      <c r="AL527" s="72">
        <f t="shared" si="524"/>
        <v>0</v>
      </c>
      <c r="AM527" s="72">
        <f t="shared" si="524"/>
        <v>0</v>
      </c>
      <c r="AN527" s="72">
        <f t="shared" si="524"/>
        <v>0</v>
      </c>
      <c r="AO527" s="72">
        <f t="shared" si="524"/>
        <v>0</v>
      </c>
      <c r="AP527" s="72">
        <f t="shared" si="524"/>
        <v>0</v>
      </c>
      <c r="AQ527" s="72">
        <f t="shared" si="524"/>
        <v>0</v>
      </c>
      <c r="AR527" s="72">
        <f t="shared" si="524"/>
        <v>0</v>
      </c>
      <c r="AS527" s="72">
        <f t="shared" si="524"/>
        <v>0</v>
      </c>
      <c r="AT527" s="72">
        <f t="shared" si="524"/>
        <v>0</v>
      </c>
      <c r="AU527" s="72">
        <f t="shared" si="524"/>
        <v>0</v>
      </c>
      <c r="AV527" s="72">
        <f t="shared" si="524"/>
        <v>0</v>
      </c>
      <c r="AW527" s="72">
        <f t="shared" si="524"/>
        <v>0</v>
      </c>
      <c r="AX527" s="72">
        <f t="shared" si="524"/>
        <v>0</v>
      </c>
      <c r="AY527" s="72">
        <f t="shared" si="524"/>
        <v>0</v>
      </c>
      <c r="AZ527" s="72">
        <f t="shared" si="524"/>
        <v>0</v>
      </c>
      <c r="BA527" s="72">
        <f t="shared" si="524"/>
        <v>0</v>
      </c>
    </row>
    <row r="528" spans="2:53" ht="30" x14ac:dyDescent="0.25">
      <c r="C528" s="75"/>
      <c r="F528" s="75" t="s">
        <v>276</v>
      </c>
      <c r="G528" s="75" t="s">
        <v>276</v>
      </c>
      <c r="H528" s="75" t="s">
        <v>276</v>
      </c>
      <c r="I528" s="75" t="s">
        <v>276</v>
      </c>
      <c r="J528" s="75" t="s">
        <v>276</v>
      </c>
      <c r="K528" s="75" t="s">
        <v>276</v>
      </c>
      <c r="L528" s="75" t="s">
        <v>276</v>
      </c>
      <c r="M528" s="75" t="s">
        <v>276</v>
      </c>
      <c r="N528" s="75" t="s">
        <v>276</v>
      </c>
      <c r="O528" s="75" t="s">
        <v>276</v>
      </c>
      <c r="P528" s="75" t="s">
        <v>276</v>
      </c>
      <c r="Q528" s="75" t="s">
        <v>276</v>
      </c>
      <c r="R528" s="75" t="s">
        <v>276</v>
      </c>
      <c r="S528" s="75" t="s">
        <v>276</v>
      </c>
      <c r="T528" s="75" t="s">
        <v>276</v>
      </c>
      <c r="U528" s="75" t="s">
        <v>276</v>
      </c>
      <c r="V528" s="75" t="s">
        <v>276</v>
      </c>
      <c r="W528" s="75" t="s">
        <v>276</v>
      </c>
      <c r="X528" s="75" t="s">
        <v>276</v>
      </c>
      <c r="Y528" s="75" t="s">
        <v>276</v>
      </c>
      <c r="Z528" s="75" t="s">
        <v>276</v>
      </c>
      <c r="AA528" s="75" t="s">
        <v>276</v>
      </c>
      <c r="AB528" s="75" t="s">
        <v>276</v>
      </c>
      <c r="AC528" s="75" t="s">
        <v>276</v>
      </c>
      <c r="AD528" s="75" t="s">
        <v>276</v>
      </c>
      <c r="AE528" s="75" t="s">
        <v>276</v>
      </c>
      <c r="AF528" s="75" t="s">
        <v>276</v>
      </c>
      <c r="AG528" s="75" t="s">
        <v>276</v>
      </c>
      <c r="AH528" s="75" t="s">
        <v>276</v>
      </c>
      <c r="AI528" s="75" t="s">
        <v>276</v>
      </c>
      <c r="AJ528" s="75" t="s">
        <v>276</v>
      </c>
      <c r="AK528" s="75" t="s">
        <v>276</v>
      </c>
      <c r="AL528" s="75" t="s">
        <v>276</v>
      </c>
      <c r="AM528" s="75" t="s">
        <v>276</v>
      </c>
      <c r="AN528" s="75" t="s">
        <v>276</v>
      </c>
      <c r="AO528" s="75" t="s">
        <v>276</v>
      </c>
      <c r="AP528" s="75" t="s">
        <v>276</v>
      </c>
      <c r="AQ528" s="75" t="s">
        <v>276</v>
      </c>
      <c r="AR528" s="75" t="s">
        <v>276</v>
      </c>
      <c r="AS528" s="75" t="s">
        <v>276</v>
      </c>
      <c r="AT528" s="75" t="s">
        <v>276</v>
      </c>
      <c r="AU528" s="75" t="s">
        <v>276</v>
      </c>
      <c r="AV528" s="75" t="s">
        <v>276</v>
      </c>
      <c r="AW528" s="75" t="s">
        <v>276</v>
      </c>
      <c r="AX528" s="75" t="s">
        <v>276</v>
      </c>
      <c r="AY528" s="75" t="s">
        <v>276</v>
      </c>
      <c r="AZ528" s="75" t="s">
        <v>276</v>
      </c>
      <c r="BA528" s="75" t="s">
        <v>276</v>
      </c>
    </row>
    <row r="529" spans="2:53" x14ac:dyDescent="0.25">
      <c r="B529" t="str">
        <f t="shared" ref="B529:B535" si="526">+B521</f>
        <v>FABBRICATI</v>
      </c>
      <c r="C529" s="77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/>
      <c r="AG529" s="72"/>
      <c r="AH529" s="72">
        <f t="shared" ref="AH529:BA529" si="527">+AG529+AH521</f>
        <v>0</v>
      </c>
      <c r="AI529" s="72">
        <f t="shared" si="527"/>
        <v>0</v>
      </c>
      <c r="AJ529" s="72">
        <f t="shared" si="527"/>
        <v>0</v>
      </c>
      <c r="AK529" s="72">
        <f t="shared" si="527"/>
        <v>0</v>
      </c>
      <c r="AL529" s="72">
        <f t="shared" si="527"/>
        <v>0</v>
      </c>
      <c r="AM529" s="72">
        <f t="shared" si="527"/>
        <v>0</v>
      </c>
      <c r="AN529" s="72">
        <f t="shared" si="527"/>
        <v>0</v>
      </c>
      <c r="AO529" s="72">
        <f t="shared" si="527"/>
        <v>0</v>
      </c>
      <c r="AP529" s="72">
        <f t="shared" si="527"/>
        <v>0</v>
      </c>
      <c r="AQ529" s="72">
        <f t="shared" si="527"/>
        <v>0</v>
      </c>
      <c r="AR529" s="72">
        <f t="shared" si="527"/>
        <v>0</v>
      </c>
      <c r="AS529" s="72">
        <f t="shared" si="527"/>
        <v>0</v>
      </c>
      <c r="AT529" s="72">
        <f t="shared" si="527"/>
        <v>0</v>
      </c>
      <c r="AU529" s="72">
        <f t="shared" si="527"/>
        <v>0</v>
      </c>
      <c r="AV529" s="72">
        <f t="shared" si="527"/>
        <v>0</v>
      </c>
      <c r="AW529" s="72">
        <f t="shared" si="527"/>
        <v>0</v>
      </c>
      <c r="AX529" s="72">
        <f t="shared" si="527"/>
        <v>0</v>
      </c>
      <c r="AY529" s="72">
        <f t="shared" si="527"/>
        <v>0</v>
      </c>
      <c r="AZ529" s="72">
        <f t="shared" si="527"/>
        <v>0</v>
      </c>
      <c r="BA529" s="72">
        <f t="shared" si="527"/>
        <v>0</v>
      </c>
    </row>
    <row r="530" spans="2:53" x14ac:dyDescent="0.25">
      <c r="B530" t="str">
        <f t="shared" si="526"/>
        <v>IMPIANTI E MACCHINARI</v>
      </c>
      <c r="C530" s="77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  <c r="AA530" s="72"/>
      <c r="AB530" s="72"/>
      <c r="AC530" s="72"/>
      <c r="AD530" s="72"/>
      <c r="AE530" s="72"/>
      <c r="AF530" s="72"/>
      <c r="AG530" s="72"/>
      <c r="AH530" s="72">
        <f t="shared" ref="AH530:BA530" si="528">+AG530+AH522</f>
        <v>0</v>
      </c>
      <c r="AI530" s="72">
        <f t="shared" si="528"/>
        <v>0</v>
      </c>
      <c r="AJ530" s="72">
        <f t="shared" si="528"/>
        <v>0</v>
      </c>
      <c r="AK530" s="72">
        <f t="shared" si="528"/>
        <v>0</v>
      </c>
      <c r="AL530" s="72">
        <f t="shared" si="528"/>
        <v>0</v>
      </c>
      <c r="AM530" s="72">
        <f t="shared" si="528"/>
        <v>0</v>
      </c>
      <c r="AN530" s="72">
        <f t="shared" si="528"/>
        <v>0</v>
      </c>
      <c r="AO530" s="72">
        <f t="shared" si="528"/>
        <v>0</v>
      </c>
      <c r="AP530" s="72">
        <f t="shared" si="528"/>
        <v>0</v>
      </c>
      <c r="AQ530" s="72">
        <f t="shared" si="528"/>
        <v>0</v>
      </c>
      <c r="AR530" s="72">
        <f t="shared" si="528"/>
        <v>0</v>
      </c>
      <c r="AS530" s="72">
        <f t="shared" si="528"/>
        <v>0</v>
      </c>
      <c r="AT530" s="72">
        <f t="shared" si="528"/>
        <v>0</v>
      </c>
      <c r="AU530" s="72">
        <f t="shared" si="528"/>
        <v>0</v>
      </c>
      <c r="AV530" s="72">
        <f t="shared" si="528"/>
        <v>0</v>
      </c>
      <c r="AW530" s="72">
        <f t="shared" si="528"/>
        <v>0</v>
      </c>
      <c r="AX530" s="72">
        <f t="shared" si="528"/>
        <v>0</v>
      </c>
      <c r="AY530" s="72">
        <f t="shared" si="528"/>
        <v>0</v>
      </c>
      <c r="AZ530" s="72">
        <f t="shared" si="528"/>
        <v>0</v>
      </c>
      <c r="BA530" s="72">
        <f t="shared" si="528"/>
        <v>0</v>
      </c>
    </row>
    <row r="531" spans="2:53" x14ac:dyDescent="0.25">
      <c r="B531" t="str">
        <f t="shared" si="526"/>
        <v>ATTREZZATURE IND.LI E COMM.LI</v>
      </c>
      <c r="C531" s="77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  <c r="AA531" s="72"/>
      <c r="AB531" s="72"/>
      <c r="AC531" s="72"/>
      <c r="AD531" s="72"/>
      <c r="AE531" s="72"/>
      <c r="AF531" s="72"/>
      <c r="AG531" s="72"/>
      <c r="AH531" s="72">
        <f t="shared" ref="AH531:BA531" si="529">+AG531+AH523</f>
        <v>0</v>
      </c>
      <c r="AI531" s="72">
        <f t="shared" si="529"/>
        <v>0</v>
      </c>
      <c r="AJ531" s="72">
        <f t="shared" si="529"/>
        <v>0</v>
      </c>
      <c r="AK531" s="72">
        <f t="shared" si="529"/>
        <v>0</v>
      </c>
      <c r="AL531" s="72">
        <f t="shared" si="529"/>
        <v>0</v>
      </c>
      <c r="AM531" s="72">
        <f t="shared" si="529"/>
        <v>0</v>
      </c>
      <c r="AN531" s="72">
        <f t="shared" si="529"/>
        <v>0</v>
      </c>
      <c r="AO531" s="72">
        <f t="shared" si="529"/>
        <v>0</v>
      </c>
      <c r="AP531" s="72">
        <f t="shared" si="529"/>
        <v>0</v>
      </c>
      <c r="AQ531" s="72">
        <f t="shared" si="529"/>
        <v>0</v>
      </c>
      <c r="AR531" s="72">
        <f t="shared" si="529"/>
        <v>0</v>
      </c>
      <c r="AS531" s="72">
        <f t="shared" si="529"/>
        <v>0</v>
      </c>
      <c r="AT531" s="72">
        <f t="shared" si="529"/>
        <v>0</v>
      </c>
      <c r="AU531" s="72">
        <f t="shared" si="529"/>
        <v>0</v>
      </c>
      <c r="AV531" s="72">
        <f t="shared" si="529"/>
        <v>0</v>
      </c>
      <c r="AW531" s="72">
        <f t="shared" si="529"/>
        <v>0</v>
      </c>
      <c r="AX531" s="72">
        <f t="shared" si="529"/>
        <v>0</v>
      </c>
      <c r="AY531" s="72">
        <f t="shared" si="529"/>
        <v>0</v>
      </c>
      <c r="AZ531" s="72">
        <f t="shared" si="529"/>
        <v>0</v>
      </c>
      <c r="BA531" s="72">
        <f t="shared" si="529"/>
        <v>0</v>
      </c>
    </row>
    <row r="532" spans="2:53" x14ac:dyDescent="0.25">
      <c r="B532" t="str">
        <f t="shared" si="526"/>
        <v>ALTRI BENI</v>
      </c>
      <c r="C532" s="77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  <c r="AA532" s="72"/>
      <c r="AB532" s="72"/>
      <c r="AC532" s="72"/>
      <c r="AD532" s="72"/>
      <c r="AE532" s="72"/>
      <c r="AF532" s="72"/>
      <c r="AG532" s="72"/>
      <c r="AH532" s="72">
        <f t="shared" ref="AH532:BA532" si="530">+AG532+AH524</f>
        <v>0</v>
      </c>
      <c r="AI532" s="72">
        <f t="shared" si="530"/>
        <v>0</v>
      </c>
      <c r="AJ532" s="72">
        <f t="shared" si="530"/>
        <v>0</v>
      </c>
      <c r="AK532" s="72">
        <f t="shared" si="530"/>
        <v>0</v>
      </c>
      <c r="AL532" s="72">
        <f t="shared" si="530"/>
        <v>0</v>
      </c>
      <c r="AM532" s="72">
        <f t="shared" si="530"/>
        <v>0</v>
      </c>
      <c r="AN532" s="72">
        <f t="shared" si="530"/>
        <v>0</v>
      </c>
      <c r="AO532" s="72">
        <f t="shared" si="530"/>
        <v>0</v>
      </c>
      <c r="AP532" s="72">
        <f t="shared" si="530"/>
        <v>0</v>
      </c>
      <c r="AQ532" s="72">
        <f t="shared" si="530"/>
        <v>0</v>
      </c>
      <c r="AR532" s="72">
        <f t="shared" si="530"/>
        <v>0</v>
      </c>
      <c r="AS532" s="72">
        <f t="shared" si="530"/>
        <v>0</v>
      </c>
      <c r="AT532" s="72">
        <f t="shared" si="530"/>
        <v>0</v>
      </c>
      <c r="AU532" s="72">
        <f t="shared" si="530"/>
        <v>0</v>
      </c>
      <c r="AV532" s="72">
        <f t="shared" si="530"/>
        <v>0</v>
      </c>
      <c r="AW532" s="72">
        <f t="shared" si="530"/>
        <v>0</v>
      </c>
      <c r="AX532" s="72">
        <f t="shared" si="530"/>
        <v>0</v>
      </c>
      <c r="AY532" s="72">
        <f t="shared" si="530"/>
        <v>0</v>
      </c>
      <c r="AZ532" s="72">
        <f t="shared" si="530"/>
        <v>0</v>
      </c>
      <c r="BA532" s="72">
        <f t="shared" si="530"/>
        <v>0</v>
      </c>
    </row>
    <row r="533" spans="2:53" x14ac:dyDescent="0.25">
      <c r="B533" t="str">
        <f t="shared" si="526"/>
        <v>COSTI D'IMPIANTO E AMPLIAMENTO</v>
      </c>
      <c r="C533" s="77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  <c r="AA533" s="72"/>
      <c r="AB533" s="72"/>
      <c r="AC533" s="72"/>
      <c r="AD533" s="72"/>
      <c r="AE533" s="72"/>
      <c r="AF533" s="72"/>
      <c r="AG533" s="72"/>
      <c r="AH533" s="72">
        <f t="shared" ref="AH533:BA533" si="531">+AG533+AH525</f>
        <v>0</v>
      </c>
      <c r="AI533" s="72">
        <f t="shared" si="531"/>
        <v>0</v>
      </c>
      <c r="AJ533" s="72">
        <f t="shared" si="531"/>
        <v>0</v>
      </c>
      <c r="AK533" s="72">
        <f t="shared" si="531"/>
        <v>0</v>
      </c>
      <c r="AL533" s="72">
        <f t="shared" si="531"/>
        <v>0</v>
      </c>
      <c r="AM533" s="72">
        <f t="shared" si="531"/>
        <v>0</v>
      </c>
      <c r="AN533" s="72">
        <f t="shared" si="531"/>
        <v>0</v>
      </c>
      <c r="AO533" s="72">
        <f t="shared" si="531"/>
        <v>0</v>
      </c>
      <c r="AP533" s="72">
        <f t="shared" si="531"/>
        <v>0</v>
      </c>
      <c r="AQ533" s="72">
        <f t="shared" si="531"/>
        <v>0</v>
      </c>
      <c r="AR533" s="72">
        <f t="shared" si="531"/>
        <v>0</v>
      </c>
      <c r="AS533" s="72">
        <f t="shared" si="531"/>
        <v>0</v>
      </c>
      <c r="AT533" s="72">
        <f t="shared" si="531"/>
        <v>0</v>
      </c>
      <c r="AU533" s="72">
        <f t="shared" si="531"/>
        <v>0</v>
      </c>
      <c r="AV533" s="72">
        <f t="shared" si="531"/>
        <v>0</v>
      </c>
      <c r="AW533" s="72">
        <f t="shared" si="531"/>
        <v>0</v>
      </c>
      <c r="AX533" s="72">
        <f t="shared" si="531"/>
        <v>0</v>
      </c>
      <c r="AY533" s="72">
        <f t="shared" si="531"/>
        <v>0</v>
      </c>
      <c r="AZ533" s="72">
        <f t="shared" si="531"/>
        <v>0</v>
      </c>
      <c r="BA533" s="72">
        <f t="shared" si="531"/>
        <v>0</v>
      </c>
    </row>
    <row r="534" spans="2:53" x14ac:dyDescent="0.25">
      <c r="B534" t="str">
        <f t="shared" si="526"/>
        <v>Ricerca &amp; Sviluppo</v>
      </c>
      <c r="C534" s="77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  <c r="AA534" s="72"/>
      <c r="AB534" s="72"/>
      <c r="AC534" s="72"/>
      <c r="AD534" s="72"/>
      <c r="AE534" s="72"/>
      <c r="AF534" s="72"/>
      <c r="AG534" s="72"/>
      <c r="AH534" s="72">
        <f t="shared" ref="AH534:BA534" si="532">+AG534+AH526</f>
        <v>0</v>
      </c>
      <c r="AI534" s="72">
        <f t="shared" si="532"/>
        <v>0</v>
      </c>
      <c r="AJ534" s="72">
        <f t="shared" si="532"/>
        <v>0</v>
      </c>
      <c r="AK534" s="72">
        <f t="shared" si="532"/>
        <v>0</v>
      </c>
      <c r="AL534" s="72">
        <f t="shared" si="532"/>
        <v>0</v>
      </c>
      <c r="AM534" s="72">
        <f t="shared" si="532"/>
        <v>0</v>
      </c>
      <c r="AN534" s="72">
        <f t="shared" si="532"/>
        <v>0</v>
      </c>
      <c r="AO534" s="72">
        <f t="shared" si="532"/>
        <v>0</v>
      </c>
      <c r="AP534" s="72">
        <f t="shared" si="532"/>
        <v>0</v>
      </c>
      <c r="AQ534" s="72">
        <f t="shared" si="532"/>
        <v>0</v>
      </c>
      <c r="AR534" s="72">
        <f t="shared" si="532"/>
        <v>0</v>
      </c>
      <c r="AS534" s="72">
        <f t="shared" si="532"/>
        <v>0</v>
      </c>
      <c r="AT534" s="72">
        <f t="shared" si="532"/>
        <v>0</v>
      </c>
      <c r="AU534" s="72">
        <f t="shared" si="532"/>
        <v>0</v>
      </c>
      <c r="AV534" s="72">
        <f t="shared" si="532"/>
        <v>0</v>
      </c>
      <c r="AW534" s="72">
        <f t="shared" si="532"/>
        <v>0</v>
      </c>
      <c r="AX534" s="72">
        <f t="shared" si="532"/>
        <v>0</v>
      </c>
      <c r="AY534" s="72">
        <f t="shared" si="532"/>
        <v>0</v>
      </c>
      <c r="AZ534" s="72">
        <f t="shared" si="532"/>
        <v>0</v>
      </c>
      <c r="BA534" s="72">
        <f t="shared" si="532"/>
        <v>0</v>
      </c>
    </row>
    <row r="535" spans="2:53" x14ac:dyDescent="0.25">
      <c r="B535" t="str">
        <f t="shared" si="526"/>
        <v>ALTRE IMM.NI IMMATERIALI</v>
      </c>
      <c r="C535" s="77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/>
      <c r="AG535" s="72"/>
      <c r="AH535" s="72">
        <f t="shared" ref="AH535:BA535" si="533">+AG535+AH527</f>
        <v>0</v>
      </c>
      <c r="AI535" s="72">
        <f t="shared" si="533"/>
        <v>0</v>
      </c>
      <c r="AJ535" s="72">
        <f t="shared" si="533"/>
        <v>0</v>
      </c>
      <c r="AK535" s="72">
        <f t="shared" si="533"/>
        <v>0</v>
      </c>
      <c r="AL535" s="72">
        <f t="shared" si="533"/>
        <v>0</v>
      </c>
      <c r="AM535" s="72">
        <f t="shared" si="533"/>
        <v>0</v>
      </c>
      <c r="AN535" s="72">
        <f t="shared" si="533"/>
        <v>0</v>
      </c>
      <c r="AO535" s="72">
        <f t="shared" si="533"/>
        <v>0</v>
      </c>
      <c r="AP535" s="72">
        <f t="shared" si="533"/>
        <v>0</v>
      </c>
      <c r="AQ535" s="72">
        <f t="shared" si="533"/>
        <v>0</v>
      </c>
      <c r="AR535" s="72">
        <f t="shared" si="533"/>
        <v>0</v>
      </c>
      <c r="AS535" s="72">
        <f t="shared" si="533"/>
        <v>0</v>
      </c>
      <c r="AT535" s="72">
        <f t="shared" si="533"/>
        <v>0</v>
      </c>
      <c r="AU535" s="72">
        <f t="shared" si="533"/>
        <v>0</v>
      </c>
      <c r="AV535" s="72">
        <f t="shared" si="533"/>
        <v>0</v>
      </c>
      <c r="AW535" s="72">
        <f t="shared" si="533"/>
        <v>0</v>
      </c>
      <c r="AX535" s="72">
        <f t="shared" si="533"/>
        <v>0</v>
      </c>
      <c r="AY535" s="72">
        <f t="shared" si="533"/>
        <v>0</v>
      </c>
      <c r="AZ535" s="72">
        <f t="shared" si="533"/>
        <v>0</v>
      </c>
      <c r="BA535" s="72">
        <f t="shared" si="533"/>
        <v>0</v>
      </c>
    </row>
    <row r="537" spans="2:53" ht="30" x14ac:dyDescent="0.25">
      <c r="C537" s="75" t="s">
        <v>274</v>
      </c>
      <c r="F537" s="75" t="s">
        <v>275</v>
      </c>
      <c r="G537" s="75" t="s">
        <v>275</v>
      </c>
      <c r="H537" s="75" t="s">
        <v>275</v>
      </c>
      <c r="I537" s="75" t="s">
        <v>275</v>
      </c>
      <c r="J537" s="75" t="s">
        <v>275</v>
      </c>
      <c r="K537" s="75" t="s">
        <v>275</v>
      </c>
      <c r="L537" s="75" t="s">
        <v>275</v>
      </c>
      <c r="M537" s="75" t="s">
        <v>275</v>
      </c>
      <c r="N537" s="75" t="s">
        <v>275</v>
      </c>
      <c r="O537" s="75" t="s">
        <v>275</v>
      </c>
      <c r="P537" s="75" t="s">
        <v>275</v>
      </c>
      <c r="Q537" s="75" t="s">
        <v>275</v>
      </c>
      <c r="R537" s="75" t="s">
        <v>275</v>
      </c>
      <c r="S537" s="75" t="s">
        <v>275</v>
      </c>
      <c r="T537" s="75" t="s">
        <v>275</v>
      </c>
      <c r="U537" s="75" t="s">
        <v>275</v>
      </c>
      <c r="V537" s="75" t="s">
        <v>275</v>
      </c>
      <c r="W537" s="75" t="s">
        <v>275</v>
      </c>
      <c r="X537" s="75" t="s">
        <v>275</v>
      </c>
      <c r="Y537" s="75" t="s">
        <v>275</v>
      </c>
      <c r="Z537" s="75" t="s">
        <v>275</v>
      </c>
      <c r="AA537" s="75" t="s">
        <v>275</v>
      </c>
      <c r="AB537" s="75" t="s">
        <v>275</v>
      </c>
      <c r="AC537" s="75" t="s">
        <v>275</v>
      </c>
      <c r="AD537" s="75" t="s">
        <v>275</v>
      </c>
      <c r="AE537" s="75" t="s">
        <v>275</v>
      </c>
      <c r="AF537" s="75" t="s">
        <v>275</v>
      </c>
      <c r="AG537" s="75" t="s">
        <v>275</v>
      </c>
      <c r="AH537" s="75" t="s">
        <v>275</v>
      </c>
      <c r="AI537" s="75" t="s">
        <v>275</v>
      </c>
      <c r="AJ537" s="75" t="s">
        <v>275</v>
      </c>
      <c r="AK537" s="75" t="s">
        <v>275</v>
      </c>
      <c r="AL537" s="75" t="s">
        <v>275</v>
      </c>
      <c r="AM537" s="75" t="s">
        <v>275</v>
      </c>
      <c r="AN537" s="75" t="s">
        <v>275</v>
      </c>
      <c r="AO537" s="75" t="s">
        <v>275</v>
      </c>
      <c r="AP537" s="75" t="s">
        <v>275</v>
      </c>
      <c r="AQ537" s="75" t="s">
        <v>275</v>
      </c>
      <c r="AR537" s="75" t="s">
        <v>275</v>
      </c>
      <c r="AS537" s="75" t="s">
        <v>275</v>
      </c>
      <c r="AT537" s="75" t="s">
        <v>275</v>
      </c>
      <c r="AU537" s="75" t="s">
        <v>275</v>
      </c>
      <c r="AV537" s="75" t="s">
        <v>275</v>
      </c>
      <c r="AW537" s="75" t="s">
        <v>275</v>
      </c>
      <c r="AX537" s="75" t="s">
        <v>275</v>
      </c>
      <c r="AY537" s="75" t="s">
        <v>275</v>
      </c>
      <c r="AZ537" s="75" t="s">
        <v>275</v>
      </c>
      <c r="BA537" s="75" t="s">
        <v>275</v>
      </c>
    </row>
    <row r="538" spans="2:53" x14ac:dyDescent="0.25">
      <c r="B538" t="str">
        <f t="shared" ref="B538:C544" si="534">+B521</f>
        <v>FABBRICATI</v>
      </c>
      <c r="C538" s="77">
        <f t="shared" si="534"/>
        <v>0.1</v>
      </c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  <c r="AA538" s="72"/>
      <c r="AB538" s="72"/>
      <c r="AC538" s="72"/>
      <c r="AD538" s="72"/>
      <c r="AE538" s="72"/>
      <c r="AF538" s="72"/>
      <c r="AG538" s="72"/>
      <c r="AH538" s="72"/>
      <c r="AI538" s="72">
        <f>+(AI$5*$C538)/12</f>
        <v>0</v>
      </c>
      <c r="AJ538" s="72">
        <f>+IF(AI546=$AI5,0,1)*(SUM($AI5)*$C538)/12</f>
        <v>0</v>
      </c>
      <c r="AK538" s="72">
        <f t="shared" ref="AK538:BA544" si="535">+IF(AJ546=$AI5,0,1)*(SUM($AI5)*$C538)/12</f>
        <v>0</v>
      </c>
      <c r="AL538" s="72">
        <f t="shared" si="535"/>
        <v>0</v>
      </c>
      <c r="AM538" s="72">
        <f t="shared" si="535"/>
        <v>0</v>
      </c>
      <c r="AN538" s="72">
        <f t="shared" si="535"/>
        <v>0</v>
      </c>
      <c r="AO538" s="72">
        <f t="shared" si="535"/>
        <v>0</v>
      </c>
      <c r="AP538" s="72">
        <f t="shared" si="535"/>
        <v>0</v>
      </c>
      <c r="AQ538" s="72">
        <f t="shared" si="535"/>
        <v>0</v>
      </c>
      <c r="AR538" s="72">
        <f t="shared" si="535"/>
        <v>0</v>
      </c>
      <c r="AS538" s="72">
        <f t="shared" si="535"/>
        <v>0</v>
      </c>
      <c r="AT538" s="72">
        <f t="shared" si="535"/>
        <v>0</v>
      </c>
      <c r="AU538" s="72">
        <f t="shared" si="535"/>
        <v>0</v>
      </c>
      <c r="AV538" s="72">
        <f t="shared" si="535"/>
        <v>0</v>
      </c>
      <c r="AW538" s="72">
        <f t="shared" si="535"/>
        <v>0</v>
      </c>
      <c r="AX538" s="72">
        <f t="shared" si="535"/>
        <v>0</v>
      </c>
      <c r="AY538" s="72">
        <f t="shared" si="535"/>
        <v>0</v>
      </c>
      <c r="AZ538" s="72">
        <f t="shared" si="535"/>
        <v>0</v>
      </c>
      <c r="BA538" s="72">
        <f t="shared" si="535"/>
        <v>0</v>
      </c>
    </row>
    <row r="539" spans="2:53" x14ac:dyDescent="0.25">
      <c r="B539" t="str">
        <f t="shared" si="534"/>
        <v>IMPIANTI E MACCHINARI</v>
      </c>
      <c r="C539" s="77">
        <f t="shared" si="534"/>
        <v>0.1</v>
      </c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  <c r="AA539" s="72"/>
      <c r="AB539" s="72"/>
      <c r="AC539" s="72"/>
      <c r="AD539" s="72"/>
      <c r="AE539" s="72"/>
      <c r="AF539" s="72"/>
      <c r="AG539" s="72"/>
      <c r="AH539" s="72"/>
      <c r="AI539" s="72">
        <f>+(AI$6*$C539)/12</f>
        <v>0</v>
      </c>
      <c r="AJ539" s="72">
        <f t="shared" ref="AJ539:AY544" si="536">+IF(AI547=$AI6,0,1)*(SUM($AI6)*$C539)/12</f>
        <v>0</v>
      </c>
      <c r="AK539" s="72">
        <f t="shared" si="536"/>
        <v>0</v>
      </c>
      <c r="AL539" s="72">
        <f t="shared" si="536"/>
        <v>0</v>
      </c>
      <c r="AM539" s="72">
        <f t="shared" si="536"/>
        <v>0</v>
      </c>
      <c r="AN539" s="72">
        <f t="shared" si="536"/>
        <v>0</v>
      </c>
      <c r="AO539" s="72">
        <f t="shared" si="536"/>
        <v>0</v>
      </c>
      <c r="AP539" s="72">
        <f t="shared" si="536"/>
        <v>0</v>
      </c>
      <c r="AQ539" s="72">
        <f t="shared" si="536"/>
        <v>0</v>
      </c>
      <c r="AR539" s="72">
        <f t="shared" si="536"/>
        <v>0</v>
      </c>
      <c r="AS539" s="72">
        <f t="shared" si="536"/>
        <v>0</v>
      </c>
      <c r="AT539" s="72">
        <f t="shared" si="536"/>
        <v>0</v>
      </c>
      <c r="AU539" s="72">
        <f t="shared" si="536"/>
        <v>0</v>
      </c>
      <c r="AV539" s="72">
        <f t="shared" si="536"/>
        <v>0</v>
      </c>
      <c r="AW539" s="72">
        <f t="shared" si="536"/>
        <v>0</v>
      </c>
      <c r="AX539" s="72">
        <f t="shared" si="536"/>
        <v>0</v>
      </c>
      <c r="AY539" s="72">
        <f t="shared" si="536"/>
        <v>0</v>
      </c>
      <c r="AZ539" s="72">
        <f t="shared" si="535"/>
        <v>0</v>
      </c>
      <c r="BA539" s="72">
        <f t="shared" si="535"/>
        <v>0</v>
      </c>
    </row>
    <row r="540" spans="2:53" x14ac:dyDescent="0.25">
      <c r="B540" t="str">
        <f t="shared" si="534"/>
        <v>ATTREZZATURE IND.LI E COMM.LI</v>
      </c>
      <c r="C540" s="77">
        <f t="shared" si="534"/>
        <v>0.1</v>
      </c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  <c r="AA540" s="72"/>
      <c r="AB540" s="72"/>
      <c r="AC540" s="72"/>
      <c r="AD540" s="72"/>
      <c r="AE540" s="72"/>
      <c r="AF540" s="72"/>
      <c r="AG540" s="72"/>
      <c r="AH540" s="72"/>
      <c r="AI540" s="72">
        <f>+(AI$7*$C540)/12</f>
        <v>0</v>
      </c>
      <c r="AJ540" s="72">
        <f t="shared" si="536"/>
        <v>0</v>
      </c>
      <c r="AK540" s="72">
        <f t="shared" si="535"/>
        <v>0</v>
      </c>
      <c r="AL540" s="72">
        <f t="shared" si="535"/>
        <v>0</v>
      </c>
      <c r="AM540" s="72">
        <f t="shared" si="535"/>
        <v>0</v>
      </c>
      <c r="AN540" s="72">
        <f t="shared" si="535"/>
        <v>0</v>
      </c>
      <c r="AO540" s="72">
        <f t="shared" si="535"/>
        <v>0</v>
      </c>
      <c r="AP540" s="72">
        <f t="shared" si="535"/>
        <v>0</v>
      </c>
      <c r="AQ540" s="72">
        <f t="shared" si="535"/>
        <v>0</v>
      </c>
      <c r="AR540" s="72">
        <f t="shared" si="535"/>
        <v>0</v>
      </c>
      <c r="AS540" s="72">
        <f t="shared" si="535"/>
        <v>0</v>
      </c>
      <c r="AT540" s="72">
        <f t="shared" si="535"/>
        <v>0</v>
      </c>
      <c r="AU540" s="72">
        <f t="shared" si="535"/>
        <v>0</v>
      </c>
      <c r="AV540" s="72">
        <f t="shared" si="535"/>
        <v>0</v>
      </c>
      <c r="AW540" s="72">
        <f t="shared" si="535"/>
        <v>0</v>
      </c>
      <c r="AX540" s="72">
        <f t="shared" si="535"/>
        <v>0</v>
      </c>
      <c r="AY540" s="72">
        <f t="shared" si="535"/>
        <v>0</v>
      </c>
      <c r="AZ540" s="72">
        <f t="shared" si="535"/>
        <v>0</v>
      </c>
      <c r="BA540" s="72">
        <f t="shared" si="535"/>
        <v>0</v>
      </c>
    </row>
    <row r="541" spans="2:53" x14ac:dyDescent="0.25">
      <c r="B541" t="str">
        <f t="shared" si="534"/>
        <v>ALTRI BENI</v>
      </c>
      <c r="C541" s="77">
        <f t="shared" si="534"/>
        <v>0.1</v>
      </c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  <c r="AA541" s="72"/>
      <c r="AB541" s="72"/>
      <c r="AC541" s="72"/>
      <c r="AD541" s="72"/>
      <c r="AE541" s="72"/>
      <c r="AF541" s="72"/>
      <c r="AG541" s="72"/>
      <c r="AH541" s="72"/>
      <c r="AI541" s="72">
        <f>+(AI$8*$C541)/12</f>
        <v>0</v>
      </c>
      <c r="AJ541" s="72">
        <f t="shared" si="536"/>
        <v>0</v>
      </c>
      <c r="AK541" s="72">
        <f t="shared" si="535"/>
        <v>0</v>
      </c>
      <c r="AL541" s="72">
        <f t="shared" si="535"/>
        <v>0</v>
      </c>
      <c r="AM541" s="72">
        <f t="shared" si="535"/>
        <v>0</v>
      </c>
      <c r="AN541" s="72">
        <f t="shared" si="535"/>
        <v>0</v>
      </c>
      <c r="AO541" s="72">
        <f t="shared" si="535"/>
        <v>0</v>
      </c>
      <c r="AP541" s="72">
        <f t="shared" si="535"/>
        <v>0</v>
      </c>
      <c r="AQ541" s="72">
        <f t="shared" si="535"/>
        <v>0</v>
      </c>
      <c r="AR541" s="72">
        <f t="shared" si="535"/>
        <v>0</v>
      </c>
      <c r="AS541" s="72">
        <f t="shared" si="535"/>
        <v>0</v>
      </c>
      <c r="AT541" s="72">
        <f t="shared" si="535"/>
        <v>0</v>
      </c>
      <c r="AU541" s="72">
        <f t="shared" si="535"/>
        <v>0</v>
      </c>
      <c r="AV541" s="72">
        <f t="shared" si="535"/>
        <v>0</v>
      </c>
      <c r="AW541" s="72">
        <f t="shared" si="535"/>
        <v>0</v>
      </c>
      <c r="AX541" s="72">
        <f t="shared" si="535"/>
        <v>0</v>
      </c>
      <c r="AY541" s="72">
        <f t="shared" si="535"/>
        <v>0</v>
      </c>
      <c r="AZ541" s="72">
        <f t="shared" si="535"/>
        <v>0</v>
      </c>
      <c r="BA541" s="72">
        <f t="shared" si="535"/>
        <v>0</v>
      </c>
    </row>
    <row r="542" spans="2:53" x14ac:dyDescent="0.25">
      <c r="B542" t="str">
        <f t="shared" si="534"/>
        <v>COSTI D'IMPIANTO E AMPLIAMENTO</v>
      </c>
      <c r="C542" s="77">
        <f t="shared" si="534"/>
        <v>0.1</v>
      </c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  <c r="AA542" s="72"/>
      <c r="AB542" s="72"/>
      <c r="AC542" s="72"/>
      <c r="AD542" s="72"/>
      <c r="AE542" s="72"/>
      <c r="AF542" s="72"/>
      <c r="AG542" s="72"/>
      <c r="AH542" s="72"/>
      <c r="AI542" s="72">
        <f>+(AI$9*$C542)/12</f>
        <v>0</v>
      </c>
      <c r="AJ542" s="72">
        <f t="shared" si="536"/>
        <v>0</v>
      </c>
      <c r="AK542" s="72">
        <f t="shared" si="535"/>
        <v>0</v>
      </c>
      <c r="AL542" s="72">
        <f t="shared" si="535"/>
        <v>0</v>
      </c>
      <c r="AM542" s="72">
        <f t="shared" si="535"/>
        <v>0</v>
      </c>
      <c r="AN542" s="72">
        <f t="shared" si="535"/>
        <v>0</v>
      </c>
      <c r="AO542" s="72">
        <f t="shared" si="535"/>
        <v>0</v>
      </c>
      <c r="AP542" s="72">
        <f t="shared" si="535"/>
        <v>0</v>
      </c>
      <c r="AQ542" s="72">
        <f t="shared" si="535"/>
        <v>0</v>
      </c>
      <c r="AR542" s="72">
        <f t="shared" si="535"/>
        <v>0</v>
      </c>
      <c r="AS542" s="72">
        <f t="shared" si="535"/>
        <v>0</v>
      </c>
      <c r="AT542" s="72">
        <f t="shared" si="535"/>
        <v>0</v>
      </c>
      <c r="AU542" s="72">
        <f t="shared" si="535"/>
        <v>0</v>
      </c>
      <c r="AV542" s="72">
        <f t="shared" si="535"/>
        <v>0</v>
      </c>
      <c r="AW542" s="72">
        <f t="shared" si="535"/>
        <v>0</v>
      </c>
      <c r="AX542" s="72">
        <f t="shared" si="535"/>
        <v>0</v>
      </c>
      <c r="AY542" s="72">
        <f t="shared" si="535"/>
        <v>0</v>
      </c>
      <c r="AZ542" s="72">
        <f t="shared" si="535"/>
        <v>0</v>
      </c>
      <c r="BA542" s="72">
        <f t="shared" si="535"/>
        <v>0</v>
      </c>
    </row>
    <row r="543" spans="2:53" x14ac:dyDescent="0.25">
      <c r="B543" t="str">
        <f t="shared" si="534"/>
        <v>Ricerca &amp; Sviluppo</v>
      </c>
      <c r="C543" s="77">
        <f t="shared" si="534"/>
        <v>0.1</v>
      </c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/>
      <c r="AG543" s="72"/>
      <c r="AH543" s="72"/>
      <c r="AI543" s="72">
        <f>+(AI$10*$C543)/12</f>
        <v>0</v>
      </c>
      <c r="AJ543" s="72">
        <f t="shared" si="536"/>
        <v>0</v>
      </c>
      <c r="AK543" s="72">
        <f t="shared" si="535"/>
        <v>0</v>
      </c>
      <c r="AL543" s="72">
        <f t="shared" si="535"/>
        <v>0</v>
      </c>
      <c r="AM543" s="72">
        <f t="shared" si="535"/>
        <v>0</v>
      </c>
      <c r="AN543" s="72">
        <f t="shared" si="535"/>
        <v>0</v>
      </c>
      <c r="AO543" s="72">
        <f t="shared" si="535"/>
        <v>0</v>
      </c>
      <c r="AP543" s="72">
        <f t="shared" si="535"/>
        <v>0</v>
      </c>
      <c r="AQ543" s="72">
        <f t="shared" si="535"/>
        <v>0</v>
      </c>
      <c r="AR543" s="72">
        <f t="shared" si="535"/>
        <v>0</v>
      </c>
      <c r="AS543" s="72">
        <f t="shared" si="535"/>
        <v>0</v>
      </c>
      <c r="AT543" s="72">
        <f t="shared" si="535"/>
        <v>0</v>
      </c>
      <c r="AU543" s="72">
        <f t="shared" si="535"/>
        <v>0</v>
      </c>
      <c r="AV543" s="72">
        <f t="shared" si="535"/>
        <v>0</v>
      </c>
      <c r="AW543" s="72">
        <f t="shared" si="535"/>
        <v>0</v>
      </c>
      <c r="AX543" s="72">
        <f t="shared" si="535"/>
        <v>0</v>
      </c>
      <c r="AY543" s="72">
        <f t="shared" si="535"/>
        <v>0</v>
      </c>
      <c r="AZ543" s="72">
        <f t="shared" si="535"/>
        <v>0</v>
      </c>
      <c r="BA543" s="72">
        <f t="shared" si="535"/>
        <v>0</v>
      </c>
    </row>
    <row r="544" spans="2:53" x14ac:dyDescent="0.25">
      <c r="B544" t="str">
        <f t="shared" si="534"/>
        <v>ALTRE IMM.NI IMMATERIALI</v>
      </c>
      <c r="C544" s="77">
        <f t="shared" si="534"/>
        <v>0.1</v>
      </c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  <c r="AA544" s="72"/>
      <c r="AB544" s="72"/>
      <c r="AC544" s="72"/>
      <c r="AD544" s="72"/>
      <c r="AE544" s="72"/>
      <c r="AF544" s="72"/>
      <c r="AG544" s="72"/>
      <c r="AH544" s="72"/>
      <c r="AI544" s="72">
        <f>+(AI$11*$C544)/12</f>
        <v>0</v>
      </c>
      <c r="AJ544" s="72">
        <f t="shared" si="536"/>
        <v>0</v>
      </c>
      <c r="AK544" s="72">
        <f t="shared" si="535"/>
        <v>0</v>
      </c>
      <c r="AL544" s="72">
        <f t="shared" si="535"/>
        <v>0</v>
      </c>
      <c r="AM544" s="72">
        <f t="shared" si="535"/>
        <v>0</v>
      </c>
      <c r="AN544" s="72">
        <f t="shared" si="535"/>
        <v>0</v>
      </c>
      <c r="AO544" s="72">
        <f t="shared" si="535"/>
        <v>0</v>
      </c>
      <c r="AP544" s="72">
        <f t="shared" si="535"/>
        <v>0</v>
      </c>
      <c r="AQ544" s="72">
        <f t="shared" si="535"/>
        <v>0</v>
      </c>
      <c r="AR544" s="72">
        <f t="shared" si="535"/>
        <v>0</v>
      </c>
      <c r="AS544" s="72">
        <f t="shared" si="535"/>
        <v>0</v>
      </c>
      <c r="AT544" s="72">
        <f t="shared" si="535"/>
        <v>0</v>
      </c>
      <c r="AU544" s="72">
        <f t="shared" si="535"/>
        <v>0</v>
      </c>
      <c r="AV544" s="72">
        <f t="shared" si="535"/>
        <v>0</v>
      </c>
      <c r="AW544" s="72">
        <f t="shared" si="535"/>
        <v>0</v>
      </c>
      <c r="AX544" s="72">
        <f t="shared" si="535"/>
        <v>0</v>
      </c>
      <c r="AY544" s="72">
        <f t="shared" si="535"/>
        <v>0</v>
      </c>
      <c r="AZ544" s="72">
        <f t="shared" si="535"/>
        <v>0</v>
      </c>
      <c r="BA544" s="72">
        <f t="shared" si="535"/>
        <v>0</v>
      </c>
    </row>
    <row r="545" spans="2:53" ht="30" x14ac:dyDescent="0.25">
      <c r="C545" s="75"/>
      <c r="F545" s="75" t="s">
        <v>276</v>
      </c>
      <c r="G545" s="75" t="s">
        <v>276</v>
      </c>
      <c r="H545" s="75" t="s">
        <v>276</v>
      </c>
      <c r="I545" s="75" t="s">
        <v>276</v>
      </c>
      <c r="J545" s="75" t="s">
        <v>276</v>
      </c>
      <c r="K545" s="75" t="s">
        <v>276</v>
      </c>
      <c r="L545" s="75" t="s">
        <v>276</v>
      </c>
      <c r="M545" s="75" t="s">
        <v>276</v>
      </c>
      <c r="N545" s="75" t="s">
        <v>276</v>
      </c>
      <c r="O545" s="75" t="s">
        <v>276</v>
      </c>
      <c r="P545" s="75" t="s">
        <v>276</v>
      </c>
      <c r="Q545" s="75" t="s">
        <v>276</v>
      </c>
      <c r="R545" s="75" t="s">
        <v>276</v>
      </c>
      <c r="S545" s="75" t="s">
        <v>276</v>
      </c>
      <c r="T545" s="75" t="s">
        <v>276</v>
      </c>
      <c r="U545" s="75" t="s">
        <v>276</v>
      </c>
      <c r="V545" s="75" t="s">
        <v>276</v>
      </c>
      <c r="W545" s="75" t="s">
        <v>276</v>
      </c>
      <c r="X545" s="75" t="s">
        <v>276</v>
      </c>
      <c r="Y545" s="75" t="s">
        <v>276</v>
      </c>
      <c r="Z545" s="75" t="s">
        <v>276</v>
      </c>
      <c r="AA545" s="75" t="s">
        <v>276</v>
      </c>
      <c r="AB545" s="75" t="s">
        <v>276</v>
      </c>
      <c r="AC545" s="75" t="s">
        <v>276</v>
      </c>
      <c r="AD545" s="75" t="s">
        <v>276</v>
      </c>
      <c r="AE545" s="75" t="s">
        <v>276</v>
      </c>
      <c r="AF545" s="75" t="s">
        <v>276</v>
      </c>
      <c r="AG545" s="75" t="s">
        <v>276</v>
      </c>
      <c r="AH545" s="75" t="s">
        <v>276</v>
      </c>
      <c r="AI545" s="75" t="s">
        <v>276</v>
      </c>
      <c r="AJ545" s="75" t="s">
        <v>276</v>
      </c>
      <c r="AK545" s="75" t="s">
        <v>276</v>
      </c>
      <c r="AL545" s="75" t="s">
        <v>276</v>
      </c>
      <c r="AM545" s="75" t="s">
        <v>276</v>
      </c>
      <c r="AN545" s="75" t="s">
        <v>276</v>
      </c>
      <c r="AO545" s="75" t="s">
        <v>276</v>
      </c>
      <c r="AP545" s="75" t="s">
        <v>276</v>
      </c>
      <c r="AQ545" s="75" t="s">
        <v>276</v>
      </c>
      <c r="AR545" s="75" t="s">
        <v>276</v>
      </c>
      <c r="AS545" s="75" t="s">
        <v>276</v>
      </c>
      <c r="AT545" s="75" t="s">
        <v>276</v>
      </c>
      <c r="AU545" s="75" t="s">
        <v>276</v>
      </c>
      <c r="AV545" s="75" t="s">
        <v>276</v>
      </c>
      <c r="AW545" s="75" t="s">
        <v>276</v>
      </c>
      <c r="AX545" s="75" t="s">
        <v>276</v>
      </c>
      <c r="AY545" s="75" t="s">
        <v>276</v>
      </c>
      <c r="AZ545" s="75" t="s">
        <v>276</v>
      </c>
      <c r="BA545" s="75" t="s">
        <v>276</v>
      </c>
    </row>
    <row r="546" spans="2:53" x14ac:dyDescent="0.25">
      <c r="B546" t="str">
        <f t="shared" ref="B546:B552" si="537">+B538</f>
        <v>FABBRICATI</v>
      </c>
      <c r="C546" s="77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/>
      <c r="AG546" s="72"/>
      <c r="AH546" s="72"/>
      <c r="AI546" s="72">
        <f t="shared" ref="AI546:BA546" si="538">+AH546+AI538</f>
        <v>0</v>
      </c>
      <c r="AJ546" s="72">
        <f t="shared" si="538"/>
        <v>0</v>
      </c>
      <c r="AK546" s="72">
        <f t="shared" si="538"/>
        <v>0</v>
      </c>
      <c r="AL546" s="72">
        <f t="shared" si="538"/>
        <v>0</v>
      </c>
      <c r="AM546" s="72">
        <f t="shared" si="538"/>
        <v>0</v>
      </c>
      <c r="AN546" s="72">
        <f t="shared" si="538"/>
        <v>0</v>
      </c>
      <c r="AO546" s="72">
        <f t="shared" si="538"/>
        <v>0</v>
      </c>
      <c r="AP546" s="72">
        <f t="shared" si="538"/>
        <v>0</v>
      </c>
      <c r="AQ546" s="72">
        <f t="shared" si="538"/>
        <v>0</v>
      </c>
      <c r="AR546" s="72">
        <f t="shared" si="538"/>
        <v>0</v>
      </c>
      <c r="AS546" s="72">
        <f t="shared" si="538"/>
        <v>0</v>
      </c>
      <c r="AT546" s="72">
        <f t="shared" si="538"/>
        <v>0</v>
      </c>
      <c r="AU546" s="72">
        <f t="shared" si="538"/>
        <v>0</v>
      </c>
      <c r="AV546" s="72">
        <f t="shared" si="538"/>
        <v>0</v>
      </c>
      <c r="AW546" s="72">
        <f t="shared" si="538"/>
        <v>0</v>
      </c>
      <c r="AX546" s="72">
        <f t="shared" si="538"/>
        <v>0</v>
      </c>
      <c r="AY546" s="72">
        <f t="shared" si="538"/>
        <v>0</v>
      </c>
      <c r="AZ546" s="72">
        <f t="shared" si="538"/>
        <v>0</v>
      </c>
      <c r="BA546" s="72">
        <f t="shared" si="538"/>
        <v>0</v>
      </c>
    </row>
    <row r="547" spans="2:53" x14ac:dyDescent="0.25">
      <c r="B547" t="str">
        <f t="shared" si="537"/>
        <v>IMPIANTI E MACCHINARI</v>
      </c>
      <c r="C547" s="77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  <c r="AA547" s="72"/>
      <c r="AB547" s="72"/>
      <c r="AC547" s="72"/>
      <c r="AD547" s="72"/>
      <c r="AE547" s="72"/>
      <c r="AF547" s="72"/>
      <c r="AG547" s="72"/>
      <c r="AH547" s="72"/>
      <c r="AI547" s="72">
        <f t="shared" ref="AI547:BA547" si="539">+AH547+AI539</f>
        <v>0</v>
      </c>
      <c r="AJ547" s="72">
        <f t="shared" si="539"/>
        <v>0</v>
      </c>
      <c r="AK547" s="72">
        <f t="shared" si="539"/>
        <v>0</v>
      </c>
      <c r="AL547" s="72">
        <f t="shared" si="539"/>
        <v>0</v>
      </c>
      <c r="AM547" s="72">
        <f t="shared" si="539"/>
        <v>0</v>
      </c>
      <c r="AN547" s="72">
        <f t="shared" si="539"/>
        <v>0</v>
      </c>
      <c r="AO547" s="72">
        <f t="shared" si="539"/>
        <v>0</v>
      </c>
      <c r="AP547" s="72">
        <f t="shared" si="539"/>
        <v>0</v>
      </c>
      <c r="AQ547" s="72">
        <f t="shared" si="539"/>
        <v>0</v>
      </c>
      <c r="AR547" s="72">
        <f t="shared" si="539"/>
        <v>0</v>
      </c>
      <c r="AS547" s="72">
        <f t="shared" si="539"/>
        <v>0</v>
      </c>
      <c r="AT547" s="72">
        <f t="shared" si="539"/>
        <v>0</v>
      </c>
      <c r="AU547" s="72">
        <f t="shared" si="539"/>
        <v>0</v>
      </c>
      <c r="AV547" s="72">
        <f t="shared" si="539"/>
        <v>0</v>
      </c>
      <c r="AW547" s="72">
        <f t="shared" si="539"/>
        <v>0</v>
      </c>
      <c r="AX547" s="72">
        <f t="shared" si="539"/>
        <v>0</v>
      </c>
      <c r="AY547" s="72">
        <f t="shared" si="539"/>
        <v>0</v>
      </c>
      <c r="AZ547" s="72">
        <f t="shared" si="539"/>
        <v>0</v>
      </c>
      <c r="BA547" s="72">
        <f t="shared" si="539"/>
        <v>0</v>
      </c>
    </row>
    <row r="548" spans="2:53" x14ac:dyDescent="0.25">
      <c r="B548" t="str">
        <f t="shared" si="537"/>
        <v>ATTREZZATURE IND.LI E COMM.LI</v>
      </c>
      <c r="C548" s="77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72"/>
      <c r="AD548" s="72"/>
      <c r="AE548" s="72"/>
      <c r="AF548" s="72"/>
      <c r="AG548" s="72"/>
      <c r="AH548" s="72"/>
      <c r="AI548" s="72">
        <f t="shared" ref="AI548:BA548" si="540">+AH548+AI540</f>
        <v>0</v>
      </c>
      <c r="AJ548" s="72">
        <f t="shared" si="540"/>
        <v>0</v>
      </c>
      <c r="AK548" s="72">
        <f t="shared" si="540"/>
        <v>0</v>
      </c>
      <c r="AL548" s="72">
        <f t="shared" si="540"/>
        <v>0</v>
      </c>
      <c r="AM548" s="72">
        <f t="shared" si="540"/>
        <v>0</v>
      </c>
      <c r="AN548" s="72">
        <f t="shared" si="540"/>
        <v>0</v>
      </c>
      <c r="AO548" s="72">
        <f t="shared" si="540"/>
        <v>0</v>
      </c>
      <c r="AP548" s="72">
        <f t="shared" si="540"/>
        <v>0</v>
      </c>
      <c r="AQ548" s="72">
        <f t="shared" si="540"/>
        <v>0</v>
      </c>
      <c r="AR548" s="72">
        <f t="shared" si="540"/>
        <v>0</v>
      </c>
      <c r="AS548" s="72">
        <f t="shared" si="540"/>
        <v>0</v>
      </c>
      <c r="AT548" s="72">
        <f t="shared" si="540"/>
        <v>0</v>
      </c>
      <c r="AU548" s="72">
        <f t="shared" si="540"/>
        <v>0</v>
      </c>
      <c r="AV548" s="72">
        <f t="shared" si="540"/>
        <v>0</v>
      </c>
      <c r="AW548" s="72">
        <f t="shared" si="540"/>
        <v>0</v>
      </c>
      <c r="AX548" s="72">
        <f t="shared" si="540"/>
        <v>0</v>
      </c>
      <c r="AY548" s="72">
        <f t="shared" si="540"/>
        <v>0</v>
      </c>
      <c r="AZ548" s="72">
        <f t="shared" si="540"/>
        <v>0</v>
      </c>
      <c r="BA548" s="72">
        <f t="shared" si="540"/>
        <v>0</v>
      </c>
    </row>
    <row r="549" spans="2:53" x14ac:dyDescent="0.25">
      <c r="B549" t="str">
        <f t="shared" si="537"/>
        <v>ALTRI BENI</v>
      </c>
      <c r="C549" s="77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  <c r="AA549" s="72"/>
      <c r="AB549" s="72"/>
      <c r="AC549" s="72"/>
      <c r="AD549" s="72"/>
      <c r="AE549" s="72"/>
      <c r="AF549" s="72"/>
      <c r="AG549" s="72"/>
      <c r="AH549" s="72"/>
      <c r="AI549" s="72">
        <f t="shared" ref="AI549:BA549" si="541">+AH549+AI541</f>
        <v>0</v>
      </c>
      <c r="AJ549" s="72">
        <f t="shared" si="541"/>
        <v>0</v>
      </c>
      <c r="AK549" s="72">
        <f t="shared" si="541"/>
        <v>0</v>
      </c>
      <c r="AL549" s="72">
        <f t="shared" si="541"/>
        <v>0</v>
      </c>
      <c r="AM549" s="72">
        <f t="shared" si="541"/>
        <v>0</v>
      </c>
      <c r="AN549" s="72">
        <f t="shared" si="541"/>
        <v>0</v>
      </c>
      <c r="AO549" s="72">
        <f t="shared" si="541"/>
        <v>0</v>
      </c>
      <c r="AP549" s="72">
        <f t="shared" si="541"/>
        <v>0</v>
      </c>
      <c r="AQ549" s="72">
        <f t="shared" si="541"/>
        <v>0</v>
      </c>
      <c r="AR549" s="72">
        <f t="shared" si="541"/>
        <v>0</v>
      </c>
      <c r="AS549" s="72">
        <f t="shared" si="541"/>
        <v>0</v>
      </c>
      <c r="AT549" s="72">
        <f t="shared" si="541"/>
        <v>0</v>
      </c>
      <c r="AU549" s="72">
        <f t="shared" si="541"/>
        <v>0</v>
      </c>
      <c r="AV549" s="72">
        <f t="shared" si="541"/>
        <v>0</v>
      </c>
      <c r="AW549" s="72">
        <f t="shared" si="541"/>
        <v>0</v>
      </c>
      <c r="AX549" s="72">
        <f t="shared" si="541"/>
        <v>0</v>
      </c>
      <c r="AY549" s="72">
        <f t="shared" si="541"/>
        <v>0</v>
      </c>
      <c r="AZ549" s="72">
        <f t="shared" si="541"/>
        <v>0</v>
      </c>
      <c r="BA549" s="72">
        <f t="shared" si="541"/>
        <v>0</v>
      </c>
    </row>
    <row r="550" spans="2:53" x14ac:dyDescent="0.25">
      <c r="B550" t="str">
        <f t="shared" si="537"/>
        <v>COSTI D'IMPIANTO E AMPLIAMENTO</v>
      </c>
      <c r="C550" s="77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/>
      <c r="AG550" s="72"/>
      <c r="AH550" s="72"/>
      <c r="AI550" s="72">
        <f t="shared" ref="AI550:BA550" si="542">+AH550+AI542</f>
        <v>0</v>
      </c>
      <c r="AJ550" s="72">
        <f t="shared" si="542"/>
        <v>0</v>
      </c>
      <c r="AK550" s="72">
        <f t="shared" si="542"/>
        <v>0</v>
      </c>
      <c r="AL550" s="72">
        <f t="shared" si="542"/>
        <v>0</v>
      </c>
      <c r="AM550" s="72">
        <f t="shared" si="542"/>
        <v>0</v>
      </c>
      <c r="AN550" s="72">
        <f t="shared" si="542"/>
        <v>0</v>
      </c>
      <c r="AO550" s="72">
        <f t="shared" si="542"/>
        <v>0</v>
      </c>
      <c r="AP550" s="72">
        <f t="shared" si="542"/>
        <v>0</v>
      </c>
      <c r="AQ550" s="72">
        <f t="shared" si="542"/>
        <v>0</v>
      </c>
      <c r="AR550" s="72">
        <f t="shared" si="542"/>
        <v>0</v>
      </c>
      <c r="AS550" s="72">
        <f t="shared" si="542"/>
        <v>0</v>
      </c>
      <c r="AT550" s="72">
        <f t="shared" si="542"/>
        <v>0</v>
      </c>
      <c r="AU550" s="72">
        <f t="shared" si="542"/>
        <v>0</v>
      </c>
      <c r="AV550" s="72">
        <f t="shared" si="542"/>
        <v>0</v>
      </c>
      <c r="AW550" s="72">
        <f t="shared" si="542"/>
        <v>0</v>
      </c>
      <c r="AX550" s="72">
        <f t="shared" si="542"/>
        <v>0</v>
      </c>
      <c r="AY550" s="72">
        <f t="shared" si="542"/>
        <v>0</v>
      </c>
      <c r="AZ550" s="72">
        <f t="shared" si="542"/>
        <v>0</v>
      </c>
      <c r="BA550" s="72">
        <f t="shared" si="542"/>
        <v>0</v>
      </c>
    </row>
    <row r="551" spans="2:53" x14ac:dyDescent="0.25">
      <c r="B551" t="str">
        <f t="shared" si="537"/>
        <v>Ricerca &amp; Sviluppo</v>
      </c>
      <c r="C551" s="77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  <c r="AA551" s="72"/>
      <c r="AB551" s="72"/>
      <c r="AC551" s="72"/>
      <c r="AD551" s="72"/>
      <c r="AE551" s="72"/>
      <c r="AF551" s="72"/>
      <c r="AG551" s="72"/>
      <c r="AH551" s="72"/>
      <c r="AI551" s="72">
        <f t="shared" ref="AI551:BA551" si="543">+AH551+AI543</f>
        <v>0</v>
      </c>
      <c r="AJ551" s="72">
        <f t="shared" si="543"/>
        <v>0</v>
      </c>
      <c r="AK551" s="72">
        <f t="shared" si="543"/>
        <v>0</v>
      </c>
      <c r="AL551" s="72">
        <f t="shared" si="543"/>
        <v>0</v>
      </c>
      <c r="AM551" s="72">
        <f t="shared" si="543"/>
        <v>0</v>
      </c>
      <c r="AN551" s="72">
        <f t="shared" si="543"/>
        <v>0</v>
      </c>
      <c r="AO551" s="72">
        <f t="shared" si="543"/>
        <v>0</v>
      </c>
      <c r="AP551" s="72">
        <f t="shared" si="543"/>
        <v>0</v>
      </c>
      <c r="AQ551" s="72">
        <f t="shared" si="543"/>
        <v>0</v>
      </c>
      <c r="AR551" s="72">
        <f t="shared" si="543"/>
        <v>0</v>
      </c>
      <c r="AS551" s="72">
        <f t="shared" si="543"/>
        <v>0</v>
      </c>
      <c r="AT551" s="72">
        <f t="shared" si="543"/>
        <v>0</v>
      </c>
      <c r="AU551" s="72">
        <f t="shared" si="543"/>
        <v>0</v>
      </c>
      <c r="AV551" s="72">
        <f t="shared" si="543"/>
        <v>0</v>
      </c>
      <c r="AW551" s="72">
        <f t="shared" si="543"/>
        <v>0</v>
      </c>
      <c r="AX551" s="72">
        <f t="shared" si="543"/>
        <v>0</v>
      </c>
      <c r="AY551" s="72">
        <f t="shared" si="543"/>
        <v>0</v>
      </c>
      <c r="AZ551" s="72">
        <f t="shared" si="543"/>
        <v>0</v>
      </c>
      <c r="BA551" s="72">
        <f t="shared" si="543"/>
        <v>0</v>
      </c>
    </row>
    <row r="552" spans="2:53" x14ac:dyDescent="0.25">
      <c r="B552" t="str">
        <f t="shared" si="537"/>
        <v>ALTRE IMM.NI IMMATERIALI</v>
      </c>
      <c r="C552" s="77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  <c r="AA552" s="72"/>
      <c r="AB552" s="72"/>
      <c r="AC552" s="72"/>
      <c r="AD552" s="72"/>
      <c r="AE552" s="72"/>
      <c r="AF552" s="72"/>
      <c r="AG552" s="72"/>
      <c r="AH552" s="72"/>
      <c r="AI552" s="72">
        <f t="shared" ref="AI552:BA552" si="544">+AH552+AI544</f>
        <v>0</v>
      </c>
      <c r="AJ552" s="72">
        <f t="shared" si="544"/>
        <v>0</v>
      </c>
      <c r="AK552" s="72">
        <f t="shared" si="544"/>
        <v>0</v>
      </c>
      <c r="AL552" s="72">
        <f t="shared" si="544"/>
        <v>0</v>
      </c>
      <c r="AM552" s="72">
        <f t="shared" si="544"/>
        <v>0</v>
      </c>
      <c r="AN552" s="72">
        <f t="shared" si="544"/>
        <v>0</v>
      </c>
      <c r="AO552" s="72">
        <f t="shared" si="544"/>
        <v>0</v>
      </c>
      <c r="AP552" s="72">
        <f t="shared" si="544"/>
        <v>0</v>
      </c>
      <c r="AQ552" s="72">
        <f t="shared" si="544"/>
        <v>0</v>
      </c>
      <c r="AR552" s="72">
        <f t="shared" si="544"/>
        <v>0</v>
      </c>
      <c r="AS552" s="72">
        <f t="shared" si="544"/>
        <v>0</v>
      </c>
      <c r="AT552" s="72">
        <f t="shared" si="544"/>
        <v>0</v>
      </c>
      <c r="AU552" s="72">
        <f t="shared" si="544"/>
        <v>0</v>
      </c>
      <c r="AV552" s="72">
        <f t="shared" si="544"/>
        <v>0</v>
      </c>
      <c r="AW552" s="72">
        <f t="shared" si="544"/>
        <v>0</v>
      </c>
      <c r="AX552" s="72">
        <f t="shared" si="544"/>
        <v>0</v>
      </c>
      <c r="AY552" s="72">
        <f t="shared" si="544"/>
        <v>0</v>
      </c>
      <c r="AZ552" s="72">
        <f t="shared" si="544"/>
        <v>0</v>
      </c>
      <c r="BA552" s="72">
        <f t="shared" si="544"/>
        <v>0</v>
      </c>
    </row>
    <row r="554" spans="2:53" ht="30" x14ac:dyDescent="0.25">
      <c r="C554" s="75" t="s">
        <v>274</v>
      </c>
      <c r="F554" s="75" t="s">
        <v>275</v>
      </c>
      <c r="G554" s="75" t="s">
        <v>275</v>
      </c>
      <c r="H554" s="75" t="s">
        <v>275</v>
      </c>
      <c r="I554" s="75" t="s">
        <v>275</v>
      </c>
      <c r="J554" s="75" t="s">
        <v>275</v>
      </c>
      <c r="K554" s="75" t="s">
        <v>275</v>
      </c>
      <c r="L554" s="75" t="s">
        <v>275</v>
      </c>
      <c r="M554" s="75" t="s">
        <v>275</v>
      </c>
      <c r="N554" s="75" t="s">
        <v>275</v>
      </c>
      <c r="O554" s="75" t="s">
        <v>275</v>
      </c>
      <c r="P554" s="75" t="s">
        <v>275</v>
      </c>
      <c r="Q554" s="75" t="s">
        <v>275</v>
      </c>
      <c r="R554" s="75" t="s">
        <v>275</v>
      </c>
      <c r="S554" s="75" t="s">
        <v>275</v>
      </c>
      <c r="T554" s="75" t="s">
        <v>275</v>
      </c>
      <c r="U554" s="75" t="s">
        <v>275</v>
      </c>
      <c r="V554" s="75" t="s">
        <v>275</v>
      </c>
      <c r="W554" s="75" t="s">
        <v>275</v>
      </c>
      <c r="X554" s="75" t="s">
        <v>275</v>
      </c>
      <c r="Y554" s="75" t="s">
        <v>275</v>
      </c>
      <c r="Z554" s="75" t="s">
        <v>275</v>
      </c>
      <c r="AA554" s="75" t="s">
        <v>275</v>
      </c>
      <c r="AB554" s="75" t="s">
        <v>275</v>
      </c>
      <c r="AC554" s="75" t="s">
        <v>275</v>
      </c>
      <c r="AD554" s="75" t="s">
        <v>275</v>
      </c>
      <c r="AE554" s="75" t="s">
        <v>275</v>
      </c>
      <c r="AF554" s="75" t="s">
        <v>275</v>
      </c>
      <c r="AG554" s="75" t="s">
        <v>275</v>
      </c>
      <c r="AH554" s="75" t="s">
        <v>275</v>
      </c>
      <c r="AI554" s="75" t="s">
        <v>275</v>
      </c>
      <c r="AJ554" s="75" t="s">
        <v>275</v>
      </c>
      <c r="AK554" s="75" t="s">
        <v>275</v>
      </c>
      <c r="AL554" s="75" t="s">
        <v>275</v>
      </c>
      <c r="AM554" s="75" t="s">
        <v>275</v>
      </c>
      <c r="AN554" s="75" t="s">
        <v>275</v>
      </c>
      <c r="AO554" s="75" t="s">
        <v>275</v>
      </c>
      <c r="AP554" s="75" t="s">
        <v>275</v>
      </c>
      <c r="AQ554" s="75" t="s">
        <v>275</v>
      </c>
      <c r="AR554" s="75" t="s">
        <v>275</v>
      </c>
      <c r="AS554" s="75" t="s">
        <v>275</v>
      </c>
      <c r="AT554" s="75" t="s">
        <v>275</v>
      </c>
      <c r="AU554" s="75" t="s">
        <v>275</v>
      </c>
      <c r="AV554" s="75" t="s">
        <v>275</v>
      </c>
      <c r="AW554" s="75" t="s">
        <v>275</v>
      </c>
      <c r="AX554" s="75" t="s">
        <v>275</v>
      </c>
      <c r="AY554" s="75" t="s">
        <v>275</v>
      </c>
      <c r="AZ554" s="75" t="s">
        <v>275</v>
      </c>
      <c r="BA554" s="75" t="s">
        <v>275</v>
      </c>
    </row>
    <row r="555" spans="2:53" x14ac:dyDescent="0.25">
      <c r="B555" t="str">
        <f t="shared" ref="B555:C561" si="545">+B538</f>
        <v>FABBRICATI</v>
      </c>
      <c r="C555" s="77">
        <f t="shared" si="545"/>
        <v>0.1</v>
      </c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  <c r="AA555" s="72"/>
      <c r="AB555" s="72"/>
      <c r="AC555" s="72"/>
      <c r="AD555" s="72"/>
      <c r="AE555" s="72"/>
      <c r="AF555" s="72"/>
      <c r="AG555" s="72"/>
      <c r="AH555" s="72"/>
      <c r="AI555" s="72"/>
      <c r="AJ555" s="72">
        <f>+(AJ$5*$C555)/12</f>
        <v>0</v>
      </c>
      <c r="AK555" s="72">
        <f>+IF(AJ563=$AJ5,0,1)*(SUM($AJ5)*$C555)/12</f>
        <v>0</v>
      </c>
      <c r="AL555" s="72">
        <f t="shared" ref="AL555:BA561" si="546">+IF(AK563=$AJ5,0,1)*(SUM($AJ5)*$C555)/12</f>
        <v>0</v>
      </c>
      <c r="AM555" s="72">
        <f t="shared" si="546"/>
        <v>0</v>
      </c>
      <c r="AN555" s="72">
        <f t="shared" si="546"/>
        <v>0</v>
      </c>
      <c r="AO555" s="72">
        <f t="shared" si="546"/>
        <v>0</v>
      </c>
      <c r="AP555" s="72">
        <f t="shared" si="546"/>
        <v>0</v>
      </c>
      <c r="AQ555" s="72">
        <f t="shared" si="546"/>
        <v>0</v>
      </c>
      <c r="AR555" s="72">
        <f t="shared" si="546"/>
        <v>0</v>
      </c>
      <c r="AS555" s="72">
        <f t="shared" si="546"/>
        <v>0</v>
      </c>
      <c r="AT555" s="72">
        <f t="shared" si="546"/>
        <v>0</v>
      </c>
      <c r="AU555" s="72">
        <f t="shared" si="546"/>
        <v>0</v>
      </c>
      <c r="AV555" s="72">
        <f t="shared" si="546"/>
        <v>0</v>
      </c>
      <c r="AW555" s="72">
        <f t="shared" si="546"/>
        <v>0</v>
      </c>
      <c r="AX555" s="72">
        <f t="shared" si="546"/>
        <v>0</v>
      </c>
      <c r="AY555" s="72">
        <f t="shared" si="546"/>
        <v>0</v>
      </c>
      <c r="AZ555" s="72">
        <f t="shared" si="546"/>
        <v>0</v>
      </c>
      <c r="BA555" s="72">
        <f t="shared" si="546"/>
        <v>0</v>
      </c>
    </row>
    <row r="556" spans="2:53" x14ac:dyDescent="0.25">
      <c r="B556" t="str">
        <f t="shared" si="545"/>
        <v>IMPIANTI E MACCHINARI</v>
      </c>
      <c r="C556" s="77">
        <f t="shared" si="545"/>
        <v>0.1</v>
      </c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  <c r="AA556" s="72"/>
      <c r="AB556" s="72"/>
      <c r="AC556" s="72"/>
      <c r="AD556" s="72"/>
      <c r="AE556" s="72"/>
      <c r="AF556" s="72"/>
      <c r="AG556" s="72"/>
      <c r="AH556" s="72"/>
      <c r="AI556" s="72"/>
      <c r="AJ556" s="72">
        <f>+(AJ$6*$C556)/12</f>
        <v>0</v>
      </c>
      <c r="AK556" s="72">
        <f t="shared" ref="AK556:AZ561" si="547">+IF(AJ564=$AJ6,0,1)*(SUM($AJ6)*$C556)/12</f>
        <v>0</v>
      </c>
      <c r="AL556" s="72">
        <f t="shared" si="547"/>
        <v>0</v>
      </c>
      <c r="AM556" s="72">
        <f t="shared" si="547"/>
        <v>0</v>
      </c>
      <c r="AN556" s="72">
        <f t="shared" si="547"/>
        <v>0</v>
      </c>
      <c r="AO556" s="72">
        <f t="shared" si="547"/>
        <v>0</v>
      </c>
      <c r="AP556" s="72">
        <f t="shared" si="547"/>
        <v>0</v>
      </c>
      <c r="AQ556" s="72">
        <f t="shared" si="547"/>
        <v>0</v>
      </c>
      <c r="AR556" s="72">
        <f t="shared" si="547"/>
        <v>0</v>
      </c>
      <c r="AS556" s="72">
        <f t="shared" si="547"/>
        <v>0</v>
      </c>
      <c r="AT556" s="72">
        <f t="shared" si="547"/>
        <v>0</v>
      </c>
      <c r="AU556" s="72">
        <f t="shared" si="547"/>
        <v>0</v>
      </c>
      <c r="AV556" s="72">
        <f t="shared" si="547"/>
        <v>0</v>
      </c>
      <c r="AW556" s="72">
        <f t="shared" si="547"/>
        <v>0</v>
      </c>
      <c r="AX556" s="72">
        <f t="shared" si="547"/>
        <v>0</v>
      </c>
      <c r="AY556" s="72">
        <f t="shared" si="547"/>
        <v>0</v>
      </c>
      <c r="AZ556" s="72">
        <f t="shared" si="547"/>
        <v>0</v>
      </c>
      <c r="BA556" s="72">
        <f t="shared" si="546"/>
        <v>0</v>
      </c>
    </row>
    <row r="557" spans="2:53" x14ac:dyDescent="0.25">
      <c r="B557" t="str">
        <f t="shared" si="545"/>
        <v>ATTREZZATURE IND.LI E COMM.LI</v>
      </c>
      <c r="C557" s="77">
        <f t="shared" si="545"/>
        <v>0.1</v>
      </c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/>
      <c r="AG557" s="72"/>
      <c r="AH557" s="72"/>
      <c r="AI557" s="72"/>
      <c r="AJ557" s="72">
        <f>+(AJ$7*$C557)/12</f>
        <v>0</v>
      </c>
      <c r="AK557" s="72">
        <f t="shared" si="547"/>
        <v>0</v>
      </c>
      <c r="AL557" s="72">
        <f t="shared" si="546"/>
        <v>0</v>
      </c>
      <c r="AM557" s="72">
        <f t="shared" si="546"/>
        <v>0</v>
      </c>
      <c r="AN557" s="72">
        <f t="shared" si="546"/>
        <v>0</v>
      </c>
      <c r="AO557" s="72">
        <f t="shared" si="546"/>
        <v>0</v>
      </c>
      <c r="AP557" s="72">
        <f t="shared" si="546"/>
        <v>0</v>
      </c>
      <c r="AQ557" s="72">
        <f t="shared" si="546"/>
        <v>0</v>
      </c>
      <c r="AR557" s="72">
        <f t="shared" si="546"/>
        <v>0</v>
      </c>
      <c r="AS557" s="72">
        <f t="shared" si="546"/>
        <v>0</v>
      </c>
      <c r="AT557" s="72">
        <f t="shared" si="546"/>
        <v>0</v>
      </c>
      <c r="AU557" s="72">
        <f t="shared" si="546"/>
        <v>0</v>
      </c>
      <c r="AV557" s="72">
        <f t="shared" si="546"/>
        <v>0</v>
      </c>
      <c r="AW557" s="72">
        <f t="shared" si="546"/>
        <v>0</v>
      </c>
      <c r="AX557" s="72">
        <f t="shared" si="546"/>
        <v>0</v>
      </c>
      <c r="AY557" s="72">
        <f t="shared" si="546"/>
        <v>0</v>
      </c>
      <c r="AZ557" s="72">
        <f t="shared" si="546"/>
        <v>0</v>
      </c>
      <c r="BA557" s="72">
        <f t="shared" si="546"/>
        <v>0</v>
      </c>
    </row>
    <row r="558" spans="2:53" x14ac:dyDescent="0.25">
      <c r="B558" t="str">
        <f t="shared" si="545"/>
        <v>ALTRI BENI</v>
      </c>
      <c r="C558" s="77">
        <f t="shared" si="545"/>
        <v>0.1</v>
      </c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  <c r="AA558" s="72"/>
      <c r="AB558" s="72"/>
      <c r="AC558" s="72"/>
      <c r="AD558" s="72"/>
      <c r="AE558" s="72"/>
      <c r="AF558" s="72"/>
      <c r="AG558" s="72"/>
      <c r="AH558" s="72"/>
      <c r="AI558" s="72"/>
      <c r="AJ558" s="72">
        <f>+(AJ$8*$C558)/12</f>
        <v>0</v>
      </c>
      <c r="AK558" s="72">
        <f t="shared" si="547"/>
        <v>0</v>
      </c>
      <c r="AL558" s="72">
        <f t="shared" si="546"/>
        <v>0</v>
      </c>
      <c r="AM558" s="72">
        <f t="shared" si="546"/>
        <v>0</v>
      </c>
      <c r="AN558" s="72">
        <f t="shared" si="546"/>
        <v>0</v>
      </c>
      <c r="AO558" s="72">
        <f t="shared" si="546"/>
        <v>0</v>
      </c>
      <c r="AP558" s="72">
        <f t="shared" si="546"/>
        <v>0</v>
      </c>
      <c r="AQ558" s="72">
        <f t="shared" si="546"/>
        <v>0</v>
      </c>
      <c r="AR558" s="72">
        <f t="shared" si="546"/>
        <v>0</v>
      </c>
      <c r="AS558" s="72">
        <f t="shared" si="546"/>
        <v>0</v>
      </c>
      <c r="AT558" s="72">
        <f t="shared" si="546"/>
        <v>0</v>
      </c>
      <c r="AU558" s="72">
        <f t="shared" si="546"/>
        <v>0</v>
      </c>
      <c r="AV558" s="72">
        <f t="shared" si="546"/>
        <v>0</v>
      </c>
      <c r="AW558" s="72">
        <f t="shared" si="546"/>
        <v>0</v>
      </c>
      <c r="AX558" s="72">
        <f t="shared" si="546"/>
        <v>0</v>
      </c>
      <c r="AY558" s="72">
        <f t="shared" si="546"/>
        <v>0</v>
      </c>
      <c r="AZ558" s="72">
        <f t="shared" si="546"/>
        <v>0</v>
      </c>
      <c r="BA558" s="72">
        <f t="shared" si="546"/>
        <v>0</v>
      </c>
    </row>
    <row r="559" spans="2:53" x14ac:dyDescent="0.25">
      <c r="B559" t="str">
        <f t="shared" si="545"/>
        <v>COSTI D'IMPIANTO E AMPLIAMENTO</v>
      </c>
      <c r="C559" s="77">
        <f t="shared" si="545"/>
        <v>0.1</v>
      </c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  <c r="AA559" s="72"/>
      <c r="AB559" s="72"/>
      <c r="AC559" s="72"/>
      <c r="AD559" s="72"/>
      <c r="AE559" s="72"/>
      <c r="AF559" s="72"/>
      <c r="AG559" s="72"/>
      <c r="AH559" s="72"/>
      <c r="AI559" s="72"/>
      <c r="AJ559" s="72">
        <f>+(AJ$9*$C559)/12</f>
        <v>0</v>
      </c>
      <c r="AK559" s="72">
        <f t="shared" si="547"/>
        <v>0</v>
      </c>
      <c r="AL559" s="72">
        <f t="shared" si="546"/>
        <v>0</v>
      </c>
      <c r="AM559" s="72">
        <f t="shared" si="546"/>
        <v>0</v>
      </c>
      <c r="AN559" s="72">
        <f t="shared" si="546"/>
        <v>0</v>
      </c>
      <c r="AO559" s="72">
        <f t="shared" si="546"/>
        <v>0</v>
      </c>
      <c r="AP559" s="72">
        <f t="shared" si="546"/>
        <v>0</v>
      </c>
      <c r="AQ559" s="72">
        <f t="shared" si="546"/>
        <v>0</v>
      </c>
      <c r="AR559" s="72">
        <f t="shared" si="546"/>
        <v>0</v>
      </c>
      <c r="AS559" s="72">
        <f t="shared" si="546"/>
        <v>0</v>
      </c>
      <c r="AT559" s="72">
        <f t="shared" si="546"/>
        <v>0</v>
      </c>
      <c r="AU559" s="72">
        <f t="shared" si="546"/>
        <v>0</v>
      </c>
      <c r="AV559" s="72">
        <f t="shared" si="546"/>
        <v>0</v>
      </c>
      <c r="AW559" s="72">
        <f t="shared" si="546"/>
        <v>0</v>
      </c>
      <c r="AX559" s="72">
        <f t="shared" si="546"/>
        <v>0</v>
      </c>
      <c r="AY559" s="72">
        <f t="shared" si="546"/>
        <v>0</v>
      </c>
      <c r="AZ559" s="72">
        <f t="shared" si="546"/>
        <v>0</v>
      </c>
      <c r="BA559" s="72">
        <f t="shared" si="546"/>
        <v>0</v>
      </c>
    </row>
    <row r="560" spans="2:53" x14ac:dyDescent="0.25">
      <c r="B560" t="str">
        <f t="shared" si="545"/>
        <v>Ricerca &amp; Sviluppo</v>
      </c>
      <c r="C560" s="77">
        <f t="shared" si="545"/>
        <v>0.1</v>
      </c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/>
      <c r="AG560" s="72"/>
      <c r="AH560" s="72"/>
      <c r="AI560" s="72"/>
      <c r="AJ560" s="72">
        <f>+(AJ$10*$C560)/12</f>
        <v>0</v>
      </c>
      <c r="AK560" s="72">
        <f t="shared" si="547"/>
        <v>0</v>
      </c>
      <c r="AL560" s="72">
        <f t="shared" si="546"/>
        <v>0</v>
      </c>
      <c r="AM560" s="72">
        <f t="shared" si="546"/>
        <v>0</v>
      </c>
      <c r="AN560" s="72">
        <f t="shared" si="546"/>
        <v>0</v>
      </c>
      <c r="AO560" s="72">
        <f t="shared" si="546"/>
        <v>0</v>
      </c>
      <c r="AP560" s="72">
        <f t="shared" si="546"/>
        <v>0</v>
      </c>
      <c r="AQ560" s="72">
        <f t="shared" si="546"/>
        <v>0</v>
      </c>
      <c r="AR560" s="72">
        <f t="shared" si="546"/>
        <v>0</v>
      </c>
      <c r="AS560" s="72">
        <f t="shared" si="546"/>
        <v>0</v>
      </c>
      <c r="AT560" s="72">
        <f t="shared" si="546"/>
        <v>0</v>
      </c>
      <c r="AU560" s="72">
        <f t="shared" si="546"/>
        <v>0</v>
      </c>
      <c r="AV560" s="72">
        <f t="shared" si="546"/>
        <v>0</v>
      </c>
      <c r="AW560" s="72">
        <f t="shared" si="546"/>
        <v>0</v>
      </c>
      <c r="AX560" s="72">
        <f t="shared" si="546"/>
        <v>0</v>
      </c>
      <c r="AY560" s="72">
        <f t="shared" si="546"/>
        <v>0</v>
      </c>
      <c r="AZ560" s="72">
        <f t="shared" si="546"/>
        <v>0</v>
      </c>
      <c r="BA560" s="72">
        <f t="shared" si="546"/>
        <v>0</v>
      </c>
    </row>
    <row r="561" spans="2:53" x14ac:dyDescent="0.25">
      <c r="B561" t="str">
        <f t="shared" si="545"/>
        <v>ALTRE IMM.NI IMMATERIALI</v>
      </c>
      <c r="C561" s="77">
        <f t="shared" si="545"/>
        <v>0.1</v>
      </c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/>
      <c r="AG561" s="72"/>
      <c r="AH561" s="72"/>
      <c r="AI561" s="72"/>
      <c r="AJ561" s="72">
        <f>+(AJ$11*$C561)/12</f>
        <v>0</v>
      </c>
      <c r="AK561" s="72">
        <f t="shared" si="547"/>
        <v>0</v>
      </c>
      <c r="AL561" s="72">
        <f t="shared" si="546"/>
        <v>0</v>
      </c>
      <c r="AM561" s="72">
        <f t="shared" si="546"/>
        <v>0</v>
      </c>
      <c r="AN561" s="72">
        <f t="shared" si="546"/>
        <v>0</v>
      </c>
      <c r="AO561" s="72">
        <f t="shared" si="546"/>
        <v>0</v>
      </c>
      <c r="AP561" s="72">
        <f t="shared" si="546"/>
        <v>0</v>
      </c>
      <c r="AQ561" s="72">
        <f t="shared" si="546"/>
        <v>0</v>
      </c>
      <c r="AR561" s="72">
        <f t="shared" si="546"/>
        <v>0</v>
      </c>
      <c r="AS561" s="72">
        <f t="shared" si="546"/>
        <v>0</v>
      </c>
      <c r="AT561" s="72">
        <f t="shared" si="546"/>
        <v>0</v>
      </c>
      <c r="AU561" s="72">
        <f t="shared" si="546"/>
        <v>0</v>
      </c>
      <c r="AV561" s="72">
        <f t="shared" si="546"/>
        <v>0</v>
      </c>
      <c r="AW561" s="72">
        <f t="shared" si="546"/>
        <v>0</v>
      </c>
      <c r="AX561" s="72">
        <f t="shared" si="546"/>
        <v>0</v>
      </c>
      <c r="AY561" s="72">
        <f t="shared" si="546"/>
        <v>0</v>
      </c>
      <c r="AZ561" s="72">
        <f t="shared" si="546"/>
        <v>0</v>
      </c>
      <c r="BA561" s="72">
        <f t="shared" si="546"/>
        <v>0</v>
      </c>
    </row>
    <row r="562" spans="2:53" ht="30" x14ac:dyDescent="0.25">
      <c r="C562" s="75"/>
      <c r="F562" s="75" t="s">
        <v>276</v>
      </c>
      <c r="G562" s="75" t="s">
        <v>276</v>
      </c>
      <c r="H562" s="75" t="s">
        <v>276</v>
      </c>
      <c r="I562" s="75" t="s">
        <v>276</v>
      </c>
      <c r="J562" s="75" t="s">
        <v>276</v>
      </c>
      <c r="K562" s="75" t="s">
        <v>276</v>
      </c>
      <c r="L562" s="75" t="s">
        <v>276</v>
      </c>
      <c r="M562" s="75" t="s">
        <v>276</v>
      </c>
      <c r="N562" s="75" t="s">
        <v>276</v>
      </c>
      <c r="O562" s="75" t="s">
        <v>276</v>
      </c>
      <c r="P562" s="75" t="s">
        <v>276</v>
      </c>
      <c r="Q562" s="75" t="s">
        <v>276</v>
      </c>
      <c r="R562" s="75" t="s">
        <v>276</v>
      </c>
      <c r="S562" s="75" t="s">
        <v>276</v>
      </c>
      <c r="T562" s="75" t="s">
        <v>276</v>
      </c>
      <c r="U562" s="75" t="s">
        <v>276</v>
      </c>
      <c r="V562" s="75" t="s">
        <v>276</v>
      </c>
      <c r="W562" s="75" t="s">
        <v>276</v>
      </c>
      <c r="X562" s="75" t="s">
        <v>276</v>
      </c>
      <c r="Y562" s="75" t="s">
        <v>276</v>
      </c>
      <c r="Z562" s="75" t="s">
        <v>276</v>
      </c>
      <c r="AA562" s="75" t="s">
        <v>276</v>
      </c>
      <c r="AB562" s="75" t="s">
        <v>276</v>
      </c>
      <c r="AC562" s="75" t="s">
        <v>276</v>
      </c>
      <c r="AD562" s="75" t="s">
        <v>276</v>
      </c>
      <c r="AE562" s="75" t="s">
        <v>276</v>
      </c>
      <c r="AF562" s="75" t="s">
        <v>276</v>
      </c>
      <c r="AG562" s="75" t="s">
        <v>276</v>
      </c>
      <c r="AH562" s="75" t="s">
        <v>276</v>
      </c>
      <c r="AI562" s="75" t="s">
        <v>276</v>
      </c>
      <c r="AJ562" s="75" t="s">
        <v>276</v>
      </c>
      <c r="AK562" s="75" t="s">
        <v>276</v>
      </c>
      <c r="AL562" s="75" t="s">
        <v>276</v>
      </c>
      <c r="AM562" s="75" t="s">
        <v>276</v>
      </c>
      <c r="AN562" s="75" t="s">
        <v>276</v>
      </c>
      <c r="AO562" s="75" t="s">
        <v>276</v>
      </c>
      <c r="AP562" s="75" t="s">
        <v>276</v>
      </c>
      <c r="AQ562" s="75" t="s">
        <v>276</v>
      </c>
      <c r="AR562" s="75" t="s">
        <v>276</v>
      </c>
      <c r="AS562" s="75" t="s">
        <v>276</v>
      </c>
      <c r="AT562" s="75" t="s">
        <v>276</v>
      </c>
      <c r="AU562" s="75" t="s">
        <v>276</v>
      </c>
      <c r="AV562" s="75" t="s">
        <v>276</v>
      </c>
      <c r="AW562" s="75" t="s">
        <v>276</v>
      </c>
      <c r="AX562" s="75" t="s">
        <v>276</v>
      </c>
      <c r="AY562" s="75" t="s">
        <v>276</v>
      </c>
      <c r="AZ562" s="75" t="s">
        <v>276</v>
      </c>
      <c r="BA562" s="75" t="s">
        <v>276</v>
      </c>
    </row>
    <row r="563" spans="2:53" x14ac:dyDescent="0.25">
      <c r="B563" t="str">
        <f t="shared" ref="B563:B569" si="548">+B555</f>
        <v>FABBRICATI</v>
      </c>
      <c r="C563" s="77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  <c r="AA563" s="72"/>
      <c r="AB563" s="72"/>
      <c r="AC563" s="72"/>
      <c r="AD563" s="72"/>
      <c r="AE563" s="72"/>
      <c r="AF563" s="72"/>
      <c r="AG563" s="72"/>
      <c r="AH563" s="72"/>
      <c r="AI563" s="72"/>
      <c r="AJ563" s="72">
        <f t="shared" ref="AJ563:BA563" si="549">+AI563+AJ555</f>
        <v>0</v>
      </c>
      <c r="AK563" s="72">
        <f t="shared" si="549"/>
        <v>0</v>
      </c>
      <c r="AL563" s="72">
        <f t="shared" si="549"/>
        <v>0</v>
      </c>
      <c r="AM563" s="72">
        <f t="shared" si="549"/>
        <v>0</v>
      </c>
      <c r="AN563" s="72">
        <f t="shared" si="549"/>
        <v>0</v>
      </c>
      <c r="AO563" s="72">
        <f t="shared" si="549"/>
        <v>0</v>
      </c>
      <c r="AP563" s="72">
        <f t="shared" si="549"/>
        <v>0</v>
      </c>
      <c r="AQ563" s="72">
        <f t="shared" si="549"/>
        <v>0</v>
      </c>
      <c r="AR563" s="72">
        <f t="shared" si="549"/>
        <v>0</v>
      </c>
      <c r="AS563" s="72">
        <f t="shared" si="549"/>
        <v>0</v>
      </c>
      <c r="AT563" s="72">
        <f t="shared" si="549"/>
        <v>0</v>
      </c>
      <c r="AU563" s="72">
        <f t="shared" si="549"/>
        <v>0</v>
      </c>
      <c r="AV563" s="72">
        <f t="shared" si="549"/>
        <v>0</v>
      </c>
      <c r="AW563" s="72">
        <f t="shared" si="549"/>
        <v>0</v>
      </c>
      <c r="AX563" s="72">
        <f t="shared" si="549"/>
        <v>0</v>
      </c>
      <c r="AY563" s="72">
        <f t="shared" si="549"/>
        <v>0</v>
      </c>
      <c r="AZ563" s="72">
        <f t="shared" si="549"/>
        <v>0</v>
      </c>
      <c r="BA563" s="72">
        <f t="shared" si="549"/>
        <v>0</v>
      </c>
    </row>
    <row r="564" spans="2:53" x14ac:dyDescent="0.25">
      <c r="B564" t="str">
        <f t="shared" si="548"/>
        <v>IMPIANTI E MACCHINARI</v>
      </c>
      <c r="C564" s="77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  <c r="AB564" s="72"/>
      <c r="AC564" s="72"/>
      <c r="AD564" s="72"/>
      <c r="AE564" s="72"/>
      <c r="AF564" s="72"/>
      <c r="AG564" s="72"/>
      <c r="AH564" s="72"/>
      <c r="AI564" s="72"/>
      <c r="AJ564" s="72">
        <f t="shared" ref="AJ564:BA564" si="550">+AI564+AJ556</f>
        <v>0</v>
      </c>
      <c r="AK564" s="72">
        <f t="shared" si="550"/>
        <v>0</v>
      </c>
      <c r="AL564" s="72">
        <f t="shared" si="550"/>
        <v>0</v>
      </c>
      <c r="AM564" s="72">
        <f t="shared" si="550"/>
        <v>0</v>
      </c>
      <c r="AN564" s="72">
        <f t="shared" si="550"/>
        <v>0</v>
      </c>
      <c r="AO564" s="72">
        <f t="shared" si="550"/>
        <v>0</v>
      </c>
      <c r="AP564" s="72">
        <f t="shared" si="550"/>
        <v>0</v>
      </c>
      <c r="AQ564" s="72">
        <f t="shared" si="550"/>
        <v>0</v>
      </c>
      <c r="AR564" s="72">
        <f t="shared" si="550"/>
        <v>0</v>
      </c>
      <c r="AS564" s="72">
        <f t="shared" si="550"/>
        <v>0</v>
      </c>
      <c r="AT564" s="72">
        <f t="shared" si="550"/>
        <v>0</v>
      </c>
      <c r="AU564" s="72">
        <f t="shared" si="550"/>
        <v>0</v>
      </c>
      <c r="AV564" s="72">
        <f t="shared" si="550"/>
        <v>0</v>
      </c>
      <c r="AW564" s="72">
        <f t="shared" si="550"/>
        <v>0</v>
      </c>
      <c r="AX564" s="72">
        <f t="shared" si="550"/>
        <v>0</v>
      </c>
      <c r="AY564" s="72">
        <f t="shared" si="550"/>
        <v>0</v>
      </c>
      <c r="AZ564" s="72">
        <f t="shared" si="550"/>
        <v>0</v>
      </c>
      <c r="BA564" s="72">
        <f t="shared" si="550"/>
        <v>0</v>
      </c>
    </row>
    <row r="565" spans="2:53" x14ac:dyDescent="0.25">
      <c r="B565" t="str">
        <f t="shared" si="548"/>
        <v>ATTREZZATURE IND.LI E COMM.LI</v>
      </c>
      <c r="C565" s="77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/>
      <c r="AG565" s="72"/>
      <c r="AH565" s="72"/>
      <c r="AI565" s="72"/>
      <c r="AJ565" s="72">
        <f t="shared" ref="AJ565:BA565" si="551">+AI565+AJ557</f>
        <v>0</v>
      </c>
      <c r="AK565" s="72">
        <f t="shared" si="551"/>
        <v>0</v>
      </c>
      <c r="AL565" s="72">
        <f t="shared" si="551"/>
        <v>0</v>
      </c>
      <c r="AM565" s="72">
        <f t="shared" si="551"/>
        <v>0</v>
      </c>
      <c r="AN565" s="72">
        <f t="shared" si="551"/>
        <v>0</v>
      </c>
      <c r="AO565" s="72">
        <f t="shared" si="551"/>
        <v>0</v>
      </c>
      <c r="AP565" s="72">
        <f t="shared" si="551"/>
        <v>0</v>
      </c>
      <c r="AQ565" s="72">
        <f t="shared" si="551"/>
        <v>0</v>
      </c>
      <c r="AR565" s="72">
        <f t="shared" si="551"/>
        <v>0</v>
      </c>
      <c r="AS565" s="72">
        <f t="shared" si="551"/>
        <v>0</v>
      </c>
      <c r="AT565" s="72">
        <f t="shared" si="551"/>
        <v>0</v>
      </c>
      <c r="AU565" s="72">
        <f t="shared" si="551"/>
        <v>0</v>
      </c>
      <c r="AV565" s="72">
        <f t="shared" si="551"/>
        <v>0</v>
      </c>
      <c r="AW565" s="72">
        <f t="shared" si="551"/>
        <v>0</v>
      </c>
      <c r="AX565" s="72">
        <f t="shared" si="551"/>
        <v>0</v>
      </c>
      <c r="AY565" s="72">
        <f t="shared" si="551"/>
        <v>0</v>
      </c>
      <c r="AZ565" s="72">
        <f t="shared" si="551"/>
        <v>0</v>
      </c>
      <c r="BA565" s="72">
        <f t="shared" si="551"/>
        <v>0</v>
      </c>
    </row>
    <row r="566" spans="2:53" x14ac:dyDescent="0.25">
      <c r="B566" t="str">
        <f t="shared" si="548"/>
        <v>ALTRI BENI</v>
      </c>
      <c r="C566" s="77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  <c r="AA566" s="72"/>
      <c r="AB566" s="72"/>
      <c r="AC566" s="72"/>
      <c r="AD566" s="72"/>
      <c r="AE566" s="72"/>
      <c r="AF566" s="72"/>
      <c r="AG566" s="72"/>
      <c r="AH566" s="72"/>
      <c r="AI566" s="72"/>
      <c r="AJ566" s="72">
        <f t="shared" ref="AJ566:BA566" si="552">+AI566+AJ558</f>
        <v>0</v>
      </c>
      <c r="AK566" s="72">
        <f t="shared" si="552"/>
        <v>0</v>
      </c>
      <c r="AL566" s="72">
        <f t="shared" si="552"/>
        <v>0</v>
      </c>
      <c r="AM566" s="72">
        <f t="shared" si="552"/>
        <v>0</v>
      </c>
      <c r="AN566" s="72">
        <f t="shared" si="552"/>
        <v>0</v>
      </c>
      <c r="AO566" s="72">
        <f t="shared" si="552"/>
        <v>0</v>
      </c>
      <c r="AP566" s="72">
        <f t="shared" si="552"/>
        <v>0</v>
      </c>
      <c r="AQ566" s="72">
        <f t="shared" si="552"/>
        <v>0</v>
      </c>
      <c r="AR566" s="72">
        <f t="shared" si="552"/>
        <v>0</v>
      </c>
      <c r="AS566" s="72">
        <f t="shared" si="552"/>
        <v>0</v>
      </c>
      <c r="AT566" s="72">
        <f t="shared" si="552"/>
        <v>0</v>
      </c>
      <c r="AU566" s="72">
        <f t="shared" si="552"/>
        <v>0</v>
      </c>
      <c r="AV566" s="72">
        <f t="shared" si="552"/>
        <v>0</v>
      </c>
      <c r="AW566" s="72">
        <f t="shared" si="552"/>
        <v>0</v>
      </c>
      <c r="AX566" s="72">
        <f t="shared" si="552"/>
        <v>0</v>
      </c>
      <c r="AY566" s="72">
        <f t="shared" si="552"/>
        <v>0</v>
      </c>
      <c r="AZ566" s="72">
        <f t="shared" si="552"/>
        <v>0</v>
      </c>
      <c r="BA566" s="72">
        <f t="shared" si="552"/>
        <v>0</v>
      </c>
    </row>
    <row r="567" spans="2:53" x14ac:dyDescent="0.25">
      <c r="B567" t="str">
        <f t="shared" si="548"/>
        <v>COSTI D'IMPIANTO E AMPLIAMENTO</v>
      </c>
      <c r="C567" s="77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/>
      <c r="AG567" s="72"/>
      <c r="AH567" s="72"/>
      <c r="AI567" s="72"/>
      <c r="AJ567" s="72">
        <f t="shared" ref="AJ567:BA567" si="553">+AI567+AJ559</f>
        <v>0</v>
      </c>
      <c r="AK567" s="72">
        <f t="shared" si="553"/>
        <v>0</v>
      </c>
      <c r="AL567" s="72">
        <f t="shared" si="553"/>
        <v>0</v>
      </c>
      <c r="AM567" s="72">
        <f t="shared" si="553"/>
        <v>0</v>
      </c>
      <c r="AN567" s="72">
        <f t="shared" si="553"/>
        <v>0</v>
      </c>
      <c r="AO567" s="72">
        <f t="shared" si="553"/>
        <v>0</v>
      </c>
      <c r="AP567" s="72">
        <f t="shared" si="553"/>
        <v>0</v>
      </c>
      <c r="AQ567" s="72">
        <f t="shared" si="553"/>
        <v>0</v>
      </c>
      <c r="AR567" s="72">
        <f t="shared" si="553"/>
        <v>0</v>
      </c>
      <c r="AS567" s="72">
        <f t="shared" si="553"/>
        <v>0</v>
      </c>
      <c r="AT567" s="72">
        <f t="shared" si="553"/>
        <v>0</v>
      </c>
      <c r="AU567" s="72">
        <f t="shared" si="553"/>
        <v>0</v>
      </c>
      <c r="AV567" s="72">
        <f t="shared" si="553"/>
        <v>0</v>
      </c>
      <c r="AW567" s="72">
        <f t="shared" si="553"/>
        <v>0</v>
      </c>
      <c r="AX567" s="72">
        <f t="shared" si="553"/>
        <v>0</v>
      </c>
      <c r="AY567" s="72">
        <f t="shared" si="553"/>
        <v>0</v>
      </c>
      <c r="AZ567" s="72">
        <f t="shared" si="553"/>
        <v>0</v>
      </c>
      <c r="BA567" s="72">
        <f t="shared" si="553"/>
        <v>0</v>
      </c>
    </row>
    <row r="568" spans="2:53" x14ac:dyDescent="0.25">
      <c r="B568" t="str">
        <f t="shared" si="548"/>
        <v>Ricerca &amp; Sviluppo</v>
      </c>
      <c r="C568" s="77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  <c r="AA568" s="72"/>
      <c r="AB568" s="72"/>
      <c r="AC568" s="72"/>
      <c r="AD568" s="72"/>
      <c r="AE568" s="72"/>
      <c r="AF568" s="72"/>
      <c r="AG568" s="72"/>
      <c r="AH568" s="72"/>
      <c r="AI568" s="72"/>
      <c r="AJ568" s="72">
        <f t="shared" ref="AJ568:BA568" si="554">+AI568+AJ560</f>
        <v>0</v>
      </c>
      <c r="AK568" s="72">
        <f t="shared" si="554"/>
        <v>0</v>
      </c>
      <c r="AL568" s="72">
        <f t="shared" si="554"/>
        <v>0</v>
      </c>
      <c r="AM568" s="72">
        <f t="shared" si="554"/>
        <v>0</v>
      </c>
      <c r="AN568" s="72">
        <f t="shared" si="554"/>
        <v>0</v>
      </c>
      <c r="AO568" s="72">
        <f t="shared" si="554"/>
        <v>0</v>
      </c>
      <c r="AP568" s="72">
        <f t="shared" si="554"/>
        <v>0</v>
      </c>
      <c r="AQ568" s="72">
        <f t="shared" si="554"/>
        <v>0</v>
      </c>
      <c r="AR568" s="72">
        <f t="shared" si="554"/>
        <v>0</v>
      </c>
      <c r="AS568" s="72">
        <f t="shared" si="554"/>
        <v>0</v>
      </c>
      <c r="AT568" s="72">
        <f t="shared" si="554"/>
        <v>0</v>
      </c>
      <c r="AU568" s="72">
        <f t="shared" si="554"/>
        <v>0</v>
      </c>
      <c r="AV568" s="72">
        <f t="shared" si="554"/>
        <v>0</v>
      </c>
      <c r="AW568" s="72">
        <f t="shared" si="554"/>
        <v>0</v>
      </c>
      <c r="AX568" s="72">
        <f t="shared" si="554"/>
        <v>0</v>
      </c>
      <c r="AY568" s="72">
        <f t="shared" si="554"/>
        <v>0</v>
      </c>
      <c r="AZ568" s="72">
        <f t="shared" si="554"/>
        <v>0</v>
      </c>
      <c r="BA568" s="72">
        <f t="shared" si="554"/>
        <v>0</v>
      </c>
    </row>
    <row r="569" spans="2:53" x14ac:dyDescent="0.25">
      <c r="B569" t="str">
        <f t="shared" si="548"/>
        <v>ALTRE IMM.NI IMMATERIALI</v>
      </c>
      <c r="C569" s="77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/>
      <c r="AG569" s="72"/>
      <c r="AH569" s="72"/>
      <c r="AI569" s="72"/>
      <c r="AJ569" s="72">
        <f t="shared" ref="AJ569:BA569" si="555">+AI569+AJ561</f>
        <v>0</v>
      </c>
      <c r="AK569" s="72">
        <f t="shared" si="555"/>
        <v>0</v>
      </c>
      <c r="AL569" s="72">
        <f t="shared" si="555"/>
        <v>0</v>
      </c>
      <c r="AM569" s="72">
        <f t="shared" si="555"/>
        <v>0</v>
      </c>
      <c r="AN569" s="72">
        <f t="shared" si="555"/>
        <v>0</v>
      </c>
      <c r="AO569" s="72">
        <f t="shared" si="555"/>
        <v>0</v>
      </c>
      <c r="AP569" s="72">
        <f t="shared" si="555"/>
        <v>0</v>
      </c>
      <c r="AQ569" s="72">
        <f t="shared" si="555"/>
        <v>0</v>
      </c>
      <c r="AR569" s="72">
        <f t="shared" si="555"/>
        <v>0</v>
      </c>
      <c r="AS569" s="72">
        <f t="shared" si="555"/>
        <v>0</v>
      </c>
      <c r="AT569" s="72">
        <f t="shared" si="555"/>
        <v>0</v>
      </c>
      <c r="AU569" s="72">
        <f t="shared" si="555"/>
        <v>0</v>
      </c>
      <c r="AV569" s="72">
        <f t="shared" si="555"/>
        <v>0</v>
      </c>
      <c r="AW569" s="72">
        <f t="shared" si="555"/>
        <v>0</v>
      </c>
      <c r="AX569" s="72">
        <f t="shared" si="555"/>
        <v>0</v>
      </c>
      <c r="AY569" s="72">
        <f t="shared" si="555"/>
        <v>0</v>
      </c>
      <c r="AZ569" s="72">
        <f t="shared" si="555"/>
        <v>0</v>
      </c>
      <c r="BA569" s="72">
        <f t="shared" si="555"/>
        <v>0</v>
      </c>
    </row>
    <row r="571" spans="2:53" ht="30" x14ac:dyDescent="0.25">
      <c r="C571" s="75" t="s">
        <v>274</v>
      </c>
      <c r="F571" s="75" t="s">
        <v>275</v>
      </c>
      <c r="G571" s="75" t="s">
        <v>275</v>
      </c>
      <c r="H571" s="75" t="s">
        <v>275</v>
      </c>
      <c r="I571" s="75" t="s">
        <v>275</v>
      </c>
      <c r="J571" s="75" t="s">
        <v>275</v>
      </c>
      <c r="K571" s="75" t="s">
        <v>275</v>
      </c>
      <c r="L571" s="75" t="s">
        <v>275</v>
      </c>
      <c r="M571" s="75" t="s">
        <v>275</v>
      </c>
      <c r="N571" s="75" t="s">
        <v>275</v>
      </c>
      <c r="O571" s="75" t="s">
        <v>275</v>
      </c>
      <c r="P571" s="75" t="s">
        <v>275</v>
      </c>
      <c r="Q571" s="75" t="s">
        <v>275</v>
      </c>
      <c r="R571" s="75" t="s">
        <v>275</v>
      </c>
      <c r="S571" s="75" t="s">
        <v>275</v>
      </c>
      <c r="T571" s="75" t="s">
        <v>275</v>
      </c>
      <c r="U571" s="75" t="s">
        <v>275</v>
      </c>
      <c r="V571" s="75" t="s">
        <v>275</v>
      </c>
      <c r="W571" s="75" t="s">
        <v>275</v>
      </c>
      <c r="X571" s="75" t="s">
        <v>275</v>
      </c>
      <c r="Y571" s="75" t="s">
        <v>275</v>
      </c>
      <c r="Z571" s="75" t="s">
        <v>275</v>
      </c>
      <c r="AA571" s="75" t="s">
        <v>275</v>
      </c>
      <c r="AB571" s="75" t="s">
        <v>275</v>
      </c>
      <c r="AC571" s="75" t="s">
        <v>275</v>
      </c>
      <c r="AD571" s="75" t="s">
        <v>275</v>
      </c>
      <c r="AE571" s="75" t="s">
        <v>275</v>
      </c>
      <c r="AF571" s="75" t="s">
        <v>275</v>
      </c>
      <c r="AG571" s="75" t="s">
        <v>275</v>
      </c>
      <c r="AH571" s="75" t="s">
        <v>275</v>
      </c>
      <c r="AI571" s="75" t="s">
        <v>275</v>
      </c>
      <c r="AJ571" s="75" t="s">
        <v>275</v>
      </c>
      <c r="AK571" s="75" t="s">
        <v>275</v>
      </c>
      <c r="AL571" s="75" t="s">
        <v>275</v>
      </c>
      <c r="AM571" s="75" t="s">
        <v>275</v>
      </c>
      <c r="AN571" s="75" t="s">
        <v>275</v>
      </c>
      <c r="AO571" s="75" t="s">
        <v>275</v>
      </c>
      <c r="AP571" s="75" t="s">
        <v>275</v>
      </c>
      <c r="AQ571" s="75" t="s">
        <v>275</v>
      </c>
      <c r="AR571" s="75" t="s">
        <v>275</v>
      </c>
      <c r="AS571" s="75" t="s">
        <v>275</v>
      </c>
      <c r="AT571" s="75" t="s">
        <v>275</v>
      </c>
      <c r="AU571" s="75" t="s">
        <v>275</v>
      </c>
      <c r="AV571" s="75" t="s">
        <v>275</v>
      </c>
      <c r="AW571" s="75" t="s">
        <v>275</v>
      </c>
      <c r="AX571" s="75" t="s">
        <v>275</v>
      </c>
      <c r="AY571" s="75" t="s">
        <v>275</v>
      </c>
      <c r="AZ571" s="75" t="s">
        <v>275</v>
      </c>
      <c r="BA571" s="75" t="s">
        <v>275</v>
      </c>
    </row>
    <row r="572" spans="2:53" x14ac:dyDescent="0.25">
      <c r="B572" t="str">
        <f t="shared" ref="B572:C578" si="556">+B555</f>
        <v>FABBRICATI</v>
      </c>
      <c r="C572" s="77">
        <f t="shared" si="556"/>
        <v>0.1</v>
      </c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  <c r="AA572" s="72"/>
      <c r="AB572" s="72"/>
      <c r="AC572" s="72"/>
      <c r="AD572" s="72"/>
      <c r="AE572" s="72"/>
      <c r="AF572" s="72"/>
      <c r="AG572" s="72"/>
      <c r="AH572" s="72"/>
      <c r="AI572" s="72"/>
      <c r="AJ572" s="72"/>
      <c r="AK572" s="72">
        <f>+(AK$5*$C572)/12</f>
        <v>0</v>
      </c>
      <c r="AL572" s="72">
        <f>+IF(AK580=$AK5,0,1)*(SUM($AK5)*$C572)/12</f>
        <v>0</v>
      </c>
      <c r="AM572" s="72">
        <f t="shared" ref="AM572:BA578" si="557">+IF(AL580=$AK5,0,1)*(SUM($AK5)*$C572)/12</f>
        <v>0</v>
      </c>
      <c r="AN572" s="72">
        <f t="shared" si="557"/>
        <v>0</v>
      </c>
      <c r="AO572" s="72">
        <f t="shared" si="557"/>
        <v>0</v>
      </c>
      <c r="AP572" s="72">
        <f t="shared" si="557"/>
        <v>0</v>
      </c>
      <c r="AQ572" s="72">
        <f t="shared" si="557"/>
        <v>0</v>
      </c>
      <c r="AR572" s="72">
        <f t="shared" si="557"/>
        <v>0</v>
      </c>
      <c r="AS572" s="72">
        <f t="shared" si="557"/>
        <v>0</v>
      </c>
      <c r="AT572" s="72">
        <f t="shared" si="557"/>
        <v>0</v>
      </c>
      <c r="AU572" s="72">
        <f t="shared" si="557"/>
        <v>0</v>
      </c>
      <c r="AV572" s="72">
        <f t="shared" si="557"/>
        <v>0</v>
      </c>
      <c r="AW572" s="72">
        <f t="shared" si="557"/>
        <v>0</v>
      </c>
      <c r="AX572" s="72">
        <f t="shared" si="557"/>
        <v>0</v>
      </c>
      <c r="AY572" s="72">
        <f t="shared" si="557"/>
        <v>0</v>
      </c>
      <c r="AZ572" s="72">
        <f t="shared" si="557"/>
        <v>0</v>
      </c>
      <c r="BA572" s="72">
        <f t="shared" si="557"/>
        <v>0</v>
      </c>
    </row>
    <row r="573" spans="2:53" x14ac:dyDescent="0.25">
      <c r="B573" t="str">
        <f t="shared" si="556"/>
        <v>IMPIANTI E MACCHINARI</v>
      </c>
      <c r="C573" s="77">
        <f t="shared" si="556"/>
        <v>0.1</v>
      </c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/>
      <c r="AG573" s="72"/>
      <c r="AH573" s="72"/>
      <c r="AI573" s="72"/>
      <c r="AJ573" s="72"/>
      <c r="AK573" s="72">
        <f>+(AK$6*$C573)/12</f>
        <v>0</v>
      </c>
      <c r="AL573" s="72">
        <f t="shared" ref="AL573:BA578" si="558">+IF(AK581=$AK6,0,1)*(SUM($AK6)*$C573)/12</f>
        <v>0</v>
      </c>
      <c r="AM573" s="72">
        <f t="shared" si="558"/>
        <v>0</v>
      </c>
      <c r="AN573" s="72">
        <f t="shared" si="558"/>
        <v>0</v>
      </c>
      <c r="AO573" s="72">
        <f t="shared" si="558"/>
        <v>0</v>
      </c>
      <c r="AP573" s="72">
        <f t="shared" si="558"/>
        <v>0</v>
      </c>
      <c r="AQ573" s="72">
        <f t="shared" si="558"/>
        <v>0</v>
      </c>
      <c r="AR573" s="72">
        <f t="shared" si="558"/>
        <v>0</v>
      </c>
      <c r="AS573" s="72">
        <f t="shared" si="558"/>
        <v>0</v>
      </c>
      <c r="AT573" s="72">
        <f t="shared" si="558"/>
        <v>0</v>
      </c>
      <c r="AU573" s="72">
        <f t="shared" si="558"/>
        <v>0</v>
      </c>
      <c r="AV573" s="72">
        <f t="shared" si="558"/>
        <v>0</v>
      </c>
      <c r="AW573" s="72">
        <f t="shared" si="558"/>
        <v>0</v>
      </c>
      <c r="AX573" s="72">
        <f t="shared" si="558"/>
        <v>0</v>
      </c>
      <c r="AY573" s="72">
        <f t="shared" si="558"/>
        <v>0</v>
      </c>
      <c r="AZ573" s="72">
        <f t="shared" si="558"/>
        <v>0</v>
      </c>
      <c r="BA573" s="72">
        <f t="shared" si="558"/>
        <v>0</v>
      </c>
    </row>
    <row r="574" spans="2:53" x14ac:dyDescent="0.25">
      <c r="B574" t="str">
        <f t="shared" si="556"/>
        <v>ATTREZZATURE IND.LI E COMM.LI</v>
      </c>
      <c r="C574" s="77">
        <f t="shared" si="556"/>
        <v>0.1</v>
      </c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/>
      <c r="AG574" s="72"/>
      <c r="AH574" s="72"/>
      <c r="AI574" s="72"/>
      <c r="AJ574" s="72"/>
      <c r="AK574" s="72">
        <f>+(AK$7*$C574)/12</f>
        <v>0</v>
      </c>
      <c r="AL574" s="72">
        <f t="shared" si="558"/>
        <v>0</v>
      </c>
      <c r="AM574" s="72">
        <f t="shared" si="557"/>
        <v>0</v>
      </c>
      <c r="AN574" s="72">
        <f t="shared" si="557"/>
        <v>0</v>
      </c>
      <c r="AO574" s="72">
        <f t="shared" si="557"/>
        <v>0</v>
      </c>
      <c r="AP574" s="72">
        <f t="shared" si="557"/>
        <v>0</v>
      </c>
      <c r="AQ574" s="72">
        <f t="shared" si="557"/>
        <v>0</v>
      </c>
      <c r="AR574" s="72">
        <f t="shared" si="557"/>
        <v>0</v>
      </c>
      <c r="AS574" s="72">
        <f t="shared" si="557"/>
        <v>0</v>
      </c>
      <c r="AT574" s="72">
        <f t="shared" si="557"/>
        <v>0</v>
      </c>
      <c r="AU574" s="72">
        <f t="shared" si="557"/>
        <v>0</v>
      </c>
      <c r="AV574" s="72">
        <f t="shared" si="557"/>
        <v>0</v>
      </c>
      <c r="AW574" s="72">
        <f t="shared" si="557"/>
        <v>0</v>
      </c>
      <c r="AX574" s="72">
        <f t="shared" si="557"/>
        <v>0</v>
      </c>
      <c r="AY574" s="72">
        <f t="shared" si="557"/>
        <v>0</v>
      </c>
      <c r="AZ574" s="72">
        <f t="shared" si="557"/>
        <v>0</v>
      </c>
      <c r="BA574" s="72">
        <f t="shared" si="557"/>
        <v>0</v>
      </c>
    </row>
    <row r="575" spans="2:53" x14ac:dyDescent="0.25">
      <c r="B575" t="str">
        <f t="shared" si="556"/>
        <v>ALTRI BENI</v>
      </c>
      <c r="C575" s="77">
        <f t="shared" si="556"/>
        <v>0.1</v>
      </c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/>
      <c r="AG575" s="72"/>
      <c r="AH575" s="72"/>
      <c r="AI575" s="72"/>
      <c r="AJ575" s="72"/>
      <c r="AK575" s="72">
        <f>+(AK$8*$C575)/12</f>
        <v>0</v>
      </c>
      <c r="AL575" s="72">
        <f t="shared" si="558"/>
        <v>0</v>
      </c>
      <c r="AM575" s="72">
        <f t="shared" si="557"/>
        <v>0</v>
      </c>
      <c r="AN575" s="72">
        <f t="shared" si="557"/>
        <v>0</v>
      </c>
      <c r="AO575" s="72">
        <f t="shared" si="557"/>
        <v>0</v>
      </c>
      <c r="AP575" s="72">
        <f t="shared" si="557"/>
        <v>0</v>
      </c>
      <c r="AQ575" s="72">
        <f t="shared" si="557"/>
        <v>0</v>
      </c>
      <c r="AR575" s="72">
        <f t="shared" si="557"/>
        <v>0</v>
      </c>
      <c r="AS575" s="72">
        <f t="shared" si="557"/>
        <v>0</v>
      </c>
      <c r="AT575" s="72">
        <f t="shared" si="557"/>
        <v>0</v>
      </c>
      <c r="AU575" s="72">
        <f t="shared" si="557"/>
        <v>0</v>
      </c>
      <c r="AV575" s="72">
        <f t="shared" si="557"/>
        <v>0</v>
      </c>
      <c r="AW575" s="72">
        <f t="shared" si="557"/>
        <v>0</v>
      </c>
      <c r="AX575" s="72">
        <f t="shared" si="557"/>
        <v>0</v>
      </c>
      <c r="AY575" s="72">
        <f t="shared" si="557"/>
        <v>0</v>
      </c>
      <c r="AZ575" s="72">
        <f t="shared" si="557"/>
        <v>0</v>
      </c>
      <c r="BA575" s="72">
        <f t="shared" si="557"/>
        <v>0</v>
      </c>
    </row>
    <row r="576" spans="2:53" x14ac:dyDescent="0.25">
      <c r="B576" t="str">
        <f t="shared" si="556"/>
        <v>COSTI D'IMPIANTO E AMPLIAMENTO</v>
      </c>
      <c r="C576" s="77">
        <f t="shared" si="556"/>
        <v>0.1</v>
      </c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  <c r="AB576" s="72"/>
      <c r="AC576" s="72"/>
      <c r="AD576" s="72"/>
      <c r="AE576" s="72"/>
      <c r="AF576" s="72"/>
      <c r="AG576" s="72"/>
      <c r="AH576" s="72"/>
      <c r="AI576" s="72"/>
      <c r="AJ576" s="72"/>
      <c r="AK576" s="72">
        <f>+(AK$9*$C576)/12</f>
        <v>0</v>
      </c>
      <c r="AL576" s="72">
        <f t="shared" si="558"/>
        <v>0</v>
      </c>
      <c r="AM576" s="72">
        <f t="shared" si="557"/>
        <v>0</v>
      </c>
      <c r="AN576" s="72">
        <f t="shared" si="557"/>
        <v>0</v>
      </c>
      <c r="AO576" s="72">
        <f t="shared" si="557"/>
        <v>0</v>
      </c>
      <c r="AP576" s="72">
        <f t="shared" si="557"/>
        <v>0</v>
      </c>
      <c r="AQ576" s="72">
        <f t="shared" si="557"/>
        <v>0</v>
      </c>
      <c r="AR576" s="72">
        <f t="shared" si="557"/>
        <v>0</v>
      </c>
      <c r="AS576" s="72">
        <f t="shared" si="557"/>
        <v>0</v>
      </c>
      <c r="AT576" s="72">
        <f t="shared" si="557"/>
        <v>0</v>
      </c>
      <c r="AU576" s="72">
        <f t="shared" si="557"/>
        <v>0</v>
      </c>
      <c r="AV576" s="72">
        <f t="shared" si="557"/>
        <v>0</v>
      </c>
      <c r="AW576" s="72">
        <f t="shared" si="557"/>
        <v>0</v>
      </c>
      <c r="AX576" s="72">
        <f t="shared" si="557"/>
        <v>0</v>
      </c>
      <c r="AY576" s="72">
        <f t="shared" si="557"/>
        <v>0</v>
      </c>
      <c r="AZ576" s="72">
        <f t="shared" si="557"/>
        <v>0</v>
      </c>
      <c r="BA576" s="72">
        <f t="shared" si="557"/>
        <v>0</v>
      </c>
    </row>
    <row r="577" spans="2:53" x14ac:dyDescent="0.25">
      <c r="B577" t="str">
        <f t="shared" si="556"/>
        <v>Ricerca &amp; Sviluppo</v>
      </c>
      <c r="C577" s="77">
        <f t="shared" si="556"/>
        <v>0.1</v>
      </c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  <c r="AA577" s="72"/>
      <c r="AB577" s="72"/>
      <c r="AC577" s="72"/>
      <c r="AD577" s="72"/>
      <c r="AE577" s="72"/>
      <c r="AF577" s="72"/>
      <c r="AG577" s="72"/>
      <c r="AH577" s="72"/>
      <c r="AI577" s="72"/>
      <c r="AJ577" s="72"/>
      <c r="AK577" s="72">
        <f>+(AK$10*$C577)/12</f>
        <v>0</v>
      </c>
      <c r="AL577" s="72">
        <f t="shared" si="558"/>
        <v>0</v>
      </c>
      <c r="AM577" s="72">
        <f t="shared" si="557"/>
        <v>0</v>
      </c>
      <c r="AN577" s="72">
        <f t="shared" si="557"/>
        <v>0</v>
      </c>
      <c r="AO577" s="72">
        <f t="shared" si="557"/>
        <v>0</v>
      </c>
      <c r="AP577" s="72">
        <f t="shared" si="557"/>
        <v>0</v>
      </c>
      <c r="AQ577" s="72">
        <f t="shared" si="557"/>
        <v>0</v>
      </c>
      <c r="AR577" s="72">
        <f t="shared" si="557"/>
        <v>0</v>
      </c>
      <c r="AS577" s="72">
        <f t="shared" si="557"/>
        <v>0</v>
      </c>
      <c r="AT577" s="72">
        <f t="shared" si="557"/>
        <v>0</v>
      </c>
      <c r="AU577" s="72">
        <f t="shared" si="557"/>
        <v>0</v>
      </c>
      <c r="AV577" s="72">
        <f t="shared" si="557"/>
        <v>0</v>
      </c>
      <c r="AW577" s="72">
        <f t="shared" si="557"/>
        <v>0</v>
      </c>
      <c r="AX577" s="72">
        <f t="shared" si="557"/>
        <v>0</v>
      </c>
      <c r="AY577" s="72">
        <f t="shared" si="557"/>
        <v>0</v>
      </c>
      <c r="AZ577" s="72">
        <f t="shared" si="557"/>
        <v>0</v>
      </c>
      <c r="BA577" s="72">
        <f t="shared" si="557"/>
        <v>0</v>
      </c>
    </row>
    <row r="578" spans="2:53" x14ac:dyDescent="0.25">
      <c r="B578" t="str">
        <f t="shared" si="556"/>
        <v>ALTRE IMM.NI IMMATERIALI</v>
      </c>
      <c r="C578" s="77">
        <f t="shared" si="556"/>
        <v>0.1</v>
      </c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/>
      <c r="AG578" s="72"/>
      <c r="AH578" s="72"/>
      <c r="AI578" s="72"/>
      <c r="AJ578" s="72"/>
      <c r="AK578" s="72">
        <f>+(AK$11*$C578)/12</f>
        <v>0</v>
      </c>
      <c r="AL578" s="72">
        <f t="shared" si="558"/>
        <v>0</v>
      </c>
      <c r="AM578" s="72">
        <f t="shared" si="557"/>
        <v>0</v>
      </c>
      <c r="AN578" s="72">
        <f t="shared" si="557"/>
        <v>0</v>
      </c>
      <c r="AO578" s="72">
        <f t="shared" si="557"/>
        <v>0</v>
      </c>
      <c r="AP578" s="72">
        <f t="shared" si="557"/>
        <v>0</v>
      </c>
      <c r="AQ578" s="72">
        <f t="shared" si="557"/>
        <v>0</v>
      </c>
      <c r="AR578" s="72">
        <f t="shared" si="557"/>
        <v>0</v>
      </c>
      <c r="AS578" s="72">
        <f t="shared" si="557"/>
        <v>0</v>
      </c>
      <c r="AT578" s="72">
        <f t="shared" si="557"/>
        <v>0</v>
      </c>
      <c r="AU578" s="72">
        <f t="shared" si="557"/>
        <v>0</v>
      </c>
      <c r="AV578" s="72">
        <f t="shared" si="557"/>
        <v>0</v>
      </c>
      <c r="AW578" s="72">
        <f t="shared" si="557"/>
        <v>0</v>
      </c>
      <c r="AX578" s="72">
        <f t="shared" si="557"/>
        <v>0</v>
      </c>
      <c r="AY578" s="72">
        <f t="shared" si="557"/>
        <v>0</v>
      </c>
      <c r="AZ578" s="72">
        <f t="shared" si="557"/>
        <v>0</v>
      </c>
      <c r="BA578" s="72">
        <f t="shared" si="557"/>
        <v>0</v>
      </c>
    </row>
    <row r="579" spans="2:53" ht="30" x14ac:dyDescent="0.25">
      <c r="C579" s="75"/>
      <c r="F579" s="75" t="s">
        <v>276</v>
      </c>
      <c r="G579" s="75" t="s">
        <v>276</v>
      </c>
      <c r="H579" s="75" t="s">
        <v>276</v>
      </c>
      <c r="I579" s="75" t="s">
        <v>276</v>
      </c>
      <c r="J579" s="75" t="s">
        <v>276</v>
      </c>
      <c r="K579" s="75" t="s">
        <v>276</v>
      </c>
      <c r="L579" s="75" t="s">
        <v>276</v>
      </c>
      <c r="M579" s="75" t="s">
        <v>276</v>
      </c>
      <c r="N579" s="75" t="s">
        <v>276</v>
      </c>
      <c r="O579" s="75" t="s">
        <v>276</v>
      </c>
      <c r="P579" s="75" t="s">
        <v>276</v>
      </c>
      <c r="Q579" s="75" t="s">
        <v>276</v>
      </c>
      <c r="R579" s="75" t="s">
        <v>276</v>
      </c>
      <c r="S579" s="75" t="s">
        <v>276</v>
      </c>
      <c r="T579" s="75" t="s">
        <v>276</v>
      </c>
      <c r="U579" s="75" t="s">
        <v>276</v>
      </c>
      <c r="V579" s="75" t="s">
        <v>276</v>
      </c>
      <c r="W579" s="75" t="s">
        <v>276</v>
      </c>
      <c r="X579" s="75" t="s">
        <v>276</v>
      </c>
      <c r="Y579" s="75" t="s">
        <v>276</v>
      </c>
      <c r="Z579" s="75" t="s">
        <v>276</v>
      </c>
      <c r="AA579" s="75" t="s">
        <v>276</v>
      </c>
      <c r="AB579" s="75" t="s">
        <v>276</v>
      </c>
      <c r="AC579" s="75" t="s">
        <v>276</v>
      </c>
      <c r="AD579" s="75" t="s">
        <v>276</v>
      </c>
      <c r="AE579" s="75" t="s">
        <v>276</v>
      </c>
      <c r="AF579" s="75" t="s">
        <v>276</v>
      </c>
      <c r="AG579" s="75" t="s">
        <v>276</v>
      </c>
      <c r="AH579" s="75" t="s">
        <v>276</v>
      </c>
      <c r="AI579" s="75" t="s">
        <v>276</v>
      </c>
      <c r="AJ579" s="75" t="s">
        <v>276</v>
      </c>
      <c r="AK579" s="75" t="s">
        <v>276</v>
      </c>
      <c r="AL579" s="75" t="s">
        <v>276</v>
      </c>
      <c r="AM579" s="75" t="s">
        <v>276</v>
      </c>
      <c r="AN579" s="75" t="s">
        <v>276</v>
      </c>
      <c r="AO579" s="75" t="s">
        <v>276</v>
      </c>
      <c r="AP579" s="75" t="s">
        <v>276</v>
      </c>
      <c r="AQ579" s="75" t="s">
        <v>276</v>
      </c>
      <c r="AR579" s="75" t="s">
        <v>276</v>
      </c>
      <c r="AS579" s="75" t="s">
        <v>276</v>
      </c>
      <c r="AT579" s="75" t="s">
        <v>276</v>
      </c>
      <c r="AU579" s="75" t="s">
        <v>276</v>
      </c>
      <c r="AV579" s="75" t="s">
        <v>276</v>
      </c>
      <c r="AW579" s="75" t="s">
        <v>276</v>
      </c>
      <c r="AX579" s="75" t="s">
        <v>276</v>
      </c>
      <c r="AY579" s="75" t="s">
        <v>276</v>
      </c>
      <c r="AZ579" s="75" t="s">
        <v>276</v>
      </c>
      <c r="BA579" s="75" t="s">
        <v>276</v>
      </c>
    </row>
    <row r="580" spans="2:53" x14ac:dyDescent="0.25">
      <c r="B580" t="str">
        <f t="shared" ref="B580:B586" si="559">+B572</f>
        <v>FABBRICATI</v>
      </c>
      <c r="C580" s="77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  <c r="AA580" s="72"/>
      <c r="AB580" s="72"/>
      <c r="AC580" s="72"/>
      <c r="AD580" s="72"/>
      <c r="AE580" s="72"/>
      <c r="AF580" s="72"/>
      <c r="AG580" s="72"/>
      <c r="AH580" s="72"/>
      <c r="AI580" s="72"/>
      <c r="AJ580" s="72"/>
      <c r="AK580" s="72">
        <f t="shared" ref="AK580:BA580" si="560">+AJ580+AK572</f>
        <v>0</v>
      </c>
      <c r="AL580" s="72">
        <f t="shared" si="560"/>
        <v>0</v>
      </c>
      <c r="AM580" s="72">
        <f t="shared" si="560"/>
        <v>0</v>
      </c>
      <c r="AN580" s="72">
        <f t="shared" si="560"/>
        <v>0</v>
      </c>
      <c r="AO580" s="72">
        <f t="shared" si="560"/>
        <v>0</v>
      </c>
      <c r="AP580" s="72">
        <f t="shared" si="560"/>
        <v>0</v>
      </c>
      <c r="AQ580" s="72">
        <f t="shared" si="560"/>
        <v>0</v>
      </c>
      <c r="AR580" s="72">
        <f t="shared" si="560"/>
        <v>0</v>
      </c>
      <c r="AS580" s="72">
        <f t="shared" si="560"/>
        <v>0</v>
      </c>
      <c r="AT580" s="72">
        <f t="shared" si="560"/>
        <v>0</v>
      </c>
      <c r="AU580" s="72">
        <f t="shared" si="560"/>
        <v>0</v>
      </c>
      <c r="AV580" s="72">
        <f t="shared" si="560"/>
        <v>0</v>
      </c>
      <c r="AW580" s="72">
        <f t="shared" si="560"/>
        <v>0</v>
      </c>
      <c r="AX580" s="72">
        <f t="shared" si="560"/>
        <v>0</v>
      </c>
      <c r="AY580" s="72">
        <f t="shared" si="560"/>
        <v>0</v>
      </c>
      <c r="AZ580" s="72">
        <f t="shared" si="560"/>
        <v>0</v>
      </c>
      <c r="BA580" s="72">
        <f t="shared" si="560"/>
        <v>0</v>
      </c>
    </row>
    <row r="581" spans="2:53" x14ac:dyDescent="0.25">
      <c r="B581" t="str">
        <f t="shared" si="559"/>
        <v>IMPIANTI E MACCHINARI</v>
      </c>
      <c r="C581" s="77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  <c r="AA581" s="72"/>
      <c r="AB581" s="72"/>
      <c r="AC581" s="72"/>
      <c r="AD581" s="72"/>
      <c r="AE581" s="72"/>
      <c r="AF581" s="72"/>
      <c r="AG581" s="72"/>
      <c r="AH581" s="72"/>
      <c r="AI581" s="72"/>
      <c r="AJ581" s="72"/>
      <c r="AK581" s="72">
        <f t="shared" ref="AK581:BA581" si="561">+AJ581+AK573</f>
        <v>0</v>
      </c>
      <c r="AL581" s="72">
        <f t="shared" si="561"/>
        <v>0</v>
      </c>
      <c r="AM581" s="72">
        <f t="shared" si="561"/>
        <v>0</v>
      </c>
      <c r="AN581" s="72">
        <f t="shared" si="561"/>
        <v>0</v>
      </c>
      <c r="AO581" s="72">
        <f t="shared" si="561"/>
        <v>0</v>
      </c>
      <c r="AP581" s="72">
        <f t="shared" si="561"/>
        <v>0</v>
      </c>
      <c r="AQ581" s="72">
        <f t="shared" si="561"/>
        <v>0</v>
      </c>
      <c r="AR581" s="72">
        <f t="shared" si="561"/>
        <v>0</v>
      </c>
      <c r="AS581" s="72">
        <f t="shared" si="561"/>
        <v>0</v>
      </c>
      <c r="AT581" s="72">
        <f t="shared" si="561"/>
        <v>0</v>
      </c>
      <c r="AU581" s="72">
        <f t="shared" si="561"/>
        <v>0</v>
      </c>
      <c r="AV581" s="72">
        <f t="shared" si="561"/>
        <v>0</v>
      </c>
      <c r="AW581" s="72">
        <f t="shared" si="561"/>
        <v>0</v>
      </c>
      <c r="AX581" s="72">
        <f t="shared" si="561"/>
        <v>0</v>
      </c>
      <c r="AY581" s="72">
        <f t="shared" si="561"/>
        <v>0</v>
      </c>
      <c r="AZ581" s="72">
        <f t="shared" si="561"/>
        <v>0</v>
      </c>
      <c r="BA581" s="72">
        <f t="shared" si="561"/>
        <v>0</v>
      </c>
    </row>
    <row r="582" spans="2:53" x14ac:dyDescent="0.25">
      <c r="B582" t="str">
        <f t="shared" si="559"/>
        <v>ATTREZZATURE IND.LI E COMM.LI</v>
      </c>
      <c r="C582" s="77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  <c r="AA582" s="72"/>
      <c r="AB582" s="72"/>
      <c r="AC582" s="72"/>
      <c r="AD582" s="72"/>
      <c r="AE582" s="72"/>
      <c r="AF582" s="72"/>
      <c r="AG582" s="72"/>
      <c r="AH582" s="72"/>
      <c r="AI582" s="72"/>
      <c r="AJ582" s="72"/>
      <c r="AK582" s="72">
        <f t="shared" ref="AK582:BA582" si="562">+AJ582+AK574</f>
        <v>0</v>
      </c>
      <c r="AL582" s="72">
        <f t="shared" si="562"/>
        <v>0</v>
      </c>
      <c r="AM582" s="72">
        <f t="shared" si="562"/>
        <v>0</v>
      </c>
      <c r="AN582" s="72">
        <f t="shared" si="562"/>
        <v>0</v>
      </c>
      <c r="AO582" s="72">
        <f t="shared" si="562"/>
        <v>0</v>
      </c>
      <c r="AP582" s="72">
        <f t="shared" si="562"/>
        <v>0</v>
      </c>
      <c r="AQ582" s="72">
        <f t="shared" si="562"/>
        <v>0</v>
      </c>
      <c r="AR582" s="72">
        <f t="shared" si="562"/>
        <v>0</v>
      </c>
      <c r="AS582" s="72">
        <f t="shared" si="562"/>
        <v>0</v>
      </c>
      <c r="AT582" s="72">
        <f t="shared" si="562"/>
        <v>0</v>
      </c>
      <c r="AU582" s="72">
        <f t="shared" si="562"/>
        <v>0</v>
      </c>
      <c r="AV582" s="72">
        <f t="shared" si="562"/>
        <v>0</v>
      </c>
      <c r="AW582" s="72">
        <f t="shared" si="562"/>
        <v>0</v>
      </c>
      <c r="AX582" s="72">
        <f t="shared" si="562"/>
        <v>0</v>
      </c>
      <c r="AY582" s="72">
        <f t="shared" si="562"/>
        <v>0</v>
      </c>
      <c r="AZ582" s="72">
        <f t="shared" si="562"/>
        <v>0</v>
      </c>
      <c r="BA582" s="72">
        <f t="shared" si="562"/>
        <v>0</v>
      </c>
    </row>
    <row r="583" spans="2:53" x14ac:dyDescent="0.25">
      <c r="B583" t="str">
        <f t="shared" si="559"/>
        <v>ALTRI BENI</v>
      </c>
      <c r="C583" s="77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  <c r="AA583" s="72"/>
      <c r="AB583" s="72"/>
      <c r="AC583" s="72"/>
      <c r="AD583" s="72"/>
      <c r="AE583" s="72"/>
      <c r="AF583" s="72"/>
      <c r="AG583" s="72"/>
      <c r="AH583" s="72"/>
      <c r="AI583" s="72"/>
      <c r="AJ583" s="72"/>
      <c r="AK583" s="72">
        <f t="shared" ref="AK583:BA583" si="563">+AJ583+AK575</f>
        <v>0</v>
      </c>
      <c r="AL583" s="72">
        <f t="shared" si="563"/>
        <v>0</v>
      </c>
      <c r="AM583" s="72">
        <f t="shared" si="563"/>
        <v>0</v>
      </c>
      <c r="AN583" s="72">
        <f t="shared" si="563"/>
        <v>0</v>
      </c>
      <c r="AO583" s="72">
        <f t="shared" si="563"/>
        <v>0</v>
      </c>
      <c r="AP583" s="72">
        <f t="shared" si="563"/>
        <v>0</v>
      </c>
      <c r="AQ583" s="72">
        <f t="shared" si="563"/>
        <v>0</v>
      </c>
      <c r="AR583" s="72">
        <f t="shared" si="563"/>
        <v>0</v>
      </c>
      <c r="AS583" s="72">
        <f t="shared" si="563"/>
        <v>0</v>
      </c>
      <c r="AT583" s="72">
        <f t="shared" si="563"/>
        <v>0</v>
      </c>
      <c r="AU583" s="72">
        <f t="shared" si="563"/>
        <v>0</v>
      </c>
      <c r="AV583" s="72">
        <f t="shared" si="563"/>
        <v>0</v>
      </c>
      <c r="AW583" s="72">
        <f t="shared" si="563"/>
        <v>0</v>
      </c>
      <c r="AX583" s="72">
        <f t="shared" si="563"/>
        <v>0</v>
      </c>
      <c r="AY583" s="72">
        <f t="shared" si="563"/>
        <v>0</v>
      </c>
      <c r="AZ583" s="72">
        <f t="shared" si="563"/>
        <v>0</v>
      </c>
      <c r="BA583" s="72">
        <f t="shared" si="563"/>
        <v>0</v>
      </c>
    </row>
    <row r="584" spans="2:53" x14ac:dyDescent="0.25">
      <c r="B584" t="str">
        <f t="shared" si="559"/>
        <v>COSTI D'IMPIANTO E AMPLIAMENTO</v>
      </c>
      <c r="C584" s="77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  <c r="AA584" s="72"/>
      <c r="AB584" s="72"/>
      <c r="AC584" s="72"/>
      <c r="AD584" s="72"/>
      <c r="AE584" s="72"/>
      <c r="AF584" s="72"/>
      <c r="AG584" s="72"/>
      <c r="AH584" s="72"/>
      <c r="AI584" s="72"/>
      <c r="AJ584" s="72"/>
      <c r="AK584" s="72">
        <f t="shared" ref="AK584:BA584" si="564">+AJ584+AK576</f>
        <v>0</v>
      </c>
      <c r="AL584" s="72">
        <f t="shared" si="564"/>
        <v>0</v>
      </c>
      <c r="AM584" s="72">
        <f t="shared" si="564"/>
        <v>0</v>
      </c>
      <c r="AN584" s="72">
        <f t="shared" si="564"/>
        <v>0</v>
      </c>
      <c r="AO584" s="72">
        <f t="shared" si="564"/>
        <v>0</v>
      </c>
      <c r="AP584" s="72">
        <f t="shared" si="564"/>
        <v>0</v>
      </c>
      <c r="AQ584" s="72">
        <f t="shared" si="564"/>
        <v>0</v>
      </c>
      <c r="AR584" s="72">
        <f t="shared" si="564"/>
        <v>0</v>
      </c>
      <c r="AS584" s="72">
        <f t="shared" si="564"/>
        <v>0</v>
      </c>
      <c r="AT584" s="72">
        <f t="shared" si="564"/>
        <v>0</v>
      </c>
      <c r="AU584" s="72">
        <f t="shared" si="564"/>
        <v>0</v>
      </c>
      <c r="AV584" s="72">
        <f t="shared" si="564"/>
        <v>0</v>
      </c>
      <c r="AW584" s="72">
        <f t="shared" si="564"/>
        <v>0</v>
      </c>
      <c r="AX584" s="72">
        <f t="shared" si="564"/>
        <v>0</v>
      </c>
      <c r="AY584" s="72">
        <f t="shared" si="564"/>
        <v>0</v>
      </c>
      <c r="AZ584" s="72">
        <f t="shared" si="564"/>
        <v>0</v>
      </c>
      <c r="BA584" s="72">
        <f t="shared" si="564"/>
        <v>0</v>
      </c>
    </row>
    <row r="585" spans="2:53" x14ac:dyDescent="0.25">
      <c r="B585" t="str">
        <f t="shared" si="559"/>
        <v>Ricerca &amp; Sviluppo</v>
      </c>
      <c r="C585" s="77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  <c r="AB585" s="72"/>
      <c r="AC585" s="72"/>
      <c r="AD585" s="72"/>
      <c r="AE585" s="72"/>
      <c r="AF585" s="72"/>
      <c r="AG585" s="72"/>
      <c r="AH585" s="72"/>
      <c r="AI585" s="72"/>
      <c r="AJ585" s="72"/>
      <c r="AK585" s="72">
        <f t="shared" ref="AK585:BA585" si="565">+AJ585+AK577</f>
        <v>0</v>
      </c>
      <c r="AL585" s="72">
        <f t="shared" si="565"/>
        <v>0</v>
      </c>
      <c r="AM585" s="72">
        <f t="shared" si="565"/>
        <v>0</v>
      </c>
      <c r="AN585" s="72">
        <f t="shared" si="565"/>
        <v>0</v>
      </c>
      <c r="AO585" s="72">
        <f t="shared" si="565"/>
        <v>0</v>
      </c>
      <c r="AP585" s="72">
        <f t="shared" si="565"/>
        <v>0</v>
      </c>
      <c r="AQ585" s="72">
        <f t="shared" si="565"/>
        <v>0</v>
      </c>
      <c r="AR585" s="72">
        <f t="shared" si="565"/>
        <v>0</v>
      </c>
      <c r="AS585" s="72">
        <f t="shared" si="565"/>
        <v>0</v>
      </c>
      <c r="AT585" s="72">
        <f t="shared" si="565"/>
        <v>0</v>
      </c>
      <c r="AU585" s="72">
        <f t="shared" si="565"/>
        <v>0</v>
      </c>
      <c r="AV585" s="72">
        <f t="shared" si="565"/>
        <v>0</v>
      </c>
      <c r="AW585" s="72">
        <f t="shared" si="565"/>
        <v>0</v>
      </c>
      <c r="AX585" s="72">
        <f t="shared" si="565"/>
        <v>0</v>
      </c>
      <c r="AY585" s="72">
        <f t="shared" si="565"/>
        <v>0</v>
      </c>
      <c r="AZ585" s="72">
        <f t="shared" si="565"/>
        <v>0</v>
      </c>
      <c r="BA585" s="72">
        <f t="shared" si="565"/>
        <v>0</v>
      </c>
    </row>
    <row r="586" spans="2:53" x14ac:dyDescent="0.25">
      <c r="B586" t="str">
        <f t="shared" si="559"/>
        <v>ALTRE IMM.NI IMMATERIALI</v>
      </c>
      <c r="C586" s="77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  <c r="AA586" s="72"/>
      <c r="AB586" s="72"/>
      <c r="AC586" s="72"/>
      <c r="AD586" s="72"/>
      <c r="AE586" s="72"/>
      <c r="AF586" s="72"/>
      <c r="AG586" s="72"/>
      <c r="AH586" s="72"/>
      <c r="AI586" s="72"/>
      <c r="AJ586" s="72"/>
      <c r="AK586" s="72">
        <f t="shared" ref="AK586:BA586" si="566">+AJ586+AK578</f>
        <v>0</v>
      </c>
      <c r="AL586" s="72">
        <f t="shared" si="566"/>
        <v>0</v>
      </c>
      <c r="AM586" s="72">
        <f t="shared" si="566"/>
        <v>0</v>
      </c>
      <c r="AN586" s="72">
        <f t="shared" si="566"/>
        <v>0</v>
      </c>
      <c r="AO586" s="72">
        <f t="shared" si="566"/>
        <v>0</v>
      </c>
      <c r="AP586" s="72">
        <f t="shared" si="566"/>
        <v>0</v>
      </c>
      <c r="AQ586" s="72">
        <f t="shared" si="566"/>
        <v>0</v>
      </c>
      <c r="AR586" s="72">
        <f t="shared" si="566"/>
        <v>0</v>
      </c>
      <c r="AS586" s="72">
        <f t="shared" si="566"/>
        <v>0</v>
      </c>
      <c r="AT586" s="72">
        <f t="shared" si="566"/>
        <v>0</v>
      </c>
      <c r="AU586" s="72">
        <f t="shared" si="566"/>
        <v>0</v>
      </c>
      <c r="AV586" s="72">
        <f t="shared" si="566"/>
        <v>0</v>
      </c>
      <c r="AW586" s="72">
        <f t="shared" si="566"/>
        <v>0</v>
      </c>
      <c r="AX586" s="72">
        <f t="shared" si="566"/>
        <v>0</v>
      </c>
      <c r="AY586" s="72">
        <f t="shared" si="566"/>
        <v>0</v>
      </c>
      <c r="AZ586" s="72">
        <f t="shared" si="566"/>
        <v>0</v>
      </c>
      <c r="BA586" s="72">
        <f t="shared" si="566"/>
        <v>0</v>
      </c>
    </row>
    <row r="588" spans="2:53" ht="30" x14ac:dyDescent="0.25">
      <c r="C588" s="75" t="s">
        <v>274</v>
      </c>
      <c r="F588" s="75" t="s">
        <v>275</v>
      </c>
      <c r="G588" s="75" t="s">
        <v>275</v>
      </c>
      <c r="H588" s="75" t="s">
        <v>275</v>
      </c>
      <c r="I588" s="75" t="s">
        <v>275</v>
      </c>
      <c r="J588" s="75" t="s">
        <v>275</v>
      </c>
      <c r="K588" s="75" t="s">
        <v>275</v>
      </c>
      <c r="L588" s="75" t="s">
        <v>275</v>
      </c>
      <c r="M588" s="75" t="s">
        <v>275</v>
      </c>
      <c r="N588" s="75" t="s">
        <v>275</v>
      </c>
      <c r="O588" s="75" t="s">
        <v>275</v>
      </c>
      <c r="P588" s="75" t="s">
        <v>275</v>
      </c>
      <c r="Q588" s="75" t="s">
        <v>275</v>
      </c>
      <c r="R588" s="75" t="s">
        <v>275</v>
      </c>
      <c r="S588" s="75" t="s">
        <v>275</v>
      </c>
      <c r="T588" s="75" t="s">
        <v>275</v>
      </c>
      <c r="U588" s="75" t="s">
        <v>275</v>
      </c>
      <c r="V588" s="75" t="s">
        <v>275</v>
      </c>
      <c r="W588" s="75" t="s">
        <v>275</v>
      </c>
      <c r="X588" s="75" t="s">
        <v>275</v>
      </c>
      <c r="Y588" s="75" t="s">
        <v>275</v>
      </c>
      <c r="Z588" s="75" t="s">
        <v>275</v>
      </c>
      <c r="AA588" s="75" t="s">
        <v>275</v>
      </c>
      <c r="AB588" s="75" t="s">
        <v>275</v>
      </c>
      <c r="AC588" s="75" t="s">
        <v>275</v>
      </c>
      <c r="AD588" s="75" t="s">
        <v>275</v>
      </c>
      <c r="AE588" s="75" t="s">
        <v>275</v>
      </c>
      <c r="AF588" s="75" t="s">
        <v>275</v>
      </c>
      <c r="AG588" s="75" t="s">
        <v>275</v>
      </c>
      <c r="AH588" s="75" t="s">
        <v>275</v>
      </c>
      <c r="AI588" s="75" t="s">
        <v>275</v>
      </c>
      <c r="AJ588" s="75" t="s">
        <v>275</v>
      </c>
      <c r="AK588" s="75" t="s">
        <v>275</v>
      </c>
      <c r="AL588" s="75" t="s">
        <v>275</v>
      </c>
      <c r="AM588" s="75" t="s">
        <v>275</v>
      </c>
      <c r="AN588" s="75" t="s">
        <v>275</v>
      </c>
      <c r="AO588" s="75" t="s">
        <v>275</v>
      </c>
      <c r="AP588" s="75" t="s">
        <v>275</v>
      </c>
      <c r="AQ588" s="75" t="s">
        <v>275</v>
      </c>
      <c r="AR588" s="75" t="s">
        <v>275</v>
      </c>
      <c r="AS588" s="75" t="s">
        <v>275</v>
      </c>
      <c r="AT588" s="75" t="s">
        <v>275</v>
      </c>
      <c r="AU588" s="75" t="s">
        <v>275</v>
      </c>
      <c r="AV588" s="75" t="s">
        <v>275</v>
      </c>
      <c r="AW588" s="75" t="s">
        <v>275</v>
      </c>
      <c r="AX588" s="75" t="s">
        <v>275</v>
      </c>
      <c r="AY588" s="75" t="s">
        <v>275</v>
      </c>
      <c r="AZ588" s="75" t="s">
        <v>275</v>
      </c>
      <c r="BA588" s="75" t="s">
        <v>275</v>
      </c>
    </row>
    <row r="589" spans="2:53" x14ac:dyDescent="0.25">
      <c r="B589" t="str">
        <f t="shared" ref="B589:C595" si="567">+B572</f>
        <v>FABBRICATI</v>
      </c>
      <c r="C589" s="77">
        <f t="shared" si="567"/>
        <v>0.1</v>
      </c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  <c r="AA589" s="72"/>
      <c r="AB589" s="72"/>
      <c r="AC589" s="72"/>
      <c r="AD589" s="72"/>
      <c r="AE589" s="72"/>
      <c r="AF589" s="72"/>
      <c r="AG589" s="72"/>
      <c r="AH589" s="72"/>
      <c r="AI589" s="72"/>
      <c r="AJ589" s="72"/>
      <c r="AK589" s="72"/>
      <c r="AL589" s="72">
        <f>+(AL$5*$C589)/12</f>
        <v>0</v>
      </c>
      <c r="AM589" s="72">
        <f>+IF(AL597=$AL5,0,1)*(SUM($AL5)*$C589)/12</f>
        <v>0</v>
      </c>
      <c r="AN589" s="72">
        <f t="shared" ref="AN589:BA595" si="568">+IF(AM597=$AL5,0,1)*(SUM($AL5)*$C589)/12</f>
        <v>0</v>
      </c>
      <c r="AO589" s="72">
        <f t="shared" si="568"/>
        <v>0</v>
      </c>
      <c r="AP589" s="72">
        <f t="shared" si="568"/>
        <v>0</v>
      </c>
      <c r="AQ589" s="72">
        <f t="shared" si="568"/>
        <v>0</v>
      </c>
      <c r="AR589" s="72">
        <f t="shared" si="568"/>
        <v>0</v>
      </c>
      <c r="AS589" s="72">
        <f t="shared" si="568"/>
        <v>0</v>
      </c>
      <c r="AT589" s="72">
        <f t="shared" si="568"/>
        <v>0</v>
      </c>
      <c r="AU589" s="72">
        <f t="shared" si="568"/>
        <v>0</v>
      </c>
      <c r="AV589" s="72">
        <f t="shared" si="568"/>
        <v>0</v>
      </c>
      <c r="AW589" s="72">
        <f t="shared" si="568"/>
        <v>0</v>
      </c>
      <c r="AX589" s="72">
        <f t="shared" si="568"/>
        <v>0</v>
      </c>
      <c r="AY589" s="72">
        <f t="shared" si="568"/>
        <v>0</v>
      </c>
      <c r="AZ589" s="72">
        <f t="shared" si="568"/>
        <v>0</v>
      </c>
      <c r="BA589" s="72">
        <f t="shared" si="568"/>
        <v>0</v>
      </c>
    </row>
    <row r="590" spans="2:53" x14ac:dyDescent="0.25">
      <c r="B590" t="str">
        <f t="shared" si="567"/>
        <v>IMPIANTI E MACCHINARI</v>
      </c>
      <c r="C590" s="77">
        <f t="shared" si="567"/>
        <v>0.1</v>
      </c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  <c r="AA590" s="72"/>
      <c r="AB590" s="72"/>
      <c r="AC590" s="72"/>
      <c r="AD590" s="72"/>
      <c r="AE590" s="72"/>
      <c r="AF590" s="72"/>
      <c r="AG590" s="72"/>
      <c r="AH590" s="72"/>
      <c r="AI590" s="72"/>
      <c r="AJ590" s="72"/>
      <c r="AK590" s="72"/>
      <c r="AL590" s="72">
        <f>+(AL$6*$C590)/12</f>
        <v>0</v>
      </c>
      <c r="AM590" s="72">
        <f t="shared" ref="AM590:BA595" si="569">+IF(AL598=$AL6,0,1)*(SUM($AL6)*$C590)/12</f>
        <v>0</v>
      </c>
      <c r="AN590" s="72">
        <f t="shared" si="569"/>
        <v>0</v>
      </c>
      <c r="AO590" s="72">
        <f t="shared" si="569"/>
        <v>0</v>
      </c>
      <c r="AP590" s="72">
        <f t="shared" si="569"/>
        <v>0</v>
      </c>
      <c r="AQ590" s="72">
        <f t="shared" si="569"/>
        <v>0</v>
      </c>
      <c r="AR590" s="72">
        <f t="shared" si="569"/>
        <v>0</v>
      </c>
      <c r="AS590" s="72">
        <f t="shared" si="569"/>
        <v>0</v>
      </c>
      <c r="AT590" s="72">
        <f t="shared" si="569"/>
        <v>0</v>
      </c>
      <c r="AU590" s="72">
        <f t="shared" si="569"/>
        <v>0</v>
      </c>
      <c r="AV590" s="72">
        <f t="shared" si="569"/>
        <v>0</v>
      </c>
      <c r="AW590" s="72">
        <f t="shared" si="569"/>
        <v>0</v>
      </c>
      <c r="AX590" s="72">
        <f t="shared" si="569"/>
        <v>0</v>
      </c>
      <c r="AY590" s="72">
        <f t="shared" si="569"/>
        <v>0</v>
      </c>
      <c r="AZ590" s="72">
        <f t="shared" si="569"/>
        <v>0</v>
      </c>
      <c r="BA590" s="72">
        <f t="shared" si="569"/>
        <v>0</v>
      </c>
    </row>
    <row r="591" spans="2:53" x14ac:dyDescent="0.25">
      <c r="B591" t="str">
        <f t="shared" si="567"/>
        <v>ATTREZZATURE IND.LI E COMM.LI</v>
      </c>
      <c r="C591" s="77">
        <f t="shared" si="567"/>
        <v>0.1</v>
      </c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  <c r="AA591" s="72"/>
      <c r="AB591" s="72"/>
      <c r="AC591" s="72"/>
      <c r="AD591" s="72"/>
      <c r="AE591" s="72"/>
      <c r="AF591" s="72"/>
      <c r="AG591" s="72"/>
      <c r="AH591" s="72"/>
      <c r="AI591" s="72"/>
      <c r="AJ591" s="72"/>
      <c r="AK591" s="72"/>
      <c r="AL591" s="72">
        <f>+(AL$7*$C591)/12</f>
        <v>0</v>
      </c>
      <c r="AM591" s="72">
        <f t="shared" si="569"/>
        <v>0</v>
      </c>
      <c r="AN591" s="72">
        <f t="shared" si="568"/>
        <v>0</v>
      </c>
      <c r="AO591" s="72">
        <f t="shared" si="568"/>
        <v>0</v>
      </c>
      <c r="AP591" s="72">
        <f t="shared" si="568"/>
        <v>0</v>
      </c>
      <c r="AQ591" s="72">
        <f t="shared" si="568"/>
        <v>0</v>
      </c>
      <c r="AR591" s="72">
        <f t="shared" si="568"/>
        <v>0</v>
      </c>
      <c r="AS591" s="72">
        <f t="shared" si="568"/>
        <v>0</v>
      </c>
      <c r="AT591" s="72">
        <f t="shared" si="568"/>
        <v>0</v>
      </c>
      <c r="AU591" s="72">
        <f t="shared" si="568"/>
        <v>0</v>
      </c>
      <c r="AV591" s="72">
        <f t="shared" si="568"/>
        <v>0</v>
      </c>
      <c r="AW591" s="72">
        <f t="shared" si="568"/>
        <v>0</v>
      </c>
      <c r="AX591" s="72">
        <f t="shared" si="568"/>
        <v>0</v>
      </c>
      <c r="AY591" s="72">
        <f t="shared" si="568"/>
        <v>0</v>
      </c>
      <c r="AZ591" s="72">
        <f t="shared" si="568"/>
        <v>0</v>
      </c>
      <c r="BA591" s="72">
        <f t="shared" si="568"/>
        <v>0</v>
      </c>
    </row>
    <row r="592" spans="2:53" x14ac:dyDescent="0.25">
      <c r="B592" t="str">
        <f t="shared" si="567"/>
        <v>ALTRI BENI</v>
      </c>
      <c r="C592" s="77">
        <f t="shared" si="567"/>
        <v>0.1</v>
      </c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  <c r="AA592" s="72"/>
      <c r="AB592" s="72"/>
      <c r="AC592" s="72"/>
      <c r="AD592" s="72"/>
      <c r="AE592" s="72"/>
      <c r="AF592" s="72"/>
      <c r="AG592" s="72"/>
      <c r="AH592" s="72"/>
      <c r="AI592" s="72"/>
      <c r="AJ592" s="72"/>
      <c r="AK592" s="72"/>
      <c r="AL592" s="72">
        <f>+(AL$8*$C592)/12</f>
        <v>0</v>
      </c>
      <c r="AM592" s="72">
        <f t="shared" si="569"/>
        <v>0</v>
      </c>
      <c r="AN592" s="72">
        <f t="shared" si="568"/>
        <v>0</v>
      </c>
      <c r="AO592" s="72">
        <f t="shared" si="568"/>
        <v>0</v>
      </c>
      <c r="AP592" s="72">
        <f t="shared" si="568"/>
        <v>0</v>
      </c>
      <c r="AQ592" s="72">
        <f t="shared" si="568"/>
        <v>0</v>
      </c>
      <c r="AR592" s="72">
        <f t="shared" si="568"/>
        <v>0</v>
      </c>
      <c r="AS592" s="72">
        <f t="shared" si="568"/>
        <v>0</v>
      </c>
      <c r="AT592" s="72">
        <f t="shared" si="568"/>
        <v>0</v>
      </c>
      <c r="AU592" s="72">
        <f t="shared" si="568"/>
        <v>0</v>
      </c>
      <c r="AV592" s="72">
        <f t="shared" si="568"/>
        <v>0</v>
      </c>
      <c r="AW592" s="72">
        <f t="shared" si="568"/>
        <v>0</v>
      </c>
      <c r="AX592" s="72">
        <f t="shared" si="568"/>
        <v>0</v>
      </c>
      <c r="AY592" s="72">
        <f t="shared" si="568"/>
        <v>0</v>
      </c>
      <c r="AZ592" s="72">
        <f t="shared" si="568"/>
        <v>0</v>
      </c>
      <c r="BA592" s="72">
        <f t="shared" si="568"/>
        <v>0</v>
      </c>
    </row>
    <row r="593" spans="2:53" x14ac:dyDescent="0.25">
      <c r="B593" t="str">
        <f t="shared" si="567"/>
        <v>COSTI D'IMPIANTO E AMPLIAMENTO</v>
      </c>
      <c r="C593" s="77">
        <f t="shared" si="567"/>
        <v>0.1</v>
      </c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  <c r="AA593" s="72"/>
      <c r="AB593" s="72"/>
      <c r="AC593" s="72"/>
      <c r="AD593" s="72"/>
      <c r="AE593" s="72"/>
      <c r="AF593" s="72"/>
      <c r="AG593" s="72"/>
      <c r="AH593" s="72"/>
      <c r="AI593" s="72"/>
      <c r="AJ593" s="72"/>
      <c r="AK593" s="72"/>
      <c r="AL593" s="72">
        <f>+(AL$9*$C593)/12</f>
        <v>0</v>
      </c>
      <c r="AM593" s="72">
        <f t="shared" si="569"/>
        <v>0</v>
      </c>
      <c r="AN593" s="72">
        <f t="shared" si="568"/>
        <v>0</v>
      </c>
      <c r="AO593" s="72">
        <f t="shared" si="568"/>
        <v>0</v>
      </c>
      <c r="AP593" s="72">
        <f t="shared" si="568"/>
        <v>0</v>
      </c>
      <c r="AQ593" s="72">
        <f t="shared" si="568"/>
        <v>0</v>
      </c>
      <c r="AR593" s="72">
        <f t="shared" si="568"/>
        <v>0</v>
      </c>
      <c r="AS593" s="72">
        <f t="shared" si="568"/>
        <v>0</v>
      </c>
      <c r="AT593" s="72">
        <f t="shared" si="568"/>
        <v>0</v>
      </c>
      <c r="AU593" s="72">
        <f t="shared" si="568"/>
        <v>0</v>
      </c>
      <c r="AV593" s="72">
        <f t="shared" si="568"/>
        <v>0</v>
      </c>
      <c r="AW593" s="72">
        <f t="shared" si="568"/>
        <v>0</v>
      </c>
      <c r="AX593" s="72">
        <f t="shared" si="568"/>
        <v>0</v>
      </c>
      <c r="AY593" s="72">
        <f t="shared" si="568"/>
        <v>0</v>
      </c>
      <c r="AZ593" s="72">
        <f t="shared" si="568"/>
        <v>0</v>
      </c>
      <c r="BA593" s="72">
        <f t="shared" si="568"/>
        <v>0</v>
      </c>
    </row>
    <row r="594" spans="2:53" x14ac:dyDescent="0.25">
      <c r="B594" t="str">
        <f t="shared" si="567"/>
        <v>Ricerca &amp; Sviluppo</v>
      </c>
      <c r="C594" s="77">
        <f t="shared" si="567"/>
        <v>0.1</v>
      </c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  <c r="AA594" s="72"/>
      <c r="AB594" s="72"/>
      <c r="AC594" s="72"/>
      <c r="AD594" s="72"/>
      <c r="AE594" s="72"/>
      <c r="AF594" s="72"/>
      <c r="AG594" s="72"/>
      <c r="AH594" s="72"/>
      <c r="AI594" s="72"/>
      <c r="AJ594" s="72"/>
      <c r="AK594" s="72"/>
      <c r="AL594" s="72">
        <f>+(AL$10*$C594)/12</f>
        <v>0</v>
      </c>
      <c r="AM594" s="72">
        <f t="shared" si="569"/>
        <v>0</v>
      </c>
      <c r="AN594" s="72">
        <f t="shared" si="568"/>
        <v>0</v>
      </c>
      <c r="AO594" s="72">
        <f t="shared" si="568"/>
        <v>0</v>
      </c>
      <c r="AP594" s="72">
        <f t="shared" si="568"/>
        <v>0</v>
      </c>
      <c r="AQ594" s="72">
        <f t="shared" si="568"/>
        <v>0</v>
      </c>
      <c r="AR594" s="72">
        <f t="shared" si="568"/>
        <v>0</v>
      </c>
      <c r="AS594" s="72">
        <f t="shared" si="568"/>
        <v>0</v>
      </c>
      <c r="AT594" s="72">
        <f t="shared" si="568"/>
        <v>0</v>
      </c>
      <c r="AU594" s="72">
        <f t="shared" si="568"/>
        <v>0</v>
      </c>
      <c r="AV594" s="72">
        <f t="shared" si="568"/>
        <v>0</v>
      </c>
      <c r="AW594" s="72">
        <f t="shared" si="568"/>
        <v>0</v>
      </c>
      <c r="AX594" s="72">
        <f t="shared" si="568"/>
        <v>0</v>
      </c>
      <c r="AY594" s="72">
        <f t="shared" si="568"/>
        <v>0</v>
      </c>
      <c r="AZ594" s="72">
        <f t="shared" si="568"/>
        <v>0</v>
      </c>
      <c r="BA594" s="72">
        <f t="shared" si="568"/>
        <v>0</v>
      </c>
    </row>
    <row r="595" spans="2:53" x14ac:dyDescent="0.25">
      <c r="B595" t="str">
        <f t="shared" si="567"/>
        <v>ALTRE IMM.NI IMMATERIALI</v>
      </c>
      <c r="C595" s="77">
        <f t="shared" si="567"/>
        <v>0.1</v>
      </c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  <c r="AA595" s="72"/>
      <c r="AB595" s="72"/>
      <c r="AC595" s="72"/>
      <c r="AD595" s="72"/>
      <c r="AE595" s="72"/>
      <c r="AF595" s="72"/>
      <c r="AG595" s="72"/>
      <c r="AH595" s="72"/>
      <c r="AI595" s="72"/>
      <c r="AJ595" s="72"/>
      <c r="AK595" s="72"/>
      <c r="AL595" s="72">
        <f>+(AL$11*$C595)/12</f>
        <v>0</v>
      </c>
      <c r="AM595" s="72">
        <f t="shared" si="569"/>
        <v>0</v>
      </c>
      <c r="AN595" s="72">
        <f t="shared" si="568"/>
        <v>0</v>
      </c>
      <c r="AO595" s="72">
        <f t="shared" si="568"/>
        <v>0</v>
      </c>
      <c r="AP595" s="72">
        <f t="shared" si="568"/>
        <v>0</v>
      </c>
      <c r="AQ595" s="72">
        <f t="shared" si="568"/>
        <v>0</v>
      </c>
      <c r="AR595" s="72">
        <f t="shared" si="568"/>
        <v>0</v>
      </c>
      <c r="AS595" s="72">
        <f t="shared" si="568"/>
        <v>0</v>
      </c>
      <c r="AT595" s="72">
        <f t="shared" si="568"/>
        <v>0</v>
      </c>
      <c r="AU595" s="72">
        <f t="shared" si="568"/>
        <v>0</v>
      </c>
      <c r="AV595" s="72">
        <f t="shared" si="568"/>
        <v>0</v>
      </c>
      <c r="AW595" s="72">
        <f t="shared" si="568"/>
        <v>0</v>
      </c>
      <c r="AX595" s="72">
        <f t="shared" si="568"/>
        <v>0</v>
      </c>
      <c r="AY595" s="72">
        <f t="shared" si="568"/>
        <v>0</v>
      </c>
      <c r="AZ595" s="72">
        <f t="shared" si="568"/>
        <v>0</v>
      </c>
      <c r="BA595" s="72">
        <f t="shared" si="568"/>
        <v>0</v>
      </c>
    </row>
    <row r="596" spans="2:53" ht="30" x14ac:dyDescent="0.25">
      <c r="C596" s="75"/>
      <c r="F596" s="75" t="s">
        <v>276</v>
      </c>
      <c r="G596" s="75" t="s">
        <v>276</v>
      </c>
      <c r="H596" s="75" t="s">
        <v>276</v>
      </c>
      <c r="I596" s="75" t="s">
        <v>276</v>
      </c>
      <c r="J596" s="75" t="s">
        <v>276</v>
      </c>
      <c r="K596" s="75" t="s">
        <v>276</v>
      </c>
      <c r="L596" s="75" t="s">
        <v>276</v>
      </c>
      <c r="M596" s="75" t="s">
        <v>276</v>
      </c>
      <c r="N596" s="75" t="s">
        <v>276</v>
      </c>
      <c r="O596" s="75" t="s">
        <v>276</v>
      </c>
      <c r="P596" s="75" t="s">
        <v>276</v>
      </c>
      <c r="Q596" s="75" t="s">
        <v>276</v>
      </c>
      <c r="R596" s="75" t="s">
        <v>276</v>
      </c>
      <c r="S596" s="75" t="s">
        <v>276</v>
      </c>
      <c r="T596" s="75" t="s">
        <v>276</v>
      </c>
      <c r="U596" s="75" t="s">
        <v>276</v>
      </c>
      <c r="V596" s="75" t="s">
        <v>276</v>
      </c>
      <c r="W596" s="75" t="s">
        <v>276</v>
      </c>
      <c r="X596" s="75" t="s">
        <v>276</v>
      </c>
      <c r="Y596" s="75" t="s">
        <v>276</v>
      </c>
      <c r="Z596" s="75" t="s">
        <v>276</v>
      </c>
      <c r="AA596" s="75" t="s">
        <v>276</v>
      </c>
      <c r="AB596" s="75" t="s">
        <v>276</v>
      </c>
      <c r="AC596" s="75" t="s">
        <v>276</v>
      </c>
      <c r="AD596" s="75" t="s">
        <v>276</v>
      </c>
      <c r="AE596" s="75" t="s">
        <v>276</v>
      </c>
      <c r="AF596" s="75" t="s">
        <v>276</v>
      </c>
      <c r="AG596" s="75" t="s">
        <v>276</v>
      </c>
      <c r="AH596" s="75" t="s">
        <v>276</v>
      </c>
      <c r="AI596" s="75" t="s">
        <v>276</v>
      </c>
      <c r="AJ596" s="75" t="s">
        <v>276</v>
      </c>
      <c r="AK596" s="75" t="s">
        <v>276</v>
      </c>
      <c r="AL596" s="75" t="s">
        <v>276</v>
      </c>
      <c r="AM596" s="75" t="s">
        <v>276</v>
      </c>
      <c r="AN596" s="75" t="s">
        <v>276</v>
      </c>
      <c r="AO596" s="75" t="s">
        <v>276</v>
      </c>
      <c r="AP596" s="75" t="s">
        <v>276</v>
      </c>
      <c r="AQ596" s="75" t="s">
        <v>276</v>
      </c>
      <c r="AR596" s="75" t="s">
        <v>276</v>
      </c>
      <c r="AS596" s="75" t="s">
        <v>276</v>
      </c>
      <c r="AT596" s="75" t="s">
        <v>276</v>
      </c>
      <c r="AU596" s="75" t="s">
        <v>276</v>
      </c>
      <c r="AV596" s="75" t="s">
        <v>276</v>
      </c>
      <c r="AW596" s="75" t="s">
        <v>276</v>
      </c>
      <c r="AX596" s="75" t="s">
        <v>276</v>
      </c>
      <c r="AY596" s="75" t="s">
        <v>276</v>
      </c>
      <c r="AZ596" s="75" t="s">
        <v>276</v>
      </c>
      <c r="BA596" s="75" t="s">
        <v>276</v>
      </c>
    </row>
    <row r="597" spans="2:53" x14ac:dyDescent="0.25">
      <c r="B597" t="str">
        <f t="shared" ref="B597:B603" si="570">+B589</f>
        <v>FABBRICATI</v>
      </c>
      <c r="C597" s="77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  <c r="AA597" s="72"/>
      <c r="AB597" s="72"/>
      <c r="AC597" s="72"/>
      <c r="AD597" s="72"/>
      <c r="AE597" s="72"/>
      <c r="AF597" s="72"/>
      <c r="AG597" s="72"/>
      <c r="AH597" s="72"/>
      <c r="AI597" s="72"/>
      <c r="AJ597" s="72"/>
      <c r="AK597" s="72"/>
      <c r="AL597" s="72">
        <f t="shared" ref="AL597:BA597" si="571">+AK597+AL589</f>
        <v>0</v>
      </c>
      <c r="AM597" s="72">
        <f t="shared" si="571"/>
        <v>0</v>
      </c>
      <c r="AN597" s="72">
        <f t="shared" si="571"/>
        <v>0</v>
      </c>
      <c r="AO597" s="72">
        <f t="shared" si="571"/>
        <v>0</v>
      </c>
      <c r="AP597" s="72">
        <f t="shared" si="571"/>
        <v>0</v>
      </c>
      <c r="AQ597" s="72">
        <f t="shared" si="571"/>
        <v>0</v>
      </c>
      <c r="AR597" s="72">
        <f t="shared" si="571"/>
        <v>0</v>
      </c>
      <c r="AS597" s="72">
        <f t="shared" si="571"/>
        <v>0</v>
      </c>
      <c r="AT597" s="72">
        <f t="shared" si="571"/>
        <v>0</v>
      </c>
      <c r="AU597" s="72">
        <f t="shared" si="571"/>
        <v>0</v>
      </c>
      <c r="AV597" s="72">
        <f t="shared" si="571"/>
        <v>0</v>
      </c>
      <c r="AW597" s="72">
        <f t="shared" si="571"/>
        <v>0</v>
      </c>
      <c r="AX597" s="72">
        <f t="shared" si="571"/>
        <v>0</v>
      </c>
      <c r="AY597" s="72">
        <f t="shared" si="571"/>
        <v>0</v>
      </c>
      <c r="AZ597" s="72">
        <f t="shared" si="571"/>
        <v>0</v>
      </c>
      <c r="BA597" s="72">
        <f t="shared" si="571"/>
        <v>0</v>
      </c>
    </row>
    <row r="598" spans="2:53" x14ac:dyDescent="0.25">
      <c r="B598" t="str">
        <f t="shared" si="570"/>
        <v>IMPIANTI E MACCHINARI</v>
      </c>
      <c r="C598" s="77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  <c r="AB598" s="72"/>
      <c r="AC598" s="72"/>
      <c r="AD598" s="72"/>
      <c r="AE598" s="72"/>
      <c r="AF598" s="72"/>
      <c r="AG598" s="72"/>
      <c r="AH598" s="72"/>
      <c r="AI598" s="72"/>
      <c r="AJ598" s="72"/>
      <c r="AK598" s="72"/>
      <c r="AL598" s="72">
        <f t="shared" ref="AL598:BA598" si="572">+AK598+AL590</f>
        <v>0</v>
      </c>
      <c r="AM598" s="72">
        <f t="shared" si="572"/>
        <v>0</v>
      </c>
      <c r="AN598" s="72">
        <f t="shared" si="572"/>
        <v>0</v>
      </c>
      <c r="AO598" s="72">
        <f t="shared" si="572"/>
        <v>0</v>
      </c>
      <c r="AP598" s="72">
        <f t="shared" si="572"/>
        <v>0</v>
      </c>
      <c r="AQ598" s="72">
        <f t="shared" si="572"/>
        <v>0</v>
      </c>
      <c r="AR598" s="72">
        <f t="shared" si="572"/>
        <v>0</v>
      </c>
      <c r="AS598" s="72">
        <f t="shared" si="572"/>
        <v>0</v>
      </c>
      <c r="AT598" s="72">
        <f t="shared" si="572"/>
        <v>0</v>
      </c>
      <c r="AU598" s="72">
        <f t="shared" si="572"/>
        <v>0</v>
      </c>
      <c r="AV598" s="72">
        <f t="shared" si="572"/>
        <v>0</v>
      </c>
      <c r="AW598" s="72">
        <f t="shared" si="572"/>
        <v>0</v>
      </c>
      <c r="AX598" s="72">
        <f t="shared" si="572"/>
        <v>0</v>
      </c>
      <c r="AY598" s="72">
        <f t="shared" si="572"/>
        <v>0</v>
      </c>
      <c r="AZ598" s="72">
        <f t="shared" si="572"/>
        <v>0</v>
      </c>
      <c r="BA598" s="72">
        <f t="shared" si="572"/>
        <v>0</v>
      </c>
    </row>
    <row r="599" spans="2:53" x14ac:dyDescent="0.25">
      <c r="B599" t="str">
        <f t="shared" si="570"/>
        <v>ATTREZZATURE IND.LI E COMM.LI</v>
      </c>
      <c r="C599" s="77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  <c r="AA599" s="72"/>
      <c r="AB599" s="72"/>
      <c r="AC599" s="72"/>
      <c r="AD599" s="72"/>
      <c r="AE599" s="72"/>
      <c r="AF599" s="72"/>
      <c r="AG599" s="72"/>
      <c r="AH599" s="72"/>
      <c r="AI599" s="72"/>
      <c r="AJ599" s="72"/>
      <c r="AK599" s="72"/>
      <c r="AL599" s="72">
        <f t="shared" ref="AL599:BA599" si="573">+AK599+AL591</f>
        <v>0</v>
      </c>
      <c r="AM599" s="72">
        <f t="shared" si="573"/>
        <v>0</v>
      </c>
      <c r="AN599" s="72">
        <f t="shared" si="573"/>
        <v>0</v>
      </c>
      <c r="AO599" s="72">
        <f t="shared" si="573"/>
        <v>0</v>
      </c>
      <c r="AP599" s="72">
        <f t="shared" si="573"/>
        <v>0</v>
      </c>
      <c r="AQ599" s="72">
        <f t="shared" si="573"/>
        <v>0</v>
      </c>
      <c r="AR599" s="72">
        <f t="shared" si="573"/>
        <v>0</v>
      </c>
      <c r="AS599" s="72">
        <f t="shared" si="573"/>
        <v>0</v>
      </c>
      <c r="AT599" s="72">
        <f t="shared" si="573"/>
        <v>0</v>
      </c>
      <c r="AU599" s="72">
        <f t="shared" si="573"/>
        <v>0</v>
      </c>
      <c r="AV599" s="72">
        <f t="shared" si="573"/>
        <v>0</v>
      </c>
      <c r="AW599" s="72">
        <f t="shared" si="573"/>
        <v>0</v>
      </c>
      <c r="AX599" s="72">
        <f t="shared" si="573"/>
        <v>0</v>
      </c>
      <c r="AY599" s="72">
        <f t="shared" si="573"/>
        <v>0</v>
      </c>
      <c r="AZ599" s="72">
        <f t="shared" si="573"/>
        <v>0</v>
      </c>
      <c r="BA599" s="72">
        <f t="shared" si="573"/>
        <v>0</v>
      </c>
    </row>
    <row r="600" spans="2:53" x14ac:dyDescent="0.25">
      <c r="B600" t="str">
        <f t="shared" si="570"/>
        <v>ALTRI BENI</v>
      </c>
      <c r="C600" s="77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  <c r="AB600" s="72"/>
      <c r="AC600" s="72"/>
      <c r="AD600" s="72"/>
      <c r="AE600" s="72"/>
      <c r="AF600" s="72"/>
      <c r="AG600" s="72"/>
      <c r="AH600" s="72"/>
      <c r="AI600" s="72"/>
      <c r="AJ600" s="72"/>
      <c r="AK600" s="72"/>
      <c r="AL600" s="72">
        <f t="shared" ref="AL600:BA600" si="574">+AK600+AL592</f>
        <v>0</v>
      </c>
      <c r="AM600" s="72">
        <f t="shared" si="574"/>
        <v>0</v>
      </c>
      <c r="AN600" s="72">
        <f t="shared" si="574"/>
        <v>0</v>
      </c>
      <c r="AO600" s="72">
        <f t="shared" si="574"/>
        <v>0</v>
      </c>
      <c r="AP600" s="72">
        <f t="shared" si="574"/>
        <v>0</v>
      </c>
      <c r="AQ600" s="72">
        <f t="shared" si="574"/>
        <v>0</v>
      </c>
      <c r="AR600" s="72">
        <f t="shared" si="574"/>
        <v>0</v>
      </c>
      <c r="AS600" s="72">
        <f t="shared" si="574"/>
        <v>0</v>
      </c>
      <c r="AT600" s="72">
        <f t="shared" si="574"/>
        <v>0</v>
      </c>
      <c r="AU600" s="72">
        <f t="shared" si="574"/>
        <v>0</v>
      </c>
      <c r="AV600" s="72">
        <f t="shared" si="574"/>
        <v>0</v>
      </c>
      <c r="AW600" s="72">
        <f t="shared" si="574"/>
        <v>0</v>
      </c>
      <c r="AX600" s="72">
        <f t="shared" si="574"/>
        <v>0</v>
      </c>
      <c r="AY600" s="72">
        <f t="shared" si="574"/>
        <v>0</v>
      </c>
      <c r="AZ600" s="72">
        <f t="shared" si="574"/>
        <v>0</v>
      </c>
      <c r="BA600" s="72">
        <f t="shared" si="574"/>
        <v>0</v>
      </c>
    </row>
    <row r="601" spans="2:53" x14ac:dyDescent="0.25">
      <c r="B601" t="str">
        <f t="shared" si="570"/>
        <v>COSTI D'IMPIANTO E AMPLIAMENTO</v>
      </c>
      <c r="C601" s="77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  <c r="AC601" s="72"/>
      <c r="AD601" s="72"/>
      <c r="AE601" s="72"/>
      <c r="AF601" s="72"/>
      <c r="AG601" s="72"/>
      <c r="AH601" s="72"/>
      <c r="AI601" s="72"/>
      <c r="AJ601" s="72"/>
      <c r="AK601" s="72"/>
      <c r="AL601" s="72">
        <f t="shared" ref="AL601:BA601" si="575">+AK601+AL593</f>
        <v>0</v>
      </c>
      <c r="AM601" s="72">
        <f t="shared" si="575"/>
        <v>0</v>
      </c>
      <c r="AN601" s="72">
        <f t="shared" si="575"/>
        <v>0</v>
      </c>
      <c r="AO601" s="72">
        <f t="shared" si="575"/>
        <v>0</v>
      </c>
      <c r="AP601" s="72">
        <f t="shared" si="575"/>
        <v>0</v>
      </c>
      <c r="AQ601" s="72">
        <f t="shared" si="575"/>
        <v>0</v>
      </c>
      <c r="AR601" s="72">
        <f t="shared" si="575"/>
        <v>0</v>
      </c>
      <c r="AS601" s="72">
        <f t="shared" si="575"/>
        <v>0</v>
      </c>
      <c r="AT601" s="72">
        <f t="shared" si="575"/>
        <v>0</v>
      </c>
      <c r="AU601" s="72">
        <f t="shared" si="575"/>
        <v>0</v>
      </c>
      <c r="AV601" s="72">
        <f t="shared" si="575"/>
        <v>0</v>
      </c>
      <c r="AW601" s="72">
        <f t="shared" si="575"/>
        <v>0</v>
      </c>
      <c r="AX601" s="72">
        <f t="shared" si="575"/>
        <v>0</v>
      </c>
      <c r="AY601" s="72">
        <f t="shared" si="575"/>
        <v>0</v>
      </c>
      <c r="AZ601" s="72">
        <f t="shared" si="575"/>
        <v>0</v>
      </c>
      <c r="BA601" s="72">
        <f t="shared" si="575"/>
        <v>0</v>
      </c>
    </row>
    <row r="602" spans="2:53" x14ac:dyDescent="0.25">
      <c r="B602" t="str">
        <f t="shared" si="570"/>
        <v>Ricerca &amp; Sviluppo</v>
      </c>
      <c r="C602" s="77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  <c r="AA602" s="72"/>
      <c r="AB602" s="72"/>
      <c r="AC602" s="72"/>
      <c r="AD602" s="72"/>
      <c r="AE602" s="72"/>
      <c r="AF602" s="72"/>
      <c r="AG602" s="72"/>
      <c r="AH602" s="72"/>
      <c r="AI602" s="72"/>
      <c r="AJ602" s="72"/>
      <c r="AK602" s="72"/>
      <c r="AL602" s="72">
        <f t="shared" ref="AL602:BA602" si="576">+AK602+AL594</f>
        <v>0</v>
      </c>
      <c r="AM602" s="72">
        <f t="shared" si="576"/>
        <v>0</v>
      </c>
      <c r="AN602" s="72">
        <f t="shared" si="576"/>
        <v>0</v>
      </c>
      <c r="AO602" s="72">
        <f t="shared" si="576"/>
        <v>0</v>
      </c>
      <c r="AP602" s="72">
        <f t="shared" si="576"/>
        <v>0</v>
      </c>
      <c r="AQ602" s="72">
        <f t="shared" si="576"/>
        <v>0</v>
      </c>
      <c r="AR602" s="72">
        <f t="shared" si="576"/>
        <v>0</v>
      </c>
      <c r="AS602" s="72">
        <f t="shared" si="576"/>
        <v>0</v>
      </c>
      <c r="AT602" s="72">
        <f t="shared" si="576"/>
        <v>0</v>
      </c>
      <c r="AU602" s="72">
        <f t="shared" si="576"/>
        <v>0</v>
      </c>
      <c r="AV602" s="72">
        <f t="shared" si="576"/>
        <v>0</v>
      </c>
      <c r="AW602" s="72">
        <f t="shared" si="576"/>
        <v>0</v>
      </c>
      <c r="AX602" s="72">
        <f t="shared" si="576"/>
        <v>0</v>
      </c>
      <c r="AY602" s="72">
        <f t="shared" si="576"/>
        <v>0</v>
      </c>
      <c r="AZ602" s="72">
        <f t="shared" si="576"/>
        <v>0</v>
      </c>
      <c r="BA602" s="72">
        <f t="shared" si="576"/>
        <v>0</v>
      </c>
    </row>
    <row r="603" spans="2:53" x14ac:dyDescent="0.25">
      <c r="B603" t="str">
        <f t="shared" si="570"/>
        <v>ALTRE IMM.NI IMMATERIALI</v>
      </c>
      <c r="C603" s="77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  <c r="AA603" s="72"/>
      <c r="AB603" s="72"/>
      <c r="AC603" s="72"/>
      <c r="AD603" s="72"/>
      <c r="AE603" s="72"/>
      <c r="AF603" s="72"/>
      <c r="AG603" s="72"/>
      <c r="AH603" s="72"/>
      <c r="AI603" s="72"/>
      <c r="AJ603" s="72"/>
      <c r="AK603" s="72"/>
      <c r="AL603" s="72">
        <f t="shared" ref="AL603:BA603" si="577">+AK603+AL595</f>
        <v>0</v>
      </c>
      <c r="AM603" s="72">
        <f t="shared" si="577"/>
        <v>0</v>
      </c>
      <c r="AN603" s="72">
        <f t="shared" si="577"/>
        <v>0</v>
      </c>
      <c r="AO603" s="72">
        <f t="shared" si="577"/>
        <v>0</v>
      </c>
      <c r="AP603" s="72">
        <f t="shared" si="577"/>
        <v>0</v>
      </c>
      <c r="AQ603" s="72">
        <f t="shared" si="577"/>
        <v>0</v>
      </c>
      <c r="AR603" s="72">
        <f t="shared" si="577"/>
        <v>0</v>
      </c>
      <c r="AS603" s="72">
        <f t="shared" si="577"/>
        <v>0</v>
      </c>
      <c r="AT603" s="72">
        <f t="shared" si="577"/>
        <v>0</v>
      </c>
      <c r="AU603" s="72">
        <f t="shared" si="577"/>
        <v>0</v>
      </c>
      <c r="AV603" s="72">
        <f t="shared" si="577"/>
        <v>0</v>
      </c>
      <c r="AW603" s="72">
        <f t="shared" si="577"/>
        <v>0</v>
      </c>
      <c r="AX603" s="72">
        <f t="shared" si="577"/>
        <v>0</v>
      </c>
      <c r="AY603" s="72">
        <f t="shared" si="577"/>
        <v>0</v>
      </c>
      <c r="AZ603" s="72">
        <f t="shared" si="577"/>
        <v>0</v>
      </c>
      <c r="BA603" s="72">
        <f t="shared" si="577"/>
        <v>0</v>
      </c>
    </row>
    <row r="605" spans="2:53" ht="30" x14ac:dyDescent="0.25">
      <c r="C605" s="75" t="s">
        <v>274</v>
      </c>
      <c r="F605" s="75" t="s">
        <v>275</v>
      </c>
      <c r="G605" s="75" t="s">
        <v>275</v>
      </c>
      <c r="H605" s="75" t="s">
        <v>275</v>
      </c>
      <c r="I605" s="75" t="s">
        <v>275</v>
      </c>
      <c r="J605" s="75" t="s">
        <v>275</v>
      </c>
      <c r="K605" s="75" t="s">
        <v>275</v>
      </c>
      <c r="L605" s="75" t="s">
        <v>275</v>
      </c>
      <c r="M605" s="75" t="s">
        <v>275</v>
      </c>
      <c r="N605" s="75" t="s">
        <v>275</v>
      </c>
      <c r="O605" s="75" t="s">
        <v>275</v>
      </c>
      <c r="P605" s="75" t="s">
        <v>275</v>
      </c>
      <c r="Q605" s="75" t="s">
        <v>275</v>
      </c>
      <c r="R605" s="75" t="s">
        <v>275</v>
      </c>
      <c r="S605" s="75" t="s">
        <v>275</v>
      </c>
      <c r="T605" s="75" t="s">
        <v>275</v>
      </c>
      <c r="U605" s="75" t="s">
        <v>275</v>
      </c>
      <c r="V605" s="75" t="s">
        <v>275</v>
      </c>
      <c r="W605" s="75" t="s">
        <v>275</v>
      </c>
      <c r="X605" s="75" t="s">
        <v>275</v>
      </c>
      <c r="Y605" s="75" t="s">
        <v>275</v>
      </c>
      <c r="Z605" s="75" t="s">
        <v>275</v>
      </c>
      <c r="AA605" s="75" t="s">
        <v>275</v>
      </c>
      <c r="AB605" s="75" t="s">
        <v>275</v>
      </c>
      <c r="AC605" s="75" t="s">
        <v>275</v>
      </c>
      <c r="AD605" s="75" t="s">
        <v>275</v>
      </c>
      <c r="AE605" s="75" t="s">
        <v>275</v>
      </c>
      <c r="AF605" s="75" t="s">
        <v>275</v>
      </c>
      <c r="AG605" s="75" t="s">
        <v>275</v>
      </c>
      <c r="AH605" s="75" t="s">
        <v>275</v>
      </c>
      <c r="AI605" s="75" t="s">
        <v>275</v>
      </c>
      <c r="AJ605" s="75" t="s">
        <v>275</v>
      </c>
      <c r="AK605" s="75" t="s">
        <v>275</v>
      </c>
      <c r="AL605" s="75" t="s">
        <v>275</v>
      </c>
      <c r="AM605" s="75" t="s">
        <v>275</v>
      </c>
      <c r="AN605" s="75" t="s">
        <v>275</v>
      </c>
      <c r="AO605" s="75" t="s">
        <v>275</v>
      </c>
      <c r="AP605" s="75" t="s">
        <v>275</v>
      </c>
      <c r="AQ605" s="75" t="s">
        <v>275</v>
      </c>
      <c r="AR605" s="75" t="s">
        <v>275</v>
      </c>
      <c r="AS605" s="75" t="s">
        <v>275</v>
      </c>
      <c r="AT605" s="75" t="s">
        <v>275</v>
      </c>
      <c r="AU605" s="75" t="s">
        <v>275</v>
      </c>
      <c r="AV605" s="75" t="s">
        <v>275</v>
      </c>
      <c r="AW605" s="75" t="s">
        <v>275</v>
      </c>
      <c r="AX605" s="75" t="s">
        <v>275</v>
      </c>
      <c r="AY605" s="75" t="s">
        <v>275</v>
      </c>
      <c r="AZ605" s="75" t="s">
        <v>275</v>
      </c>
      <c r="BA605" s="75" t="s">
        <v>275</v>
      </c>
    </row>
    <row r="606" spans="2:53" x14ac:dyDescent="0.25">
      <c r="B606" t="str">
        <f t="shared" ref="B606:C612" si="578">+B589</f>
        <v>FABBRICATI</v>
      </c>
      <c r="C606" s="77">
        <f t="shared" si="578"/>
        <v>0.1</v>
      </c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  <c r="AA606" s="72"/>
      <c r="AB606" s="72"/>
      <c r="AC606" s="72"/>
      <c r="AD606" s="72"/>
      <c r="AE606" s="72"/>
      <c r="AF606" s="72"/>
      <c r="AG606" s="72"/>
      <c r="AH606" s="72"/>
      <c r="AI606" s="72"/>
      <c r="AJ606" s="72"/>
      <c r="AK606" s="72"/>
      <c r="AL606" s="72"/>
      <c r="AM606" s="72">
        <f>+(AM$5*$C606)/12</f>
        <v>0</v>
      </c>
      <c r="AN606" s="72">
        <f>+IF(AM614=$AM5,0,1)*(SUM($AM5)*$C606)/12</f>
        <v>0</v>
      </c>
      <c r="AO606" s="72">
        <f t="shared" ref="AO606:BA612" si="579">+IF(AN614=$AM5,0,1)*(SUM($AM5)*$C606)/12</f>
        <v>0</v>
      </c>
      <c r="AP606" s="72">
        <f t="shared" si="579"/>
        <v>0</v>
      </c>
      <c r="AQ606" s="72">
        <f t="shared" si="579"/>
        <v>0</v>
      </c>
      <c r="AR606" s="72">
        <f t="shared" si="579"/>
        <v>0</v>
      </c>
      <c r="AS606" s="72">
        <f t="shared" si="579"/>
        <v>0</v>
      </c>
      <c r="AT606" s="72">
        <f t="shared" si="579"/>
        <v>0</v>
      </c>
      <c r="AU606" s="72">
        <f t="shared" si="579"/>
        <v>0</v>
      </c>
      <c r="AV606" s="72">
        <f t="shared" si="579"/>
        <v>0</v>
      </c>
      <c r="AW606" s="72">
        <f t="shared" si="579"/>
        <v>0</v>
      </c>
      <c r="AX606" s="72">
        <f t="shared" si="579"/>
        <v>0</v>
      </c>
      <c r="AY606" s="72">
        <f t="shared" si="579"/>
        <v>0</v>
      </c>
      <c r="AZ606" s="72">
        <f t="shared" si="579"/>
        <v>0</v>
      </c>
      <c r="BA606" s="72">
        <f t="shared" si="579"/>
        <v>0</v>
      </c>
    </row>
    <row r="607" spans="2:53" x14ac:dyDescent="0.25">
      <c r="B607" t="str">
        <f t="shared" si="578"/>
        <v>IMPIANTI E MACCHINARI</v>
      </c>
      <c r="C607" s="77">
        <f t="shared" si="578"/>
        <v>0.1</v>
      </c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  <c r="AA607" s="72"/>
      <c r="AB607" s="72"/>
      <c r="AC607" s="72"/>
      <c r="AD607" s="72"/>
      <c r="AE607" s="72"/>
      <c r="AF607" s="72"/>
      <c r="AG607" s="72"/>
      <c r="AH607" s="72"/>
      <c r="AI607" s="72"/>
      <c r="AJ607" s="72"/>
      <c r="AK607" s="72"/>
      <c r="AL607" s="72"/>
      <c r="AM607" s="72">
        <f>+(AM$6*$C607)/12</f>
        <v>0</v>
      </c>
      <c r="AN607" s="72">
        <f t="shared" ref="AN607:BA612" si="580">+IF(AM615=$AM6,0,1)*(SUM($AM6)*$C607)/12</f>
        <v>0</v>
      </c>
      <c r="AO607" s="72">
        <f t="shared" si="580"/>
        <v>0</v>
      </c>
      <c r="AP607" s="72">
        <f t="shared" si="580"/>
        <v>0</v>
      </c>
      <c r="AQ607" s="72">
        <f t="shared" si="580"/>
        <v>0</v>
      </c>
      <c r="AR607" s="72">
        <f t="shared" si="580"/>
        <v>0</v>
      </c>
      <c r="AS607" s="72">
        <f t="shared" si="580"/>
        <v>0</v>
      </c>
      <c r="AT607" s="72">
        <f t="shared" si="580"/>
        <v>0</v>
      </c>
      <c r="AU607" s="72">
        <f t="shared" si="580"/>
        <v>0</v>
      </c>
      <c r="AV607" s="72">
        <f t="shared" si="580"/>
        <v>0</v>
      </c>
      <c r="AW607" s="72">
        <f t="shared" si="580"/>
        <v>0</v>
      </c>
      <c r="AX607" s="72">
        <f t="shared" si="580"/>
        <v>0</v>
      </c>
      <c r="AY607" s="72">
        <f t="shared" si="580"/>
        <v>0</v>
      </c>
      <c r="AZ607" s="72">
        <f t="shared" si="580"/>
        <v>0</v>
      </c>
      <c r="BA607" s="72">
        <f t="shared" si="580"/>
        <v>0</v>
      </c>
    </row>
    <row r="608" spans="2:53" x14ac:dyDescent="0.25">
      <c r="B608" t="str">
        <f t="shared" si="578"/>
        <v>ATTREZZATURE IND.LI E COMM.LI</v>
      </c>
      <c r="C608" s="77">
        <f t="shared" si="578"/>
        <v>0.1</v>
      </c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  <c r="AA608" s="72"/>
      <c r="AB608" s="72"/>
      <c r="AC608" s="72"/>
      <c r="AD608" s="72"/>
      <c r="AE608" s="72"/>
      <c r="AF608" s="72"/>
      <c r="AG608" s="72"/>
      <c r="AH608" s="72"/>
      <c r="AI608" s="72"/>
      <c r="AJ608" s="72"/>
      <c r="AK608" s="72"/>
      <c r="AL608" s="72"/>
      <c r="AM608" s="72">
        <f>+(AM$7*$C608)/12</f>
        <v>0</v>
      </c>
      <c r="AN608" s="72">
        <f t="shared" si="580"/>
        <v>0</v>
      </c>
      <c r="AO608" s="72">
        <f t="shared" si="579"/>
        <v>0</v>
      </c>
      <c r="AP608" s="72">
        <f t="shared" si="579"/>
        <v>0</v>
      </c>
      <c r="AQ608" s="72">
        <f t="shared" si="579"/>
        <v>0</v>
      </c>
      <c r="AR608" s="72">
        <f t="shared" si="579"/>
        <v>0</v>
      </c>
      <c r="AS608" s="72">
        <f t="shared" si="579"/>
        <v>0</v>
      </c>
      <c r="AT608" s="72">
        <f t="shared" si="579"/>
        <v>0</v>
      </c>
      <c r="AU608" s="72">
        <f t="shared" si="579"/>
        <v>0</v>
      </c>
      <c r="AV608" s="72">
        <f t="shared" si="579"/>
        <v>0</v>
      </c>
      <c r="AW608" s="72">
        <f t="shared" si="579"/>
        <v>0</v>
      </c>
      <c r="AX608" s="72">
        <f t="shared" si="579"/>
        <v>0</v>
      </c>
      <c r="AY608" s="72">
        <f t="shared" si="579"/>
        <v>0</v>
      </c>
      <c r="AZ608" s="72">
        <f t="shared" si="579"/>
        <v>0</v>
      </c>
      <c r="BA608" s="72">
        <f t="shared" si="579"/>
        <v>0</v>
      </c>
    </row>
    <row r="609" spans="2:53" x14ac:dyDescent="0.25">
      <c r="B609" t="str">
        <f t="shared" si="578"/>
        <v>ALTRI BENI</v>
      </c>
      <c r="C609" s="77">
        <f t="shared" si="578"/>
        <v>0.1</v>
      </c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  <c r="AA609" s="72"/>
      <c r="AB609" s="72"/>
      <c r="AC609" s="72"/>
      <c r="AD609" s="72"/>
      <c r="AE609" s="72"/>
      <c r="AF609" s="72"/>
      <c r="AG609" s="72"/>
      <c r="AH609" s="72"/>
      <c r="AI609" s="72"/>
      <c r="AJ609" s="72"/>
      <c r="AK609" s="72"/>
      <c r="AL609" s="72"/>
      <c r="AM609" s="72">
        <f>+(AM$8*$C609)/12</f>
        <v>0</v>
      </c>
      <c r="AN609" s="72">
        <f t="shared" si="580"/>
        <v>0</v>
      </c>
      <c r="AO609" s="72">
        <f t="shared" si="579"/>
        <v>0</v>
      </c>
      <c r="AP609" s="72">
        <f t="shared" si="579"/>
        <v>0</v>
      </c>
      <c r="AQ609" s="72">
        <f t="shared" si="579"/>
        <v>0</v>
      </c>
      <c r="AR609" s="72">
        <f t="shared" si="579"/>
        <v>0</v>
      </c>
      <c r="AS609" s="72">
        <f t="shared" si="579"/>
        <v>0</v>
      </c>
      <c r="AT609" s="72">
        <f t="shared" si="579"/>
        <v>0</v>
      </c>
      <c r="AU609" s="72">
        <f t="shared" si="579"/>
        <v>0</v>
      </c>
      <c r="AV609" s="72">
        <f t="shared" si="579"/>
        <v>0</v>
      </c>
      <c r="AW609" s="72">
        <f t="shared" si="579"/>
        <v>0</v>
      </c>
      <c r="AX609" s="72">
        <f t="shared" si="579"/>
        <v>0</v>
      </c>
      <c r="AY609" s="72">
        <f t="shared" si="579"/>
        <v>0</v>
      </c>
      <c r="AZ609" s="72">
        <f t="shared" si="579"/>
        <v>0</v>
      </c>
      <c r="BA609" s="72">
        <f t="shared" si="579"/>
        <v>0</v>
      </c>
    </row>
    <row r="610" spans="2:53" x14ac:dyDescent="0.25">
      <c r="B610" t="str">
        <f t="shared" si="578"/>
        <v>COSTI D'IMPIANTO E AMPLIAMENTO</v>
      </c>
      <c r="C610" s="77">
        <f t="shared" si="578"/>
        <v>0.1</v>
      </c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  <c r="AA610" s="72"/>
      <c r="AB610" s="72"/>
      <c r="AC610" s="72"/>
      <c r="AD610" s="72"/>
      <c r="AE610" s="72"/>
      <c r="AF610" s="72"/>
      <c r="AG610" s="72"/>
      <c r="AH610" s="72"/>
      <c r="AI610" s="72"/>
      <c r="AJ610" s="72"/>
      <c r="AK610" s="72"/>
      <c r="AL610" s="72"/>
      <c r="AM610" s="72">
        <f>+(AM$9*$C610)/12</f>
        <v>0</v>
      </c>
      <c r="AN610" s="72">
        <f t="shared" si="580"/>
        <v>0</v>
      </c>
      <c r="AO610" s="72">
        <f t="shared" si="579"/>
        <v>0</v>
      </c>
      <c r="AP610" s="72">
        <f t="shared" si="579"/>
        <v>0</v>
      </c>
      <c r="AQ610" s="72">
        <f t="shared" si="579"/>
        <v>0</v>
      </c>
      <c r="AR610" s="72">
        <f t="shared" si="579"/>
        <v>0</v>
      </c>
      <c r="AS610" s="72">
        <f t="shared" si="579"/>
        <v>0</v>
      </c>
      <c r="AT610" s="72">
        <f t="shared" si="579"/>
        <v>0</v>
      </c>
      <c r="AU610" s="72">
        <f t="shared" si="579"/>
        <v>0</v>
      </c>
      <c r="AV610" s="72">
        <f t="shared" si="579"/>
        <v>0</v>
      </c>
      <c r="AW610" s="72">
        <f t="shared" si="579"/>
        <v>0</v>
      </c>
      <c r="AX610" s="72">
        <f t="shared" si="579"/>
        <v>0</v>
      </c>
      <c r="AY610" s="72">
        <f t="shared" si="579"/>
        <v>0</v>
      </c>
      <c r="AZ610" s="72">
        <f t="shared" si="579"/>
        <v>0</v>
      </c>
      <c r="BA610" s="72">
        <f t="shared" si="579"/>
        <v>0</v>
      </c>
    </row>
    <row r="611" spans="2:53" x14ac:dyDescent="0.25">
      <c r="B611" t="str">
        <f t="shared" si="578"/>
        <v>Ricerca &amp; Sviluppo</v>
      </c>
      <c r="C611" s="77">
        <f t="shared" si="578"/>
        <v>0.1</v>
      </c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  <c r="AA611" s="72"/>
      <c r="AB611" s="72"/>
      <c r="AC611" s="72"/>
      <c r="AD611" s="72"/>
      <c r="AE611" s="72"/>
      <c r="AF611" s="72"/>
      <c r="AG611" s="72"/>
      <c r="AH611" s="72"/>
      <c r="AI611" s="72"/>
      <c r="AJ611" s="72"/>
      <c r="AK611" s="72"/>
      <c r="AL611" s="72"/>
      <c r="AM611" s="72">
        <f>+(AM$10*$C611)/12</f>
        <v>0</v>
      </c>
      <c r="AN611" s="72">
        <f t="shared" si="580"/>
        <v>0</v>
      </c>
      <c r="AO611" s="72">
        <f t="shared" si="579"/>
        <v>0</v>
      </c>
      <c r="AP611" s="72">
        <f t="shared" si="579"/>
        <v>0</v>
      </c>
      <c r="AQ611" s="72">
        <f t="shared" si="579"/>
        <v>0</v>
      </c>
      <c r="AR611" s="72">
        <f t="shared" si="579"/>
        <v>0</v>
      </c>
      <c r="AS611" s="72">
        <f t="shared" si="579"/>
        <v>0</v>
      </c>
      <c r="AT611" s="72">
        <f t="shared" si="579"/>
        <v>0</v>
      </c>
      <c r="AU611" s="72">
        <f t="shared" si="579"/>
        <v>0</v>
      </c>
      <c r="AV611" s="72">
        <f t="shared" si="579"/>
        <v>0</v>
      </c>
      <c r="AW611" s="72">
        <f t="shared" si="579"/>
        <v>0</v>
      </c>
      <c r="AX611" s="72">
        <f t="shared" si="579"/>
        <v>0</v>
      </c>
      <c r="AY611" s="72">
        <f t="shared" si="579"/>
        <v>0</v>
      </c>
      <c r="AZ611" s="72">
        <f t="shared" si="579"/>
        <v>0</v>
      </c>
      <c r="BA611" s="72">
        <f t="shared" si="579"/>
        <v>0</v>
      </c>
    </row>
    <row r="612" spans="2:53" x14ac:dyDescent="0.25">
      <c r="B612" t="str">
        <f t="shared" si="578"/>
        <v>ALTRE IMM.NI IMMATERIALI</v>
      </c>
      <c r="C612" s="77">
        <f t="shared" si="578"/>
        <v>0.1</v>
      </c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  <c r="AA612" s="72"/>
      <c r="AB612" s="72"/>
      <c r="AC612" s="72"/>
      <c r="AD612" s="72"/>
      <c r="AE612" s="72"/>
      <c r="AF612" s="72"/>
      <c r="AG612" s="72"/>
      <c r="AH612" s="72"/>
      <c r="AI612" s="72"/>
      <c r="AJ612" s="72"/>
      <c r="AK612" s="72"/>
      <c r="AL612" s="72"/>
      <c r="AM612" s="72">
        <f>+(AM$11*$C612)/12</f>
        <v>0</v>
      </c>
      <c r="AN612" s="72">
        <f t="shared" si="580"/>
        <v>0</v>
      </c>
      <c r="AO612" s="72">
        <f t="shared" si="579"/>
        <v>0</v>
      </c>
      <c r="AP612" s="72">
        <f t="shared" si="579"/>
        <v>0</v>
      </c>
      <c r="AQ612" s="72">
        <f t="shared" si="579"/>
        <v>0</v>
      </c>
      <c r="AR612" s="72">
        <f t="shared" si="579"/>
        <v>0</v>
      </c>
      <c r="AS612" s="72">
        <f t="shared" si="579"/>
        <v>0</v>
      </c>
      <c r="AT612" s="72">
        <f t="shared" si="579"/>
        <v>0</v>
      </c>
      <c r="AU612" s="72">
        <f t="shared" si="579"/>
        <v>0</v>
      </c>
      <c r="AV612" s="72">
        <f t="shared" si="579"/>
        <v>0</v>
      </c>
      <c r="AW612" s="72">
        <f t="shared" si="579"/>
        <v>0</v>
      </c>
      <c r="AX612" s="72">
        <f t="shared" si="579"/>
        <v>0</v>
      </c>
      <c r="AY612" s="72">
        <f t="shared" si="579"/>
        <v>0</v>
      </c>
      <c r="AZ612" s="72">
        <f t="shared" si="579"/>
        <v>0</v>
      </c>
      <c r="BA612" s="72">
        <f t="shared" si="579"/>
        <v>0</v>
      </c>
    </row>
    <row r="613" spans="2:53" ht="30" x14ac:dyDescent="0.25">
      <c r="C613" s="75"/>
      <c r="F613" s="75" t="s">
        <v>276</v>
      </c>
      <c r="G613" s="75" t="s">
        <v>276</v>
      </c>
      <c r="H613" s="75" t="s">
        <v>276</v>
      </c>
      <c r="I613" s="75" t="s">
        <v>276</v>
      </c>
      <c r="J613" s="75" t="s">
        <v>276</v>
      </c>
      <c r="K613" s="75" t="s">
        <v>276</v>
      </c>
      <c r="L613" s="75" t="s">
        <v>276</v>
      </c>
      <c r="M613" s="75" t="s">
        <v>276</v>
      </c>
      <c r="N613" s="75" t="s">
        <v>276</v>
      </c>
      <c r="O613" s="75" t="s">
        <v>276</v>
      </c>
      <c r="P613" s="75" t="s">
        <v>276</v>
      </c>
      <c r="Q613" s="75" t="s">
        <v>276</v>
      </c>
      <c r="R613" s="75" t="s">
        <v>276</v>
      </c>
      <c r="S613" s="75" t="s">
        <v>276</v>
      </c>
      <c r="T613" s="75" t="s">
        <v>276</v>
      </c>
      <c r="U613" s="75" t="s">
        <v>276</v>
      </c>
      <c r="V613" s="75" t="s">
        <v>276</v>
      </c>
      <c r="W613" s="75" t="s">
        <v>276</v>
      </c>
      <c r="X613" s="75" t="s">
        <v>276</v>
      </c>
      <c r="Y613" s="75" t="s">
        <v>276</v>
      </c>
      <c r="Z613" s="75" t="s">
        <v>276</v>
      </c>
      <c r="AA613" s="75" t="s">
        <v>276</v>
      </c>
      <c r="AB613" s="75" t="s">
        <v>276</v>
      </c>
      <c r="AC613" s="75" t="s">
        <v>276</v>
      </c>
      <c r="AD613" s="75" t="s">
        <v>276</v>
      </c>
      <c r="AE613" s="75" t="s">
        <v>276</v>
      </c>
      <c r="AF613" s="75" t="s">
        <v>276</v>
      </c>
      <c r="AG613" s="75" t="s">
        <v>276</v>
      </c>
      <c r="AH613" s="75" t="s">
        <v>276</v>
      </c>
      <c r="AI613" s="75" t="s">
        <v>276</v>
      </c>
      <c r="AJ613" s="75" t="s">
        <v>276</v>
      </c>
      <c r="AK613" s="75" t="s">
        <v>276</v>
      </c>
      <c r="AL613" s="75" t="s">
        <v>276</v>
      </c>
      <c r="AM613" s="75" t="s">
        <v>276</v>
      </c>
      <c r="AN613" s="75" t="s">
        <v>276</v>
      </c>
      <c r="AO613" s="75" t="s">
        <v>276</v>
      </c>
      <c r="AP613" s="75" t="s">
        <v>276</v>
      </c>
      <c r="AQ613" s="75" t="s">
        <v>276</v>
      </c>
      <c r="AR613" s="75" t="s">
        <v>276</v>
      </c>
      <c r="AS613" s="75" t="s">
        <v>276</v>
      </c>
      <c r="AT613" s="75" t="s">
        <v>276</v>
      </c>
      <c r="AU613" s="75" t="s">
        <v>276</v>
      </c>
      <c r="AV613" s="75" t="s">
        <v>276</v>
      </c>
      <c r="AW613" s="75" t="s">
        <v>276</v>
      </c>
      <c r="AX613" s="75" t="s">
        <v>276</v>
      </c>
      <c r="AY613" s="75" t="s">
        <v>276</v>
      </c>
      <c r="AZ613" s="75" t="s">
        <v>276</v>
      </c>
      <c r="BA613" s="75" t="s">
        <v>276</v>
      </c>
    </row>
    <row r="614" spans="2:53" x14ac:dyDescent="0.25">
      <c r="B614" t="str">
        <f t="shared" ref="B614:B620" si="581">+B606</f>
        <v>FABBRICATI</v>
      </c>
      <c r="C614" s="77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  <c r="AA614" s="72"/>
      <c r="AB614" s="72"/>
      <c r="AC614" s="72"/>
      <c r="AD614" s="72"/>
      <c r="AE614" s="72"/>
      <c r="AF614" s="72"/>
      <c r="AG614" s="72"/>
      <c r="AH614" s="72"/>
      <c r="AI614" s="72"/>
      <c r="AJ614" s="72"/>
      <c r="AK614" s="72"/>
      <c r="AL614" s="72"/>
      <c r="AM614" s="72">
        <f t="shared" ref="AM614:BA614" si="582">+AL614+AM606</f>
        <v>0</v>
      </c>
      <c r="AN614" s="72">
        <f t="shared" si="582"/>
        <v>0</v>
      </c>
      <c r="AO614" s="72">
        <f t="shared" si="582"/>
        <v>0</v>
      </c>
      <c r="AP614" s="72">
        <f t="shared" si="582"/>
        <v>0</v>
      </c>
      <c r="AQ614" s="72">
        <f t="shared" si="582"/>
        <v>0</v>
      </c>
      <c r="AR614" s="72">
        <f t="shared" si="582"/>
        <v>0</v>
      </c>
      <c r="AS614" s="72">
        <f t="shared" si="582"/>
        <v>0</v>
      </c>
      <c r="AT614" s="72">
        <f t="shared" si="582"/>
        <v>0</v>
      </c>
      <c r="AU614" s="72">
        <f t="shared" si="582"/>
        <v>0</v>
      </c>
      <c r="AV614" s="72">
        <f t="shared" si="582"/>
        <v>0</v>
      </c>
      <c r="AW614" s="72">
        <f t="shared" si="582"/>
        <v>0</v>
      </c>
      <c r="AX614" s="72">
        <f t="shared" si="582"/>
        <v>0</v>
      </c>
      <c r="AY614" s="72">
        <f t="shared" si="582"/>
        <v>0</v>
      </c>
      <c r="AZ614" s="72">
        <f t="shared" si="582"/>
        <v>0</v>
      </c>
      <c r="BA614" s="72">
        <f t="shared" si="582"/>
        <v>0</v>
      </c>
    </row>
    <row r="615" spans="2:53" x14ac:dyDescent="0.25">
      <c r="B615" t="str">
        <f t="shared" si="581"/>
        <v>IMPIANTI E MACCHINARI</v>
      </c>
      <c r="C615" s="77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  <c r="AA615" s="72"/>
      <c r="AB615" s="72"/>
      <c r="AC615" s="72"/>
      <c r="AD615" s="72"/>
      <c r="AE615" s="72"/>
      <c r="AF615" s="72"/>
      <c r="AG615" s="72"/>
      <c r="AH615" s="72"/>
      <c r="AI615" s="72"/>
      <c r="AJ615" s="72"/>
      <c r="AK615" s="72"/>
      <c r="AL615" s="72"/>
      <c r="AM615" s="72">
        <f t="shared" ref="AM615:BA615" si="583">+AL615+AM607</f>
        <v>0</v>
      </c>
      <c r="AN615" s="72">
        <f t="shared" si="583"/>
        <v>0</v>
      </c>
      <c r="AO615" s="72">
        <f t="shared" si="583"/>
        <v>0</v>
      </c>
      <c r="AP615" s="72">
        <f t="shared" si="583"/>
        <v>0</v>
      </c>
      <c r="AQ615" s="72">
        <f t="shared" si="583"/>
        <v>0</v>
      </c>
      <c r="AR615" s="72">
        <f t="shared" si="583"/>
        <v>0</v>
      </c>
      <c r="AS615" s="72">
        <f t="shared" si="583"/>
        <v>0</v>
      </c>
      <c r="AT615" s="72">
        <f t="shared" si="583"/>
        <v>0</v>
      </c>
      <c r="AU615" s="72">
        <f t="shared" si="583"/>
        <v>0</v>
      </c>
      <c r="AV615" s="72">
        <f t="shared" si="583"/>
        <v>0</v>
      </c>
      <c r="AW615" s="72">
        <f t="shared" si="583"/>
        <v>0</v>
      </c>
      <c r="AX615" s="72">
        <f t="shared" si="583"/>
        <v>0</v>
      </c>
      <c r="AY615" s="72">
        <f t="shared" si="583"/>
        <v>0</v>
      </c>
      <c r="AZ615" s="72">
        <f t="shared" si="583"/>
        <v>0</v>
      </c>
      <c r="BA615" s="72">
        <f t="shared" si="583"/>
        <v>0</v>
      </c>
    </row>
    <row r="616" spans="2:53" x14ac:dyDescent="0.25">
      <c r="B616" t="str">
        <f t="shared" si="581"/>
        <v>ATTREZZATURE IND.LI E COMM.LI</v>
      </c>
      <c r="C616" s="77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  <c r="AA616" s="72"/>
      <c r="AB616" s="72"/>
      <c r="AC616" s="72"/>
      <c r="AD616" s="72"/>
      <c r="AE616" s="72"/>
      <c r="AF616" s="72"/>
      <c r="AG616" s="72"/>
      <c r="AH616" s="72"/>
      <c r="AI616" s="72"/>
      <c r="AJ616" s="72"/>
      <c r="AK616" s="72"/>
      <c r="AL616" s="72"/>
      <c r="AM616" s="72">
        <f t="shared" ref="AM616:BA616" si="584">+AL616+AM608</f>
        <v>0</v>
      </c>
      <c r="AN616" s="72">
        <f t="shared" si="584"/>
        <v>0</v>
      </c>
      <c r="AO616" s="72">
        <f t="shared" si="584"/>
        <v>0</v>
      </c>
      <c r="AP616" s="72">
        <f t="shared" si="584"/>
        <v>0</v>
      </c>
      <c r="AQ616" s="72">
        <f t="shared" si="584"/>
        <v>0</v>
      </c>
      <c r="AR616" s="72">
        <f t="shared" si="584"/>
        <v>0</v>
      </c>
      <c r="AS616" s="72">
        <f t="shared" si="584"/>
        <v>0</v>
      </c>
      <c r="AT616" s="72">
        <f t="shared" si="584"/>
        <v>0</v>
      </c>
      <c r="AU616" s="72">
        <f t="shared" si="584"/>
        <v>0</v>
      </c>
      <c r="AV616" s="72">
        <f t="shared" si="584"/>
        <v>0</v>
      </c>
      <c r="AW616" s="72">
        <f t="shared" si="584"/>
        <v>0</v>
      </c>
      <c r="AX616" s="72">
        <f t="shared" si="584"/>
        <v>0</v>
      </c>
      <c r="AY616" s="72">
        <f t="shared" si="584"/>
        <v>0</v>
      </c>
      <c r="AZ616" s="72">
        <f t="shared" si="584"/>
        <v>0</v>
      </c>
      <c r="BA616" s="72">
        <f t="shared" si="584"/>
        <v>0</v>
      </c>
    </row>
    <row r="617" spans="2:53" x14ac:dyDescent="0.25">
      <c r="B617" t="str">
        <f t="shared" si="581"/>
        <v>ALTRI BENI</v>
      </c>
      <c r="C617" s="77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  <c r="AA617" s="72"/>
      <c r="AB617" s="72"/>
      <c r="AC617" s="72"/>
      <c r="AD617" s="72"/>
      <c r="AE617" s="72"/>
      <c r="AF617" s="72"/>
      <c r="AG617" s="72"/>
      <c r="AH617" s="72"/>
      <c r="AI617" s="72"/>
      <c r="AJ617" s="72"/>
      <c r="AK617" s="72"/>
      <c r="AL617" s="72"/>
      <c r="AM617" s="72">
        <f t="shared" ref="AM617:BA617" si="585">+AL617+AM609</f>
        <v>0</v>
      </c>
      <c r="AN617" s="72">
        <f t="shared" si="585"/>
        <v>0</v>
      </c>
      <c r="AO617" s="72">
        <f t="shared" si="585"/>
        <v>0</v>
      </c>
      <c r="AP617" s="72">
        <f t="shared" si="585"/>
        <v>0</v>
      </c>
      <c r="AQ617" s="72">
        <f t="shared" si="585"/>
        <v>0</v>
      </c>
      <c r="AR617" s="72">
        <f t="shared" si="585"/>
        <v>0</v>
      </c>
      <c r="AS617" s="72">
        <f t="shared" si="585"/>
        <v>0</v>
      </c>
      <c r="AT617" s="72">
        <f t="shared" si="585"/>
        <v>0</v>
      </c>
      <c r="AU617" s="72">
        <f t="shared" si="585"/>
        <v>0</v>
      </c>
      <c r="AV617" s="72">
        <f t="shared" si="585"/>
        <v>0</v>
      </c>
      <c r="AW617" s="72">
        <f t="shared" si="585"/>
        <v>0</v>
      </c>
      <c r="AX617" s="72">
        <f t="shared" si="585"/>
        <v>0</v>
      </c>
      <c r="AY617" s="72">
        <f t="shared" si="585"/>
        <v>0</v>
      </c>
      <c r="AZ617" s="72">
        <f t="shared" si="585"/>
        <v>0</v>
      </c>
      <c r="BA617" s="72">
        <f t="shared" si="585"/>
        <v>0</v>
      </c>
    </row>
    <row r="618" spans="2:53" x14ac:dyDescent="0.25">
      <c r="B618" t="str">
        <f t="shared" si="581"/>
        <v>COSTI D'IMPIANTO E AMPLIAMENTO</v>
      </c>
      <c r="C618" s="77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  <c r="AA618" s="72"/>
      <c r="AB618" s="72"/>
      <c r="AC618" s="72"/>
      <c r="AD618" s="72"/>
      <c r="AE618" s="72"/>
      <c r="AF618" s="72"/>
      <c r="AG618" s="72"/>
      <c r="AH618" s="72"/>
      <c r="AI618" s="72"/>
      <c r="AJ618" s="72"/>
      <c r="AK618" s="72"/>
      <c r="AL618" s="72"/>
      <c r="AM618" s="72">
        <f t="shared" ref="AM618:BA618" si="586">+AL618+AM610</f>
        <v>0</v>
      </c>
      <c r="AN618" s="72">
        <f t="shared" si="586"/>
        <v>0</v>
      </c>
      <c r="AO618" s="72">
        <f t="shared" si="586"/>
        <v>0</v>
      </c>
      <c r="AP618" s="72">
        <f t="shared" si="586"/>
        <v>0</v>
      </c>
      <c r="AQ618" s="72">
        <f t="shared" si="586"/>
        <v>0</v>
      </c>
      <c r="AR618" s="72">
        <f t="shared" si="586"/>
        <v>0</v>
      </c>
      <c r="AS618" s="72">
        <f t="shared" si="586"/>
        <v>0</v>
      </c>
      <c r="AT618" s="72">
        <f t="shared" si="586"/>
        <v>0</v>
      </c>
      <c r="AU618" s="72">
        <f t="shared" si="586"/>
        <v>0</v>
      </c>
      <c r="AV618" s="72">
        <f t="shared" si="586"/>
        <v>0</v>
      </c>
      <c r="AW618" s="72">
        <f t="shared" si="586"/>
        <v>0</v>
      </c>
      <c r="AX618" s="72">
        <f t="shared" si="586"/>
        <v>0</v>
      </c>
      <c r="AY618" s="72">
        <f t="shared" si="586"/>
        <v>0</v>
      </c>
      <c r="AZ618" s="72">
        <f t="shared" si="586"/>
        <v>0</v>
      </c>
      <c r="BA618" s="72">
        <f t="shared" si="586"/>
        <v>0</v>
      </c>
    </row>
    <row r="619" spans="2:53" x14ac:dyDescent="0.25">
      <c r="B619" t="str">
        <f t="shared" si="581"/>
        <v>Ricerca &amp; Sviluppo</v>
      </c>
      <c r="C619" s="77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  <c r="AA619" s="72"/>
      <c r="AB619" s="72"/>
      <c r="AC619" s="72"/>
      <c r="AD619" s="72"/>
      <c r="AE619" s="72"/>
      <c r="AF619" s="72"/>
      <c r="AG619" s="72"/>
      <c r="AH619" s="72"/>
      <c r="AI619" s="72"/>
      <c r="AJ619" s="72"/>
      <c r="AK619" s="72"/>
      <c r="AL619" s="72"/>
      <c r="AM619" s="72">
        <f t="shared" ref="AM619:BA619" si="587">+AL619+AM611</f>
        <v>0</v>
      </c>
      <c r="AN619" s="72">
        <f t="shared" si="587"/>
        <v>0</v>
      </c>
      <c r="AO619" s="72">
        <f t="shared" si="587"/>
        <v>0</v>
      </c>
      <c r="AP619" s="72">
        <f t="shared" si="587"/>
        <v>0</v>
      </c>
      <c r="AQ619" s="72">
        <f t="shared" si="587"/>
        <v>0</v>
      </c>
      <c r="AR619" s="72">
        <f t="shared" si="587"/>
        <v>0</v>
      </c>
      <c r="AS619" s="72">
        <f t="shared" si="587"/>
        <v>0</v>
      </c>
      <c r="AT619" s="72">
        <f t="shared" si="587"/>
        <v>0</v>
      </c>
      <c r="AU619" s="72">
        <f t="shared" si="587"/>
        <v>0</v>
      </c>
      <c r="AV619" s="72">
        <f t="shared" si="587"/>
        <v>0</v>
      </c>
      <c r="AW619" s="72">
        <f t="shared" si="587"/>
        <v>0</v>
      </c>
      <c r="AX619" s="72">
        <f t="shared" si="587"/>
        <v>0</v>
      </c>
      <c r="AY619" s="72">
        <f t="shared" si="587"/>
        <v>0</v>
      </c>
      <c r="AZ619" s="72">
        <f t="shared" si="587"/>
        <v>0</v>
      </c>
      <c r="BA619" s="72">
        <f t="shared" si="587"/>
        <v>0</v>
      </c>
    </row>
    <row r="620" spans="2:53" x14ac:dyDescent="0.25">
      <c r="B620" t="str">
        <f t="shared" si="581"/>
        <v>ALTRE IMM.NI IMMATERIALI</v>
      </c>
      <c r="C620" s="77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  <c r="AA620" s="72"/>
      <c r="AB620" s="72"/>
      <c r="AC620" s="72"/>
      <c r="AD620" s="72"/>
      <c r="AE620" s="72"/>
      <c r="AF620" s="72"/>
      <c r="AG620" s="72"/>
      <c r="AH620" s="72"/>
      <c r="AI620" s="72"/>
      <c r="AJ620" s="72"/>
      <c r="AK620" s="72"/>
      <c r="AL620" s="72"/>
      <c r="AM620" s="72">
        <f t="shared" ref="AM620:BA620" si="588">+AL620+AM612</f>
        <v>0</v>
      </c>
      <c r="AN620" s="72">
        <f t="shared" si="588"/>
        <v>0</v>
      </c>
      <c r="AO620" s="72">
        <f t="shared" si="588"/>
        <v>0</v>
      </c>
      <c r="AP620" s="72">
        <f t="shared" si="588"/>
        <v>0</v>
      </c>
      <c r="AQ620" s="72">
        <f t="shared" si="588"/>
        <v>0</v>
      </c>
      <c r="AR620" s="72">
        <f t="shared" si="588"/>
        <v>0</v>
      </c>
      <c r="AS620" s="72">
        <f t="shared" si="588"/>
        <v>0</v>
      </c>
      <c r="AT620" s="72">
        <f t="shared" si="588"/>
        <v>0</v>
      </c>
      <c r="AU620" s="72">
        <f t="shared" si="588"/>
        <v>0</v>
      </c>
      <c r="AV620" s="72">
        <f t="shared" si="588"/>
        <v>0</v>
      </c>
      <c r="AW620" s="72">
        <f t="shared" si="588"/>
        <v>0</v>
      </c>
      <c r="AX620" s="72">
        <f t="shared" si="588"/>
        <v>0</v>
      </c>
      <c r="AY620" s="72">
        <f t="shared" si="588"/>
        <v>0</v>
      </c>
      <c r="AZ620" s="72">
        <f t="shared" si="588"/>
        <v>0</v>
      </c>
      <c r="BA620" s="72">
        <f t="shared" si="588"/>
        <v>0</v>
      </c>
    </row>
    <row r="622" spans="2:53" ht="30" x14ac:dyDescent="0.25">
      <c r="C622" s="75" t="s">
        <v>274</v>
      </c>
      <c r="F622" s="75" t="s">
        <v>275</v>
      </c>
      <c r="G622" s="75" t="s">
        <v>275</v>
      </c>
      <c r="H622" s="75" t="s">
        <v>275</v>
      </c>
      <c r="I622" s="75" t="s">
        <v>275</v>
      </c>
      <c r="J622" s="75" t="s">
        <v>275</v>
      </c>
      <c r="K622" s="75" t="s">
        <v>275</v>
      </c>
      <c r="L622" s="75" t="s">
        <v>275</v>
      </c>
      <c r="M622" s="75" t="s">
        <v>275</v>
      </c>
      <c r="N622" s="75" t="s">
        <v>275</v>
      </c>
      <c r="O622" s="75" t="s">
        <v>275</v>
      </c>
      <c r="P622" s="75" t="s">
        <v>275</v>
      </c>
      <c r="Q622" s="75" t="s">
        <v>275</v>
      </c>
      <c r="R622" s="75" t="s">
        <v>275</v>
      </c>
      <c r="S622" s="75" t="s">
        <v>275</v>
      </c>
      <c r="T622" s="75" t="s">
        <v>275</v>
      </c>
      <c r="U622" s="75" t="s">
        <v>275</v>
      </c>
      <c r="V622" s="75" t="s">
        <v>275</v>
      </c>
      <c r="W622" s="75" t="s">
        <v>275</v>
      </c>
      <c r="X622" s="75" t="s">
        <v>275</v>
      </c>
      <c r="Y622" s="75" t="s">
        <v>275</v>
      </c>
      <c r="Z622" s="75" t="s">
        <v>275</v>
      </c>
      <c r="AA622" s="75" t="s">
        <v>275</v>
      </c>
      <c r="AB622" s="75" t="s">
        <v>275</v>
      </c>
      <c r="AC622" s="75" t="s">
        <v>275</v>
      </c>
      <c r="AD622" s="75" t="s">
        <v>275</v>
      </c>
      <c r="AE622" s="75" t="s">
        <v>275</v>
      </c>
      <c r="AF622" s="75" t="s">
        <v>275</v>
      </c>
      <c r="AG622" s="75" t="s">
        <v>275</v>
      </c>
      <c r="AH622" s="75" t="s">
        <v>275</v>
      </c>
      <c r="AI622" s="75" t="s">
        <v>275</v>
      </c>
      <c r="AJ622" s="75" t="s">
        <v>275</v>
      </c>
      <c r="AK622" s="75" t="s">
        <v>275</v>
      </c>
      <c r="AL622" s="75" t="s">
        <v>275</v>
      </c>
      <c r="AM622" s="75" t="s">
        <v>275</v>
      </c>
      <c r="AN622" s="75" t="s">
        <v>275</v>
      </c>
      <c r="AO622" s="75" t="s">
        <v>275</v>
      </c>
      <c r="AP622" s="75" t="s">
        <v>275</v>
      </c>
      <c r="AQ622" s="75" t="s">
        <v>275</v>
      </c>
      <c r="AR622" s="75" t="s">
        <v>275</v>
      </c>
      <c r="AS622" s="75" t="s">
        <v>275</v>
      </c>
      <c r="AT622" s="75" t="s">
        <v>275</v>
      </c>
      <c r="AU622" s="75" t="s">
        <v>275</v>
      </c>
      <c r="AV622" s="75" t="s">
        <v>275</v>
      </c>
      <c r="AW622" s="75" t="s">
        <v>275</v>
      </c>
      <c r="AX622" s="75" t="s">
        <v>275</v>
      </c>
      <c r="AY622" s="75" t="s">
        <v>275</v>
      </c>
      <c r="AZ622" s="75" t="s">
        <v>275</v>
      </c>
      <c r="BA622" s="75" t="s">
        <v>275</v>
      </c>
    </row>
    <row r="623" spans="2:53" x14ac:dyDescent="0.25">
      <c r="B623" t="str">
        <f t="shared" ref="B623:C629" si="589">+B606</f>
        <v>FABBRICATI</v>
      </c>
      <c r="C623" s="77">
        <f t="shared" si="589"/>
        <v>0.1</v>
      </c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/>
      <c r="AG623" s="72"/>
      <c r="AH623" s="72"/>
      <c r="AI623" s="72"/>
      <c r="AJ623" s="72"/>
      <c r="AK623" s="72"/>
      <c r="AL623" s="72"/>
      <c r="AM623" s="72"/>
      <c r="AN623" s="72">
        <f>+(AN$5*$C623)/12</f>
        <v>0</v>
      </c>
      <c r="AO623" s="72">
        <f>+IF(AN631=$AN5,0,1)*(SUM($AN5)*$C623)/12</f>
        <v>0</v>
      </c>
      <c r="AP623" s="72">
        <f t="shared" ref="AP623:BA629" si="590">+IF(AO631=$AN5,0,1)*(SUM($AN5)*$C623)/12</f>
        <v>0</v>
      </c>
      <c r="AQ623" s="72">
        <f t="shared" si="590"/>
        <v>0</v>
      </c>
      <c r="AR623" s="72">
        <f t="shared" si="590"/>
        <v>0</v>
      </c>
      <c r="AS623" s="72">
        <f t="shared" si="590"/>
        <v>0</v>
      </c>
      <c r="AT623" s="72">
        <f t="shared" si="590"/>
        <v>0</v>
      </c>
      <c r="AU623" s="72">
        <f t="shared" si="590"/>
        <v>0</v>
      </c>
      <c r="AV623" s="72">
        <f t="shared" si="590"/>
        <v>0</v>
      </c>
      <c r="AW623" s="72">
        <f t="shared" si="590"/>
        <v>0</v>
      </c>
      <c r="AX623" s="72">
        <f t="shared" si="590"/>
        <v>0</v>
      </c>
      <c r="AY623" s="72">
        <f t="shared" si="590"/>
        <v>0</v>
      </c>
      <c r="AZ623" s="72">
        <f t="shared" si="590"/>
        <v>0</v>
      </c>
      <c r="BA623" s="72">
        <f t="shared" si="590"/>
        <v>0</v>
      </c>
    </row>
    <row r="624" spans="2:53" x14ac:dyDescent="0.25">
      <c r="B624" t="str">
        <f t="shared" si="589"/>
        <v>IMPIANTI E MACCHINARI</v>
      </c>
      <c r="C624" s="77">
        <f t="shared" si="589"/>
        <v>0.1</v>
      </c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/>
      <c r="AG624" s="72"/>
      <c r="AH624" s="72"/>
      <c r="AI624" s="72"/>
      <c r="AJ624" s="72"/>
      <c r="AK624" s="72"/>
      <c r="AL624" s="72"/>
      <c r="AM624" s="72"/>
      <c r="AN624" s="72">
        <f>+(AN$6*$C624)/12</f>
        <v>0</v>
      </c>
      <c r="AO624" s="72">
        <f t="shared" ref="AO624:BA629" si="591">+IF(AN632=$AN6,0,1)*(SUM($AN6)*$C624)/12</f>
        <v>0</v>
      </c>
      <c r="AP624" s="72">
        <f t="shared" si="591"/>
        <v>0</v>
      </c>
      <c r="AQ624" s="72">
        <f t="shared" si="591"/>
        <v>0</v>
      </c>
      <c r="AR624" s="72">
        <f t="shared" si="591"/>
        <v>0</v>
      </c>
      <c r="AS624" s="72">
        <f t="shared" si="591"/>
        <v>0</v>
      </c>
      <c r="AT624" s="72">
        <f t="shared" si="591"/>
        <v>0</v>
      </c>
      <c r="AU624" s="72">
        <f t="shared" si="591"/>
        <v>0</v>
      </c>
      <c r="AV624" s="72">
        <f t="shared" si="591"/>
        <v>0</v>
      </c>
      <c r="AW624" s="72">
        <f t="shared" si="591"/>
        <v>0</v>
      </c>
      <c r="AX624" s="72">
        <f t="shared" si="591"/>
        <v>0</v>
      </c>
      <c r="AY624" s="72">
        <f t="shared" si="591"/>
        <v>0</v>
      </c>
      <c r="AZ624" s="72">
        <f t="shared" si="591"/>
        <v>0</v>
      </c>
      <c r="BA624" s="72">
        <f t="shared" si="591"/>
        <v>0</v>
      </c>
    </row>
    <row r="625" spans="2:53" x14ac:dyDescent="0.25">
      <c r="B625" t="str">
        <f t="shared" si="589"/>
        <v>ATTREZZATURE IND.LI E COMM.LI</v>
      </c>
      <c r="C625" s="77">
        <f t="shared" si="589"/>
        <v>0.1</v>
      </c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/>
      <c r="AG625" s="72"/>
      <c r="AH625" s="72"/>
      <c r="AI625" s="72"/>
      <c r="AJ625" s="72"/>
      <c r="AK625" s="72"/>
      <c r="AL625" s="72"/>
      <c r="AM625" s="72"/>
      <c r="AN625" s="72">
        <f>+(AN$7*$C625)/12</f>
        <v>0</v>
      </c>
      <c r="AO625" s="72">
        <f t="shared" si="591"/>
        <v>0</v>
      </c>
      <c r="AP625" s="72">
        <f t="shared" si="590"/>
        <v>0</v>
      </c>
      <c r="AQ625" s="72">
        <f t="shared" si="590"/>
        <v>0</v>
      </c>
      <c r="AR625" s="72">
        <f t="shared" si="590"/>
        <v>0</v>
      </c>
      <c r="AS625" s="72">
        <f t="shared" si="590"/>
        <v>0</v>
      </c>
      <c r="AT625" s="72">
        <f t="shared" si="590"/>
        <v>0</v>
      </c>
      <c r="AU625" s="72">
        <f t="shared" si="590"/>
        <v>0</v>
      </c>
      <c r="AV625" s="72">
        <f t="shared" si="590"/>
        <v>0</v>
      </c>
      <c r="AW625" s="72">
        <f t="shared" si="590"/>
        <v>0</v>
      </c>
      <c r="AX625" s="72">
        <f t="shared" si="590"/>
        <v>0</v>
      </c>
      <c r="AY625" s="72">
        <f t="shared" si="590"/>
        <v>0</v>
      </c>
      <c r="AZ625" s="72">
        <f t="shared" si="590"/>
        <v>0</v>
      </c>
      <c r="BA625" s="72">
        <f t="shared" si="590"/>
        <v>0</v>
      </c>
    </row>
    <row r="626" spans="2:53" x14ac:dyDescent="0.25">
      <c r="B626" t="str">
        <f t="shared" si="589"/>
        <v>ALTRI BENI</v>
      </c>
      <c r="C626" s="77">
        <f t="shared" si="589"/>
        <v>0.1</v>
      </c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/>
      <c r="AG626" s="72"/>
      <c r="AH626" s="72"/>
      <c r="AI626" s="72"/>
      <c r="AJ626" s="72"/>
      <c r="AK626" s="72"/>
      <c r="AL626" s="72"/>
      <c r="AM626" s="72"/>
      <c r="AN626" s="72">
        <f>+(AN$8*$C626)/12</f>
        <v>0</v>
      </c>
      <c r="AO626" s="72">
        <f t="shared" si="591"/>
        <v>0</v>
      </c>
      <c r="AP626" s="72">
        <f t="shared" si="590"/>
        <v>0</v>
      </c>
      <c r="AQ626" s="72">
        <f t="shared" si="590"/>
        <v>0</v>
      </c>
      <c r="AR626" s="72">
        <f t="shared" si="590"/>
        <v>0</v>
      </c>
      <c r="AS626" s="72">
        <f t="shared" si="590"/>
        <v>0</v>
      </c>
      <c r="AT626" s="72">
        <f t="shared" si="590"/>
        <v>0</v>
      </c>
      <c r="AU626" s="72">
        <f t="shared" si="590"/>
        <v>0</v>
      </c>
      <c r="AV626" s="72">
        <f t="shared" si="590"/>
        <v>0</v>
      </c>
      <c r="AW626" s="72">
        <f t="shared" si="590"/>
        <v>0</v>
      </c>
      <c r="AX626" s="72">
        <f t="shared" si="590"/>
        <v>0</v>
      </c>
      <c r="AY626" s="72">
        <f t="shared" si="590"/>
        <v>0</v>
      </c>
      <c r="AZ626" s="72">
        <f t="shared" si="590"/>
        <v>0</v>
      </c>
      <c r="BA626" s="72">
        <f t="shared" si="590"/>
        <v>0</v>
      </c>
    </row>
    <row r="627" spans="2:53" x14ac:dyDescent="0.25">
      <c r="B627" t="str">
        <f t="shared" si="589"/>
        <v>COSTI D'IMPIANTO E AMPLIAMENTO</v>
      </c>
      <c r="C627" s="77">
        <f t="shared" si="589"/>
        <v>0.1</v>
      </c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/>
      <c r="AG627" s="72"/>
      <c r="AH627" s="72"/>
      <c r="AI627" s="72"/>
      <c r="AJ627" s="72"/>
      <c r="AK627" s="72"/>
      <c r="AL627" s="72"/>
      <c r="AM627" s="72"/>
      <c r="AN627" s="72">
        <f>+(AN$9*$C627)/12</f>
        <v>0</v>
      </c>
      <c r="AO627" s="72">
        <f t="shared" si="591"/>
        <v>0</v>
      </c>
      <c r="AP627" s="72">
        <f t="shared" si="590"/>
        <v>0</v>
      </c>
      <c r="AQ627" s="72">
        <f t="shared" si="590"/>
        <v>0</v>
      </c>
      <c r="AR627" s="72">
        <f t="shared" si="590"/>
        <v>0</v>
      </c>
      <c r="AS627" s="72">
        <f t="shared" si="590"/>
        <v>0</v>
      </c>
      <c r="AT627" s="72">
        <f t="shared" si="590"/>
        <v>0</v>
      </c>
      <c r="AU627" s="72">
        <f t="shared" si="590"/>
        <v>0</v>
      </c>
      <c r="AV627" s="72">
        <f t="shared" si="590"/>
        <v>0</v>
      </c>
      <c r="AW627" s="72">
        <f t="shared" si="590"/>
        <v>0</v>
      </c>
      <c r="AX627" s="72">
        <f t="shared" si="590"/>
        <v>0</v>
      </c>
      <c r="AY627" s="72">
        <f t="shared" si="590"/>
        <v>0</v>
      </c>
      <c r="AZ627" s="72">
        <f t="shared" si="590"/>
        <v>0</v>
      </c>
      <c r="BA627" s="72">
        <f t="shared" si="590"/>
        <v>0</v>
      </c>
    </row>
    <row r="628" spans="2:53" x14ac:dyDescent="0.25">
      <c r="B628" t="str">
        <f t="shared" si="589"/>
        <v>Ricerca &amp; Sviluppo</v>
      </c>
      <c r="C628" s="77">
        <f t="shared" si="589"/>
        <v>0.1</v>
      </c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  <c r="AA628" s="72"/>
      <c r="AB628" s="72"/>
      <c r="AC628" s="72"/>
      <c r="AD628" s="72"/>
      <c r="AE628" s="72"/>
      <c r="AF628" s="72"/>
      <c r="AG628" s="72"/>
      <c r="AH628" s="72"/>
      <c r="AI628" s="72"/>
      <c r="AJ628" s="72"/>
      <c r="AK628" s="72"/>
      <c r="AL628" s="72"/>
      <c r="AM628" s="72"/>
      <c r="AN628" s="72">
        <f>+(AN$10*$C628)/12</f>
        <v>0</v>
      </c>
      <c r="AO628" s="72">
        <f t="shared" si="591"/>
        <v>0</v>
      </c>
      <c r="AP628" s="72">
        <f t="shared" si="590"/>
        <v>0</v>
      </c>
      <c r="AQ628" s="72">
        <f t="shared" si="590"/>
        <v>0</v>
      </c>
      <c r="AR628" s="72">
        <f t="shared" si="590"/>
        <v>0</v>
      </c>
      <c r="AS628" s="72">
        <f t="shared" si="590"/>
        <v>0</v>
      </c>
      <c r="AT628" s="72">
        <f t="shared" si="590"/>
        <v>0</v>
      </c>
      <c r="AU628" s="72">
        <f t="shared" si="590"/>
        <v>0</v>
      </c>
      <c r="AV628" s="72">
        <f t="shared" si="590"/>
        <v>0</v>
      </c>
      <c r="AW628" s="72">
        <f t="shared" si="590"/>
        <v>0</v>
      </c>
      <c r="AX628" s="72">
        <f t="shared" si="590"/>
        <v>0</v>
      </c>
      <c r="AY628" s="72">
        <f t="shared" si="590"/>
        <v>0</v>
      </c>
      <c r="AZ628" s="72">
        <f t="shared" si="590"/>
        <v>0</v>
      </c>
      <c r="BA628" s="72">
        <f t="shared" si="590"/>
        <v>0</v>
      </c>
    </row>
    <row r="629" spans="2:53" x14ac:dyDescent="0.25">
      <c r="B629" t="str">
        <f t="shared" si="589"/>
        <v>ALTRE IMM.NI IMMATERIALI</v>
      </c>
      <c r="C629" s="77">
        <f t="shared" si="589"/>
        <v>0.1</v>
      </c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/>
      <c r="AG629" s="72"/>
      <c r="AH629" s="72"/>
      <c r="AI629" s="72"/>
      <c r="AJ629" s="72"/>
      <c r="AK629" s="72"/>
      <c r="AL629" s="72"/>
      <c r="AM629" s="72"/>
      <c r="AN629" s="72">
        <f>+(AN$11*$C629)/12</f>
        <v>0</v>
      </c>
      <c r="AO629" s="72">
        <f t="shared" si="591"/>
        <v>0</v>
      </c>
      <c r="AP629" s="72">
        <f t="shared" si="590"/>
        <v>0</v>
      </c>
      <c r="AQ629" s="72">
        <f t="shared" si="590"/>
        <v>0</v>
      </c>
      <c r="AR629" s="72">
        <f t="shared" si="590"/>
        <v>0</v>
      </c>
      <c r="AS629" s="72">
        <f t="shared" si="590"/>
        <v>0</v>
      </c>
      <c r="AT629" s="72">
        <f t="shared" si="590"/>
        <v>0</v>
      </c>
      <c r="AU629" s="72">
        <f t="shared" si="590"/>
        <v>0</v>
      </c>
      <c r="AV629" s="72">
        <f t="shared" si="590"/>
        <v>0</v>
      </c>
      <c r="AW629" s="72">
        <f t="shared" si="590"/>
        <v>0</v>
      </c>
      <c r="AX629" s="72">
        <f t="shared" si="590"/>
        <v>0</v>
      </c>
      <c r="AY629" s="72">
        <f t="shared" si="590"/>
        <v>0</v>
      </c>
      <c r="AZ629" s="72">
        <f t="shared" si="590"/>
        <v>0</v>
      </c>
      <c r="BA629" s="72">
        <f t="shared" si="590"/>
        <v>0</v>
      </c>
    </row>
    <row r="630" spans="2:53" ht="30" x14ac:dyDescent="0.25">
      <c r="C630" s="75"/>
      <c r="F630" s="75" t="s">
        <v>276</v>
      </c>
      <c r="G630" s="75" t="s">
        <v>276</v>
      </c>
      <c r="H630" s="75" t="s">
        <v>276</v>
      </c>
      <c r="I630" s="75" t="s">
        <v>276</v>
      </c>
      <c r="J630" s="75" t="s">
        <v>276</v>
      </c>
      <c r="K630" s="75" t="s">
        <v>276</v>
      </c>
      <c r="L630" s="75" t="s">
        <v>276</v>
      </c>
      <c r="M630" s="75" t="s">
        <v>276</v>
      </c>
      <c r="N630" s="75" t="s">
        <v>276</v>
      </c>
      <c r="O630" s="75" t="s">
        <v>276</v>
      </c>
      <c r="P630" s="75" t="s">
        <v>276</v>
      </c>
      <c r="Q630" s="75" t="s">
        <v>276</v>
      </c>
      <c r="R630" s="75" t="s">
        <v>276</v>
      </c>
      <c r="S630" s="75" t="s">
        <v>276</v>
      </c>
      <c r="T630" s="75" t="s">
        <v>276</v>
      </c>
      <c r="U630" s="75" t="s">
        <v>276</v>
      </c>
      <c r="V630" s="75" t="s">
        <v>276</v>
      </c>
      <c r="W630" s="75" t="s">
        <v>276</v>
      </c>
      <c r="X630" s="75" t="s">
        <v>276</v>
      </c>
      <c r="Y630" s="75" t="s">
        <v>276</v>
      </c>
      <c r="Z630" s="75" t="s">
        <v>276</v>
      </c>
      <c r="AA630" s="75" t="s">
        <v>276</v>
      </c>
      <c r="AB630" s="75" t="s">
        <v>276</v>
      </c>
      <c r="AC630" s="75" t="s">
        <v>276</v>
      </c>
      <c r="AD630" s="75" t="s">
        <v>276</v>
      </c>
      <c r="AE630" s="75" t="s">
        <v>276</v>
      </c>
      <c r="AF630" s="75" t="s">
        <v>276</v>
      </c>
      <c r="AG630" s="75" t="s">
        <v>276</v>
      </c>
      <c r="AH630" s="75" t="s">
        <v>276</v>
      </c>
      <c r="AI630" s="75" t="s">
        <v>276</v>
      </c>
      <c r="AJ630" s="75" t="s">
        <v>276</v>
      </c>
      <c r="AK630" s="75" t="s">
        <v>276</v>
      </c>
      <c r="AL630" s="75" t="s">
        <v>276</v>
      </c>
      <c r="AM630" s="75" t="s">
        <v>276</v>
      </c>
      <c r="AN630" s="75" t="s">
        <v>276</v>
      </c>
      <c r="AO630" s="75" t="s">
        <v>276</v>
      </c>
      <c r="AP630" s="75" t="s">
        <v>276</v>
      </c>
      <c r="AQ630" s="75" t="s">
        <v>276</v>
      </c>
      <c r="AR630" s="75" t="s">
        <v>276</v>
      </c>
      <c r="AS630" s="75" t="s">
        <v>276</v>
      </c>
      <c r="AT630" s="75" t="s">
        <v>276</v>
      </c>
      <c r="AU630" s="75" t="s">
        <v>276</v>
      </c>
      <c r="AV630" s="75" t="s">
        <v>276</v>
      </c>
      <c r="AW630" s="75" t="s">
        <v>276</v>
      </c>
      <c r="AX630" s="75" t="s">
        <v>276</v>
      </c>
      <c r="AY630" s="75" t="s">
        <v>276</v>
      </c>
      <c r="AZ630" s="75" t="s">
        <v>276</v>
      </c>
      <c r="BA630" s="75" t="s">
        <v>276</v>
      </c>
    </row>
    <row r="631" spans="2:53" x14ac:dyDescent="0.25">
      <c r="B631" t="str">
        <f t="shared" ref="B631:B637" si="592">+B623</f>
        <v>FABBRICATI</v>
      </c>
      <c r="C631" s="77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/>
      <c r="AG631" s="72"/>
      <c r="AH631" s="72"/>
      <c r="AI631" s="72"/>
      <c r="AJ631" s="72"/>
      <c r="AK631" s="72"/>
      <c r="AL631" s="72"/>
      <c r="AM631" s="72"/>
      <c r="AN631" s="72">
        <f t="shared" ref="AN631:BA631" si="593">+AM631+AN623</f>
        <v>0</v>
      </c>
      <c r="AO631" s="72">
        <f t="shared" si="593"/>
        <v>0</v>
      </c>
      <c r="AP631" s="72">
        <f t="shared" si="593"/>
        <v>0</v>
      </c>
      <c r="AQ631" s="72">
        <f t="shared" si="593"/>
        <v>0</v>
      </c>
      <c r="AR631" s="72">
        <f t="shared" si="593"/>
        <v>0</v>
      </c>
      <c r="AS631" s="72">
        <f t="shared" si="593"/>
        <v>0</v>
      </c>
      <c r="AT631" s="72">
        <f t="shared" si="593"/>
        <v>0</v>
      </c>
      <c r="AU631" s="72">
        <f t="shared" si="593"/>
        <v>0</v>
      </c>
      <c r="AV631" s="72">
        <f t="shared" si="593"/>
        <v>0</v>
      </c>
      <c r="AW631" s="72">
        <f t="shared" si="593"/>
        <v>0</v>
      </c>
      <c r="AX631" s="72">
        <f t="shared" si="593"/>
        <v>0</v>
      </c>
      <c r="AY631" s="72">
        <f t="shared" si="593"/>
        <v>0</v>
      </c>
      <c r="AZ631" s="72">
        <f t="shared" si="593"/>
        <v>0</v>
      </c>
      <c r="BA631" s="72">
        <f t="shared" si="593"/>
        <v>0</v>
      </c>
    </row>
    <row r="632" spans="2:53" x14ac:dyDescent="0.25">
      <c r="B632" t="str">
        <f t="shared" si="592"/>
        <v>IMPIANTI E MACCHINARI</v>
      </c>
      <c r="C632" s="77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  <c r="AA632" s="72"/>
      <c r="AB632" s="72"/>
      <c r="AC632" s="72"/>
      <c r="AD632" s="72"/>
      <c r="AE632" s="72"/>
      <c r="AF632" s="72"/>
      <c r="AG632" s="72"/>
      <c r="AH632" s="72"/>
      <c r="AI632" s="72"/>
      <c r="AJ632" s="72"/>
      <c r="AK632" s="72"/>
      <c r="AL632" s="72"/>
      <c r="AM632" s="72"/>
      <c r="AN632" s="72">
        <f t="shared" ref="AN632:BA632" si="594">+AM632+AN624</f>
        <v>0</v>
      </c>
      <c r="AO632" s="72">
        <f t="shared" si="594"/>
        <v>0</v>
      </c>
      <c r="AP632" s="72">
        <f t="shared" si="594"/>
        <v>0</v>
      </c>
      <c r="AQ632" s="72">
        <f t="shared" si="594"/>
        <v>0</v>
      </c>
      <c r="AR632" s="72">
        <f t="shared" si="594"/>
        <v>0</v>
      </c>
      <c r="AS632" s="72">
        <f t="shared" si="594"/>
        <v>0</v>
      </c>
      <c r="AT632" s="72">
        <f t="shared" si="594"/>
        <v>0</v>
      </c>
      <c r="AU632" s="72">
        <f t="shared" si="594"/>
        <v>0</v>
      </c>
      <c r="AV632" s="72">
        <f t="shared" si="594"/>
        <v>0</v>
      </c>
      <c r="AW632" s="72">
        <f t="shared" si="594"/>
        <v>0</v>
      </c>
      <c r="AX632" s="72">
        <f t="shared" si="594"/>
        <v>0</v>
      </c>
      <c r="AY632" s="72">
        <f t="shared" si="594"/>
        <v>0</v>
      </c>
      <c r="AZ632" s="72">
        <f t="shared" si="594"/>
        <v>0</v>
      </c>
      <c r="BA632" s="72">
        <f t="shared" si="594"/>
        <v>0</v>
      </c>
    </row>
    <row r="633" spans="2:53" x14ac:dyDescent="0.25">
      <c r="B633" t="str">
        <f t="shared" si="592"/>
        <v>ATTREZZATURE IND.LI E COMM.LI</v>
      </c>
      <c r="C633" s="77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  <c r="AA633" s="72"/>
      <c r="AB633" s="72"/>
      <c r="AC633" s="72"/>
      <c r="AD633" s="72"/>
      <c r="AE633" s="72"/>
      <c r="AF633" s="72"/>
      <c r="AG633" s="72"/>
      <c r="AH633" s="72"/>
      <c r="AI633" s="72"/>
      <c r="AJ633" s="72"/>
      <c r="AK633" s="72"/>
      <c r="AL633" s="72"/>
      <c r="AM633" s="72"/>
      <c r="AN633" s="72">
        <f t="shared" ref="AN633:BA633" si="595">+AM633+AN625</f>
        <v>0</v>
      </c>
      <c r="AO633" s="72">
        <f t="shared" si="595"/>
        <v>0</v>
      </c>
      <c r="AP633" s="72">
        <f t="shared" si="595"/>
        <v>0</v>
      </c>
      <c r="AQ633" s="72">
        <f t="shared" si="595"/>
        <v>0</v>
      </c>
      <c r="AR633" s="72">
        <f t="shared" si="595"/>
        <v>0</v>
      </c>
      <c r="AS633" s="72">
        <f t="shared" si="595"/>
        <v>0</v>
      </c>
      <c r="AT633" s="72">
        <f t="shared" si="595"/>
        <v>0</v>
      </c>
      <c r="AU633" s="72">
        <f t="shared" si="595"/>
        <v>0</v>
      </c>
      <c r="AV633" s="72">
        <f t="shared" si="595"/>
        <v>0</v>
      </c>
      <c r="AW633" s="72">
        <f t="shared" si="595"/>
        <v>0</v>
      </c>
      <c r="AX633" s="72">
        <f t="shared" si="595"/>
        <v>0</v>
      </c>
      <c r="AY633" s="72">
        <f t="shared" si="595"/>
        <v>0</v>
      </c>
      <c r="AZ633" s="72">
        <f t="shared" si="595"/>
        <v>0</v>
      </c>
      <c r="BA633" s="72">
        <f t="shared" si="595"/>
        <v>0</v>
      </c>
    </row>
    <row r="634" spans="2:53" x14ac:dyDescent="0.25">
      <c r="B634" t="str">
        <f t="shared" si="592"/>
        <v>ALTRI BENI</v>
      </c>
      <c r="C634" s="77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/>
      <c r="AG634" s="72"/>
      <c r="AH634" s="72"/>
      <c r="AI634" s="72"/>
      <c r="AJ634" s="72"/>
      <c r="AK634" s="72"/>
      <c r="AL634" s="72"/>
      <c r="AM634" s="72"/>
      <c r="AN634" s="72">
        <f t="shared" ref="AN634:BA634" si="596">+AM634+AN626</f>
        <v>0</v>
      </c>
      <c r="AO634" s="72">
        <f t="shared" si="596"/>
        <v>0</v>
      </c>
      <c r="AP634" s="72">
        <f t="shared" si="596"/>
        <v>0</v>
      </c>
      <c r="AQ634" s="72">
        <f t="shared" si="596"/>
        <v>0</v>
      </c>
      <c r="AR634" s="72">
        <f t="shared" si="596"/>
        <v>0</v>
      </c>
      <c r="AS634" s="72">
        <f t="shared" si="596"/>
        <v>0</v>
      </c>
      <c r="AT634" s="72">
        <f t="shared" si="596"/>
        <v>0</v>
      </c>
      <c r="AU634" s="72">
        <f t="shared" si="596"/>
        <v>0</v>
      </c>
      <c r="AV634" s="72">
        <f t="shared" si="596"/>
        <v>0</v>
      </c>
      <c r="AW634" s="72">
        <f t="shared" si="596"/>
        <v>0</v>
      </c>
      <c r="AX634" s="72">
        <f t="shared" si="596"/>
        <v>0</v>
      </c>
      <c r="AY634" s="72">
        <f t="shared" si="596"/>
        <v>0</v>
      </c>
      <c r="AZ634" s="72">
        <f t="shared" si="596"/>
        <v>0</v>
      </c>
      <c r="BA634" s="72">
        <f t="shared" si="596"/>
        <v>0</v>
      </c>
    </row>
    <row r="635" spans="2:53" x14ac:dyDescent="0.25">
      <c r="B635" t="str">
        <f t="shared" si="592"/>
        <v>COSTI D'IMPIANTO E AMPLIAMENTO</v>
      </c>
      <c r="C635" s="77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/>
      <c r="AG635" s="72"/>
      <c r="AH635" s="72"/>
      <c r="AI635" s="72"/>
      <c r="AJ635" s="72"/>
      <c r="AK635" s="72"/>
      <c r="AL635" s="72"/>
      <c r="AM635" s="72"/>
      <c r="AN635" s="72">
        <f t="shared" ref="AN635:BA635" si="597">+AM635+AN627</f>
        <v>0</v>
      </c>
      <c r="AO635" s="72">
        <f t="shared" si="597"/>
        <v>0</v>
      </c>
      <c r="AP635" s="72">
        <f t="shared" si="597"/>
        <v>0</v>
      </c>
      <c r="AQ635" s="72">
        <f t="shared" si="597"/>
        <v>0</v>
      </c>
      <c r="AR635" s="72">
        <f t="shared" si="597"/>
        <v>0</v>
      </c>
      <c r="AS635" s="72">
        <f t="shared" si="597"/>
        <v>0</v>
      </c>
      <c r="AT635" s="72">
        <f t="shared" si="597"/>
        <v>0</v>
      </c>
      <c r="AU635" s="72">
        <f t="shared" si="597"/>
        <v>0</v>
      </c>
      <c r="AV635" s="72">
        <f t="shared" si="597"/>
        <v>0</v>
      </c>
      <c r="AW635" s="72">
        <f t="shared" si="597"/>
        <v>0</v>
      </c>
      <c r="AX635" s="72">
        <f t="shared" si="597"/>
        <v>0</v>
      </c>
      <c r="AY635" s="72">
        <f t="shared" si="597"/>
        <v>0</v>
      </c>
      <c r="AZ635" s="72">
        <f t="shared" si="597"/>
        <v>0</v>
      </c>
      <c r="BA635" s="72">
        <f t="shared" si="597"/>
        <v>0</v>
      </c>
    </row>
    <row r="636" spans="2:53" x14ac:dyDescent="0.25">
      <c r="B636" t="str">
        <f t="shared" si="592"/>
        <v>Ricerca &amp; Sviluppo</v>
      </c>
      <c r="C636" s="77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  <c r="AA636" s="72"/>
      <c r="AB636" s="72"/>
      <c r="AC636" s="72"/>
      <c r="AD636" s="72"/>
      <c r="AE636" s="72"/>
      <c r="AF636" s="72"/>
      <c r="AG636" s="72"/>
      <c r="AH636" s="72"/>
      <c r="AI636" s="72"/>
      <c r="AJ636" s="72"/>
      <c r="AK636" s="72"/>
      <c r="AL636" s="72"/>
      <c r="AM636" s="72"/>
      <c r="AN636" s="72">
        <f t="shared" ref="AN636:BA636" si="598">+AM636+AN628</f>
        <v>0</v>
      </c>
      <c r="AO636" s="72">
        <f t="shared" si="598"/>
        <v>0</v>
      </c>
      <c r="AP636" s="72">
        <f t="shared" si="598"/>
        <v>0</v>
      </c>
      <c r="AQ636" s="72">
        <f t="shared" si="598"/>
        <v>0</v>
      </c>
      <c r="AR636" s="72">
        <f t="shared" si="598"/>
        <v>0</v>
      </c>
      <c r="AS636" s="72">
        <f t="shared" si="598"/>
        <v>0</v>
      </c>
      <c r="AT636" s="72">
        <f t="shared" si="598"/>
        <v>0</v>
      </c>
      <c r="AU636" s="72">
        <f t="shared" si="598"/>
        <v>0</v>
      </c>
      <c r="AV636" s="72">
        <f t="shared" si="598"/>
        <v>0</v>
      </c>
      <c r="AW636" s="72">
        <f t="shared" si="598"/>
        <v>0</v>
      </c>
      <c r="AX636" s="72">
        <f t="shared" si="598"/>
        <v>0</v>
      </c>
      <c r="AY636" s="72">
        <f t="shared" si="598"/>
        <v>0</v>
      </c>
      <c r="AZ636" s="72">
        <f t="shared" si="598"/>
        <v>0</v>
      </c>
      <c r="BA636" s="72">
        <f t="shared" si="598"/>
        <v>0</v>
      </c>
    </row>
    <row r="637" spans="2:53" x14ac:dyDescent="0.25">
      <c r="B637" t="str">
        <f t="shared" si="592"/>
        <v>ALTRE IMM.NI IMMATERIALI</v>
      </c>
      <c r="C637" s="77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  <c r="AA637" s="72"/>
      <c r="AB637" s="72"/>
      <c r="AC637" s="72"/>
      <c r="AD637" s="72"/>
      <c r="AE637" s="72"/>
      <c r="AF637" s="72"/>
      <c r="AG637" s="72"/>
      <c r="AH637" s="72"/>
      <c r="AI637" s="72"/>
      <c r="AJ637" s="72"/>
      <c r="AK637" s="72"/>
      <c r="AL637" s="72"/>
      <c r="AM637" s="72"/>
      <c r="AN637" s="72">
        <f t="shared" ref="AN637:BA637" si="599">+AM637+AN629</f>
        <v>0</v>
      </c>
      <c r="AO637" s="72">
        <f t="shared" si="599"/>
        <v>0</v>
      </c>
      <c r="AP637" s="72">
        <f t="shared" si="599"/>
        <v>0</v>
      </c>
      <c r="AQ637" s="72">
        <f t="shared" si="599"/>
        <v>0</v>
      </c>
      <c r="AR637" s="72">
        <f t="shared" si="599"/>
        <v>0</v>
      </c>
      <c r="AS637" s="72">
        <f t="shared" si="599"/>
        <v>0</v>
      </c>
      <c r="AT637" s="72">
        <f t="shared" si="599"/>
        <v>0</v>
      </c>
      <c r="AU637" s="72">
        <f t="shared" si="599"/>
        <v>0</v>
      </c>
      <c r="AV637" s="72">
        <f t="shared" si="599"/>
        <v>0</v>
      </c>
      <c r="AW637" s="72">
        <f t="shared" si="599"/>
        <v>0</v>
      </c>
      <c r="AX637" s="72">
        <f t="shared" si="599"/>
        <v>0</v>
      </c>
      <c r="AY637" s="72">
        <f t="shared" si="599"/>
        <v>0</v>
      </c>
      <c r="AZ637" s="72">
        <f t="shared" si="599"/>
        <v>0</v>
      </c>
      <c r="BA637" s="72">
        <f t="shared" si="599"/>
        <v>0</v>
      </c>
    </row>
    <row r="639" spans="2:53" ht="30" x14ac:dyDescent="0.25">
      <c r="C639" s="75" t="s">
        <v>274</v>
      </c>
      <c r="F639" s="75" t="s">
        <v>275</v>
      </c>
      <c r="G639" s="75" t="s">
        <v>275</v>
      </c>
      <c r="H639" s="75" t="s">
        <v>275</v>
      </c>
      <c r="I639" s="75" t="s">
        <v>275</v>
      </c>
      <c r="J639" s="75" t="s">
        <v>275</v>
      </c>
      <c r="K639" s="75" t="s">
        <v>275</v>
      </c>
      <c r="L639" s="75" t="s">
        <v>275</v>
      </c>
      <c r="M639" s="75" t="s">
        <v>275</v>
      </c>
      <c r="N639" s="75" t="s">
        <v>275</v>
      </c>
      <c r="O639" s="75" t="s">
        <v>275</v>
      </c>
      <c r="P639" s="75" t="s">
        <v>275</v>
      </c>
      <c r="Q639" s="75" t="s">
        <v>275</v>
      </c>
      <c r="R639" s="75" t="s">
        <v>275</v>
      </c>
      <c r="S639" s="75" t="s">
        <v>275</v>
      </c>
      <c r="T639" s="75" t="s">
        <v>275</v>
      </c>
      <c r="U639" s="75" t="s">
        <v>275</v>
      </c>
      <c r="V639" s="75" t="s">
        <v>275</v>
      </c>
      <c r="W639" s="75" t="s">
        <v>275</v>
      </c>
      <c r="X639" s="75" t="s">
        <v>275</v>
      </c>
      <c r="Y639" s="75" t="s">
        <v>275</v>
      </c>
      <c r="Z639" s="75" t="s">
        <v>275</v>
      </c>
      <c r="AA639" s="75" t="s">
        <v>275</v>
      </c>
      <c r="AB639" s="75" t="s">
        <v>275</v>
      </c>
      <c r="AC639" s="75" t="s">
        <v>275</v>
      </c>
      <c r="AD639" s="75" t="s">
        <v>275</v>
      </c>
      <c r="AE639" s="75" t="s">
        <v>275</v>
      </c>
      <c r="AF639" s="75" t="s">
        <v>275</v>
      </c>
      <c r="AG639" s="75" t="s">
        <v>275</v>
      </c>
      <c r="AH639" s="75" t="s">
        <v>275</v>
      </c>
      <c r="AI639" s="75" t="s">
        <v>275</v>
      </c>
      <c r="AJ639" s="75" t="s">
        <v>275</v>
      </c>
      <c r="AK639" s="75" t="s">
        <v>275</v>
      </c>
      <c r="AL639" s="75" t="s">
        <v>275</v>
      </c>
      <c r="AM639" s="75" t="s">
        <v>275</v>
      </c>
      <c r="AN639" s="75" t="s">
        <v>275</v>
      </c>
      <c r="AO639" s="75" t="s">
        <v>275</v>
      </c>
      <c r="AP639" s="75" t="s">
        <v>275</v>
      </c>
      <c r="AQ639" s="75" t="s">
        <v>275</v>
      </c>
      <c r="AR639" s="75" t="s">
        <v>275</v>
      </c>
      <c r="AS639" s="75" t="s">
        <v>275</v>
      </c>
      <c r="AT639" s="75" t="s">
        <v>275</v>
      </c>
      <c r="AU639" s="75" t="s">
        <v>275</v>
      </c>
      <c r="AV639" s="75" t="s">
        <v>275</v>
      </c>
      <c r="AW639" s="75" t="s">
        <v>275</v>
      </c>
      <c r="AX639" s="75" t="s">
        <v>275</v>
      </c>
      <c r="AY639" s="75" t="s">
        <v>275</v>
      </c>
      <c r="AZ639" s="75" t="s">
        <v>275</v>
      </c>
      <c r="BA639" s="75" t="s">
        <v>275</v>
      </c>
    </row>
    <row r="640" spans="2:53" x14ac:dyDescent="0.25">
      <c r="B640" t="str">
        <f t="shared" ref="B640:C646" si="600">+B623</f>
        <v>FABBRICATI</v>
      </c>
      <c r="C640" s="77">
        <f t="shared" si="600"/>
        <v>0.1</v>
      </c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/>
      <c r="AG640" s="72"/>
      <c r="AH640" s="72"/>
      <c r="AI640" s="72"/>
      <c r="AJ640" s="72"/>
      <c r="AK640" s="72"/>
      <c r="AL640" s="72"/>
      <c r="AM640" s="72"/>
      <c r="AN640" s="72"/>
      <c r="AO640" s="72">
        <f>+(AO$5*$C640)/12</f>
        <v>0</v>
      </c>
      <c r="AP640" s="72">
        <f>+IF(AO648=$AO5,0,1)*(SUM($AO5)*$C640)/12</f>
        <v>0</v>
      </c>
      <c r="AQ640" s="72">
        <f t="shared" ref="AQ640:BA646" si="601">+IF(AP648=$AO5,0,1)*(SUM($AO5)*$C640)/12</f>
        <v>0</v>
      </c>
      <c r="AR640" s="72">
        <f t="shared" si="601"/>
        <v>0</v>
      </c>
      <c r="AS640" s="72">
        <f t="shared" si="601"/>
        <v>0</v>
      </c>
      <c r="AT640" s="72">
        <f t="shared" si="601"/>
        <v>0</v>
      </c>
      <c r="AU640" s="72">
        <f t="shared" si="601"/>
        <v>0</v>
      </c>
      <c r="AV640" s="72">
        <f t="shared" si="601"/>
        <v>0</v>
      </c>
      <c r="AW640" s="72">
        <f t="shared" si="601"/>
        <v>0</v>
      </c>
      <c r="AX640" s="72">
        <f t="shared" si="601"/>
        <v>0</v>
      </c>
      <c r="AY640" s="72">
        <f t="shared" si="601"/>
        <v>0</v>
      </c>
      <c r="AZ640" s="72">
        <f t="shared" si="601"/>
        <v>0</v>
      </c>
      <c r="BA640" s="72">
        <f t="shared" si="601"/>
        <v>0</v>
      </c>
    </row>
    <row r="641" spans="2:53" x14ac:dyDescent="0.25">
      <c r="B641" t="str">
        <f t="shared" si="600"/>
        <v>IMPIANTI E MACCHINARI</v>
      </c>
      <c r="C641" s="77">
        <f t="shared" si="600"/>
        <v>0.1</v>
      </c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  <c r="AA641" s="72"/>
      <c r="AB641" s="72"/>
      <c r="AC641" s="72"/>
      <c r="AD641" s="72"/>
      <c r="AE641" s="72"/>
      <c r="AF641" s="72"/>
      <c r="AG641" s="72"/>
      <c r="AH641" s="72"/>
      <c r="AI641" s="72"/>
      <c r="AJ641" s="72"/>
      <c r="AK641" s="72"/>
      <c r="AL641" s="72"/>
      <c r="AM641" s="72"/>
      <c r="AN641" s="72"/>
      <c r="AO641" s="72">
        <f>+(AO$6*$C641)/12</f>
        <v>0</v>
      </c>
      <c r="AP641" s="72">
        <f t="shared" ref="AP641:BA646" si="602">+IF(AO649=$AO6,0,1)*(SUM($AO6)*$C641)/12</f>
        <v>0</v>
      </c>
      <c r="AQ641" s="72">
        <f t="shared" si="602"/>
        <v>0</v>
      </c>
      <c r="AR641" s="72">
        <f t="shared" si="602"/>
        <v>0</v>
      </c>
      <c r="AS641" s="72">
        <f t="shared" si="602"/>
        <v>0</v>
      </c>
      <c r="AT641" s="72">
        <f t="shared" si="602"/>
        <v>0</v>
      </c>
      <c r="AU641" s="72">
        <f t="shared" si="602"/>
        <v>0</v>
      </c>
      <c r="AV641" s="72">
        <f t="shared" si="602"/>
        <v>0</v>
      </c>
      <c r="AW641" s="72">
        <f t="shared" si="602"/>
        <v>0</v>
      </c>
      <c r="AX641" s="72">
        <f t="shared" si="602"/>
        <v>0</v>
      </c>
      <c r="AY641" s="72">
        <f t="shared" si="602"/>
        <v>0</v>
      </c>
      <c r="AZ641" s="72">
        <f t="shared" si="602"/>
        <v>0</v>
      </c>
      <c r="BA641" s="72">
        <f t="shared" si="602"/>
        <v>0</v>
      </c>
    </row>
    <row r="642" spans="2:53" x14ac:dyDescent="0.25">
      <c r="B642" t="str">
        <f t="shared" si="600"/>
        <v>ATTREZZATURE IND.LI E COMM.LI</v>
      </c>
      <c r="C642" s="77">
        <f t="shared" si="600"/>
        <v>0.1</v>
      </c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/>
      <c r="AG642" s="72"/>
      <c r="AH642" s="72"/>
      <c r="AI642" s="72"/>
      <c r="AJ642" s="72"/>
      <c r="AK642" s="72"/>
      <c r="AL642" s="72"/>
      <c r="AM642" s="72"/>
      <c r="AN642" s="72"/>
      <c r="AO642" s="72">
        <f>+(AO$7*$C642)/12</f>
        <v>0</v>
      </c>
      <c r="AP642" s="72">
        <f t="shared" si="602"/>
        <v>0</v>
      </c>
      <c r="AQ642" s="72">
        <f t="shared" si="601"/>
        <v>0</v>
      </c>
      <c r="AR642" s="72">
        <f t="shared" si="601"/>
        <v>0</v>
      </c>
      <c r="AS642" s="72">
        <f t="shared" si="601"/>
        <v>0</v>
      </c>
      <c r="AT642" s="72">
        <f t="shared" si="601"/>
        <v>0</v>
      </c>
      <c r="AU642" s="72">
        <f t="shared" si="601"/>
        <v>0</v>
      </c>
      <c r="AV642" s="72">
        <f t="shared" si="601"/>
        <v>0</v>
      </c>
      <c r="AW642" s="72">
        <f t="shared" si="601"/>
        <v>0</v>
      </c>
      <c r="AX642" s="72">
        <f t="shared" si="601"/>
        <v>0</v>
      </c>
      <c r="AY642" s="72">
        <f t="shared" si="601"/>
        <v>0</v>
      </c>
      <c r="AZ642" s="72">
        <f t="shared" si="601"/>
        <v>0</v>
      </c>
      <c r="BA642" s="72">
        <f t="shared" si="601"/>
        <v>0</v>
      </c>
    </row>
    <row r="643" spans="2:53" x14ac:dyDescent="0.25">
      <c r="B643" t="str">
        <f t="shared" si="600"/>
        <v>ALTRI BENI</v>
      </c>
      <c r="C643" s="77">
        <f t="shared" si="600"/>
        <v>0.1</v>
      </c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/>
      <c r="AG643" s="72"/>
      <c r="AH643" s="72"/>
      <c r="AI643" s="72"/>
      <c r="AJ643" s="72"/>
      <c r="AK643" s="72"/>
      <c r="AL643" s="72"/>
      <c r="AM643" s="72"/>
      <c r="AN643" s="72"/>
      <c r="AO643" s="72">
        <f>+(AO$8*$C643)/12</f>
        <v>0</v>
      </c>
      <c r="AP643" s="72">
        <f t="shared" si="602"/>
        <v>0</v>
      </c>
      <c r="AQ643" s="72">
        <f t="shared" si="601"/>
        <v>0</v>
      </c>
      <c r="AR643" s="72">
        <f t="shared" si="601"/>
        <v>0</v>
      </c>
      <c r="AS643" s="72">
        <f t="shared" si="601"/>
        <v>0</v>
      </c>
      <c r="AT643" s="72">
        <f t="shared" si="601"/>
        <v>0</v>
      </c>
      <c r="AU643" s="72">
        <f t="shared" si="601"/>
        <v>0</v>
      </c>
      <c r="AV643" s="72">
        <f t="shared" si="601"/>
        <v>0</v>
      </c>
      <c r="AW643" s="72">
        <f t="shared" si="601"/>
        <v>0</v>
      </c>
      <c r="AX643" s="72">
        <f t="shared" si="601"/>
        <v>0</v>
      </c>
      <c r="AY643" s="72">
        <f t="shared" si="601"/>
        <v>0</v>
      </c>
      <c r="AZ643" s="72">
        <f t="shared" si="601"/>
        <v>0</v>
      </c>
      <c r="BA643" s="72">
        <f t="shared" si="601"/>
        <v>0</v>
      </c>
    </row>
    <row r="644" spans="2:53" x14ac:dyDescent="0.25">
      <c r="B644" t="str">
        <f t="shared" si="600"/>
        <v>COSTI D'IMPIANTO E AMPLIAMENTO</v>
      </c>
      <c r="C644" s="77">
        <f t="shared" si="600"/>
        <v>0.1</v>
      </c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/>
      <c r="AG644" s="72"/>
      <c r="AH644" s="72"/>
      <c r="AI644" s="72"/>
      <c r="AJ644" s="72"/>
      <c r="AK644" s="72"/>
      <c r="AL644" s="72"/>
      <c r="AM644" s="72"/>
      <c r="AN644" s="72"/>
      <c r="AO644" s="72">
        <f>+(AO$9*$C644)/12</f>
        <v>0</v>
      </c>
      <c r="AP644" s="72">
        <f t="shared" si="602"/>
        <v>0</v>
      </c>
      <c r="AQ644" s="72">
        <f t="shared" si="601"/>
        <v>0</v>
      </c>
      <c r="AR644" s="72">
        <f t="shared" si="601"/>
        <v>0</v>
      </c>
      <c r="AS644" s="72">
        <f t="shared" si="601"/>
        <v>0</v>
      </c>
      <c r="AT644" s="72">
        <f t="shared" si="601"/>
        <v>0</v>
      </c>
      <c r="AU644" s="72">
        <f t="shared" si="601"/>
        <v>0</v>
      </c>
      <c r="AV644" s="72">
        <f t="shared" si="601"/>
        <v>0</v>
      </c>
      <c r="AW644" s="72">
        <f t="shared" si="601"/>
        <v>0</v>
      </c>
      <c r="AX644" s="72">
        <f t="shared" si="601"/>
        <v>0</v>
      </c>
      <c r="AY644" s="72">
        <f t="shared" si="601"/>
        <v>0</v>
      </c>
      <c r="AZ644" s="72">
        <f t="shared" si="601"/>
        <v>0</v>
      </c>
      <c r="BA644" s="72">
        <f t="shared" si="601"/>
        <v>0</v>
      </c>
    </row>
    <row r="645" spans="2:53" x14ac:dyDescent="0.25">
      <c r="B645" t="str">
        <f t="shared" si="600"/>
        <v>Ricerca &amp; Sviluppo</v>
      </c>
      <c r="C645" s="77">
        <f t="shared" si="600"/>
        <v>0.1</v>
      </c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/>
      <c r="AG645" s="72"/>
      <c r="AH645" s="72"/>
      <c r="AI645" s="72"/>
      <c r="AJ645" s="72"/>
      <c r="AK645" s="72"/>
      <c r="AL645" s="72"/>
      <c r="AM645" s="72"/>
      <c r="AN645" s="72"/>
      <c r="AO645" s="72">
        <f>+(AO$10*$C645)/12</f>
        <v>0</v>
      </c>
      <c r="AP645" s="72">
        <f t="shared" si="602"/>
        <v>0</v>
      </c>
      <c r="AQ645" s="72">
        <f t="shared" si="601"/>
        <v>0</v>
      </c>
      <c r="AR645" s="72">
        <f t="shared" si="601"/>
        <v>0</v>
      </c>
      <c r="AS645" s="72">
        <f t="shared" si="601"/>
        <v>0</v>
      </c>
      <c r="AT645" s="72">
        <f t="shared" si="601"/>
        <v>0</v>
      </c>
      <c r="AU645" s="72">
        <f t="shared" si="601"/>
        <v>0</v>
      </c>
      <c r="AV645" s="72">
        <f t="shared" si="601"/>
        <v>0</v>
      </c>
      <c r="AW645" s="72">
        <f t="shared" si="601"/>
        <v>0</v>
      </c>
      <c r="AX645" s="72">
        <f t="shared" si="601"/>
        <v>0</v>
      </c>
      <c r="AY645" s="72">
        <f t="shared" si="601"/>
        <v>0</v>
      </c>
      <c r="AZ645" s="72">
        <f t="shared" si="601"/>
        <v>0</v>
      </c>
      <c r="BA645" s="72">
        <f t="shared" si="601"/>
        <v>0</v>
      </c>
    </row>
    <row r="646" spans="2:53" x14ac:dyDescent="0.25">
      <c r="B646" t="str">
        <f t="shared" si="600"/>
        <v>ALTRE IMM.NI IMMATERIALI</v>
      </c>
      <c r="C646" s="77">
        <f t="shared" si="600"/>
        <v>0.1</v>
      </c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/>
      <c r="AG646" s="72"/>
      <c r="AH646" s="72"/>
      <c r="AI646" s="72"/>
      <c r="AJ646" s="72"/>
      <c r="AK646" s="72"/>
      <c r="AL646" s="72"/>
      <c r="AM646" s="72"/>
      <c r="AN646" s="72"/>
      <c r="AO646" s="72">
        <f>+(AO$11*$C646)/12</f>
        <v>0</v>
      </c>
      <c r="AP646" s="72">
        <f t="shared" si="602"/>
        <v>0</v>
      </c>
      <c r="AQ646" s="72">
        <f t="shared" si="601"/>
        <v>0</v>
      </c>
      <c r="AR646" s="72">
        <f t="shared" si="601"/>
        <v>0</v>
      </c>
      <c r="AS646" s="72">
        <f t="shared" si="601"/>
        <v>0</v>
      </c>
      <c r="AT646" s="72">
        <f t="shared" si="601"/>
        <v>0</v>
      </c>
      <c r="AU646" s="72">
        <f t="shared" si="601"/>
        <v>0</v>
      </c>
      <c r="AV646" s="72">
        <f t="shared" si="601"/>
        <v>0</v>
      </c>
      <c r="AW646" s="72">
        <f t="shared" si="601"/>
        <v>0</v>
      </c>
      <c r="AX646" s="72">
        <f t="shared" si="601"/>
        <v>0</v>
      </c>
      <c r="AY646" s="72">
        <f t="shared" si="601"/>
        <v>0</v>
      </c>
      <c r="AZ646" s="72">
        <f t="shared" si="601"/>
        <v>0</v>
      </c>
      <c r="BA646" s="72">
        <f t="shared" si="601"/>
        <v>0</v>
      </c>
    </row>
    <row r="647" spans="2:53" ht="30" x14ac:dyDescent="0.25">
      <c r="C647" s="75"/>
      <c r="F647" s="75" t="s">
        <v>276</v>
      </c>
      <c r="G647" s="75" t="s">
        <v>276</v>
      </c>
      <c r="H647" s="75" t="s">
        <v>276</v>
      </c>
      <c r="I647" s="75" t="s">
        <v>276</v>
      </c>
      <c r="J647" s="75" t="s">
        <v>276</v>
      </c>
      <c r="K647" s="75" t="s">
        <v>276</v>
      </c>
      <c r="L647" s="75" t="s">
        <v>276</v>
      </c>
      <c r="M647" s="75" t="s">
        <v>276</v>
      </c>
      <c r="N647" s="75" t="s">
        <v>276</v>
      </c>
      <c r="O647" s="75" t="s">
        <v>276</v>
      </c>
      <c r="P647" s="75" t="s">
        <v>276</v>
      </c>
      <c r="Q647" s="75" t="s">
        <v>276</v>
      </c>
      <c r="R647" s="75" t="s">
        <v>276</v>
      </c>
      <c r="S647" s="75" t="s">
        <v>276</v>
      </c>
      <c r="T647" s="75" t="s">
        <v>276</v>
      </c>
      <c r="U647" s="75" t="s">
        <v>276</v>
      </c>
      <c r="V647" s="75" t="s">
        <v>276</v>
      </c>
      <c r="W647" s="75" t="s">
        <v>276</v>
      </c>
      <c r="X647" s="75" t="s">
        <v>276</v>
      </c>
      <c r="Y647" s="75" t="s">
        <v>276</v>
      </c>
      <c r="Z647" s="75" t="s">
        <v>276</v>
      </c>
      <c r="AA647" s="75" t="s">
        <v>276</v>
      </c>
      <c r="AB647" s="75" t="s">
        <v>276</v>
      </c>
      <c r="AC647" s="75" t="s">
        <v>276</v>
      </c>
      <c r="AD647" s="75" t="s">
        <v>276</v>
      </c>
      <c r="AE647" s="75" t="s">
        <v>276</v>
      </c>
      <c r="AF647" s="75" t="s">
        <v>276</v>
      </c>
      <c r="AG647" s="75" t="s">
        <v>276</v>
      </c>
      <c r="AH647" s="75" t="s">
        <v>276</v>
      </c>
      <c r="AI647" s="75" t="s">
        <v>276</v>
      </c>
      <c r="AJ647" s="75" t="s">
        <v>276</v>
      </c>
      <c r="AK647" s="75" t="s">
        <v>276</v>
      </c>
      <c r="AL647" s="75" t="s">
        <v>276</v>
      </c>
      <c r="AM647" s="75" t="s">
        <v>276</v>
      </c>
      <c r="AN647" s="75" t="s">
        <v>276</v>
      </c>
      <c r="AO647" s="75" t="s">
        <v>276</v>
      </c>
      <c r="AP647" s="75" t="s">
        <v>276</v>
      </c>
      <c r="AQ647" s="75" t="s">
        <v>276</v>
      </c>
      <c r="AR647" s="75" t="s">
        <v>276</v>
      </c>
      <c r="AS647" s="75" t="s">
        <v>276</v>
      </c>
      <c r="AT647" s="75" t="s">
        <v>276</v>
      </c>
      <c r="AU647" s="75" t="s">
        <v>276</v>
      </c>
      <c r="AV647" s="75" t="s">
        <v>276</v>
      </c>
      <c r="AW647" s="75" t="s">
        <v>276</v>
      </c>
      <c r="AX647" s="75" t="s">
        <v>276</v>
      </c>
      <c r="AY647" s="75" t="s">
        <v>276</v>
      </c>
      <c r="AZ647" s="75" t="s">
        <v>276</v>
      </c>
      <c r="BA647" s="75" t="s">
        <v>276</v>
      </c>
    </row>
    <row r="648" spans="2:53" x14ac:dyDescent="0.25">
      <c r="B648" t="str">
        <f t="shared" ref="B648:B654" si="603">+B640</f>
        <v>FABBRICATI</v>
      </c>
      <c r="C648" s="77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/>
      <c r="AG648" s="72"/>
      <c r="AH648" s="72"/>
      <c r="AI648" s="72"/>
      <c r="AJ648" s="72"/>
      <c r="AK648" s="72"/>
      <c r="AL648" s="72"/>
      <c r="AM648" s="72"/>
      <c r="AN648" s="72"/>
      <c r="AO648" s="72">
        <f t="shared" ref="AO648:BA648" si="604">+AN648+AO640</f>
        <v>0</v>
      </c>
      <c r="AP648" s="72">
        <f t="shared" si="604"/>
        <v>0</v>
      </c>
      <c r="AQ648" s="72">
        <f t="shared" si="604"/>
        <v>0</v>
      </c>
      <c r="AR648" s="72">
        <f t="shared" si="604"/>
        <v>0</v>
      </c>
      <c r="AS648" s="72">
        <f t="shared" si="604"/>
        <v>0</v>
      </c>
      <c r="AT648" s="72">
        <f t="shared" si="604"/>
        <v>0</v>
      </c>
      <c r="AU648" s="72">
        <f t="shared" si="604"/>
        <v>0</v>
      </c>
      <c r="AV648" s="72">
        <f t="shared" si="604"/>
        <v>0</v>
      </c>
      <c r="AW648" s="72">
        <f t="shared" si="604"/>
        <v>0</v>
      </c>
      <c r="AX648" s="72">
        <f t="shared" si="604"/>
        <v>0</v>
      </c>
      <c r="AY648" s="72">
        <f t="shared" si="604"/>
        <v>0</v>
      </c>
      <c r="AZ648" s="72">
        <f t="shared" si="604"/>
        <v>0</v>
      </c>
      <c r="BA648" s="72">
        <f t="shared" si="604"/>
        <v>0</v>
      </c>
    </row>
    <row r="649" spans="2:53" x14ac:dyDescent="0.25">
      <c r="B649" t="str">
        <f t="shared" si="603"/>
        <v>IMPIANTI E MACCHINARI</v>
      </c>
      <c r="C649" s="77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/>
      <c r="AG649" s="72"/>
      <c r="AH649" s="72"/>
      <c r="AI649" s="72"/>
      <c r="AJ649" s="72"/>
      <c r="AK649" s="72"/>
      <c r="AL649" s="72"/>
      <c r="AM649" s="72"/>
      <c r="AN649" s="72"/>
      <c r="AO649" s="72">
        <f t="shared" ref="AO649:BA649" si="605">+AN649+AO641</f>
        <v>0</v>
      </c>
      <c r="AP649" s="72">
        <f t="shared" si="605"/>
        <v>0</v>
      </c>
      <c r="AQ649" s="72">
        <f t="shared" si="605"/>
        <v>0</v>
      </c>
      <c r="AR649" s="72">
        <f t="shared" si="605"/>
        <v>0</v>
      </c>
      <c r="AS649" s="72">
        <f t="shared" si="605"/>
        <v>0</v>
      </c>
      <c r="AT649" s="72">
        <f t="shared" si="605"/>
        <v>0</v>
      </c>
      <c r="AU649" s="72">
        <f t="shared" si="605"/>
        <v>0</v>
      </c>
      <c r="AV649" s="72">
        <f t="shared" si="605"/>
        <v>0</v>
      </c>
      <c r="AW649" s="72">
        <f t="shared" si="605"/>
        <v>0</v>
      </c>
      <c r="AX649" s="72">
        <f t="shared" si="605"/>
        <v>0</v>
      </c>
      <c r="AY649" s="72">
        <f t="shared" si="605"/>
        <v>0</v>
      </c>
      <c r="AZ649" s="72">
        <f t="shared" si="605"/>
        <v>0</v>
      </c>
      <c r="BA649" s="72">
        <f t="shared" si="605"/>
        <v>0</v>
      </c>
    </row>
    <row r="650" spans="2:53" x14ac:dyDescent="0.25">
      <c r="B650" t="str">
        <f t="shared" si="603"/>
        <v>ATTREZZATURE IND.LI E COMM.LI</v>
      </c>
      <c r="C650" s="77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/>
      <c r="AG650" s="72"/>
      <c r="AH650" s="72"/>
      <c r="AI650" s="72"/>
      <c r="AJ650" s="72"/>
      <c r="AK650" s="72"/>
      <c r="AL650" s="72"/>
      <c r="AM650" s="72"/>
      <c r="AN650" s="72"/>
      <c r="AO650" s="72">
        <f t="shared" ref="AO650:BA650" si="606">+AN650+AO642</f>
        <v>0</v>
      </c>
      <c r="AP650" s="72">
        <f t="shared" si="606"/>
        <v>0</v>
      </c>
      <c r="AQ650" s="72">
        <f t="shared" si="606"/>
        <v>0</v>
      </c>
      <c r="AR650" s="72">
        <f t="shared" si="606"/>
        <v>0</v>
      </c>
      <c r="AS650" s="72">
        <f t="shared" si="606"/>
        <v>0</v>
      </c>
      <c r="AT650" s="72">
        <f t="shared" si="606"/>
        <v>0</v>
      </c>
      <c r="AU650" s="72">
        <f t="shared" si="606"/>
        <v>0</v>
      </c>
      <c r="AV650" s="72">
        <f t="shared" si="606"/>
        <v>0</v>
      </c>
      <c r="AW650" s="72">
        <f t="shared" si="606"/>
        <v>0</v>
      </c>
      <c r="AX650" s="72">
        <f t="shared" si="606"/>
        <v>0</v>
      </c>
      <c r="AY650" s="72">
        <f t="shared" si="606"/>
        <v>0</v>
      </c>
      <c r="AZ650" s="72">
        <f t="shared" si="606"/>
        <v>0</v>
      </c>
      <c r="BA650" s="72">
        <f t="shared" si="606"/>
        <v>0</v>
      </c>
    </row>
    <row r="651" spans="2:53" x14ac:dyDescent="0.25">
      <c r="B651" t="str">
        <f t="shared" si="603"/>
        <v>ALTRI BENI</v>
      </c>
      <c r="C651" s="77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  <c r="AA651" s="72"/>
      <c r="AB651" s="72"/>
      <c r="AC651" s="72"/>
      <c r="AD651" s="72"/>
      <c r="AE651" s="72"/>
      <c r="AF651" s="72"/>
      <c r="AG651" s="72"/>
      <c r="AH651" s="72"/>
      <c r="AI651" s="72"/>
      <c r="AJ651" s="72"/>
      <c r="AK651" s="72"/>
      <c r="AL651" s="72"/>
      <c r="AM651" s="72"/>
      <c r="AN651" s="72"/>
      <c r="AO651" s="72">
        <f t="shared" ref="AO651:BA651" si="607">+AN651+AO643</f>
        <v>0</v>
      </c>
      <c r="AP651" s="72">
        <f t="shared" si="607"/>
        <v>0</v>
      </c>
      <c r="AQ651" s="72">
        <f t="shared" si="607"/>
        <v>0</v>
      </c>
      <c r="AR651" s="72">
        <f t="shared" si="607"/>
        <v>0</v>
      </c>
      <c r="AS651" s="72">
        <f t="shared" si="607"/>
        <v>0</v>
      </c>
      <c r="AT651" s="72">
        <f t="shared" si="607"/>
        <v>0</v>
      </c>
      <c r="AU651" s="72">
        <f t="shared" si="607"/>
        <v>0</v>
      </c>
      <c r="AV651" s="72">
        <f t="shared" si="607"/>
        <v>0</v>
      </c>
      <c r="AW651" s="72">
        <f t="shared" si="607"/>
        <v>0</v>
      </c>
      <c r="AX651" s="72">
        <f t="shared" si="607"/>
        <v>0</v>
      </c>
      <c r="AY651" s="72">
        <f t="shared" si="607"/>
        <v>0</v>
      </c>
      <c r="AZ651" s="72">
        <f t="shared" si="607"/>
        <v>0</v>
      </c>
      <c r="BA651" s="72">
        <f t="shared" si="607"/>
        <v>0</v>
      </c>
    </row>
    <row r="652" spans="2:53" x14ac:dyDescent="0.25">
      <c r="B652" t="str">
        <f t="shared" si="603"/>
        <v>COSTI D'IMPIANTO E AMPLIAMENTO</v>
      </c>
      <c r="C652" s="77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  <c r="AA652" s="72"/>
      <c r="AB652" s="72"/>
      <c r="AC652" s="72"/>
      <c r="AD652" s="72"/>
      <c r="AE652" s="72"/>
      <c r="AF652" s="72"/>
      <c r="AG652" s="72"/>
      <c r="AH652" s="72"/>
      <c r="AI652" s="72"/>
      <c r="AJ652" s="72"/>
      <c r="AK652" s="72"/>
      <c r="AL652" s="72"/>
      <c r="AM652" s="72"/>
      <c r="AN652" s="72"/>
      <c r="AO652" s="72">
        <f t="shared" ref="AO652:BA652" si="608">+AN652+AO644</f>
        <v>0</v>
      </c>
      <c r="AP652" s="72">
        <f t="shared" si="608"/>
        <v>0</v>
      </c>
      <c r="AQ652" s="72">
        <f t="shared" si="608"/>
        <v>0</v>
      </c>
      <c r="AR652" s="72">
        <f t="shared" si="608"/>
        <v>0</v>
      </c>
      <c r="AS652" s="72">
        <f t="shared" si="608"/>
        <v>0</v>
      </c>
      <c r="AT652" s="72">
        <f t="shared" si="608"/>
        <v>0</v>
      </c>
      <c r="AU652" s="72">
        <f t="shared" si="608"/>
        <v>0</v>
      </c>
      <c r="AV652" s="72">
        <f t="shared" si="608"/>
        <v>0</v>
      </c>
      <c r="AW652" s="72">
        <f t="shared" si="608"/>
        <v>0</v>
      </c>
      <c r="AX652" s="72">
        <f t="shared" si="608"/>
        <v>0</v>
      </c>
      <c r="AY652" s="72">
        <f t="shared" si="608"/>
        <v>0</v>
      </c>
      <c r="AZ652" s="72">
        <f t="shared" si="608"/>
        <v>0</v>
      </c>
      <c r="BA652" s="72">
        <f t="shared" si="608"/>
        <v>0</v>
      </c>
    </row>
    <row r="653" spans="2:53" x14ac:dyDescent="0.25">
      <c r="B653" t="str">
        <f t="shared" si="603"/>
        <v>Ricerca &amp; Sviluppo</v>
      </c>
      <c r="C653" s="77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/>
      <c r="AG653" s="72"/>
      <c r="AH653" s="72"/>
      <c r="AI653" s="72"/>
      <c r="AJ653" s="72"/>
      <c r="AK653" s="72"/>
      <c r="AL653" s="72"/>
      <c r="AM653" s="72"/>
      <c r="AN653" s="72"/>
      <c r="AO653" s="72">
        <f t="shared" ref="AO653:BA653" si="609">+AN653+AO645</f>
        <v>0</v>
      </c>
      <c r="AP653" s="72">
        <f t="shared" si="609"/>
        <v>0</v>
      </c>
      <c r="AQ653" s="72">
        <f t="shared" si="609"/>
        <v>0</v>
      </c>
      <c r="AR653" s="72">
        <f t="shared" si="609"/>
        <v>0</v>
      </c>
      <c r="AS653" s="72">
        <f t="shared" si="609"/>
        <v>0</v>
      </c>
      <c r="AT653" s="72">
        <f t="shared" si="609"/>
        <v>0</v>
      </c>
      <c r="AU653" s="72">
        <f t="shared" si="609"/>
        <v>0</v>
      </c>
      <c r="AV653" s="72">
        <f t="shared" si="609"/>
        <v>0</v>
      </c>
      <c r="AW653" s="72">
        <f t="shared" si="609"/>
        <v>0</v>
      </c>
      <c r="AX653" s="72">
        <f t="shared" si="609"/>
        <v>0</v>
      </c>
      <c r="AY653" s="72">
        <f t="shared" si="609"/>
        <v>0</v>
      </c>
      <c r="AZ653" s="72">
        <f t="shared" si="609"/>
        <v>0</v>
      </c>
      <c r="BA653" s="72">
        <f t="shared" si="609"/>
        <v>0</v>
      </c>
    </row>
    <row r="654" spans="2:53" x14ac:dyDescent="0.25">
      <c r="B654" t="str">
        <f t="shared" si="603"/>
        <v>ALTRE IMM.NI IMMATERIALI</v>
      </c>
      <c r="C654" s="77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/>
      <c r="AG654" s="72"/>
      <c r="AH654" s="72"/>
      <c r="AI654" s="72"/>
      <c r="AJ654" s="72"/>
      <c r="AK654" s="72"/>
      <c r="AL654" s="72"/>
      <c r="AM654" s="72"/>
      <c r="AN654" s="72"/>
      <c r="AO654" s="72">
        <f t="shared" ref="AO654:BA654" si="610">+AN654+AO646</f>
        <v>0</v>
      </c>
      <c r="AP654" s="72">
        <f t="shared" si="610"/>
        <v>0</v>
      </c>
      <c r="AQ654" s="72">
        <f t="shared" si="610"/>
        <v>0</v>
      </c>
      <c r="AR654" s="72">
        <f t="shared" si="610"/>
        <v>0</v>
      </c>
      <c r="AS654" s="72">
        <f t="shared" si="610"/>
        <v>0</v>
      </c>
      <c r="AT654" s="72">
        <f t="shared" si="610"/>
        <v>0</v>
      </c>
      <c r="AU654" s="72">
        <f t="shared" si="610"/>
        <v>0</v>
      </c>
      <c r="AV654" s="72">
        <f t="shared" si="610"/>
        <v>0</v>
      </c>
      <c r="AW654" s="72">
        <f t="shared" si="610"/>
        <v>0</v>
      </c>
      <c r="AX654" s="72">
        <f t="shared" si="610"/>
        <v>0</v>
      </c>
      <c r="AY654" s="72">
        <f t="shared" si="610"/>
        <v>0</v>
      </c>
      <c r="AZ654" s="72">
        <f t="shared" si="610"/>
        <v>0</v>
      </c>
      <c r="BA654" s="72">
        <f t="shared" si="610"/>
        <v>0</v>
      </c>
    </row>
    <row r="656" spans="2:53" ht="30" x14ac:dyDescent="0.25">
      <c r="C656" s="75" t="s">
        <v>274</v>
      </c>
      <c r="F656" s="75" t="s">
        <v>275</v>
      </c>
      <c r="G656" s="75" t="s">
        <v>275</v>
      </c>
      <c r="H656" s="75" t="s">
        <v>275</v>
      </c>
      <c r="I656" s="75" t="s">
        <v>275</v>
      </c>
      <c r="J656" s="75" t="s">
        <v>275</v>
      </c>
      <c r="K656" s="75" t="s">
        <v>275</v>
      </c>
      <c r="L656" s="75" t="s">
        <v>275</v>
      </c>
      <c r="M656" s="75" t="s">
        <v>275</v>
      </c>
      <c r="N656" s="75" t="s">
        <v>275</v>
      </c>
      <c r="O656" s="75" t="s">
        <v>275</v>
      </c>
      <c r="P656" s="75" t="s">
        <v>275</v>
      </c>
      <c r="Q656" s="75" t="s">
        <v>275</v>
      </c>
      <c r="R656" s="75" t="s">
        <v>275</v>
      </c>
      <c r="S656" s="75" t="s">
        <v>275</v>
      </c>
      <c r="T656" s="75" t="s">
        <v>275</v>
      </c>
      <c r="U656" s="75" t="s">
        <v>275</v>
      </c>
      <c r="V656" s="75" t="s">
        <v>275</v>
      </c>
      <c r="W656" s="75" t="s">
        <v>275</v>
      </c>
      <c r="X656" s="75" t="s">
        <v>275</v>
      </c>
      <c r="Y656" s="75" t="s">
        <v>275</v>
      </c>
      <c r="Z656" s="75" t="s">
        <v>275</v>
      </c>
      <c r="AA656" s="75" t="s">
        <v>275</v>
      </c>
      <c r="AB656" s="75" t="s">
        <v>275</v>
      </c>
      <c r="AC656" s="75" t="s">
        <v>275</v>
      </c>
      <c r="AD656" s="75" t="s">
        <v>275</v>
      </c>
      <c r="AE656" s="75" t="s">
        <v>275</v>
      </c>
      <c r="AF656" s="75" t="s">
        <v>275</v>
      </c>
      <c r="AG656" s="75" t="s">
        <v>275</v>
      </c>
      <c r="AH656" s="75" t="s">
        <v>275</v>
      </c>
      <c r="AI656" s="75" t="s">
        <v>275</v>
      </c>
      <c r="AJ656" s="75" t="s">
        <v>275</v>
      </c>
      <c r="AK656" s="75" t="s">
        <v>275</v>
      </c>
      <c r="AL656" s="75" t="s">
        <v>275</v>
      </c>
      <c r="AM656" s="75" t="s">
        <v>275</v>
      </c>
      <c r="AN656" s="75" t="s">
        <v>275</v>
      </c>
      <c r="AO656" s="75" t="s">
        <v>275</v>
      </c>
      <c r="AP656" s="75" t="s">
        <v>275</v>
      </c>
      <c r="AQ656" s="75" t="s">
        <v>275</v>
      </c>
      <c r="AR656" s="75" t="s">
        <v>275</v>
      </c>
      <c r="AS656" s="75" t="s">
        <v>275</v>
      </c>
      <c r="AT656" s="75" t="s">
        <v>275</v>
      </c>
      <c r="AU656" s="75" t="s">
        <v>275</v>
      </c>
      <c r="AV656" s="75" t="s">
        <v>275</v>
      </c>
      <c r="AW656" s="75" t="s">
        <v>275</v>
      </c>
      <c r="AX656" s="75" t="s">
        <v>275</v>
      </c>
      <c r="AY656" s="75" t="s">
        <v>275</v>
      </c>
      <c r="AZ656" s="75" t="s">
        <v>275</v>
      </c>
      <c r="BA656" s="75" t="s">
        <v>275</v>
      </c>
    </row>
    <row r="657" spans="2:53" x14ac:dyDescent="0.25">
      <c r="B657" t="str">
        <f t="shared" ref="B657:C663" si="611">+B640</f>
        <v>FABBRICATI</v>
      </c>
      <c r="C657" s="77">
        <f t="shared" si="611"/>
        <v>0.1</v>
      </c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/>
      <c r="AG657" s="72"/>
      <c r="AH657" s="72"/>
      <c r="AI657" s="72"/>
      <c r="AJ657" s="72"/>
      <c r="AK657" s="72"/>
      <c r="AL657" s="72"/>
      <c r="AM657" s="72"/>
      <c r="AN657" s="72"/>
      <c r="AO657" s="72"/>
      <c r="AP657" s="72">
        <f>+(AP$5*$C657)/12</f>
        <v>0</v>
      </c>
      <c r="AQ657" s="72">
        <f>+IF(AP665=$AP5,0,1)*(SUM($AP5)*$C657)/12</f>
        <v>0</v>
      </c>
      <c r="AR657" s="72">
        <f t="shared" ref="AR657:BA663" si="612">+IF(AQ665=$AP5,0,1)*(SUM($AP5)*$C657)/12</f>
        <v>0</v>
      </c>
      <c r="AS657" s="72">
        <f t="shared" si="612"/>
        <v>0</v>
      </c>
      <c r="AT657" s="72">
        <f t="shared" si="612"/>
        <v>0</v>
      </c>
      <c r="AU657" s="72">
        <f t="shared" si="612"/>
        <v>0</v>
      </c>
      <c r="AV657" s="72">
        <f t="shared" si="612"/>
        <v>0</v>
      </c>
      <c r="AW657" s="72">
        <f t="shared" si="612"/>
        <v>0</v>
      </c>
      <c r="AX657" s="72">
        <f t="shared" si="612"/>
        <v>0</v>
      </c>
      <c r="AY657" s="72">
        <f t="shared" si="612"/>
        <v>0</v>
      </c>
      <c r="AZ657" s="72">
        <f t="shared" si="612"/>
        <v>0</v>
      </c>
      <c r="BA657" s="72">
        <f t="shared" si="612"/>
        <v>0</v>
      </c>
    </row>
    <row r="658" spans="2:53" x14ac:dyDescent="0.25">
      <c r="B658" t="str">
        <f t="shared" si="611"/>
        <v>IMPIANTI E MACCHINARI</v>
      </c>
      <c r="C658" s="77">
        <f t="shared" si="611"/>
        <v>0.1</v>
      </c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/>
      <c r="AG658" s="72"/>
      <c r="AH658" s="72"/>
      <c r="AI658" s="72"/>
      <c r="AJ658" s="72"/>
      <c r="AK658" s="72"/>
      <c r="AL658" s="72"/>
      <c r="AM658" s="72"/>
      <c r="AN658" s="72"/>
      <c r="AO658" s="72"/>
      <c r="AP658" s="72">
        <f>+(AP$6*$C658)/12</f>
        <v>0</v>
      </c>
      <c r="AQ658" s="72">
        <f t="shared" ref="AQ658:BA663" si="613">+IF(AP666=$AP6,0,1)*(SUM($AP6)*$C658)/12</f>
        <v>0</v>
      </c>
      <c r="AR658" s="72">
        <f t="shared" si="613"/>
        <v>0</v>
      </c>
      <c r="AS658" s="72">
        <f t="shared" si="613"/>
        <v>0</v>
      </c>
      <c r="AT658" s="72">
        <f t="shared" si="613"/>
        <v>0</v>
      </c>
      <c r="AU658" s="72">
        <f t="shared" si="613"/>
        <v>0</v>
      </c>
      <c r="AV658" s="72">
        <f t="shared" si="613"/>
        <v>0</v>
      </c>
      <c r="AW658" s="72">
        <f t="shared" si="613"/>
        <v>0</v>
      </c>
      <c r="AX658" s="72">
        <f t="shared" si="613"/>
        <v>0</v>
      </c>
      <c r="AY658" s="72">
        <f t="shared" si="613"/>
        <v>0</v>
      </c>
      <c r="AZ658" s="72">
        <f t="shared" si="613"/>
        <v>0</v>
      </c>
      <c r="BA658" s="72">
        <f t="shared" si="613"/>
        <v>0</v>
      </c>
    </row>
    <row r="659" spans="2:53" x14ac:dyDescent="0.25">
      <c r="B659" t="str">
        <f t="shared" si="611"/>
        <v>ATTREZZATURE IND.LI E COMM.LI</v>
      </c>
      <c r="C659" s="77">
        <f t="shared" si="611"/>
        <v>0.1</v>
      </c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/>
      <c r="AG659" s="72"/>
      <c r="AH659" s="72"/>
      <c r="AI659" s="72"/>
      <c r="AJ659" s="72"/>
      <c r="AK659" s="72"/>
      <c r="AL659" s="72"/>
      <c r="AM659" s="72"/>
      <c r="AN659" s="72"/>
      <c r="AO659" s="72"/>
      <c r="AP659" s="72">
        <f>+(AP$7*$C659)/12</f>
        <v>0</v>
      </c>
      <c r="AQ659" s="72">
        <f t="shared" si="613"/>
        <v>0</v>
      </c>
      <c r="AR659" s="72">
        <f t="shared" si="612"/>
        <v>0</v>
      </c>
      <c r="AS659" s="72">
        <f t="shared" si="612"/>
        <v>0</v>
      </c>
      <c r="AT659" s="72">
        <f t="shared" si="612"/>
        <v>0</v>
      </c>
      <c r="AU659" s="72">
        <f t="shared" si="612"/>
        <v>0</v>
      </c>
      <c r="AV659" s="72">
        <f t="shared" si="612"/>
        <v>0</v>
      </c>
      <c r="AW659" s="72">
        <f t="shared" si="612"/>
        <v>0</v>
      </c>
      <c r="AX659" s="72">
        <f t="shared" si="612"/>
        <v>0</v>
      </c>
      <c r="AY659" s="72">
        <f t="shared" si="612"/>
        <v>0</v>
      </c>
      <c r="AZ659" s="72">
        <f t="shared" si="612"/>
        <v>0</v>
      </c>
      <c r="BA659" s="72">
        <f t="shared" si="612"/>
        <v>0</v>
      </c>
    </row>
    <row r="660" spans="2:53" x14ac:dyDescent="0.25">
      <c r="B660" t="str">
        <f t="shared" si="611"/>
        <v>ALTRI BENI</v>
      </c>
      <c r="C660" s="77">
        <f t="shared" si="611"/>
        <v>0.1</v>
      </c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/>
      <c r="AG660" s="72"/>
      <c r="AH660" s="72"/>
      <c r="AI660" s="72"/>
      <c r="AJ660" s="72"/>
      <c r="AK660" s="72"/>
      <c r="AL660" s="72"/>
      <c r="AM660" s="72"/>
      <c r="AN660" s="72"/>
      <c r="AO660" s="72"/>
      <c r="AP660" s="72">
        <f>+(AP$8*$C660)/12</f>
        <v>0</v>
      </c>
      <c r="AQ660" s="72">
        <f t="shared" si="613"/>
        <v>0</v>
      </c>
      <c r="AR660" s="72">
        <f t="shared" si="612"/>
        <v>0</v>
      </c>
      <c r="AS660" s="72">
        <f t="shared" si="612"/>
        <v>0</v>
      </c>
      <c r="AT660" s="72">
        <f t="shared" si="612"/>
        <v>0</v>
      </c>
      <c r="AU660" s="72">
        <f t="shared" si="612"/>
        <v>0</v>
      </c>
      <c r="AV660" s="72">
        <f t="shared" si="612"/>
        <v>0</v>
      </c>
      <c r="AW660" s="72">
        <f t="shared" si="612"/>
        <v>0</v>
      </c>
      <c r="AX660" s="72">
        <f t="shared" si="612"/>
        <v>0</v>
      </c>
      <c r="AY660" s="72">
        <f t="shared" si="612"/>
        <v>0</v>
      </c>
      <c r="AZ660" s="72">
        <f t="shared" si="612"/>
        <v>0</v>
      </c>
      <c r="BA660" s="72">
        <f t="shared" si="612"/>
        <v>0</v>
      </c>
    </row>
    <row r="661" spans="2:53" x14ac:dyDescent="0.25">
      <c r="B661" t="str">
        <f t="shared" si="611"/>
        <v>COSTI D'IMPIANTO E AMPLIAMENTO</v>
      </c>
      <c r="C661" s="77">
        <f t="shared" si="611"/>
        <v>0.1</v>
      </c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  <c r="AA661" s="72"/>
      <c r="AB661" s="72"/>
      <c r="AC661" s="72"/>
      <c r="AD661" s="72"/>
      <c r="AE661" s="72"/>
      <c r="AF661" s="72"/>
      <c r="AG661" s="72"/>
      <c r="AH661" s="72"/>
      <c r="AI661" s="72"/>
      <c r="AJ661" s="72"/>
      <c r="AK661" s="72"/>
      <c r="AL661" s="72"/>
      <c r="AM661" s="72"/>
      <c r="AN661" s="72"/>
      <c r="AO661" s="72"/>
      <c r="AP661" s="72">
        <f>+(AP$9*$C661)/12</f>
        <v>0</v>
      </c>
      <c r="AQ661" s="72">
        <f t="shared" si="613"/>
        <v>0</v>
      </c>
      <c r="AR661" s="72">
        <f t="shared" si="612"/>
        <v>0</v>
      </c>
      <c r="AS661" s="72">
        <f t="shared" si="612"/>
        <v>0</v>
      </c>
      <c r="AT661" s="72">
        <f t="shared" si="612"/>
        <v>0</v>
      </c>
      <c r="AU661" s="72">
        <f t="shared" si="612"/>
        <v>0</v>
      </c>
      <c r="AV661" s="72">
        <f t="shared" si="612"/>
        <v>0</v>
      </c>
      <c r="AW661" s="72">
        <f t="shared" si="612"/>
        <v>0</v>
      </c>
      <c r="AX661" s="72">
        <f t="shared" si="612"/>
        <v>0</v>
      </c>
      <c r="AY661" s="72">
        <f t="shared" si="612"/>
        <v>0</v>
      </c>
      <c r="AZ661" s="72">
        <f t="shared" si="612"/>
        <v>0</v>
      </c>
      <c r="BA661" s="72">
        <f t="shared" si="612"/>
        <v>0</v>
      </c>
    </row>
    <row r="662" spans="2:53" x14ac:dyDescent="0.25">
      <c r="B662" t="str">
        <f t="shared" si="611"/>
        <v>Ricerca &amp; Sviluppo</v>
      </c>
      <c r="C662" s="77">
        <f t="shared" si="611"/>
        <v>0.1</v>
      </c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/>
      <c r="AG662" s="72"/>
      <c r="AH662" s="72"/>
      <c r="AI662" s="72"/>
      <c r="AJ662" s="72"/>
      <c r="AK662" s="72"/>
      <c r="AL662" s="72"/>
      <c r="AM662" s="72"/>
      <c r="AN662" s="72"/>
      <c r="AO662" s="72"/>
      <c r="AP662" s="72">
        <f>+(AP$10*$C662)/12</f>
        <v>0</v>
      </c>
      <c r="AQ662" s="72">
        <f t="shared" si="613"/>
        <v>0</v>
      </c>
      <c r="AR662" s="72">
        <f t="shared" si="612"/>
        <v>0</v>
      </c>
      <c r="AS662" s="72">
        <f t="shared" si="612"/>
        <v>0</v>
      </c>
      <c r="AT662" s="72">
        <f t="shared" si="612"/>
        <v>0</v>
      </c>
      <c r="AU662" s="72">
        <f t="shared" si="612"/>
        <v>0</v>
      </c>
      <c r="AV662" s="72">
        <f t="shared" si="612"/>
        <v>0</v>
      </c>
      <c r="AW662" s="72">
        <f t="shared" si="612"/>
        <v>0</v>
      </c>
      <c r="AX662" s="72">
        <f t="shared" si="612"/>
        <v>0</v>
      </c>
      <c r="AY662" s="72">
        <f t="shared" si="612"/>
        <v>0</v>
      </c>
      <c r="AZ662" s="72">
        <f t="shared" si="612"/>
        <v>0</v>
      </c>
      <c r="BA662" s="72">
        <f t="shared" si="612"/>
        <v>0</v>
      </c>
    </row>
    <row r="663" spans="2:53" x14ac:dyDescent="0.25">
      <c r="B663" t="str">
        <f t="shared" si="611"/>
        <v>ALTRE IMM.NI IMMATERIALI</v>
      </c>
      <c r="C663" s="77">
        <f t="shared" si="611"/>
        <v>0.1</v>
      </c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  <c r="AA663" s="72"/>
      <c r="AB663" s="72"/>
      <c r="AC663" s="72"/>
      <c r="AD663" s="72"/>
      <c r="AE663" s="72"/>
      <c r="AF663" s="72"/>
      <c r="AG663" s="72"/>
      <c r="AH663" s="72"/>
      <c r="AI663" s="72"/>
      <c r="AJ663" s="72"/>
      <c r="AK663" s="72"/>
      <c r="AL663" s="72"/>
      <c r="AM663" s="72"/>
      <c r="AN663" s="72"/>
      <c r="AO663" s="72"/>
      <c r="AP663" s="72">
        <f>+(AP$11*$C663)/12</f>
        <v>0</v>
      </c>
      <c r="AQ663" s="72">
        <f t="shared" si="613"/>
        <v>0</v>
      </c>
      <c r="AR663" s="72">
        <f t="shared" si="612"/>
        <v>0</v>
      </c>
      <c r="AS663" s="72">
        <f t="shared" si="612"/>
        <v>0</v>
      </c>
      <c r="AT663" s="72">
        <f t="shared" si="612"/>
        <v>0</v>
      </c>
      <c r="AU663" s="72">
        <f t="shared" si="612"/>
        <v>0</v>
      </c>
      <c r="AV663" s="72">
        <f t="shared" si="612"/>
        <v>0</v>
      </c>
      <c r="AW663" s="72">
        <f t="shared" si="612"/>
        <v>0</v>
      </c>
      <c r="AX663" s="72">
        <f t="shared" si="612"/>
        <v>0</v>
      </c>
      <c r="AY663" s="72">
        <f t="shared" si="612"/>
        <v>0</v>
      </c>
      <c r="AZ663" s="72">
        <f t="shared" si="612"/>
        <v>0</v>
      </c>
      <c r="BA663" s="72">
        <f t="shared" si="612"/>
        <v>0</v>
      </c>
    </row>
    <row r="664" spans="2:53" ht="30" x14ac:dyDescent="0.25">
      <c r="C664" s="75"/>
      <c r="F664" s="75" t="s">
        <v>276</v>
      </c>
      <c r="G664" s="75" t="s">
        <v>276</v>
      </c>
      <c r="H664" s="75" t="s">
        <v>276</v>
      </c>
      <c r="I664" s="75" t="s">
        <v>276</v>
      </c>
      <c r="J664" s="75" t="s">
        <v>276</v>
      </c>
      <c r="K664" s="75" t="s">
        <v>276</v>
      </c>
      <c r="L664" s="75" t="s">
        <v>276</v>
      </c>
      <c r="M664" s="75" t="s">
        <v>276</v>
      </c>
      <c r="N664" s="75" t="s">
        <v>276</v>
      </c>
      <c r="O664" s="75" t="s">
        <v>276</v>
      </c>
      <c r="P664" s="75" t="s">
        <v>276</v>
      </c>
      <c r="Q664" s="75" t="s">
        <v>276</v>
      </c>
      <c r="R664" s="75" t="s">
        <v>276</v>
      </c>
      <c r="S664" s="75" t="s">
        <v>276</v>
      </c>
      <c r="T664" s="75" t="s">
        <v>276</v>
      </c>
      <c r="U664" s="75" t="s">
        <v>276</v>
      </c>
      <c r="V664" s="75" t="s">
        <v>276</v>
      </c>
      <c r="W664" s="75" t="s">
        <v>276</v>
      </c>
      <c r="X664" s="75" t="s">
        <v>276</v>
      </c>
      <c r="Y664" s="75" t="s">
        <v>276</v>
      </c>
      <c r="Z664" s="75" t="s">
        <v>276</v>
      </c>
      <c r="AA664" s="75" t="s">
        <v>276</v>
      </c>
      <c r="AB664" s="75" t="s">
        <v>276</v>
      </c>
      <c r="AC664" s="75" t="s">
        <v>276</v>
      </c>
      <c r="AD664" s="75" t="s">
        <v>276</v>
      </c>
      <c r="AE664" s="75" t="s">
        <v>276</v>
      </c>
      <c r="AF664" s="75" t="s">
        <v>276</v>
      </c>
      <c r="AG664" s="75" t="s">
        <v>276</v>
      </c>
      <c r="AH664" s="75" t="s">
        <v>276</v>
      </c>
      <c r="AI664" s="75" t="s">
        <v>276</v>
      </c>
      <c r="AJ664" s="75" t="s">
        <v>276</v>
      </c>
      <c r="AK664" s="75" t="s">
        <v>276</v>
      </c>
      <c r="AL664" s="75" t="s">
        <v>276</v>
      </c>
      <c r="AM664" s="75" t="s">
        <v>276</v>
      </c>
      <c r="AN664" s="75" t="s">
        <v>276</v>
      </c>
      <c r="AO664" s="75" t="s">
        <v>276</v>
      </c>
      <c r="AP664" s="75" t="s">
        <v>276</v>
      </c>
      <c r="AQ664" s="75" t="s">
        <v>276</v>
      </c>
      <c r="AR664" s="75" t="s">
        <v>276</v>
      </c>
      <c r="AS664" s="75" t="s">
        <v>276</v>
      </c>
      <c r="AT664" s="75" t="s">
        <v>276</v>
      </c>
      <c r="AU664" s="75" t="s">
        <v>276</v>
      </c>
      <c r="AV664" s="75" t="s">
        <v>276</v>
      </c>
      <c r="AW664" s="75" t="s">
        <v>276</v>
      </c>
      <c r="AX664" s="75" t="s">
        <v>276</v>
      </c>
      <c r="AY664" s="75" t="s">
        <v>276</v>
      </c>
      <c r="AZ664" s="75" t="s">
        <v>276</v>
      </c>
      <c r="BA664" s="75" t="s">
        <v>276</v>
      </c>
    </row>
    <row r="665" spans="2:53" x14ac:dyDescent="0.25">
      <c r="B665" t="str">
        <f t="shared" ref="B665:B671" si="614">+B657</f>
        <v>FABBRICATI</v>
      </c>
      <c r="C665" s="77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/>
      <c r="AG665" s="72"/>
      <c r="AH665" s="72"/>
      <c r="AI665" s="72"/>
      <c r="AJ665" s="72"/>
      <c r="AK665" s="72"/>
      <c r="AL665" s="72"/>
      <c r="AM665" s="72"/>
      <c r="AN665" s="72"/>
      <c r="AO665" s="72"/>
      <c r="AP665" s="72">
        <f t="shared" ref="AP665:BA665" si="615">+AO665+AP657</f>
        <v>0</v>
      </c>
      <c r="AQ665" s="72">
        <f t="shared" si="615"/>
        <v>0</v>
      </c>
      <c r="AR665" s="72">
        <f t="shared" si="615"/>
        <v>0</v>
      </c>
      <c r="AS665" s="72">
        <f t="shared" si="615"/>
        <v>0</v>
      </c>
      <c r="AT665" s="72">
        <f t="shared" si="615"/>
        <v>0</v>
      </c>
      <c r="AU665" s="72">
        <f t="shared" si="615"/>
        <v>0</v>
      </c>
      <c r="AV665" s="72">
        <f t="shared" si="615"/>
        <v>0</v>
      </c>
      <c r="AW665" s="72">
        <f t="shared" si="615"/>
        <v>0</v>
      </c>
      <c r="AX665" s="72">
        <f t="shared" si="615"/>
        <v>0</v>
      </c>
      <c r="AY665" s="72">
        <f t="shared" si="615"/>
        <v>0</v>
      </c>
      <c r="AZ665" s="72">
        <f t="shared" si="615"/>
        <v>0</v>
      </c>
      <c r="BA665" s="72">
        <f t="shared" si="615"/>
        <v>0</v>
      </c>
    </row>
    <row r="666" spans="2:53" x14ac:dyDescent="0.25">
      <c r="B666" t="str">
        <f t="shared" si="614"/>
        <v>IMPIANTI E MACCHINARI</v>
      </c>
      <c r="C666" s="77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  <c r="AA666" s="72"/>
      <c r="AB666" s="72"/>
      <c r="AC666" s="72"/>
      <c r="AD666" s="72"/>
      <c r="AE666" s="72"/>
      <c r="AF666" s="72"/>
      <c r="AG666" s="72"/>
      <c r="AH666" s="72"/>
      <c r="AI666" s="72"/>
      <c r="AJ666" s="72"/>
      <c r="AK666" s="72"/>
      <c r="AL666" s="72"/>
      <c r="AM666" s="72"/>
      <c r="AN666" s="72"/>
      <c r="AO666" s="72"/>
      <c r="AP666" s="72">
        <f t="shared" ref="AP666:BA666" si="616">+AO666+AP658</f>
        <v>0</v>
      </c>
      <c r="AQ666" s="72">
        <f t="shared" si="616"/>
        <v>0</v>
      </c>
      <c r="AR666" s="72">
        <f t="shared" si="616"/>
        <v>0</v>
      </c>
      <c r="AS666" s="72">
        <f t="shared" si="616"/>
        <v>0</v>
      </c>
      <c r="AT666" s="72">
        <f t="shared" si="616"/>
        <v>0</v>
      </c>
      <c r="AU666" s="72">
        <f t="shared" si="616"/>
        <v>0</v>
      </c>
      <c r="AV666" s="72">
        <f t="shared" si="616"/>
        <v>0</v>
      </c>
      <c r="AW666" s="72">
        <f t="shared" si="616"/>
        <v>0</v>
      </c>
      <c r="AX666" s="72">
        <f t="shared" si="616"/>
        <v>0</v>
      </c>
      <c r="AY666" s="72">
        <f t="shared" si="616"/>
        <v>0</v>
      </c>
      <c r="AZ666" s="72">
        <f t="shared" si="616"/>
        <v>0</v>
      </c>
      <c r="BA666" s="72">
        <f t="shared" si="616"/>
        <v>0</v>
      </c>
    </row>
    <row r="667" spans="2:53" x14ac:dyDescent="0.25">
      <c r="B667" t="str">
        <f t="shared" si="614"/>
        <v>ATTREZZATURE IND.LI E COMM.LI</v>
      </c>
      <c r="C667" s="77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  <c r="AA667" s="72"/>
      <c r="AB667" s="72"/>
      <c r="AC667" s="72"/>
      <c r="AD667" s="72"/>
      <c r="AE667" s="72"/>
      <c r="AF667" s="72"/>
      <c r="AG667" s="72"/>
      <c r="AH667" s="72"/>
      <c r="AI667" s="72"/>
      <c r="AJ667" s="72"/>
      <c r="AK667" s="72"/>
      <c r="AL667" s="72"/>
      <c r="AM667" s="72"/>
      <c r="AN667" s="72"/>
      <c r="AO667" s="72"/>
      <c r="AP667" s="72">
        <f t="shared" ref="AP667:BA667" si="617">+AO667+AP659</f>
        <v>0</v>
      </c>
      <c r="AQ667" s="72">
        <f t="shared" si="617"/>
        <v>0</v>
      </c>
      <c r="AR667" s="72">
        <f t="shared" si="617"/>
        <v>0</v>
      </c>
      <c r="AS667" s="72">
        <f t="shared" si="617"/>
        <v>0</v>
      </c>
      <c r="AT667" s="72">
        <f t="shared" si="617"/>
        <v>0</v>
      </c>
      <c r="AU667" s="72">
        <f t="shared" si="617"/>
        <v>0</v>
      </c>
      <c r="AV667" s="72">
        <f t="shared" si="617"/>
        <v>0</v>
      </c>
      <c r="AW667" s="72">
        <f t="shared" si="617"/>
        <v>0</v>
      </c>
      <c r="AX667" s="72">
        <f t="shared" si="617"/>
        <v>0</v>
      </c>
      <c r="AY667" s="72">
        <f t="shared" si="617"/>
        <v>0</v>
      </c>
      <c r="AZ667" s="72">
        <f t="shared" si="617"/>
        <v>0</v>
      </c>
      <c r="BA667" s="72">
        <f t="shared" si="617"/>
        <v>0</v>
      </c>
    </row>
    <row r="668" spans="2:53" x14ac:dyDescent="0.25">
      <c r="B668" t="str">
        <f t="shared" si="614"/>
        <v>ALTRI BENI</v>
      </c>
      <c r="C668" s="77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/>
      <c r="AG668" s="72"/>
      <c r="AH668" s="72"/>
      <c r="AI668" s="72"/>
      <c r="AJ668" s="72"/>
      <c r="AK668" s="72"/>
      <c r="AL668" s="72"/>
      <c r="AM668" s="72"/>
      <c r="AN668" s="72"/>
      <c r="AO668" s="72"/>
      <c r="AP668" s="72">
        <f t="shared" ref="AP668:BA668" si="618">+AO668+AP660</f>
        <v>0</v>
      </c>
      <c r="AQ668" s="72">
        <f t="shared" si="618"/>
        <v>0</v>
      </c>
      <c r="AR668" s="72">
        <f t="shared" si="618"/>
        <v>0</v>
      </c>
      <c r="AS668" s="72">
        <f t="shared" si="618"/>
        <v>0</v>
      </c>
      <c r="AT668" s="72">
        <f t="shared" si="618"/>
        <v>0</v>
      </c>
      <c r="AU668" s="72">
        <f t="shared" si="618"/>
        <v>0</v>
      </c>
      <c r="AV668" s="72">
        <f t="shared" si="618"/>
        <v>0</v>
      </c>
      <c r="AW668" s="72">
        <f t="shared" si="618"/>
        <v>0</v>
      </c>
      <c r="AX668" s="72">
        <f t="shared" si="618"/>
        <v>0</v>
      </c>
      <c r="AY668" s="72">
        <f t="shared" si="618"/>
        <v>0</v>
      </c>
      <c r="AZ668" s="72">
        <f t="shared" si="618"/>
        <v>0</v>
      </c>
      <c r="BA668" s="72">
        <f t="shared" si="618"/>
        <v>0</v>
      </c>
    </row>
    <row r="669" spans="2:53" x14ac:dyDescent="0.25">
      <c r="B669" t="str">
        <f t="shared" si="614"/>
        <v>COSTI D'IMPIANTO E AMPLIAMENTO</v>
      </c>
      <c r="C669" s="77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  <c r="AA669" s="72"/>
      <c r="AB669" s="72"/>
      <c r="AC669" s="72"/>
      <c r="AD669" s="72"/>
      <c r="AE669" s="72"/>
      <c r="AF669" s="72"/>
      <c r="AG669" s="72"/>
      <c r="AH669" s="72"/>
      <c r="AI669" s="72"/>
      <c r="AJ669" s="72"/>
      <c r="AK669" s="72"/>
      <c r="AL669" s="72"/>
      <c r="AM669" s="72"/>
      <c r="AN669" s="72"/>
      <c r="AO669" s="72"/>
      <c r="AP669" s="72">
        <f t="shared" ref="AP669:BA669" si="619">+AO669+AP661</f>
        <v>0</v>
      </c>
      <c r="AQ669" s="72">
        <f t="shared" si="619"/>
        <v>0</v>
      </c>
      <c r="AR669" s="72">
        <f t="shared" si="619"/>
        <v>0</v>
      </c>
      <c r="AS669" s="72">
        <f t="shared" si="619"/>
        <v>0</v>
      </c>
      <c r="AT669" s="72">
        <f t="shared" si="619"/>
        <v>0</v>
      </c>
      <c r="AU669" s="72">
        <f t="shared" si="619"/>
        <v>0</v>
      </c>
      <c r="AV669" s="72">
        <f t="shared" si="619"/>
        <v>0</v>
      </c>
      <c r="AW669" s="72">
        <f t="shared" si="619"/>
        <v>0</v>
      </c>
      <c r="AX669" s="72">
        <f t="shared" si="619"/>
        <v>0</v>
      </c>
      <c r="AY669" s="72">
        <f t="shared" si="619"/>
        <v>0</v>
      </c>
      <c r="AZ669" s="72">
        <f t="shared" si="619"/>
        <v>0</v>
      </c>
      <c r="BA669" s="72">
        <f t="shared" si="619"/>
        <v>0</v>
      </c>
    </row>
    <row r="670" spans="2:53" x14ac:dyDescent="0.25">
      <c r="B670" t="str">
        <f t="shared" si="614"/>
        <v>Ricerca &amp; Sviluppo</v>
      </c>
      <c r="C670" s="77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  <c r="AA670" s="72"/>
      <c r="AB670" s="72"/>
      <c r="AC670" s="72"/>
      <c r="AD670" s="72"/>
      <c r="AE670" s="72"/>
      <c r="AF670" s="72"/>
      <c r="AG670" s="72"/>
      <c r="AH670" s="72"/>
      <c r="AI670" s="72"/>
      <c r="AJ670" s="72"/>
      <c r="AK670" s="72"/>
      <c r="AL670" s="72"/>
      <c r="AM670" s="72"/>
      <c r="AN670" s="72"/>
      <c r="AO670" s="72"/>
      <c r="AP670" s="72">
        <f t="shared" ref="AP670:BA670" si="620">+AO670+AP662</f>
        <v>0</v>
      </c>
      <c r="AQ670" s="72">
        <f t="shared" si="620"/>
        <v>0</v>
      </c>
      <c r="AR670" s="72">
        <f t="shared" si="620"/>
        <v>0</v>
      </c>
      <c r="AS670" s="72">
        <f t="shared" si="620"/>
        <v>0</v>
      </c>
      <c r="AT670" s="72">
        <f t="shared" si="620"/>
        <v>0</v>
      </c>
      <c r="AU670" s="72">
        <f t="shared" si="620"/>
        <v>0</v>
      </c>
      <c r="AV670" s="72">
        <f t="shared" si="620"/>
        <v>0</v>
      </c>
      <c r="AW670" s="72">
        <f t="shared" si="620"/>
        <v>0</v>
      </c>
      <c r="AX670" s="72">
        <f t="shared" si="620"/>
        <v>0</v>
      </c>
      <c r="AY670" s="72">
        <f t="shared" si="620"/>
        <v>0</v>
      </c>
      <c r="AZ670" s="72">
        <f t="shared" si="620"/>
        <v>0</v>
      </c>
      <c r="BA670" s="72">
        <f t="shared" si="620"/>
        <v>0</v>
      </c>
    </row>
    <row r="671" spans="2:53" x14ac:dyDescent="0.25">
      <c r="B671" t="str">
        <f t="shared" si="614"/>
        <v>ALTRE IMM.NI IMMATERIALI</v>
      </c>
      <c r="C671" s="77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  <c r="AA671" s="72"/>
      <c r="AB671" s="72"/>
      <c r="AC671" s="72"/>
      <c r="AD671" s="72"/>
      <c r="AE671" s="72"/>
      <c r="AF671" s="72"/>
      <c r="AG671" s="72"/>
      <c r="AH671" s="72"/>
      <c r="AI671" s="72"/>
      <c r="AJ671" s="72"/>
      <c r="AK671" s="72"/>
      <c r="AL671" s="72"/>
      <c r="AM671" s="72"/>
      <c r="AN671" s="72"/>
      <c r="AO671" s="72"/>
      <c r="AP671" s="72">
        <f t="shared" ref="AP671:BA671" si="621">+AO671+AP663</f>
        <v>0</v>
      </c>
      <c r="AQ671" s="72">
        <f t="shared" si="621"/>
        <v>0</v>
      </c>
      <c r="AR671" s="72">
        <f t="shared" si="621"/>
        <v>0</v>
      </c>
      <c r="AS671" s="72">
        <f t="shared" si="621"/>
        <v>0</v>
      </c>
      <c r="AT671" s="72">
        <f t="shared" si="621"/>
        <v>0</v>
      </c>
      <c r="AU671" s="72">
        <f t="shared" si="621"/>
        <v>0</v>
      </c>
      <c r="AV671" s="72">
        <f t="shared" si="621"/>
        <v>0</v>
      </c>
      <c r="AW671" s="72">
        <f t="shared" si="621"/>
        <v>0</v>
      </c>
      <c r="AX671" s="72">
        <f t="shared" si="621"/>
        <v>0</v>
      </c>
      <c r="AY671" s="72">
        <f t="shared" si="621"/>
        <v>0</v>
      </c>
      <c r="AZ671" s="72">
        <f t="shared" si="621"/>
        <v>0</v>
      </c>
      <c r="BA671" s="72">
        <f t="shared" si="621"/>
        <v>0</v>
      </c>
    </row>
    <row r="673" spans="2:53" ht="30" x14ac:dyDescent="0.25">
      <c r="C673" s="75" t="s">
        <v>274</v>
      </c>
      <c r="F673" s="75" t="s">
        <v>275</v>
      </c>
      <c r="G673" s="75" t="s">
        <v>275</v>
      </c>
      <c r="H673" s="75" t="s">
        <v>275</v>
      </c>
      <c r="I673" s="75" t="s">
        <v>275</v>
      </c>
      <c r="J673" s="75" t="s">
        <v>275</v>
      </c>
      <c r="K673" s="75" t="s">
        <v>275</v>
      </c>
      <c r="L673" s="75" t="s">
        <v>275</v>
      </c>
      <c r="M673" s="75" t="s">
        <v>275</v>
      </c>
      <c r="N673" s="75" t="s">
        <v>275</v>
      </c>
      <c r="O673" s="75" t="s">
        <v>275</v>
      </c>
      <c r="P673" s="75" t="s">
        <v>275</v>
      </c>
      <c r="Q673" s="75" t="s">
        <v>275</v>
      </c>
      <c r="R673" s="75" t="s">
        <v>275</v>
      </c>
      <c r="S673" s="75" t="s">
        <v>275</v>
      </c>
      <c r="T673" s="75" t="s">
        <v>275</v>
      </c>
      <c r="U673" s="75" t="s">
        <v>275</v>
      </c>
      <c r="V673" s="75" t="s">
        <v>275</v>
      </c>
      <c r="W673" s="75" t="s">
        <v>275</v>
      </c>
      <c r="X673" s="75" t="s">
        <v>275</v>
      </c>
      <c r="Y673" s="75" t="s">
        <v>275</v>
      </c>
      <c r="Z673" s="75" t="s">
        <v>275</v>
      </c>
      <c r="AA673" s="75" t="s">
        <v>275</v>
      </c>
      <c r="AB673" s="75" t="s">
        <v>275</v>
      </c>
      <c r="AC673" s="75" t="s">
        <v>275</v>
      </c>
      <c r="AD673" s="75" t="s">
        <v>275</v>
      </c>
      <c r="AE673" s="75" t="s">
        <v>275</v>
      </c>
      <c r="AF673" s="75" t="s">
        <v>275</v>
      </c>
      <c r="AG673" s="75" t="s">
        <v>275</v>
      </c>
      <c r="AH673" s="75" t="s">
        <v>275</v>
      </c>
      <c r="AI673" s="75" t="s">
        <v>275</v>
      </c>
      <c r="AJ673" s="75" t="s">
        <v>275</v>
      </c>
      <c r="AK673" s="75" t="s">
        <v>275</v>
      </c>
      <c r="AL673" s="75" t="s">
        <v>275</v>
      </c>
      <c r="AM673" s="75" t="s">
        <v>275</v>
      </c>
      <c r="AN673" s="75" t="s">
        <v>275</v>
      </c>
      <c r="AO673" s="75" t="s">
        <v>275</v>
      </c>
      <c r="AP673" s="75" t="s">
        <v>275</v>
      </c>
      <c r="AQ673" s="75" t="s">
        <v>275</v>
      </c>
      <c r="AR673" s="75" t="s">
        <v>275</v>
      </c>
      <c r="AS673" s="75" t="s">
        <v>275</v>
      </c>
      <c r="AT673" s="75" t="s">
        <v>275</v>
      </c>
      <c r="AU673" s="75" t="s">
        <v>275</v>
      </c>
      <c r="AV673" s="75" t="s">
        <v>275</v>
      </c>
      <c r="AW673" s="75" t="s">
        <v>275</v>
      </c>
      <c r="AX673" s="75" t="s">
        <v>275</v>
      </c>
      <c r="AY673" s="75" t="s">
        <v>275</v>
      </c>
      <c r="AZ673" s="75" t="s">
        <v>275</v>
      </c>
      <c r="BA673" s="75" t="s">
        <v>275</v>
      </c>
    </row>
    <row r="674" spans="2:53" x14ac:dyDescent="0.25">
      <c r="B674" t="str">
        <f t="shared" ref="B674:C680" si="622">+B657</f>
        <v>FABBRICATI</v>
      </c>
      <c r="C674" s="77">
        <f t="shared" si="622"/>
        <v>0.1</v>
      </c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/>
      <c r="AG674" s="72"/>
      <c r="AH674" s="72"/>
      <c r="AI674" s="72"/>
      <c r="AJ674" s="72"/>
      <c r="AK674" s="72"/>
      <c r="AL674" s="72"/>
      <c r="AM674" s="72"/>
      <c r="AN674" s="72"/>
      <c r="AO674" s="72"/>
      <c r="AP674" s="72"/>
      <c r="AQ674" s="72">
        <f>+(AQ$5*$C674)/12</f>
        <v>0</v>
      </c>
      <c r="AR674" s="72">
        <f>+IF(AQ682=$AQ5,0,1)*(SUM($AQ5)*$C674)/12</f>
        <v>0</v>
      </c>
      <c r="AS674" s="72">
        <f t="shared" ref="AS674:BA680" si="623">+IF(AR682=$AQ5,0,1)*(SUM($AQ5)*$C674)/12</f>
        <v>0</v>
      </c>
      <c r="AT674" s="72">
        <f t="shared" si="623"/>
        <v>0</v>
      </c>
      <c r="AU674" s="72">
        <f t="shared" si="623"/>
        <v>0</v>
      </c>
      <c r="AV674" s="72">
        <f t="shared" si="623"/>
        <v>0</v>
      </c>
      <c r="AW674" s="72">
        <f t="shared" si="623"/>
        <v>0</v>
      </c>
      <c r="AX674" s="72">
        <f t="shared" si="623"/>
        <v>0</v>
      </c>
      <c r="AY674" s="72">
        <f t="shared" si="623"/>
        <v>0</v>
      </c>
      <c r="AZ674" s="72">
        <f t="shared" si="623"/>
        <v>0</v>
      </c>
      <c r="BA674" s="72">
        <f t="shared" si="623"/>
        <v>0</v>
      </c>
    </row>
    <row r="675" spans="2:53" x14ac:dyDescent="0.25">
      <c r="B675" t="str">
        <f t="shared" si="622"/>
        <v>IMPIANTI E MACCHINARI</v>
      </c>
      <c r="C675" s="77">
        <f t="shared" si="622"/>
        <v>0.1</v>
      </c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  <c r="AA675" s="72"/>
      <c r="AB675" s="72"/>
      <c r="AC675" s="72"/>
      <c r="AD675" s="72"/>
      <c r="AE675" s="72"/>
      <c r="AF675" s="72"/>
      <c r="AG675" s="72"/>
      <c r="AH675" s="72"/>
      <c r="AI675" s="72"/>
      <c r="AJ675" s="72"/>
      <c r="AK675" s="72"/>
      <c r="AL675" s="72"/>
      <c r="AM675" s="72"/>
      <c r="AN675" s="72"/>
      <c r="AO675" s="72"/>
      <c r="AP675" s="72"/>
      <c r="AQ675" s="72">
        <f>+(AQ$6*$C675)/12</f>
        <v>0</v>
      </c>
      <c r="AR675" s="72">
        <f t="shared" ref="AR675:BA680" si="624">+IF(AQ683=$AQ6,0,1)*(SUM($AQ6)*$C675)/12</f>
        <v>0</v>
      </c>
      <c r="AS675" s="72">
        <f t="shared" si="624"/>
        <v>0</v>
      </c>
      <c r="AT675" s="72">
        <f t="shared" si="624"/>
        <v>0</v>
      </c>
      <c r="AU675" s="72">
        <f t="shared" si="624"/>
        <v>0</v>
      </c>
      <c r="AV675" s="72">
        <f t="shared" si="624"/>
        <v>0</v>
      </c>
      <c r="AW675" s="72">
        <f t="shared" si="624"/>
        <v>0</v>
      </c>
      <c r="AX675" s="72">
        <f t="shared" si="624"/>
        <v>0</v>
      </c>
      <c r="AY675" s="72">
        <f t="shared" si="624"/>
        <v>0</v>
      </c>
      <c r="AZ675" s="72">
        <f t="shared" si="624"/>
        <v>0</v>
      </c>
      <c r="BA675" s="72">
        <f t="shared" si="624"/>
        <v>0</v>
      </c>
    </row>
    <row r="676" spans="2:53" x14ac:dyDescent="0.25">
      <c r="B676" t="str">
        <f t="shared" si="622"/>
        <v>ATTREZZATURE IND.LI E COMM.LI</v>
      </c>
      <c r="C676" s="77">
        <f t="shared" si="622"/>
        <v>0.1</v>
      </c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/>
      <c r="AG676" s="72"/>
      <c r="AH676" s="72"/>
      <c r="AI676" s="72"/>
      <c r="AJ676" s="72"/>
      <c r="AK676" s="72"/>
      <c r="AL676" s="72"/>
      <c r="AM676" s="72"/>
      <c r="AN676" s="72"/>
      <c r="AO676" s="72"/>
      <c r="AP676" s="72"/>
      <c r="AQ676" s="72">
        <f>+(AQ$7*$C676)/12</f>
        <v>0</v>
      </c>
      <c r="AR676" s="72">
        <f t="shared" si="624"/>
        <v>0</v>
      </c>
      <c r="AS676" s="72">
        <f t="shared" si="623"/>
        <v>0</v>
      </c>
      <c r="AT676" s="72">
        <f t="shared" si="623"/>
        <v>0</v>
      </c>
      <c r="AU676" s="72">
        <f t="shared" si="623"/>
        <v>0</v>
      </c>
      <c r="AV676" s="72">
        <f t="shared" si="623"/>
        <v>0</v>
      </c>
      <c r="AW676" s="72">
        <f t="shared" si="623"/>
        <v>0</v>
      </c>
      <c r="AX676" s="72">
        <f t="shared" si="623"/>
        <v>0</v>
      </c>
      <c r="AY676" s="72">
        <f t="shared" si="623"/>
        <v>0</v>
      </c>
      <c r="AZ676" s="72">
        <f t="shared" si="623"/>
        <v>0</v>
      </c>
      <c r="BA676" s="72">
        <f t="shared" si="623"/>
        <v>0</v>
      </c>
    </row>
    <row r="677" spans="2:53" x14ac:dyDescent="0.25">
      <c r="B677" t="str">
        <f t="shared" si="622"/>
        <v>ALTRI BENI</v>
      </c>
      <c r="C677" s="77">
        <f t="shared" si="622"/>
        <v>0.1</v>
      </c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  <c r="AA677" s="72"/>
      <c r="AB677" s="72"/>
      <c r="AC677" s="72"/>
      <c r="AD677" s="72"/>
      <c r="AE677" s="72"/>
      <c r="AF677" s="72"/>
      <c r="AG677" s="72"/>
      <c r="AH677" s="72"/>
      <c r="AI677" s="72"/>
      <c r="AJ677" s="72"/>
      <c r="AK677" s="72"/>
      <c r="AL677" s="72"/>
      <c r="AM677" s="72"/>
      <c r="AN677" s="72"/>
      <c r="AO677" s="72"/>
      <c r="AP677" s="72"/>
      <c r="AQ677" s="72">
        <f>+(AQ$8*$C677)/12</f>
        <v>0</v>
      </c>
      <c r="AR677" s="72">
        <f t="shared" si="624"/>
        <v>0</v>
      </c>
      <c r="AS677" s="72">
        <f t="shared" si="623"/>
        <v>0</v>
      </c>
      <c r="AT677" s="72">
        <f t="shared" si="623"/>
        <v>0</v>
      </c>
      <c r="AU677" s="72">
        <f t="shared" si="623"/>
        <v>0</v>
      </c>
      <c r="AV677" s="72">
        <f t="shared" si="623"/>
        <v>0</v>
      </c>
      <c r="AW677" s="72">
        <f t="shared" si="623"/>
        <v>0</v>
      </c>
      <c r="AX677" s="72">
        <f t="shared" si="623"/>
        <v>0</v>
      </c>
      <c r="AY677" s="72">
        <f t="shared" si="623"/>
        <v>0</v>
      </c>
      <c r="AZ677" s="72">
        <f t="shared" si="623"/>
        <v>0</v>
      </c>
      <c r="BA677" s="72">
        <f t="shared" si="623"/>
        <v>0</v>
      </c>
    </row>
    <row r="678" spans="2:53" x14ac:dyDescent="0.25">
      <c r="B678" t="str">
        <f t="shared" si="622"/>
        <v>COSTI D'IMPIANTO E AMPLIAMENTO</v>
      </c>
      <c r="C678" s="77">
        <f t="shared" si="622"/>
        <v>0.1</v>
      </c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  <c r="AA678" s="72"/>
      <c r="AB678" s="72"/>
      <c r="AC678" s="72"/>
      <c r="AD678" s="72"/>
      <c r="AE678" s="72"/>
      <c r="AF678" s="72"/>
      <c r="AG678" s="72"/>
      <c r="AH678" s="72"/>
      <c r="AI678" s="72"/>
      <c r="AJ678" s="72"/>
      <c r="AK678" s="72"/>
      <c r="AL678" s="72"/>
      <c r="AM678" s="72"/>
      <c r="AN678" s="72"/>
      <c r="AO678" s="72"/>
      <c r="AP678" s="72"/>
      <c r="AQ678" s="72">
        <f>+(AQ$9*$C678)/12</f>
        <v>0</v>
      </c>
      <c r="AR678" s="72">
        <f t="shared" si="624"/>
        <v>0</v>
      </c>
      <c r="AS678" s="72">
        <f t="shared" si="623"/>
        <v>0</v>
      </c>
      <c r="AT678" s="72">
        <f t="shared" si="623"/>
        <v>0</v>
      </c>
      <c r="AU678" s="72">
        <f t="shared" si="623"/>
        <v>0</v>
      </c>
      <c r="AV678" s="72">
        <f t="shared" si="623"/>
        <v>0</v>
      </c>
      <c r="AW678" s="72">
        <f t="shared" si="623"/>
        <v>0</v>
      </c>
      <c r="AX678" s="72">
        <f t="shared" si="623"/>
        <v>0</v>
      </c>
      <c r="AY678" s="72">
        <f t="shared" si="623"/>
        <v>0</v>
      </c>
      <c r="AZ678" s="72">
        <f t="shared" si="623"/>
        <v>0</v>
      </c>
      <c r="BA678" s="72">
        <f t="shared" si="623"/>
        <v>0</v>
      </c>
    </row>
    <row r="679" spans="2:53" x14ac:dyDescent="0.25">
      <c r="B679" t="str">
        <f t="shared" si="622"/>
        <v>Ricerca &amp; Sviluppo</v>
      </c>
      <c r="C679" s="77">
        <f t="shared" si="622"/>
        <v>0.1</v>
      </c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  <c r="AA679" s="72"/>
      <c r="AB679" s="72"/>
      <c r="AC679" s="72"/>
      <c r="AD679" s="72"/>
      <c r="AE679" s="72"/>
      <c r="AF679" s="72"/>
      <c r="AG679" s="72"/>
      <c r="AH679" s="72"/>
      <c r="AI679" s="72"/>
      <c r="AJ679" s="72"/>
      <c r="AK679" s="72"/>
      <c r="AL679" s="72"/>
      <c r="AM679" s="72"/>
      <c r="AN679" s="72"/>
      <c r="AO679" s="72"/>
      <c r="AP679" s="72"/>
      <c r="AQ679" s="72">
        <f>+(AQ$10*$C679)/12</f>
        <v>0</v>
      </c>
      <c r="AR679" s="72">
        <f t="shared" si="624"/>
        <v>0</v>
      </c>
      <c r="AS679" s="72">
        <f t="shared" si="623"/>
        <v>0</v>
      </c>
      <c r="AT679" s="72">
        <f t="shared" si="623"/>
        <v>0</v>
      </c>
      <c r="AU679" s="72">
        <f t="shared" si="623"/>
        <v>0</v>
      </c>
      <c r="AV679" s="72">
        <f t="shared" si="623"/>
        <v>0</v>
      </c>
      <c r="AW679" s="72">
        <f t="shared" si="623"/>
        <v>0</v>
      </c>
      <c r="AX679" s="72">
        <f t="shared" si="623"/>
        <v>0</v>
      </c>
      <c r="AY679" s="72">
        <f t="shared" si="623"/>
        <v>0</v>
      </c>
      <c r="AZ679" s="72">
        <f t="shared" si="623"/>
        <v>0</v>
      </c>
      <c r="BA679" s="72">
        <f t="shared" si="623"/>
        <v>0</v>
      </c>
    </row>
    <row r="680" spans="2:53" x14ac:dyDescent="0.25">
      <c r="B680" t="str">
        <f t="shared" si="622"/>
        <v>ALTRE IMM.NI IMMATERIALI</v>
      </c>
      <c r="C680" s="77">
        <f t="shared" si="622"/>
        <v>0.1</v>
      </c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  <c r="AD680" s="72"/>
      <c r="AE680" s="72"/>
      <c r="AF680" s="72"/>
      <c r="AG680" s="72"/>
      <c r="AH680" s="72"/>
      <c r="AI680" s="72"/>
      <c r="AJ680" s="72"/>
      <c r="AK680" s="72"/>
      <c r="AL680" s="72"/>
      <c r="AM680" s="72"/>
      <c r="AN680" s="72"/>
      <c r="AO680" s="72"/>
      <c r="AP680" s="72"/>
      <c r="AQ680" s="72">
        <f>+(AQ$11*$C680)/12</f>
        <v>0</v>
      </c>
      <c r="AR680" s="72">
        <f t="shared" si="624"/>
        <v>0</v>
      </c>
      <c r="AS680" s="72">
        <f t="shared" si="623"/>
        <v>0</v>
      </c>
      <c r="AT680" s="72">
        <f t="shared" si="623"/>
        <v>0</v>
      </c>
      <c r="AU680" s="72">
        <f t="shared" si="623"/>
        <v>0</v>
      </c>
      <c r="AV680" s="72">
        <f t="shared" si="623"/>
        <v>0</v>
      </c>
      <c r="AW680" s="72">
        <f t="shared" si="623"/>
        <v>0</v>
      </c>
      <c r="AX680" s="72">
        <f t="shared" si="623"/>
        <v>0</v>
      </c>
      <c r="AY680" s="72">
        <f t="shared" si="623"/>
        <v>0</v>
      </c>
      <c r="AZ680" s="72">
        <f t="shared" si="623"/>
        <v>0</v>
      </c>
      <c r="BA680" s="72">
        <f t="shared" si="623"/>
        <v>0</v>
      </c>
    </row>
    <row r="681" spans="2:53" ht="30" x14ac:dyDescent="0.25">
      <c r="C681" s="75"/>
      <c r="F681" s="75" t="s">
        <v>276</v>
      </c>
      <c r="G681" s="75" t="s">
        <v>276</v>
      </c>
      <c r="H681" s="75" t="s">
        <v>276</v>
      </c>
      <c r="I681" s="75" t="s">
        <v>276</v>
      </c>
      <c r="J681" s="75" t="s">
        <v>276</v>
      </c>
      <c r="K681" s="75" t="s">
        <v>276</v>
      </c>
      <c r="L681" s="75" t="s">
        <v>276</v>
      </c>
      <c r="M681" s="75" t="s">
        <v>276</v>
      </c>
      <c r="N681" s="75" t="s">
        <v>276</v>
      </c>
      <c r="O681" s="75" t="s">
        <v>276</v>
      </c>
      <c r="P681" s="75" t="s">
        <v>276</v>
      </c>
      <c r="Q681" s="75" t="s">
        <v>276</v>
      </c>
      <c r="R681" s="75" t="s">
        <v>276</v>
      </c>
      <c r="S681" s="75" t="s">
        <v>276</v>
      </c>
      <c r="T681" s="75" t="s">
        <v>276</v>
      </c>
      <c r="U681" s="75" t="s">
        <v>276</v>
      </c>
      <c r="V681" s="75" t="s">
        <v>276</v>
      </c>
      <c r="W681" s="75" t="s">
        <v>276</v>
      </c>
      <c r="X681" s="75" t="s">
        <v>276</v>
      </c>
      <c r="Y681" s="75" t="s">
        <v>276</v>
      </c>
      <c r="Z681" s="75" t="s">
        <v>276</v>
      </c>
      <c r="AA681" s="75" t="s">
        <v>276</v>
      </c>
      <c r="AB681" s="75" t="s">
        <v>276</v>
      </c>
      <c r="AC681" s="75" t="s">
        <v>276</v>
      </c>
      <c r="AD681" s="75" t="s">
        <v>276</v>
      </c>
      <c r="AE681" s="75" t="s">
        <v>276</v>
      </c>
      <c r="AF681" s="75" t="s">
        <v>276</v>
      </c>
      <c r="AG681" s="75" t="s">
        <v>276</v>
      </c>
      <c r="AH681" s="75" t="s">
        <v>276</v>
      </c>
      <c r="AI681" s="75" t="s">
        <v>276</v>
      </c>
      <c r="AJ681" s="75" t="s">
        <v>276</v>
      </c>
      <c r="AK681" s="75" t="s">
        <v>276</v>
      </c>
      <c r="AL681" s="75" t="s">
        <v>276</v>
      </c>
      <c r="AM681" s="75" t="s">
        <v>276</v>
      </c>
      <c r="AN681" s="75" t="s">
        <v>276</v>
      </c>
      <c r="AO681" s="75" t="s">
        <v>276</v>
      </c>
      <c r="AP681" s="75" t="s">
        <v>276</v>
      </c>
      <c r="AQ681" s="75" t="s">
        <v>276</v>
      </c>
      <c r="AR681" s="75" t="s">
        <v>276</v>
      </c>
      <c r="AS681" s="75" t="s">
        <v>276</v>
      </c>
      <c r="AT681" s="75" t="s">
        <v>276</v>
      </c>
      <c r="AU681" s="75" t="s">
        <v>276</v>
      </c>
      <c r="AV681" s="75" t="s">
        <v>276</v>
      </c>
      <c r="AW681" s="75" t="s">
        <v>276</v>
      </c>
      <c r="AX681" s="75" t="s">
        <v>276</v>
      </c>
      <c r="AY681" s="75" t="s">
        <v>276</v>
      </c>
      <c r="AZ681" s="75" t="s">
        <v>276</v>
      </c>
      <c r="BA681" s="75" t="s">
        <v>276</v>
      </c>
    </row>
    <row r="682" spans="2:53" x14ac:dyDescent="0.25">
      <c r="B682" t="str">
        <f t="shared" ref="B682:B688" si="625">+B674</f>
        <v>FABBRICATI</v>
      </c>
      <c r="C682" s="77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  <c r="AA682" s="72"/>
      <c r="AB682" s="72"/>
      <c r="AC682" s="72"/>
      <c r="AD682" s="72"/>
      <c r="AE682" s="72"/>
      <c r="AF682" s="72"/>
      <c r="AG682" s="72"/>
      <c r="AH682" s="72"/>
      <c r="AI682" s="72"/>
      <c r="AJ682" s="72"/>
      <c r="AK682" s="72"/>
      <c r="AL682" s="72"/>
      <c r="AM682" s="72"/>
      <c r="AN682" s="72"/>
      <c r="AO682" s="72"/>
      <c r="AP682" s="72"/>
      <c r="AQ682" s="72">
        <f t="shared" ref="AQ682:BA682" si="626">+AP682+AQ674</f>
        <v>0</v>
      </c>
      <c r="AR682" s="72">
        <f t="shared" si="626"/>
        <v>0</v>
      </c>
      <c r="AS682" s="72">
        <f t="shared" si="626"/>
        <v>0</v>
      </c>
      <c r="AT682" s="72">
        <f t="shared" si="626"/>
        <v>0</v>
      </c>
      <c r="AU682" s="72">
        <f t="shared" si="626"/>
        <v>0</v>
      </c>
      <c r="AV682" s="72">
        <f t="shared" si="626"/>
        <v>0</v>
      </c>
      <c r="AW682" s="72">
        <f t="shared" si="626"/>
        <v>0</v>
      </c>
      <c r="AX682" s="72">
        <f t="shared" si="626"/>
        <v>0</v>
      </c>
      <c r="AY682" s="72">
        <f t="shared" si="626"/>
        <v>0</v>
      </c>
      <c r="AZ682" s="72">
        <f t="shared" si="626"/>
        <v>0</v>
      </c>
      <c r="BA682" s="72">
        <f t="shared" si="626"/>
        <v>0</v>
      </c>
    </row>
    <row r="683" spans="2:53" x14ac:dyDescent="0.25">
      <c r="B683" t="str">
        <f t="shared" si="625"/>
        <v>IMPIANTI E MACCHINARI</v>
      </c>
      <c r="C683" s="77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  <c r="AA683" s="72"/>
      <c r="AB683" s="72"/>
      <c r="AC683" s="72"/>
      <c r="AD683" s="72"/>
      <c r="AE683" s="72"/>
      <c r="AF683" s="72"/>
      <c r="AG683" s="72"/>
      <c r="AH683" s="72"/>
      <c r="AI683" s="72"/>
      <c r="AJ683" s="72"/>
      <c r="AK683" s="72"/>
      <c r="AL683" s="72"/>
      <c r="AM683" s="72"/>
      <c r="AN683" s="72"/>
      <c r="AO683" s="72"/>
      <c r="AP683" s="72"/>
      <c r="AQ683" s="72">
        <f t="shared" ref="AQ683:BA683" si="627">+AP683+AQ675</f>
        <v>0</v>
      </c>
      <c r="AR683" s="72">
        <f t="shared" si="627"/>
        <v>0</v>
      </c>
      <c r="AS683" s="72">
        <f t="shared" si="627"/>
        <v>0</v>
      </c>
      <c r="AT683" s="72">
        <f t="shared" si="627"/>
        <v>0</v>
      </c>
      <c r="AU683" s="72">
        <f t="shared" si="627"/>
        <v>0</v>
      </c>
      <c r="AV683" s="72">
        <f t="shared" si="627"/>
        <v>0</v>
      </c>
      <c r="AW683" s="72">
        <f t="shared" si="627"/>
        <v>0</v>
      </c>
      <c r="AX683" s="72">
        <f t="shared" si="627"/>
        <v>0</v>
      </c>
      <c r="AY683" s="72">
        <f t="shared" si="627"/>
        <v>0</v>
      </c>
      <c r="AZ683" s="72">
        <f t="shared" si="627"/>
        <v>0</v>
      </c>
      <c r="BA683" s="72">
        <f t="shared" si="627"/>
        <v>0</v>
      </c>
    </row>
    <row r="684" spans="2:53" x14ac:dyDescent="0.25">
      <c r="B684" t="str">
        <f t="shared" si="625"/>
        <v>ATTREZZATURE IND.LI E COMM.LI</v>
      </c>
      <c r="C684" s="77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  <c r="AA684" s="72"/>
      <c r="AB684" s="72"/>
      <c r="AC684" s="72"/>
      <c r="AD684" s="72"/>
      <c r="AE684" s="72"/>
      <c r="AF684" s="72"/>
      <c r="AG684" s="72"/>
      <c r="AH684" s="72"/>
      <c r="AI684" s="72"/>
      <c r="AJ684" s="72"/>
      <c r="AK684" s="72"/>
      <c r="AL684" s="72"/>
      <c r="AM684" s="72"/>
      <c r="AN684" s="72"/>
      <c r="AO684" s="72"/>
      <c r="AP684" s="72"/>
      <c r="AQ684" s="72">
        <f t="shared" ref="AQ684:BA684" si="628">+AP684+AQ676</f>
        <v>0</v>
      </c>
      <c r="AR684" s="72">
        <f t="shared" si="628"/>
        <v>0</v>
      </c>
      <c r="AS684" s="72">
        <f t="shared" si="628"/>
        <v>0</v>
      </c>
      <c r="AT684" s="72">
        <f t="shared" si="628"/>
        <v>0</v>
      </c>
      <c r="AU684" s="72">
        <f t="shared" si="628"/>
        <v>0</v>
      </c>
      <c r="AV684" s="72">
        <f t="shared" si="628"/>
        <v>0</v>
      </c>
      <c r="AW684" s="72">
        <f t="shared" si="628"/>
        <v>0</v>
      </c>
      <c r="AX684" s="72">
        <f t="shared" si="628"/>
        <v>0</v>
      </c>
      <c r="AY684" s="72">
        <f t="shared" si="628"/>
        <v>0</v>
      </c>
      <c r="AZ684" s="72">
        <f t="shared" si="628"/>
        <v>0</v>
      </c>
      <c r="BA684" s="72">
        <f t="shared" si="628"/>
        <v>0</v>
      </c>
    </row>
    <row r="685" spans="2:53" x14ac:dyDescent="0.25">
      <c r="B685" t="str">
        <f t="shared" si="625"/>
        <v>ALTRI BENI</v>
      </c>
      <c r="C685" s="77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  <c r="AA685" s="72"/>
      <c r="AB685" s="72"/>
      <c r="AC685" s="72"/>
      <c r="AD685" s="72"/>
      <c r="AE685" s="72"/>
      <c r="AF685" s="72"/>
      <c r="AG685" s="72"/>
      <c r="AH685" s="72"/>
      <c r="AI685" s="72"/>
      <c r="AJ685" s="72"/>
      <c r="AK685" s="72"/>
      <c r="AL685" s="72"/>
      <c r="AM685" s="72"/>
      <c r="AN685" s="72"/>
      <c r="AO685" s="72"/>
      <c r="AP685" s="72"/>
      <c r="AQ685" s="72">
        <f t="shared" ref="AQ685:BA685" si="629">+AP685+AQ677</f>
        <v>0</v>
      </c>
      <c r="AR685" s="72">
        <f t="shared" si="629"/>
        <v>0</v>
      </c>
      <c r="AS685" s="72">
        <f t="shared" si="629"/>
        <v>0</v>
      </c>
      <c r="AT685" s="72">
        <f t="shared" si="629"/>
        <v>0</v>
      </c>
      <c r="AU685" s="72">
        <f t="shared" si="629"/>
        <v>0</v>
      </c>
      <c r="AV685" s="72">
        <f t="shared" si="629"/>
        <v>0</v>
      </c>
      <c r="AW685" s="72">
        <f t="shared" si="629"/>
        <v>0</v>
      </c>
      <c r="AX685" s="72">
        <f t="shared" si="629"/>
        <v>0</v>
      </c>
      <c r="AY685" s="72">
        <f t="shared" si="629"/>
        <v>0</v>
      </c>
      <c r="AZ685" s="72">
        <f t="shared" si="629"/>
        <v>0</v>
      </c>
      <c r="BA685" s="72">
        <f t="shared" si="629"/>
        <v>0</v>
      </c>
    </row>
    <row r="686" spans="2:53" x14ac:dyDescent="0.25">
      <c r="B686" t="str">
        <f t="shared" si="625"/>
        <v>COSTI D'IMPIANTO E AMPLIAMENTO</v>
      </c>
      <c r="C686" s="77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  <c r="AA686" s="72"/>
      <c r="AB686" s="72"/>
      <c r="AC686" s="72"/>
      <c r="AD686" s="72"/>
      <c r="AE686" s="72"/>
      <c r="AF686" s="72"/>
      <c r="AG686" s="72"/>
      <c r="AH686" s="72"/>
      <c r="AI686" s="72"/>
      <c r="AJ686" s="72"/>
      <c r="AK686" s="72"/>
      <c r="AL686" s="72"/>
      <c r="AM686" s="72"/>
      <c r="AN686" s="72"/>
      <c r="AO686" s="72"/>
      <c r="AP686" s="72"/>
      <c r="AQ686" s="72">
        <f t="shared" ref="AQ686:BA686" si="630">+AP686+AQ678</f>
        <v>0</v>
      </c>
      <c r="AR686" s="72">
        <f t="shared" si="630"/>
        <v>0</v>
      </c>
      <c r="AS686" s="72">
        <f t="shared" si="630"/>
        <v>0</v>
      </c>
      <c r="AT686" s="72">
        <f t="shared" si="630"/>
        <v>0</v>
      </c>
      <c r="AU686" s="72">
        <f t="shared" si="630"/>
        <v>0</v>
      </c>
      <c r="AV686" s="72">
        <f t="shared" si="630"/>
        <v>0</v>
      </c>
      <c r="AW686" s="72">
        <f t="shared" si="630"/>
        <v>0</v>
      </c>
      <c r="AX686" s="72">
        <f t="shared" si="630"/>
        <v>0</v>
      </c>
      <c r="AY686" s="72">
        <f t="shared" si="630"/>
        <v>0</v>
      </c>
      <c r="AZ686" s="72">
        <f t="shared" si="630"/>
        <v>0</v>
      </c>
      <c r="BA686" s="72">
        <f t="shared" si="630"/>
        <v>0</v>
      </c>
    </row>
    <row r="687" spans="2:53" x14ac:dyDescent="0.25">
      <c r="B687" t="str">
        <f t="shared" si="625"/>
        <v>Ricerca &amp; Sviluppo</v>
      </c>
      <c r="C687" s="77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  <c r="AA687" s="72"/>
      <c r="AB687" s="72"/>
      <c r="AC687" s="72"/>
      <c r="AD687" s="72"/>
      <c r="AE687" s="72"/>
      <c r="AF687" s="72"/>
      <c r="AG687" s="72"/>
      <c r="AH687" s="72"/>
      <c r="AI687" s="72"/>
      <c r="AJ687" s="72"/>
      <c r="AK687" s="72"/>
      <c r="AL687" s="72"/>
      <c r="AM687" s="72"/>
      <c r="AN687" s="72"/>
      <c r="AO687" s="72"/>
      <c r="AP687" s="72"/>
      <c r="AQ687" s="72">
        <f t="shared" ref="AQ687:BA687" si="631">+AP687+AQ679</f>
        <v>0</v>
      </c>
      <c r="AR687" s="72">
        <f t="shared" si="631"/>
        <v>0</v>
      </c>
      <c r="AS687" s="72">
        <f t="shared" si="631"/>
        <v>0</v>
      </c>
      <c r="AT687" s="72">
        <f t="shared" si="631"/>
        <v>0</v>
      </c>
      <c r="AU687" s="72">
        <f t="shared" si="631"/>
        <v>0</v>
      </c>
      <c r="AV687" s="72">
        <f t="shared" si="631"/>
        <v>0</v>
      </c>
      <c r="AW687" s="72">
        <f t="shared" si="631"/>
        <v>0</v>
      </c>
      <c r="AX687" s="72">
        <f t="shared" si="631"/>
        <v>0</v>
      </c>
      <c r="AY687" s="72">
        <f t="shared" si="631"/>
        <v>0</v>
      </c>
      <c r="AZ687" s="72">
        <f t="shared" si="631"/>
        <v>0</v>
      </c>
      <c r="BA687" s="72">
        <f t="shared" si="631"/>
        <v>0</v>
      </c>
    </row>
    <row r="688" spans="2:53" x14ac:dyDescent="0.25">
      <c r="B688" t="str">
        <f t="shared" si="625"/>
        <v>ALTRE IMM.NI IMMATERIALI</v>
      </c>
      <c r="C688" s="77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  <c r="AA688" s="72"/>
      <c r="AB688" s="72"/>
      <c r="AC688" s="72"/>
      <c r="AD688" s="72"/>
      <c r="AE688" s="72"/>
      <c r="AF688" s="72"/>
      <c r="AG688" s="72"/>
      <c r="AH688" s="72"/>
      <c r="AI688" s="72"/>
      <c r="AJ688" s="72"/>
      <c r="AK688" s="72"/>
      <c r="AL688" s="72"/>
      <c r="AM688" s="72"/>
      <c r="AN688" s="72"/>
      <c r="AO688" s="72"/>
      <c r="AP688" s="72"/>
      <c r="AQ688" s="72">
        <f t="shared" ref="AQ688:BA688" si="632">+AP688+AQ680</f>
        <v>0</v>
      </c>
      <c r="AR688" s="72">
        <f t="shared" si="632"/>
        <v>0</v>
      </c>
      <c r="AS688" s="72">
        <f t="shared" si="632"/>
        <v>0</v>
      </c>
      <c r="AT688" s="72">
        <f t="shared" si="632"/>
        <v>0</v>
      </c>
      <c r="AU688" s="72">
        <f t="shared" si="632"/>
        <v>0</v>
      </c>
      <c r="AV688" s="72">
        <f t="shared" si="632"/>
        <v>0</v>
      </c>
      <c r="AW688" s="72">
        <f t="shared" si="632"/>
        <v>0</v>
      </c>
      <c r="AX688" s="72">
        <f t="shared" si="632"/>
        <v>0</v>
      </c>
      <c r="AY688" s="72">
        <f t="shared" si="632"/>
        <v>0</v>
      </c>
      <c r="AZ688" s="72">
        <f t="shared" si="632"/>
        <v>0</v>
      </c>
      <c r="BA688" s="72">
        <f t="shared" si="632"/>
        <v>0</v>
      </c>
    </row>
    <row r="690" spans="2:53" ht="30" x14ac:dyDescent="0.25">
      <c r="C690" s="75" t="s">
        <v>274</v>
      </c>
      <c r="F690" s="75" t="s">
        <v>275</v>
      </c>
      <c r="G690" s="75" t="s">
        <v>275</v>
      </c>
      <c r="H690" s="75" t="s">
        <v>275</v>
      </c>
      <c r="I690" s="75" t="s">
        <v>275</v>
      </c>
      <c r="J690" s="75" t="s">
        <v>275</v>
      </c>
      <c r="K690" s="75" t="s">
        <v>275</v>
      </c>
      <c r="L690" s="75" t="s">
        <v>275</v>
      </c>
      <c r="M690" s="75" t="s">
        <v>275</v>
      </c>
      <c r="N690" s="75" t="s">
        <v>275</v>
      </c>
      <c r="O690" s="75" t="s">
        <v>275</v>
      </c>
      <c r="P690" s="75" t="s">
        <v>275</v>
      </c>
      <c r="Q690" s="75" t="s">
        <v>275</v>
      </c>
      <c r="R690" s="75" t="s">
        <v>275</v>
      </c>
      <c r="S690" s="75" t="s">
        <v>275</v>
      </c>
      <c r="T690" s="75" t="s">
        <v>275</v>
      </c>
      <c r="U690" s="75" t="s">
        <v>275</v>
      </c>
      <c r="V690" s="75" t="s">
        <v>275</v>
      </c>
      <c r="W690" s="75" t="s">
        <v>275</v>
      </c>
      <c r="X690" s="75" t="s">
        <v>275</v>
      </c>
      <c r="Y690" s="75" t="s">
        <v>275</v>
      </c>
      <c r="Z690" s="75" t="s">
        <v>275</v>
      </c>
      <c r="AA690" s="75" t="s">
        <v>275</v>
      </c>
      <c r="AB690" s="75" t="s">
        <v>275</v>
      </c>
      <c r="AC690" s="75" t="s">
        <v>275</v>
      </c>
      <c r="AD690" s="75" t="s">
        <v>275</v>
      </c>
      <c r="AE690" s="75" t="s">
        <v>275</v>
      </c>
      <c r="AF690" s="75" t="s">
        <v>275</v>
      </c>
      <c r="AG690" s="75" t="s">
        <v>275</v>
      </c>
      <c r="AH690" s="75" t="s">
        <v>275</v>
      </c>
      <c r="AI690" s="75" t="s">
        <v>275</v>
      </c>
      <c r="AJ690" s="75" t="s">
        <v>275</v>
      </c>
      <c r="AK690" s="75" t="s">
        <v>275</v>
      </c>
      <c r="AL690" s="75" t="s">
        <v>275</v>
      </c>
      <c r="AM690" s="75" t="s">
        <v>275</v>
      </c>
      <c r="AN690" s="75" t="s">
        <v>275</v>
      </c>
      <c r="AO690" s="75" t="s">
        <v>275</v>
      </c>
      <c r="AP690" s="75" t="s">
        <v>275</v>
      </c>
      <c r="AQ690" s="75" t="s">
        <v>275</v>
      </c>
      <c r="AR690" s="75" t="s">
        <v>275</v>
      </c>
      <c r="AS690" s="75" t="s">
        <v>275</v>
      </c>
      <c r="AT690" s="75" t="s">
        <v>275</v>
      </c>
      <c r="AU690" s="75" t="s">
        <v>275</v>
      </c>
      <c r="AV690" s="75" t="s">
        <v>275</v>
      </c>
      <c r="AW690" s="75" t="s">
        <v>275</v>
      </c>
      <c r="AX690" s="75" t="s">
        <v>275</v>
      </c>
      <c r="AY690" s="75" t="s">
        <v>275</v>
      </c>
      <c r="AZ690" s="75" t="s">
        <v>275</v>
      </c>
      <c r="BA690" s="75" t="s">
        <v>275</v>
      </c>
    </row>
    <row r="691" spans="2:53" x14ac:dyDescent="0.25">
      <c r="B691" t="str">
        <f t="shared" ref="B691:C697" si="633">+B674</f>
        <v>FABBRICATI</v>
      </c>
      <c r="C691" s="77">
        <f t="shared" si="633"/>
        <v>0.1</v>
      </c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  <c r="AA691" s="72"/>
      <c r="AB691" s="72"/>
      <c r="AC691" s="72"/>
      <c r="AD691" s="72"/>
      <c r="AE691" s="72"/>
      <c r="AF691" s="72"/>
      <c r="AG691" s="72"/>
      <c r="AH691" s="72"/>
      <c r="AI691" s="72"/>
      <c r="AJ691" s="72"/>
      <c r="AK691" s="72"/>
      <c r="AL691" s="72"/>
      <c r="AM691" s="72"/>
      <c r="AN691" s="72"/>
      <c r="AO691" s="72"/>
      <c r="AP691" s="72"/>
      <c r="AQ691" s="72"/>
      <c r="AR691" s="72">
        <f>+(AR$5*$C691)/12</f>
        <v>0</v>
      </c>
      <c r="AS691" s="72">
        <f>+IF(AR699=$AR5,0,1)*(SUM($AR5)*$C691)/12</f>
        <v>0</v>
      </c>
      <c r="AT691" s="72">
        <f t="shared" ref="AT691:BA697" si="634">+IF(AS699=$AR5,0,1)*(SUM($AR5)*$C691)/12</f>
        <v>0</v>
      </c>
      <c r="AU691" s="72">
        <f t="shared" si="634"/>
        <v>0</v>
      </c>
      <c r="AV691" s="72">
        <f t="shared" si="634"/>
        <v>0</v>
      </c>
      <c r="AW691" s="72">
        <f t="shared" si="634"/>
        <v>0</v>
      </c>
      <c r="AX691" s="72">
        <f t="shared" si="634"/>
        <v>0</v>
      </c>
      <c r="AY691" s="72">
        <f t="shared" si="634"/>
        <v>0</v>
      </c>
      <c r="AZ691" s="72">
        <f t="shared" si="634"/>
        <v>0</v>
      </c>
      <c r="BA691" s="72">
        <f t="shared" si="634"/>
        <v>0</v>
      </c>
    </row>
    <row r="692" spans="2:53" x14ac:dyDescent="0.25">
      <c r="B692" t="str">
        <f t="shared" si="633"/>
        <v>IMPIANTI E MACCHINARI</v>
      </c>
      <c r="C692" s="77">
        <f t="shared" si="633"/>
        <v>0.1</v>
      </c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  <c r="AA692" s="72"/>
      <c r="AB692" s="72"/>
      <c r="AC692" s="72"/>
      <c r="AD692" s="72"/>
      <c r="AE692" s="72"/>
      <c r="AF692" s="72"/>
      <c r="AG692" s="72"/>
      <c r="AH692" s="72"/>
      <c r="AI692" s="72"/>
      <c r="AJ692" s="72"/>
      <c r="AK692" s="72"/>
      <c r="AL692" s="72"/>
      <c r="AM692" s="72"/>
      <c r="AN692" s="72"/>
      <c r="AO692" s="72"/>
      <c r="AP692" s="72"/>
      <c r="AQ692" s="72"/>
      <c r="AR692" s="72">
        <f>+(AR$6*$C692)/12</f>
        <v>0</v>
      </c>
      <c r="AS692" s="72">
        <f t="shared" ref="AS692:BA697" si="635">+IF(AR700=$AR6,0,1)*(SUM($AR6)*$C692)/12</f>
        <v>0</v>
      </c>
      <c r="AT692" s="72">
        <f t="shared" si="635"/>
        <v>0</v>
      </c>
      <c r="AU692" s="72">
        <f t="shared" si="635"/>
        <v>0</v>
      </c>
      <c r="AV692" s="72">
        <f t="shared" si="635"/>
        <v>0</v>
      </c>
      <c r="AW692" s="72">
        <f t="shared" si="635"/>
        <v>0</v>
      </c>
      <c r="AX692" s="72">
        <f t="shared" si="635"/>
        <v>0</v>
      </c>
      <c r="AY692" s="72">
        <f t="shared" si="635"/>
        <v>0</v>
      </c>
      <c r="AZ692" s="72">
        <f t="shared" si="635"/>
        <v>0</v>
      </c>
      <c r="BA692" s="72">
        <f t="shared" si="635"/>
        <v>0</v>
      </c>
    </row>
    <row r="693" spans="2:53" x14ac:dyDescent="0.25">
      <c r="B693" t="str">
        <f t="shared" si="633"/>
        <v>ATTREZZATURE IND.LI E COMM.LI</v>
      </c>
      <c r="C693" s="77">
        <f t="shared" si="633"/>
        <v>0.1</v>
      </c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  <c r="AA693" s="72"/>
      <c r="AB693" s="72"/>
      <c r="AC693" s="72"/>
      <c r="AD693" s="72"/>
      <c r="AE693" s="72"/>
      <c r="AF693" s="72"/>
      <c r="AG693" s="72"/>
      <c r="AH693" s="72"/>
      <c r="AI693" s="72"/>
      <c r="AJ693" s="72"/>
      <c r="AK693" s="72"/>
      <c r="AL693" s="72"/>
      <c r="AM693" s="72"/>
      <c r="AN693" s="72"/>
      <c r="AO693" s="72"/>
      <c r="AP693" s="72"/>
      <c r="AQ693" s="72"/>
      <c r="AR693" s="72">
        <f>+(AR$7*$C693)/12</f>
        <v>0</v>
      </c>
      <c r="AS693" s="72">
        <f t="shared" si="635"/>
        <v>0</v>
      </c>
      <c r="AT693" s="72">
        <f t="shared" si="634"/>
        <v>0</v>
      </c>
      <c r="AU693" s="72">
        <f t="shared" si="634"/>
        <v>0</v>
      </c>
      <c r="AV693" s="72">
        <f t="shared" si="634"/>
        <v>0</v>
      </c>
      <c r="AW693" s="72">
        <f t="shared" si="634"/>
        <v>0</v>
      </c>
      <c r="AX693" s="72">
        <f t="shared" si="634"/>
        <v>0</v>
      </c>
      <c r="AY693" s="72">
        <f t="shared" si="634"/>
        <v>0</v>
      </c>
      <c r="AZ693" s="72">
        <f t="shared" si="634"/>
        <v>0</v>
      </c>
      <c r="BA693" s="72">
        <f t="shared" si="634"/>
        <v>0</v>
      </c>
    </row>
    <row r="694" spans="2:53" x14ac:dyDescent="0.25">
      <c r="B694" t="str">
        <f t="shared" si="633"/>
        <v>ALTRI BENI</v>
      </c>
      <c r="C694" s="77">
        <f t="shared" si="633"/>
        <v>0.1</v>
      </c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  <c r="AA694" s="72"/>
      <c r="AB694" s="72"/>
      <c r="AC694" s="72"/>
      <c r="AD694" s="72"/>
      <c r="AE694" s="72"/>
      <c r="AF694" s="72"/>
      <c r="AG694" s="72"/>
      <c r="AH694" s="72"/>
      <c r="AI694" s="72"/>
      <c r="AJ694" s="72"/>
      <c r="AK694" s="72"/>
      <c r="AL694" s="72"/>
      <c r="AM694" s="72"/>
      <c r="AN694" s="72"/>
      <c r="AO694" s="72"/>
      <c r="AP694" s="72"/>
      <c r="AQ694" s="72"/>
      <c r="AR694" s="72">
        <f>+(AR$8*$C694)/12</f>
        <v>0</v>
      </c>
      <c r="AS694" s="72">
        <f t="shared" si="635"/>
        <v>0</v>
      </c>
      <c r="AT694" s="72">
        <f t="shared" si="634"/>
        <v>0</v>
      </c>
      <c r="AU694" s="72">
        <f t="shared" si="634"/>
        <v>0</v>
      </c>
      <c r="AV694" s="72">
        <f t="shared" si="634"/>
        <v>0</v>
      </c>
      <c r="AW694" s="72">
        <f t="shared" si="634"/>
        <v>0</v>
      </c>
      <c r="AX694" s="72">
        <f t="shared" si="634"/>
        <v>0</v>
      </c>
      <c r="AY694" s="72">
        <f t="shared" si="634"/>
        <v>0</v>
      </c>
      <c r="AZ694" s="72">
        <f t="shared" si="634"/>
        <v>0</v>
      </c>
      <c r="BA694" s="72">
        <f t="shared" si="634"/>
        <v>0</v>
      </c>
    </row>
    <row r="695" spans="2:53" x14ac:dyDescent="0.25">
      <c r="B695" t="str">
        <f t="shared" si="633"/>
        <v>COSTI D'IMPIANTO E AMPLIAMENTO</v>
      </c>
      <c r="C695" s="77">
        <f t="shared" si="633"/>
        <v>0.1</v>
      </c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  <c r="AA695" s="72"/>
      <c r="AB695" s="72"/>
      <c r="AC695" s="72"/>
      <c r="AD695" s="72"/>
      <c r="AE695" s="72"/>
      <c r="AF695" s="72"/>
      <c r="AG695" s="72"/>
      <c r="AH695" s="72"/>
      <c r="AI695" s="72"/>
      <c r="AJ695" s="72"/>
      <c r="AK695" s="72"/>
      <c r="AL695" s="72"/>
      <c r="AM695" s="72"/>
      <c r="AN695" s="72"/>
      <c r="AO695" s="72"/>
      <c r="AP695" s="72"/>
      <c r="AQ695" s="72"/>
      <c r="AR695" s="72">
        <f>+(AR$9*$C695)/12</f>
        <v>0</v>
      </c>
      <c r="AS695" s="72">
        <f t="shared" si="635"/>
        <v>0</v>
      </c>
      <c r="AT695" s="72">
        <f t="shared" si="634"/>
        <v>0</v>
      </c>
      <c r="AU695" s="72">
        <f t="shared" si="634"/>
        <v>0</v>
      </c>
      <c r="AV695" s="72">
        <f t="shared" si="634"/>
        <v>0</v>
      </c>
      <c r="AW695" s="72">
        <f t="shared" si="634"/>
        <v>0</v>
      </c>
      <c r="AX695" s="72">
        <f t="shared" si="634"/>
        <v>0</v>
      </c>
      <c r="AY695" s="72">
        <f t="shared" si="634"/>
        <v>0</v>
      </c>
      <c r="AZ695" s="72">
        <f t="shared" si="634"/>
        <v>0</v>
      </c>
      <c r="BA695" s="72">
        <f t="shared" si="634"/>
        <v>0</v>
      </c>
    </row>
    <row r="696" spans="2:53" x14ac:dyDescent="0.25">
      <c r="B696" t="str">
        <f t="shared" si="633"/>
        <v>Ricerca &amp; Sviluppo</v>
      </c>
      <c r="C696" s="77">
        <f t="shared" si="633"/>
        <v>0.1</v>
      </c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  <c r="AA696" s="72"/>
      <c r="AB696" s="72"/>
      <c r="AC696" s="72"/>
      <c r="AD696" s="72"/>
      <c r="AE696" s="72"/>
      <c r="AF696" s="72"/>
      <c r="AG696" s="72"/>
      <c r="AH696" s="72"/>
      <c r="AI696" s="72"/>
      <c r="AJ696" s="72"/>
      <c r="AK696" s="72"/>
      <c r="AL696" s="72"/>
      <c r="AM696" s="72"/>
      <c r="AN696" s="72"/>
      <c r="AO696" s="72"/>
      <c r="AP696" s="72"/>
      <c r="AQ696" s="72"/>
      <c r="AR696" s="72">
        <f>+(AR$10*$C696)/12</f>
        <v>0</v>
      </c>
      <c r="AS696" s="72">
        <f t="shared" si="635"/>
        <v>0</v>
      </c>
      <c r="AT696" s="72">
        <f t="shared" si="634"/>
        <v>0</v>
      </c>
      <c r="AU696" s="72">
        <f t="shared" si="634"/>
        <v>0</v>
      </c>
      <c r="AV696" s="72">
        <f t="shared" si="634"/>
        <v>0</v>
      </c>
      <c r="AW696" s="72">
        <f t="shared" si="634"/>
        <v>0</v>
      </c>
      <c r="AX696" s="72">
        <f t="shared" si="634"/>
        <v>0</v>
      </c>
      <c r="AY696" s="72">
        <f t="shared" si="634"/>
        <v>0</v>
      </c>
      <c r="AZ696" s="72">
        <f t="shared" si="634"/>
        <v>0</v>
      </c>
      <c r="BA696" s="72">
        <f t="shared" si="634"/>
        <v>0</v>
      </c>
    </row>
    <row r="697" spans="2:53" x14ac:dyDescent="0.25">
      <c r="B697" t="str">
        <f t="shared" si="633"/>
        <v>ALTRE IMM.NI IMMATERIALI</v>
      </c>
      <c r="C697" s="77">
        <f t="shared" si="633"/>
        <v>0.1</v>
      </c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  <c r="AA697" s="72"/>
      <c r="AB697" s="72"/>
      <c r="AC697" s="72"/>
      <c r="AD697" s="72"/>
      <c r="AE697" s="72"/>
      <c r="AF697" s="72"/>
      <c r="AG697" s="72"/>
      <c r="AH697" s="72"/>
      <c r="AI697" s="72"/>
      <c r="AJ697" s="72"/>
      <c r="AK697" s="72"/>
      <c r="AL697" s="72"/>
      <c r="AM697" s="72"/>
      <c r="AN697" s="72"/>
      <c r="AO697" s="72"/>
      <c r="AP697" s="72"/>
      <c r="AQ697" s="72"/>
      <c r="AR697" s="72">
        <f>+(AR$11*$C697)/12</f>
        <v>0</v>
      </c>
      <c r="AS697" s="72">
        <f t="shared" si="635"/>
        <v>0</v>
      </c>
      <c r="AT697" s="72">
        <f t="shared" si="634"/>
        <v>0</v>
      </c>
      <c r="AU697" s="72">
        <f t="shared" si="634"/>
        <v>0</v>
      </c>
      <c r="AV697" s="72">
        <f t="shared" si="634"/>
        <v>0</v>
      </c>
      <c r="AW697" s="72">
        <f t="shared" si="634"/>
        <v>0</v>
      </c>
      <c r="AX697" s="72">
        <f t="shared" si="634"/>
        <v>0</v>
      </c>
      <c r="AY697" s="72">
        <f t="shared" si="634"/>
        <v>0</v>
      </c>
      <c r="AZ697" s="72">
        <f t="shared" si="634"/>
        <v>0</v>
      </c>
      <c r="BA697" s="72">
        <f t="shared" si="634"/>
        <v>0</v>
      </c>
    </row>
    <row r="698" spans="2:53" ht="30" x14ac:dyDescent="0.25">
      <c r="C698" s="75"/>
      <c r="F698" s="75" t="s">
        <v>276</v>
      </c>
      <c r="G698" s="75" t="s">
        <v>276</v>
      </c>
      <c r="H698" s="75" t="s">
        <v>276</v>
      </c>
      <c r="I698" s="75" t="s">
        <v>276</v>
      </c>
      <c r="J698" s="75" t="s">
        <v>276</v>
      </c>
      <c r="K698" s="75" t="s">
        <v>276</v>
      </c>
      <c r="L698" s="75" t="s">
        <v>276</v>
      </c>
      <c r="M698" s="75" t="s">
        <v>276</v>
      </c>
      <c r="N698" s="75" t="s">
        <v>276</v>
      </c>
      <c r="O698" s="75" t="s">
        <v>276</v>
      </c>
      <c r="P698" s="75" t="s">
        <v>276</v>
      </c>
      <c r="Q698" s="75" t="s">
        <v>276</v>
      </c>
      <c r="R698" s="75" t="s">
        <v>276</v>
      </c>
      <c r="S698" s="75" t="s">
        <v>276</v>
      </c>
      <c r="T698" s="75" t="s">
        <v>276</v>
      </c>
      <c r="U698" s="75" t="s">
        <v>276</v>
      </c>
      <c r="V698" s="75" t="s">
        <v>276</v>
      </c>
      <c r="W698" s="75" t="s">
        <v>276</v>
      </c>
      <c r="X698" s="75" t="s">
        <v>276</v>
      </c>
      <c r="Y698" s="75" t="s">
        <v>276</v>
      </c>
      <c r="Z698" s="75" t="s">
        <v>276</v>
      </c>
      <c r="AA698" s="75" t="s">
        <v>276</v>
      </c>
      <c r="AB698" s="75" t="s">
        <v>276</v>
      </c>
      <c r="AC698" s="75" t="s">
        <v>276</v>
      </c>
      <c r="AD698" s="75" t="s">
        <v>276</v>
      </c>
      <c r="AE698" s="75" t="s">
        <v>276</v>
      </c>
      <c r="AF698" s="75" t="s">
        <v>276</v>
      </c>
      <c r="AG698" s="75" t="s">
        <v>276</v>
      </c>
      <c r="AH698" s="75" t="s">
        <v>276</v>
      </c>
      <c r="AI698" s="75" t="s">
        <v>276</v>
      </c>
      <c r="AJ698" s="75" t="s">
        <v>276</v>
      </c>
      <c r="AK698" s="75" t="s">
        <v>276</v>
      </c>
      <c r="AL698" s="75" t="s">
        <v>276</v>
      </c>
      <c r="AM698" s="75" t="s">
        <v>276</v>
      </c>
      <c r="AN698" s="75" t="s">
        <v>276</v>
      </c>
      <c r="AO698" s="75" t="s">
        <v>276</v>
      </c>
      <c r="AP698" s="75" t="s">
        <v>276</v>
      </c>
      <c r="AQ698" s="75" t="s">
        <v>276</v>
      </c>
      <c r="AR698" s="75" t="s">
        <v>276</v>
      </c>
      <c r="AS698" s="75" t="s">
        <v>276</v>
      </c>
      <c r="AT698" s="75" t="s">
        <v>276</v>
      </c>
      <c r="AU698" s="75" t="s">
        <v>276</v>
      </c>
      <c r="AV698" s="75" t="s">
        <v>276</v>
      </c>
      <c r="AW698" s="75" t="s">
        <v>276</v>
      </c>
      <c r="AX698" s="75" t="s">
        <v>276</v>
      </c>
      <c r="AY698" s="75" t="s">
        <v>276</v>
      </c>
      <c r="AZ698" s="75" t="s">
        <v>276</v>
      </c>
      <c r="BA698" s="75" t="s">
        <v>276</v>
      </c>
    </row>
    <row r="699" spans="2:53" x14ac:dyDescent="0.25">
      <c r="B699" t="str">
        <f t="shared" ref="B699:B705" si="636">+B691</f>
        <v>FABBRICATI</v>
      </c>
      <c r="C699" s="77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  <c r="AA699" s="72"/>
      <c r="AB699" s="72"/>
      <c r="AC699" s="72"/>
      <c r="AD699" s="72"/>
      <c r="AE699" s="72"/>
      <c r="AF699" s="72"/>
      <c r="AG699" s="72"/>
      <c r="AH699" s="72"/>
      <c r="AI699" s="72"/>
      <c r="AJ699" s="72"/>
      <c r="AK699" s="72"/>
      <c r="AL699" s="72"/>
      <c r="AM699" s="72"/>
      <c r="AN699" s="72"/>
      <c r="AO699" s="72"/>
      <c r="AP699" s="72"/>
      <c r="AQ699" s="72"/>
      <c r="AR699" s="72">
        <f t="shared" ref="AR699:BA699" si="637">+AQ699+AR691</f>
        <v>0</v>
      </c>
      <c r="AS699" s="72">
        <f t="shared" si="637"/>
        <v>0</v>
      </c>
      <c r="AT699" s="72">
        <f t="shared" si="637"/>
        <v>0</v>
      </c>
      <c r="AU699" s="72">
        <f t="shared" si="637"/>
        <v>0</v>
      </c>
      <c r="AV699" s="72">
        <f t="shared" si="637"/>
        <v>0</v>
      </c>
      <c r="AW699" s="72">
        <f t="shared" si="637"/>
        <v>0</v>
      </c>
      <c r="AX699" s="72">
        <f t="shared" si="637"/>
        <v>0</v>
      </c>
      <c r="AY699" s="72">
        <f t="shared" si="637"/>
        <v>0</v>
      </c>
      <c r="AZ699" s="72">
        <f t="shared" si="637"/>
        <v>0</v>
      </c>
      <c r="BA699" s="72">
        <f t="shared" si="637"/>
        <v>0</v>
      </c>
    </row>
    <row r="700" spans="2:53" x14ac:dyDescent="0.25">
      <c r="B700" t="str">
        <f t="shared" si="636"/>
        <v>IMPIANTI E MACCHINARI</v>
      </c>
      <c r="C700" s="77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  <c r="AA700" s="72"/>
      <c r="AB700" s="72"/>
      <c r="AC700" s="72"/>
      <c r="AD700" s="72"/>
      <c r="AE700" s="72"/>
      <c r="AF700" s="72"/>
      <c r="AG700" s="72"/>
      <c r="AH700" s="72"/>
      <c r="AI700" s="72"/>
      <c r="AJ700" s="72"/>
      <c r="AK700" s="72"/>
      <c r="AL700" s="72"/>
      <c r="AM700" s="72"/>
      <c r="AN700" s="72"/>
      <c r="AO700" s="72"/>
      <c r="AP700" s="72"/>
      <c r="AQ700" s="72"/>
      <c r="AR700" s="72">
        <f t="shared" ref="AR700:BA700" si="638">+AQ700+AR692</f>
        <v>0</v>
      </c>
      <c r="AS700" s="72">
        <f t="shared" si="638"/>
        <v>0</v>
      </c>
      <c r="AT700" s="72">
        <f t="shared" si="638"/>
        <v>0</v>
      </c>
      <c r="AU700" s="72">
        <f t="shared" si="638"/>
        <v>0</v>
      </c>
      <c r="AV700" s="72">
        <f t="shared" si="638"/>
        <v>0</v>
      </c>
      <c r="AW700" s="72">
        <f t="shared" si="638"/>
        <v>0</v>
      </c>
      <c r="AX700" s="72">
        <f t="shared" si="638"/>
        <v>0</v>
      </c>
      <c r="AY700" s="72">
        <f t="shared" si="638"/>
        <v>0</v>
      </c>
      <c r="AZ700" s="72">
        <f t="shared" si="638"/>
        <v>0</v>
      </c>
      <c r="BA700" s="72">
        <f t="shared" si="638"/>
        <v>0</v>
      </c>
    </row>
    <row r="701" spans="2:53" x14ac:dyDescent="0.25">
      <c r="B701" t="str">
        <f t="shared" si="636"/>
        <v>ATTREZZATURE IND.LI E COMM.LI</v>
      </c>
      <c r="C701" s="77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  <c r="AA701" s="72"/>
      <c r="AB701" s="72"/>
      <c r="AC701" s="72"/>
      <c r="AD701" s="72"/>
      <c r="AE701" s="72"/>
      <c r="AF701" s="72"/>
      <c r="AG701" s="72"/>
      <c r="AH701" s="72"/>
      <c r="AI701" s="72"/>
      <c r="AJ701" s="72"/>
      <c r="AK701" s="72"/>
      <c r="AL701" s="72"/>
      <c r="AM701" s="72"/>
      <c r="AN701" s="72"/>
      <c r="AO701" s="72"/>
      <c r="AP701" s="72"/>
      <c r="AQ701" s="72"/>
      <c r="AR701" s="72">
        <f t="shared" ref="AR701:BA701" si="639">+AQ701+AR693</f>
        <v>0</v>
      </c>
      <c r="AS701" s="72">
        <f t="shared" si="639"/>
        <v>0</v>
      </c>
      <c r="AT701" s="72">
        <f t="shared" si="639"/>
        <v>0</v>
      </c>
      <c r="AU701" s="72">
        <f t="shared" si="639"/>
        <v>0</v>
      </c>
      <c r="AV701" s="72">
        <f t="shared" si="639"/>
        <v>0</v>
      </c>
      <c r="AW701" s="72">
        <f t="shared" si="639"/>
        <v>0</v>
      </c>
      <c r="AX701" s="72">
        <f t="shared" si="639"/>
        <v>0</v>
      </c>
      <c r="AY701" s="72">
        <f t="shared" si="639"/>
        <v>0</v>
      </c>
      <c r="AZ701" s="72">
        <f t="shared" si="639"/>
        <v>0</v>
      </c>
      <c r="BA701" s="72">
        <f t="shared" si="639"/>
        <v>0</v>
      </c>
    </row>
    <row r="702" spans="2:53" x14ac:dyDescent="0.25">
      <c r="B702" t="str">
        <f t="shared" si="636"/>
        <v>ALTRI BENI</v>
      </c>
      <c r="C702" s="77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  <c r="AA702" s="72"/>
      <c r="AB702" s="72"/>
      <c r="AC702" s="72"/>
      <c r="AD702" s="72"/>
      <c r="AE702" s="72"/>
      <c r="AF702" s="72"/>
      <c r="AG702" s="72"/>
      <c r="AH702" s="72"/>
      <c r="AI702" s="72"/>
      <c r="AJ702" s="72"/>
      <c r="AK702" s="72"/>
      <c r="AL702" s="72"/>
      <c r="AM702" s="72"/>
      <c r="AN702" s="72"/>
      <c r="AO702" s="72"/>
      <c r="AP702" s="72"/>
      <c r="AQ702" s="72"/>
      <c r="AR702" s="72">
        <f t="shared" ref="AR702:BA702" si="640">+AQ702+AR694</f>
        <v>0</v>
      </c>
      <c r="AS702" s="72">
        <f t="shared" si="640"/>
        <v>0</v>
      </c>
      <c r="AT702" s="72">
        <f t="shared" si="640"/>
        <v>0</v>
      </c>
      <c r="AU702" s="72">
        <f t="shared" si="640"/>
        <v>0</v>
      </c>
      <c r="AV702" s="72">
        <f t="shared" si="640"/>
        <v>0</v>
      </c>
      <c r="AW702" s="72">
        <f t="shared" si="640"/>
        <v>0</v>
      </c>
      <c r="AX702" s="72">
        <f t="shared" si="640"/>
        <v>0</v>
      </c>
      <c r="AY702" s="72">
        <f t="shared" si="640"/>
        <v>0</v>
      </c>
      <c r="AZ702" s="72">
        <f t="shared" si="640"/>
        <v>0</v>
      </c>
      <c r="BA702" s="72">
        <f t="shared" si="640"/>
        <v>0</v>
      </c>
    </row>
    <row r="703" spans="2:53" x14ac:dyDescent="0.25">
      <c r="B703" t="str">
        <f t="shared" si="636"/>
        <v>COSTI D'IMPIANTO E AMPLIAMENTO</v>
      </c>
      <c r="C703" s="77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  <c r="AA703" s="72"/>
      <c r="AB703" s="72"/>
      <c r="AC703" s="72"/>
      <c r="AD703" s="72"/>
      <c r="AE703" s="72"/>
      <c r="AF703" s="72"/>
      <c r="AG703" s="72"/>
      <c r="AH703" s="72"/>
      <c r="AI703" s="72"/>
      <c r="AJ703" s="72"/>
      <c r="AK703" s="72"/>
      <c r="AL703" s="72"/>
      <c r="AM703" s="72"/>
      <c r="AN703" s="72"/>
      <c r="AO703" s="72"/>
      <c r="AP703" s="72"/>
      <c r="AQ703" s="72"/>
      <c r="AR703" s="72">
        <f t="shared" ref="AR703:BA703" si="641">+AQ703+AR695</f>
        <v>0</v>
      </c>
      <c r="AS703" s="72">
        <f t="shared" si="641"/>
        <v>0</v>
      </c>
      <c r="AT703" s="72">
        <f t="shared" si="641"/>
        <v>0</v>
      </c>
      <c r="AU703" s="72">
        <f t="shared" si="641"/>
        <v>0</v>
      </c>
      <c r="AV703" s="72">
        <f t="shared" si="641"/>
        <v>0</v>
      </c>
      <c r="AW703" s="72">
        <f t="shared" si="641"/>
        <v>0</v>
      </c>
      <c r="AX703" s="72">
        <f t="shared" si="641"/>
        <v>0</v>
      </c>
      <c r="AY703" s="72">
        <f t="shared" si="641"/>
        <v>0</v>
      </c>
      <c r="AZ703" s="72">
        <f t="shared" si="641"/>
        <v>0</v>
      </c>
      <c r="BA703" s="72">
        <f t="shared" si="641"/>
        <v>0</v>
      </c>
    </row>
    <row r="704" spans="2:53" x14ac:dyDescent="0.25">
      <c r="B704" t="str">
        <f t="shared" si="636"/>
        <v>Ricerca &amp; Sviluppo</v>
      </c>
      <c r="C704" s="77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  <c r="AA704" s="72"/>
      <c r="AB704" s="72"/>
      <c r="AC704" s="72"/>
      <c r="AD704" s="72"/>
      <c r="AE704" s="72"/>
      <c r="AF704" s="72"/>
      <c r="AG704" s="72"/>
      <c r="AH704" s="72"/>
      <c r="AI704" s="72"/>
      <c r="AJ704" s="72"/>
      <c r="AK704" s="72"/>
      <c r="AL704" s="72"/>
      <c r="AM704" s="72"/>
      <c r="AN704" s="72"/>
      <c r="AO704" s="72"/>
      <c r="AP704" s="72"/>
      <c r="AQ704" s="72"/>
      <c r="AR704" s="72">
        <f t="shared" ref="AR704:BA704" si="642">+AQ704+AR696</f>
        <v>0</v>
      </c>
      <c r="AS704" s="72">
        <f t="shared" si="642"/>
        <v>0</v>
      </c>
      <c r="AT704" s="72">
        <f t="shared" si="642"/>
        <v>0</v>
      </c>
      <c r="AU704" s="72">
        <f t="shared" si="642"/>
        <v>0</v>
      </c>
      <c r="AV704" s="72">
        <f t="shared" si="642"/>
        <v>0</v>
      </c>
      <c r="AW704" s="72">
        <f t="shared" si="642"/>
        <v>0</v>
      </c>
      <c r="AX704" s="72">
        <f t="shared" si="642"/>
        <v>0</v>
      </c>
      <c r="AY704" s="72">
        <f t="shared" si="642"/>
        <v>0</v>
      </c>
      <c r="AZ704" s="72">
        <f t="shared" si="642"/>
        <v>0</v>
      </c>
      <c r="BA704" s="72">
        <f t="shared" si="642"/>
        <v>0</v>
      </c>
    </row>
    <row r="705" spans="2:53" x14ac:dyDescent="0.25">
      <c r="B705" t="str">
        <f t="shared" si="636"/>
        <v>ALTRE IMM.NI IMMATERIALI</v>
      </c>
      <c r="C705" s="77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  <c r="AA705" s="72"/>
      <c r="AB705" s="72"/>
      <c r="AC705" s="72"/>
      <c r="AD705" s="72"/>
      <c r="AE705" s="72"/>
      <c r="AF705" s="72"/>
      <c r="AG705" s="72"/>
      <c r="AH705" s="72"/>
      <c r="AI705" s="72"/>
      <c r="AJ705" s="72"/>
      <c r="AK705" s="72"/>
      <c r="AL705" s="72"/>
      <c r="AM705" s="72"/>
      <c r="AN705" s="72"/>
      <c r="AO705" s="72"/>
      <c r="AP705" s="72"/>
      <c r="AQ705" s="72"/>
      <c r="AR705" s="72">
        <f t="shared" ref="AR705:BA705" si="643">+AQ705+AR697</f>
        <v>0</v>
      </c>
      <c r="AS705" s="72">
        <f t="shared" si="643"/>
        <v>0</v>
      </c>
      <c r="AT705" s="72">
        <f t="shared" si="643"/>
        <v>0</v>
      </c>
      <c r="AU705" s="72">
        <f t="shared" si="643"/>
        <v>0</v>
      </c>
      <c r="AV705" s="72">
        <f t="shared" si="643"/>
        <v>0</v>
      </c>
      <c r="AW705" s="72">
        <f t="shared" si="643"/>
        <v>0</v>
      </c>
      <c r="AX705" s="72">
        <f t="shared" si="643"/>
        <v>0</v>
      </c>
      <c r="AY705" s="72">
        <f t="shared" si="643"/>
        <v>0</v>
      </c>
      <c r="AZ705" s="72">
        <f t="shared" si="643"/>
        <v>0</v>
      </c>
      <c r="BA705" s="72">
        <f t="shared" si="643"/>
        <v>0</v>
      </c>
    </row>
    <row r="707" spans="2:53" ht="30" x14ac:dyDescent="0.25">
      <c r="C707" s="75" t="s">
        <v>274</v>
      </c>
      <c r="F707" s="75" t="s">
        <v>275</v>
      </c>
      <c r="G707" s="75" t="s">
        <v>275</v>
      </c>
      <c r="H707" s="75" t="s">
        <v>275</v>
      </c>
      <c r="I707" s="75" t="s">
        <v>275</v>
      </c>
      <c r="J707" s="75" t="s">
        <v>275</v>
      </c>
      <c r="K707" s="75" t="s">
        <v>275</v>
      </c>
      <c r="L707" s="75" t="s">
        <v>275</v>
      </c>
      <c r="M707" s="75" t="s">
        <v>275</v>
      </c>
      <c r="N707" s="75" t="s">
        <v>275</v>
      </c>
      <c r="O707" s="75" t="s">
        <v>275</v>
      </c>
      <c r="P707" s="75" t="s">
        <v>275</v>
      </c>
      <c r="Q707" s="75" t="s">
        <v>275</v>
      </c>
      <c r="R707" s="75" t="s">
        <v>275</v>
      </c>
      <c r="S707" s="75" t="s">
        <v>275</v>
      </c>
      <c r="T707" s="75" t="s">
        <v>275</v>
      </c>
      <c r="U707" s="75" t="s">
        <v>275</v>
      </c>
      <c r="V707" s="75" t="s">
        <v>275</v>
      </c>
      <c r="W707" s="75" t="s">
        <v>275</v>
      </c>
      <c r="X707" s="75" t="s">
        <v>275</v>
      </c>
      <c r="Y707" s="75" t="s">
        <v>275</v>
      </c>
      <c r="Z707" s="75" t="s">
        <v>275</v>
      </c>
      <c r="AA707" s="75" t="s">
        <v>275</v>
      </c>
      <c r="AB707" s="75" t="s">
        <v>275</v>
      </c>
      <c r="AC707" s="75" t="s">
        <v>275</v>
      </c>
      <c r="AD707" s="75" t="s">
        <v>275</v>
      </c>
      <c r="AE707" s="75" t="s">
        <v>275</v>
      </c>
      <c r="AF707" s="75" t="s">
        <v>275</v>
      </c>
      <c r="AG707" s="75" t="s">
        <v>275</v>
      </c>
      <c r="AH707" s="75" t="s">
        <v>275</v>
      </c>
      <c r="AI707" s="75" t="s">
        <v>275</v>
      </c>
      <c r="AJ707" s="75" t="s">
        <v>275</v>
      </c>
      <c r="AK707" s="75" t="s">
        <v>275</v>
      </c>
      <c r="AL707" s="75" t="s">
        <v>275</v>
      </c>
      <c r="AM707" s="75" t="s">
        <v>275</v>
      </c>
      <c r="AN707" s="75" t="s">
        <v>275</v>
      </c>
      <c r="AO707" s="75" t="s">
        <v>275</v>
      </c>
      <c r="AP707" s="75" t="s">
        <v>275</v>
      </c>
      <c r="AQ707" s="75" t="s">
        <v>275</v>
      </c>
      <c r="AR707" s="75" t="s">
        <v>275</v>
      </c>
      <c r="AS707" s="75" t="s">
        <v>275</v>
      </c>
      <c r="AT707" s="75" t="s">
        <v>275</v>
      </c>
      <c r="AU707" s="75" t="s">
        <v>275</v>
      </c>
      <c r="AV707" s="75" t="s">
        <v>275</v>
      </c>
      <c r="AW707" s="75" t="s">
        <v>275</v>
      </c>
      <c r="AX707" s="75" t="s">
        <v>275</v>
      </c>
      <c r="AY707" s="75" t="s">
        <v>275</v>
      </c>
      <c r="AZ707" s="75" t="s">
        <v>275</v>
      </c>
      <c r="BA707" s="75" t="s">
        <v>275</v>
      </c>
    </row>
    <row r="708" spans="2:53" x14ac:dyDescent="0.25">
      <c r="B708" t="str">
        <f t="shared" ref="B708:C714" si="644">+B691</f>
        <v>FABBRICATI</v>
      </c>
      <c r="C708" s="77">
        <f t="shared" si="644"/>
        <v>0.1</v>
      </c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  <c r="AA708" s="72"/>
      <c r="AB708" s="72"/>
      <c r="AC708" s="72"/>
      <c r="AD708" s="72"/>
      <c r="AE708" s="72"/>
      <c r="AF708" s="72"/>
      <c r="AG708" s="72"/>
      <c r="AH708" s="72"/>
      <c r="AI708" s="72"/>
      <c r="AJ708" s="72"/>
      <c r="AK708" s="72"/>
      <c r="AL708" s="72"/>
      <c r="AM708" s="72"/>
      <c r="AN708" s="72"/>
      <c r="AO708" s="72"/>
      <c r="AP708" s="72"/>
      <c r="AQ708" s="72"/>
      <c r="AR708" s="72"/>
      <c r="AS708" s="72">
        <f>+(AS$5*$C708)/12</f>
        <v>0</v>
      </c>
      <c r="AT708" s="72">
        <f>+IF(AS716=$AS5,0,1)*(SUM($AS5)*$C708)/12</f>
        <v>0</v>
      </c>
      <c r="AU708" s="72">
        <f t="shared" ref="AU708:BA714" si="645">+IF(AT716=$AS5,0,1)*(SUM($AS5)*$C708)/12</f>
        <v>0</v>
      </c>
      <c r="AV708" s="72">
        <f t="shared" si="645"/>
        <v>0</v>
      </c>
      <c r="AW708" s="72">
        <f t="shared" si="645"/>
        <v>0</v>
      </c>
      <c r="AX708" s="72">
        <f t="shared" si="645"/>
        <v>0</v>
      </c>
      <c r="AY708" s="72">
        <f t="shared" si="645"/>
        <v>0</v>
      </c>
      <c r="AZ708" s="72">
        <f t="shared" si="645"/>
        <v>0</v>
      </c>
      <c r="BA708" s="72">
        <f t="shared" si="645"/>
        <v>0</v>
      </c>
    </row>
    <row r="709" spans="2:53" x14ac:dyDescent="0.25">
      <c r="B709" t="str">
        <f t="shared" si="644"/>
        <v>IMPIANTI E MACCHINARI</v>
      </c>
      <c r="C709" s="77">
        <f t="shared" si="644"/>
        <v>0.1</v>
      </c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  <c r="AA709" s="72"/>
      <c r="AB709" s="72"/>
      <c r="AC709" s="72"/>
      <c r="AD709" s="72"/>
      <c r="AE709" s="72"/>
      <c r="AF709" s="72"/>
      <c r="AG709" s="72"/>
      <c r="AH709" s="72"/>
      <c r="AI709" s="72"/>
      <c r="AJ709" s="72"/>
      <c r="AK709" s="72"/>
      <c r="AL709" s="72"/>
      <c r="AM709" s="72"/>
      <c r="AN709" s="72"/>
      <c r="AO709" s="72"/>
      <c r="AP709" s="72"/>
      <c r="AQ709" s="72"/>
      <c r="AR709" s="72"/>
      <c r="AS709" s="72">
        <f>+(AS$6*$C709)/12</f>
        <v>0</v>
      </c>
      <c r="AT709" s="72">
        <f t="shared" ref="AT709:BA714" si="646">+IF(AS717=$AS6,0,1)*(SUM($AS6)*$C709)/12</f>
        <v>0</v>
      </c>
      <c r="AU709" s="72">
        <f t="shared" si="646"/>
        <v>0</v>
      </c>
      <c r="AV709" s="72">
        <f t="shared" si="646"/>
        <v>0</v>
      </c>
      <c r="AW709" s="72">
        <f t="shared" si="646"/>
        <v>0</v>
      </c>
      <c r="AX709" s="72">
        <f t="shared" si="646"/>
        <v>0</v>
      </c>
      <c r="AY709" s="72">
        <f t="shared" si="646"/>
        <v>0</v>
      </c>
      <c r="AZ709" s="72">
        <f t="shared" si="646"/>
        <v>0</v>
      </c>
      <c r="BA709" s="72">
        <f t="shared" si="646"/>
        <v>0</v>
      </c>
    </row>
    <row r="710" spans="2:53" x14ac:dyDescent="0.25">
      <c r="B710" t="str">
        <f t="shared" si="644"/>
        <v>ATTREZZATURE IND.LI E COMM.LI</v>
      </c>
      <c r="C710" s="77">
        <f t="shared" si="644"/>
        <v>0.1</v>
      </c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  <c r="AA710" s="72"/>
      <c r="AB710" s="72"/>
      <c r="AC710" s="72"/>
      <c r="AD710" s="72"/>
      <c r="AE710" s="72"/>
      <c r="AF710" s="72"/>
      <c r="AG710" s="72"/>
      <c r="AH710" s="72"/>
      <c r="AI710" s="72"/>
      <c r="AJ710" s="72"/>
      <c r="AK710" s="72"/>
      <c r="AL710" s="72"/>
      <c r="AM710" s="72"/>
      <c r="AN710" s="72"/>
      <c r="AO710" s="72"/>
      <c r="AP710" s="72"/>
      <c r="AQ710" s="72"/>
      <c r="AR710" s="72"/>
      <c r="AS710" s="72">
        <f>+(AS$7*$C710)/12</f>
        <v>0</v>
      </c>
      <c r="AT710" s="72">
        <f t="shared" si="646"/>
        <v>0</v>
      </c>
      <c r="AU710" s="72">
        <f t="shared" si="645"/>
        <v>0</v>
      </c>
      <c r="AV710" s="72">
        <f t="shared" si="645"/>
        <v>0</v>
      </c>
      <c r="AW710" s="72">
        <f t="shared" si="645"/>
        <v>0</v>
      </c>
      <c r="AX710" s="72">
        <f t="shared" si="645"/>
        <v>0</v>
      </c>
      <c r="AY710" s="72">
        <f t="shared" si="645"/>
        <v>0</v>
      </c>
      <c r="AZ710" s="72">
        <f t="shared" si="645"/>
        <v>0</v>
      </c>
      <c r="BA710" s="72">
        <f t="shared" si="645"/>
        <v>0</v>
      </c>
    </row>
    <row r="711" spans="2:53" x14ac:dyDescent="0.25">
      <c r="B711" t="str">
        <f t="shared" si="644"/>
        <v>ALTRI BENI</v>
      </c>
      <c r="C711" s="77">
        <f t="shared" si="644"/>
        <v>0.1</v>
      </c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2"/>
      <c r="AP711" s="72"/>
      <c r="AQ711" s="72"/>
      <c r="AR711" s="72"/>
      <c r="AS711" s="72">
        <f>+(AS$8*$C711)/12</f>
        <v>0</v>
      </c>
      <c r="AT711" s="72">
        <f t="shared" si="646"/>
        <v>0</v>
      </c>
      <c r="AU711" s="72">
        <f t="shared" si="645"/>
        <v>0</v>
      </c>
      <c r="AV711" s="72">
        <f t="shared" si="645"/>
        <v>0</v>
      </c>
      <c r="AW711" s="72">
        <f t="shared" si="645"/>
        <v>0</v>
      </c>
      <c r="AX711" s="72">
        <f t="shared" si="645"/>
        <v>0</v>
      </c>
      <c r="AY711" s="72">
        <f t="shared" si="645"/>
        <v>0</v>
      </c>
      <c r="AZ711" s="72">
        <f t="shared" si="645"/>
        <v>0</v>
      </c>
      <c r="BA711" s="72">
        <f t="shared" si="645"/>
        <v>0</v>
      </c>
    </row>
    <row r="712" spans="2:53" x14ac:dyDescent="0.25">
      <c r="B712" t="str">
        <f t="shared" si="644"/>
        <v>COSTI D'IMPIANTO E AMPLIAMENTO</v>
      </c>
      <c r="C712" s="77">
        <f t="shared" si="644"/>
        <v>0.1</v>
      </c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  <c r="AA712" s="72"/>
      <c r="AB712" s="72"/>
      <c r="AC712" s="72"/>
      <c r="AD712" s="72"/>
      <c r="AE712" s="72"/>
      <c r="AF712" s="72"/>
      <c r="AG712" s="72"/>
      <c r="AH712" s="72"/>
      <c r="AI712" s="72"/>
      <c r="AJ712" s="72"/>
      <c r="AK712" s="72"/>
      <c r="AL712" s="72"/>
      <c r="AM712" s="72"/>
      <c r="AN712" s="72"/>
      <c r="AO712" s="72"/>
      <c r="AP712" s="72"/>
      <c r="AQ712" s="72"/>
      <c r="AR712" s="72"/>
      <c r="AS712" s="72">
        <f>+(AS$9*$C712)/12</f>
        <v>0</v>
      </c>
      <c r="AT712" s="72">
        <f t="shared" si="646"/>
        <v>0</v>
      </c>
      <c r="AU712" s="72">
        <f t="shared" si="645"/>
        <v>0</v>
      </c>
      <c r="AV712" s="72">
        <f t="shared" si="645"/>
        <v>0</v>
      </c>
      <c r="AW712" s="72">
        <f t="shared" si="645"/>
        <v>0</v>
      </c>
      <c r="AX712" s="72">
        <f t="shared" si="645"/>
        <v>0</v>
      </c>
      <c r="AY712" s="72">
        <f t="shared" si="645"/>
        <v>0</v>
      </c>
      <c r="AZ712" s="72">
        <f t="shared" si="645"/>
        <v>0</v>
      </c>
      <c r="BA712" s="72">
        <f t="shared" si="645"/>
        <v>0</v>
      </c>
    </row>
    <row r="713" spans="2:53" x14ac:dyDescent="0.25">
      <c r="B713" t="str">
        <f t="shared" si="644"/>
        <v>Ricerca &amp; Sviluppo</v>
      </c>
      <c r="C713" s="77">
        <f t="shared" si="644"/>
        <v>0.1</v>
      </c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  <c r="AA713" s="72"/>
      <c r="AB713" s="72"/>
      <c r="AC713" s="72"/>
      <c r="AD713" s="72"/>
      <c r="AE713" s="72"/>
      <c r="AF713" s="72"/>
      <c r="AG713" s="72"/>
      <c r="AH713" s="72"/>
      <c r="AI713" s="72"/>
      <c r="AJ713" s="72"/>
      <c r="AK713" s="72"/>
      <c r="AL713" s="72"/>
      <c r="AM713" s="72"/>
      <c r="AN713" s="72"/>
      <c r="AO713" s="72"/>
      <c r="AP713" s="72"/>
      <c r="AQ713" s="72"/>
      <c r="AR713" s="72"/>
      <c r="AS713" s="72">
        <f>+(AS$10*$C713)/12</f>
        <v>0</v>
      </c>
      <c r="AT713" s="72">
        <f t="shared" si="646"/>
        <v>0</v>
      </c>
      <c r="AU713" s="72">
        <f t="shared" si="645"/>
        <v>0</v>
      </c>
      <c r="AV713" s="72">
        <f t="shared" si="645"/>
        <v>0</v>
      </c>
      <c r="AW713" s="72">
        <f t="shared" si="645"/>
        <v>0</v>
      </c>
      <c r="AX713" s="72">
        <f t="shared" si="645"/>
        <v>0</v>
      </c>
      <c r="AY713" s="72">
        <f t="shared" si="645"/>
        <v>0</v>
      </c>
      <c r="AZ713" s="72">
        <f t="shared" si="645"/>
        <v>0</v>
      </c>
      <c r="BA713" s="72">
        <f t="shared" si="645"/>
        <v>0</v>
      </c>
    </row>
    <row r="714" spans="2:53" x14ac:dyDescent="0.25">
      <c r="B714" t="str">
        <f t="shared" si="644"/>
        <v>ALTRE IMM.NI IMMATERIALI</v>
      </c>
      <c r="C714" s="77">
        <f t="shared" si="644"/>
        <v>0.1</v>
      </c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  <c r="AA714" s="72"/>
      <c r="AB714" s="72"/>
      <c r="AC714" s="72"/>
      <c r="AD714" s="72"/>
      <c r="AE714" s="72"/>
      <c r="AF714" s="72"/>
      <c r="AG714" s="72"/>
      <c r="AH714" s="72"/>
      <c r="AI714" s="72"/>
      <c r="AJ714" s="72"/>
      <c r="AK714" s="72"/>
      <c r="AL714" s="72"/>
      <c r="AM714" s="72"/>
      <c r="AN714" s="72"/>
      <c r="AO714" s="72"/>
      <c r="AP714" s="72"/>
      <c r="AQ714" s="72"/>
      <c r="AR714" s="72"/>
      <c r="AS714" s="72">
        <f>+(AS$11*$C714)/12</f>
        <v>0</v>
      </c>
      <c r="AT714" s="72">
        <f t="shared" si="646"/>
        <v>0</v>
      </c>
      <c r="AU714" s="72">
        <f t="shared" si="645"/>
        <v>0</v>
      </c>
      <c r="AV714" s="72">
        <f t="shared" si="645"/>
        <v>0</v>
      </c>
      <c r="AW714" s="72">
        <f t="shared" si="645"/>
        <v>0</v>
      </c>
      <c r="AX714" s="72">
        <f t="shared" si="645"/>
        <v>0</v>
      </c>
      <c r="AY714" s="72">
        <f t="shared" si="645"/>
        <v>0</v>
      </c>
      <c r="AZ714" s="72">
        <f t="shared" si="645"/>
        <v>0</v>
      </c>
      <c r="BA714" s="72">
        <f t="shared" si="645"/>
        <v>0</v>
      </c>
    </row>
    <row r="715" spans="2:53" ht="30" x14ac:dyDescent="0.25">
      <c r="C715" s="75"/>
      <c r="F715" s="75" t="s">
        <v>276</v>
      </c>
      <c r="G715" s="75" t="s">
        <v>276</v>
      </c>
      <c r="H715" s="75" t="s">
        <v>276</v>
      </c>
      <c r="I715" s="75" t="s">
        <v>276</v>
      </c>
      <c r="J715" s="75" t="s">
        <v>276</v>
      </c>
      <c r="K715" s="75" t="s">
        <v>276</v>
      </c>
      <c r="L715" s="75" t="s">
        <v>276</v>
      </c>
      <c r="M715" s="75" t="s">
        <v>276</v>
      </c>
      <c r="N715" s="75" t="s">
        <v>276</v>
      </c>
      <c r="O715" s="75" t="s">
        <v>276</v>
      </c>
      <c r="P715" s="75" t="s">
        <v>276</v>
      </c>
      <c r="Q715" s="75" t="s">
        <v>276</v>
      </c>
      <c r="R715" s="75" t="s">
        <v>276</v>
      </c>
      <c r="S715" s="75" t="s">
        <v>276</v>
      </c>
      <c r="T715" s="75" t="s">
        <v>276</v>
      </c>
      <c r="U715" s="75" t="s">
        <v>276</v>
      </c>
      <c r="V715" s="75" t="s">
        <v>276</v>
      </c>
      <c r="W715" s="75" t="s">
        <v>276</v>
      </c>
      <c r="X715" s="75" t="s">
        <v>276</v>
      </c>
      <c r="Y715" s="75" t="s">
        <v>276</v>
      </c>
      <c r="Z715" s="75" t="s">
        <v>276</v>
      </c>
      <c r="AA715" s="75" t="s">
        <v>276</v>
      </c>
      <c r="AB715" s="75" t="s">
        <v>276</v>
      </c>
      <c r="AC715" s="75" t="s">
        <v>276</v>
      </c>
      <c r="AD715" s="75" t="s">
        <v>276</v>
      </c>
      <c r="AE715" s="75" t="s">
        <v>276</v>
      </c>
      <c r="AF715" s="75" t="s">
        <v>276</v>
      </c>
      <c r="AG715" s="75" t="s">
        <v>276</v>
      </c>
      <c r="AH715" s="75" t="s">
        <v>276</v>
      </c>
      <c r="AI715" s="75" t="s">
        <v>276</v>
      </c>
      <c r="AJ715" s="75" t="s">
        <v>276</v>
      </c>
      <c r="AK715" s="75" t="s">
        <v>276</v>
      </c>
      <c r="AL715" s="75" t="s">
        <v>276</v>
      </c>
      <c r="AM715" s="75" t="s">
        <v>276</v>
      </c>
      <c r="AN715" s="75" t="s">
        <v>276</v>
      </c>
      <c r="AO715" s="75" t="s">
        <v>276</v>
      </c>
      <c r="AP715" s="75" t="s">
        <v>276</v>
      </c>
      <c r="AQ715" s="75" t="s">
        <v>276</v>
      </c>
      <c r="AR715" s="75" t="s">
        <v>276</v>
      </c>
      <c r="AS715" s="75" t="s">
        <v>276</v>
      </c>
      <c r="AT715" s="75" t="s">
        <v>276</v>
      </c>
      <c r="AU715" s="75" t="s">
        <v>276</v>
      </c>
      <c r="AV715" s="75" t="s">
        <v>276</v>
      </c>
      <c r="AW715" s="75" t="s">
        <v>276</v>
      </c>
      <c r="AX715" s="75" t="s">
        <v>276</v>
      </c>
      <c r="AY715" s="75" t="s">
        <v>276</v>
      </c>
      <c r="AZ715" s="75" t="s">
        <v>276</v>
      </c>
      <c r="BA715" s="75" t="s">
        <v>276</v>
      </c>
    </row>
    <row r="716" spans="2:53" x14ac:dyDescent="0.25">
      <c r="B716" t="str">
        <f t="shared" ref="B716:B722" si="647">+B708</f>
        <v>FABBRICATI</v>
      </c>
      <c r="C716" s="77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  <c r="AA716" s="72"/>
      <c r="AB716" s="72"/>
      <c r="AC716" s="72"/>
      <c r="AD716" s="72"/>
      <c r="AE716" s="72"/>
      <c r="AF716" s="72"/>
      <c r="AG716" s="72"/>
      <c r="AH716" s="72"/>
      <c r="AI716" s="72"/>
      <c r="AJ716" s="72"/>
      <c r="AK716" s="72"/>
      <c r="AL716" s="72"/>
      <c r="AM716" s="72"/>
      <c r="AN716" s="72"/>
      <c r="AO716" s="72"/>
      <c r="AP716" s="72"/>
      <c r="AQ716" s="72"/>
      <c r="AR716" s="72"/>
      <c r="AS716" s="72">
        <f t="shared" ref="AS716:BA716" si="648">+AR716+AS708</f>
        <v>0</v>
      </c>
      <c r="AT716" s="72">
        <f t="shared" si="648"/>
        <v>0</v>
      </c>
      <c r="AU716" s="72">
        <f t="shared" si="648"/>
        <v>0</v>
      </c>
      <c r="AV716" s="72">
        <f t="shared" si="648"/>
        <v>0</v>
      </c>
      <c r="AW716" s="72">
        <f t="shared" si="648"/>
        <v>0</v>
      </c>
      <c r="AX716" s="72">
        <f t="shared" si="648"/>
        <v>0</v>
      </c>
      <c r="AY716" s="72">
        <f t="shared" si="648"/>
        <v>0</v>
      </c>
      <c r="AZ716" s="72">
        <f t="shared" si="648"/>
        <v>0</v>
      </c>
      <c r="BA716" s="72">
        <f t="shared" si="648"/>
        <v>0</v>
      </c>
    </row>
    <row r="717" spans="2:53" x14ac:dyDescent="0.25">
      <c r="B717" t="str">
        <f t="shared" si="647"/>
        <v>IMPIANTI E MACCHINARI</v>
      </c>
      <c r="C717" s="77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  <c r="AA717" s="72"/>
      <c r="AB717" s="72"/>
      <c r="AC717" s="72"/>
      <c r="AD717" s="72"/>
      <c r="AE717" s="72"/>
      <c r="AF717" s="72"/>
      <c r="AG717" s="72"/>
      <c r="AH717" s="72"/>
      <c r="AI717" s="72"/>
      <c r="AJ717" s="72"/>
      <c r="AK717" s="72"/>
      <c r="AL717" s="72"/>
      <c r="AM717" s="72"/>
      <c r="AN717" s="72"/>
      <c r="AO717" s="72"/>
      <c r="AP717" s="72"/>
      <c r="AQ717" s="72"/>
      <c r="AR717" s="72"/>
      <c r="AS717" s="72">
        <f t="shared" ref="AS717:BA717" si="649">+AR717+AS709</f>
        <v>0</v>
      </c>
      <c r="AT717" s="72">
        <f t="shared" si="649"/>
        <v>0</v>
      </c>
      <c r="AU717" s="72">
        <f t="shared" si="649"/>
        <v>0</v>
      </c>
      <c r="AV717" s="72">
        <f t="shared" si="649"/>
        <v>0</v>
      </c>
      <c r="AW717" s="72">
        <f t="shared" si="649"/>
        <v>0</v>
      </c>
      <c r="AX717" s="72">
        <f t="shared" si="649"/>
        <v>0</v>
      </c>
      <c r="AY717" s="72">
        <f t="shared" si="649"/>
        <v>0</v>
      </c>
      <c r="AZ717" s="72">
        <f t="shared" si="649"/>
        <v>0</v>
      </c>
      <c r="BA717" s="72">
        <f t="shared" si="649"/>
        <v>0</v>
      </c>
    </row>
    <row r="718" spans="2:53" x14ac:dyDescent="0.25">
      <c r="B718" t="str">
        <f t="shared" si="647"/>
        <v>ATTREZZATURE IND.LI E COMM.LI</v>
      </c>
      <c r="C718" s="77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  <c r="AA718" s="72"/>
      <c r="AB718" s="72"/>
      <c r="AC718" s="72"/>
      <c r="AD718" s="72"/>
      <c r="AE718" s="72"/>
      <c r="AF718" s="72"/>
      <c r="AG718" s="72"/>
      <c r="AH718" s="72"/>
      <c r="AI718" s="72"/>
      <c r="AJ718" s="72"/>
      <c r="AK718" s="72"/>
      <c r="AL718" s="72"/>
      <c r="AM718" s="72"/>
      <c r="AN718" s="72"/>
      <c r="AO718" s="72"/>
      <c r="AP718" s="72"/>
      <c r="AQ718" s="72"/>
      <c r="AR718" s="72"/>
      <c r="AS718" s="72">
        <f t="shared" ref="AS718:BA718" si="650">+AR718+AS710</f>
        <v>0</v>
      </c>
      <c r="AT718" s="72">
        <f t="shared" si="650"/>
        <v>0</v>
      </c>
      <c r="AU718" s="72">
        <f t="shared" si="650"/>
        <v>0</v>
      </c>
      <c r="AV718" s="72">
        <f t="shared" si="650"/>
        <v>0</v>
      </c>
      <c r="AW718" s="72">
        <f t="shared" si="650"/>
        <v>0</v>
      </c>
      <c r="AX718" s="72">
        <f t="shared" si="650"/>
        <v>0</v>
      </c>
      <c r="AY718" s="72">
        <f t="shared" si="650"/>
        <v>0</v>
      </c>
      <c r="AZ718" s="72">
        <f t="shared" si="650"/>
        <v>0</v>
      </c>
      <c r="BA718" s="72">
        <f t="shared" si="650"/>
        <v>0</v>
      </c>
    </row>
    <row r="719" spans="2:53" x14ac:dyDescent="0.25">
      <c r="B719" t="str">
        <f t="shared" si="647"/>
        <v>ALTRI BENI</v>
      </c>
      <c r="C719" s="77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  <c r="AA719" s="72"/>
      <c r="AB719" s="72"/>
      <c r="AC719" s="72"/>
      <c r="AD719" s="72"/>
      <c r="AE719" s="72"/>
      <c r="AF719" s="72"/>
      <c r="AG719" s="72"/>
      <c r="AH719" s="72"/>
      <c r="AI719" s="72"/>
      <c r="AJ719" s="72"/>
      <c r="AK719" s="72"/>
      <c r="AL719" s="72"/>
      <c r="AM719" s="72"/>
      <c r="AN719" s="72"/>
      <c r="AO719" s="72"/>
      <c r="AP719" s="72"/>
      <c r="AQ719" s="72"/>
      <c r="AR719" s="72"/>
      <c r="AS719" s="72">
        <f t="shared" ref="AS719:BA719" si="651">+AR719+AS711</f>
        <v>0</v>
      </c>
      <c r="AT719" s="72">
        <f t="shared" si="651"/>
        <v>0</v>
      </c>
      <c r="AU719" s="72">
        <f t="shared" si="651"/>
        <v>0</v>
      </c>
      <c r="AV719" s="72">
        <f t="shared" si="651"/>
        <v>0</v>
      </c>
      <c r="AW719" s="72">
        <f t="shared" si="651"/>
        <v>0</v>
      </c>
      <c r="AX719" s="72">
        <f t="shared" si="651"/>
        <v>0</v>
      </c>
      <c r="AY719" s="72">
        <f t="shared" si="651"/>
        <v>0</v>
      </c>
      <c r="AZ719" s="72">
        <f t="shared" si="651"/>
        <v>0</v>
      </c>
      <c r="BA719" s="72">
        <f t="shared" si="651"/>
        <v>0</v>
      </c>
    </row>
    <row r="720" spans="2:53" x14ac:dyDescent="0.25">
      <c r="B720" t="str">
        <f t="shared" si="647"/>
        <v>COSTI D'IMPIANTO E AMPLIAMENTO</v>
      </c>
      <c r="C720" s="77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  <c r="AA720" s="72"/>
      <c r="AB720" s="72"/>
      <c r="AC720" s="72"/>
      <c r="AD720" s="72"/>
      <c r="AE720" s="72"/>
      <c r="AF720" s="72"/>
      <c r="AG720" s="72"/>
      <c r="AH720" s="72"/>
      <c r="AI720" s="72"/>
      <c r="AJ720" s="72"/>
      <c r="AK720" s="72"/>
      <c r="AL720" s="72"/>
      <c r="AM720" s="72"/>
      <c r="AN720" s="72"/>
      <c r="AO720" s="72"/>
      <c r="AP720" s="72"/>
      <c r="AQ720" s="72"/>
      <c r="AR720" s="72"/>
      <c r="AS720" s="72">
        <f t="shared" ref="AS720:BA720" si="652">+AR720+AS712</f>
        <v>0</v>
      </c>
      <c r="AT720" s="72">
        <f t="shared" si="652"/>
        <v>0</v>
      </c>
      <c r="AU720" s="72">
        <f t="shared" si="652"/>
        <v>0</v>
      </c>
      <c r="AV720" s="72">
        <f t="shared" si="652"/>
        <v>0</v>
      </c>
      <c r="AW720" s="72">
        <f t="shared" si="652"/>
        <v>0</v>
      </c>
      <c r="AX720" s="72">
        <f t="shared" si="652"/>
        <v>0</v>
      </c>
      <c r="AY720" s="72">
        <f t="shared" si="652"/>
        <v>0</v>
      </c>
      <c r="AZ720" s="72">
        <f t="shared" si="652"/>
        <v>0</v>
      </c>
      <c r="BA720" s="72">
        <f t="shared" si="652"/>
        <v>0</v>
      </c>
    </row>
    <row r="721" spans="2:53" x14ac:dyDescent="0.25">
      <c r="B721" t="str">
        <f t="shared" si="647"/>
        <v>Ricerca &amp; Sviluppo</v>
      </c>
      <c r="C721" s="77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  <c r="AA721" s="72"/>
      <c r="AB721" s="72"/>
      <c r="AC721" s="72"/>
      <c r="AD721" s="72"/>
      <c r="AE721" s="72"/>
      <c r="AF721" s="72"/>
      <c r="AG721" s="72"/>
      <c r="AH721" s="72"/>
      <c r="AI721" s="72"/>
      <c r="AJ721" s="72"/>
      <c r="AK721" s="72"/>
      <c r="AL721" s="72"/>
      <c r="AM721" s="72"/>
      <c r="AN721" s="72"/>
      <c r="AO721" s="72"/>
      <c r="AP721" s="72"/>
      <c r="AQ721" s="72"/>
      <c r="AR721" s="72"/>
      <c r="AS721" s="72">
        <f t="shared" ref="AS721:BA721" si="653">+AR721+AS713</f>
        <v>0</v>
      </c>
      <c r="AT721" s="72">
        <f t="shared" si="653"/>
        <v>0</v>
      </c>
      <c r="AU721" s="72">
        <f t="shared" si="653"/>
        <v>0</v>
      </c>
      <c r="AV721" s="72">
        <f t="shared" si="653"/>
        <v>0</v>
      </c>
      <c r="AW721" s="72">
        <f t="shared" si="653"/>
        <v>0</v>
      </c>
      <c r="AX721" s="72">
        <f t="shared" si="653"/>
        <v>0</v>
      </c>
      <c r="AY721" s="72">
        <f t="shared" si="653"/>
        <v>0</v>
      </c>
      <c r="AZ721" s="72">
        <f t="shared" si="653"/>
        <v>0</v>
      </c>
      <c r="BA721" s="72">
        <f t="shared" si="653"/>
        <v>0</v>
      </c>
    </row>
    <row r="722" spans="2:53" x14ac:dyDescent="0.25">
      <c r="B722" t="str">
        <f t="shared" si="647"/>
        <v>ALTRE IMM.NI IMMATERIALI</v>
      </c>
      <c r="C722" s="77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  <c r="AA722" s="72"/>
      <c r="AB722" s="72"/>
      <c r="AC722" s="72"/>
      <c r="AD722" s="72"/>
      <c r="AE722" s="72"/>
      <c r="AF722" s="72"/>
      <c r="AG722" s="72"/>
      <c r="AH722" s="72"/>
      <c r="AI722" s="72"/>
      <c r="AJ722" s="72"/>
      <c r="AK722" s="72"/>
      <c r="AL722" s="72"/>
      <c r="AM722" s="72"/>
      <c r="AN722" s="72"/>
      <c r="AO722" s="72"/>
      <c r="AP722" s="72"/>
      <c r="AQ722" s="72"/>
      <c r="AR722" s="72"/>
      <c r="AS722" s="72">
        <f t="shared" ref="AS722:BA722" si="654">+AR722+AS714</f>
        <v>0</v>
      </c>
      <c r="AT722" s="72">
        <f t="shared" si="654"/>
        <v>0</v>
      </c>
      <c r="AU722" s="72">
        <f t="shared" si="654"/>
        <v>0</v>
      </c>
      <c r="AV722" s="72">
        <f t="shared" si="654"/>
        <v>0</v>
      </c>
      <c r="AW722" s="72">
        <f t="shared" si="654"/>
        <v>0</v>
      </c>
      <c r="AX722" s="72">
        <f t="shared" si="654"/>
        <v>0</v>
      </c>
      <c r="AY722" s="72">
        <f t="shared" si="654"/>
        <v>0</v>
      </c>
      <c r="AZ722" s="72">
        <f t="shared" si="654"/>
        <v>0</v>
      </c>
      <c r="BA722" s="72">
        <f t="shared" si="654"/>
        <v>0</v>
      </c>
    </row>
    <row r="724" spans="2:53" ht="30" x14ac:dyDescent="0.25">
      <c r="C724" s="75" t="s">
        <v>274</v>
      </c>
      <c r="F724" s="75" t="s">
        <v>275</v>
      </c>
      <c r="G724" s="75" t="s">
        <v>275</v>
      </c>
      <c r="H724" s="75" t="s">
        <v>275</v>
      </c>
      <c r="I724" s="75" t="s">
        <v>275</v>
      </c>
      <c r="J724" s="75" t="s">
        <v>275</v>
      </c>
      <c r="K724" s="75" t="s">
        <v>275</v>
      </c>
      <c r="L724" s="75" t="s">
        <v>275</v>
      </c>
      <c r="M724" s="75" t="s">
        <v>275</v>
      </c>
      <c r="N724" s="75" t="s">
        <v>275</v>
      </c>
      <c r="O724" s="75" t="s">
        <v>275</v>
      </c>
      <c r="P724" s="75" t="s">
        <v>275</v>
      </c>
      <c r="Q724" s="75" t="s">
        <v>275</v>
      </c>
      <c r="R724" s="75" t="s">
        <v>275</v>
      </c>
      <c r="S724" s="75" t="s">
        <v>275</v>
      </c>
      <c r="T724" s="75" t="s">
        <v>275</v>
      </c>
      <c r="U724" s="75" t="s">
        <v>275</v>
      </c>
      <c r="V724" s="75" t="s">
        <v>275</v>
      </c>
      <c r="W724" s="75" t="s">
        <v>275</v>
      </c>
      <c r="X724" s="75" t="s">
        <v>275</v>
      </c>
      <c r="Y724" s="75" t="s">
        <v>275</v>
      </c>
      <c r="Z724" s="75" t="s">
        <v>275</v>
      </c>
      <c r="AA724" s="75" t="s">
        <v>275</v>
      </c>
      <c r="AB724" s="75" t="s">
        <v>275</v>
      </c>
      <c r="AC724" s="75" t="s">
        <v>275</v>
      </c>
      <c r="AD724" s="75" t="s">
        <v>275</v>
      </c>
      <c r="AE724" s="75" t="s">
        <v>275</v>
      </c>
      <c r="AF724" s="75" t="s">
        <v>275</v>
      </c>
      <c r="AG724" s="75" t="s">
        <v>275</v>
      </c>
      <c r="AH724" s="75" t="s">
        <v>275</v>
      </c>
      <c r="AI724" s="75" t="s">
        <v>275</v>
      </c>
      <c r="AJ724" s="75" t="s">
        <v>275</v>
      </c>
      <c r="AK724" s="75" t="s">
        <v>275</v>
      </c>
      <c r="AL724" s="75" t="s">
        <v>275</v>
      </c>
      <c r="AM724" s="75" t="s">
        <v>275</v>
      </c>
      <c r="AN724" s="75" t="s">
        <v>275</v>
      </c>
      <c r="AO724" s="75" t="s">
        <v>275</v>
      </c>
      <c r="AP724" s="75" t="s">
        <v>275</v>
      </c>
      <c r="AQ724" s="75" t="s">
        <v>275</v>
      </c>
      <c r="AR724" s="75" t="s">
        <v>275</v>
      </c>
      <c r="AS724" s="75" t="s">
        <v>275</v>
      </c>
      <c r="AT724" s="75" t="s">
        <v>275</v>
      </c>
      <c r="AU724" s="75" t="s">
        <v>275</v>
      </c>
      <c r="AV724" s="75" t="s">
        <v>275</v>
      </c>
      <c r="AW724" s="75" t="s">
        <v>275</v>
      </c>
      <c r="AX724" s="75" t="s">
        <v>275</v>
      </c>
      <c r="AY724" s="75" t="s">
        <v>275</v>
      </c>
      <c r="AZ724" s="75" t="s">
        <v>275</v>
      </c>
      <c r="BA724" s="75" t="s">
        <v>275</v>
      </c>
    </row>
    <row r="725" spans="2:53" x14ac:dyDescent="0.25">
      <c r="B725" t="str">
        <f t="shared" ref="B725:C731" si="655">+B708</f>
        <v>FABBRICATI</v>
      </c>
      <c r="C725" s="77">
        <f t="shared" si="655"/>
        <v>0.1</v>
      </c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/>
      <c r="AG725" s="72"/>
      <c r="AH725" s="72"/>
      <c r="AI725" s="72"/>
      <c r="AJ725" s="72"/>
      <c r="AK725" s="72"/>
      <c r="AL725" s="72"/>
      <c r="AM725" s="72"/>
      <c r="AN725" s="72"/>
      <c r="AO725" s="72"/>
      <c r="AP725" s="72"/>
      <c r="AQ725" s="72"/>
      <c r="AR725" s="72"/>
      <c r="AS725" s="72"/>
      <c r="AT725" s="72">
        <f>+(AT$5*$C725)/12</f>
        <v>0</v>
      </c>
      <c r="AU725" s="72">
        <f>+IF(AT733=$AT5,0,1)*(SUM($AT5)*$C725)/12</f>
        <v>0</v>
      </c>
      <c r="AV725" s="72">
        <f t="shared" ref="AV725:BA731" si="656">+IF(AU733=$AT5,0,1)*(SUM($AT5)*$C725)/12</f>
        <v>0</v>
      </c>
      <c r="AW725" s="72">
        <f t="shared" si="656"/>
        <v>0</v>
      </c>
      <c r="AX725" s="72">
        <f t="shared" si="656"/>
        <v>0</v>
      </c>
      <c r="AY725" s="72">
        <f t="shared" si="656"/>
        <v>0</v>
      </c>
      <c r="AZ725" s="72">
        <f t="shared" si="656"/>
        <v>0</v>
      </c>
      <c r="BA725" s="72">
        <f t="shared" si="656"/>
        <v>0</v>
      </c>
    </row>
    <row r="726" spans="2:53" x14ac:dyDescent="0.25">
      <c r="B726" t="str">
        <f t="shared" si="655"/>
        <v>IMPIANTI E MACCHINARI</v>
      </c>
      <c r="C726" s="77">
        <f t="shared" si="655"/>
        <v>0.1</v>
      </c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/>
      <c r="AG726" s="72"/>
      <c r="AH726" s="72"/>
      <c r="AI726" s="72"/>
      <c r="AJ726" s="72"/>
      <c r="AK726" s="72"/>
      <c r="AL726" s="72"/>
      <c r="AM726" s="72"/>
      <c r="AN726" s="72"/>
      <c r="AO726" s="72"/>
      <c r="AP726" s="72"/>
      <c r="AQ726" s="72"/>
      <c r="AR726" s="72"/>
      <c r="AS726" s="72"/>
      <c r="AT726" s="72">
        <f>+(AT$6*$C726)/12</f>
        <v>0</v>
      </c>
      <c r="AU726" s="72">
        <f t="shared" ref="AU726:BA731" si="657">+IF(AT734=$AT6,0,1)*(SUM($AT6)*$C726)/12</f>
        <v>0</v>
      </c>
      <c r="AV726" s="72">
        <f t="shared" si="657"/>
        <v>0</v>
      </c>
      <c r="AW726" s="72">
        <f t="shared" si="657"/>
        <v>0</v>
      </c>
      <c r="AX726" s="72">
        <f t="shared" si="657"/>
        <v>0</v>
      </c>
      <c r="AY726" s="72">
        <f t="shared" si="657"/>
        <v>0</v>
      </c>
      <c r="AZ726" s="72">
        <f t="shared" si="657"/>
        <v>0</v>
      </c>
      <c r="BA726" s="72">
        <f t="shared" si="657"/>
        <v>0</v>
      </c>
    </row>
    <row r="727" spans="2:53" x14ac:dyDescent="0.25">
      <c r="B727" t="str">
        <f t="shared" si="655"/>
        <v>ATTREZZATURE IND.LI E COMM.LI</v>
      </c>
      <c r="C727" s="77">
        <f t="shared" si="655"/>
        <v>0.1</v>
      </c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2"/>
      <c r="AP727" s="72"/>
      <c r="AQ727" s="72"/>
      <c r="AR727" s="72"/>
      <c r="AS727" s="72"/>
      <c r="AT727" s="72">
        <f>+(AT$7*$C727)/12</f>
        <v>0</v>
      </c>
      <c r="AU727" s="72">
        <f t="shared" si="657"/>
        <v>0</v>
      </c>
      <c r="AV727" s="72">
        <f t="shared" si="656"/>
        <v>0</v>
      </c>
      <c r="AW727" s="72">
        <f t="shared" si="656"/>
        <v>0</v>
      </c>
      <c r="AX727" s="72">
        <f t="shared" si="656"/>
        <v>0</v>
      </c>
      <c r="AY727" s="72">
        <f t="shared" si="656"/>
        <v>0</v>
      </c>
      <c r="AZ727" s="72">
        <f t="shared" si="656"/>
        <v>0</v>
      </c>
      <c r="BA727" s="72">
        <f t="shared" si="656"/>
        <v>0</v>
      </c>
    </row>
    <row r="728" spans="2:53" x14ac:dyDescent="0.25">
      <c r="B728" t="str">
        <f t="shared" si="655"/>
        <v>ALTRI BENI</v>
      </c>
      <c r="C728" s="77">
        <f t="shared" si="655"/>
        <v>0.1</v>
      </c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  <c r="AA728" s="72"/>
      <c r="AB728" s="72"/>
      <c r="AC728" s="72"/>
      <c r="AD728" s="72"/>
      <c r="AE728" s="72"/>
      <c r="AF728" s="72"/>
      <c r="AG728" s="72"/>
      <c r="AH728" s="72"/>
      <c r="AI728" s="72"/>
      <c r="AJ728" s="72"/>
      <c r="AK728" s="72"/>
      <c r="AL728" s="72"/>
      <c r="AM728" s="72"/>
      <c r="AN728" s="72"/>
      <c r="AO728" s="72"/>
      <c r="AP728" s="72"/>
      <c r="AQ728" s="72"/>
      <c r="AR728" s="72"/>
      <c r="AS728" s="72"/>
      <c r="AT728" s="72">
        <f>+(AT$8*$C728)/12</f>
        <v>0</v>
      </c>
      <c r="AU728" s="72">
        <f t="shared" si="657"/>
        <v>0</v>
      </c>
      <c r="AV728" s="72">
        <f t="shared" si="656"/>
        <v>0</v>
      </c>
      <c r="AW728" s="72">
        <f t="shared" si="656"/>
        <v>0</v>
      </c>
      <c r="AX728" s="72">
        <f t="shared" si="656"/>
        <v>0</v>
      </c>
      <c r="AY728" s="72">
        <f t="shared" si="656"/>
        <v>0</v>
      </c>
      <c r="AZ728" s="72">
        <f t="shared" si="656"/>
        <v>0</v>
      </c>
      <c r="BA728" s="72">
        <f t="shared" si="656"/>
        <v>0</v>
      </c>
    </row>
    <row r="729" spans="2:53" x14ac:dyDescent="0.25">
      <c r="B729" t="str">
        <f t="shared" si="655"/>
        <v>COSTI D'IMPIANTO E AMPLIAMENTO</v>
      </c>
      <c r="C729" s="77">
        <f t="shared" si="655"/>
        <v>0.1</v>
      </c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  <c r="AA729" s="72"/>
      <c r="AB729" s="72"/>
      <c r="AC729" s="72"/>
      <c r="AD729" s="72"/>
      <c r="AE729" s="72"/>
      <c r="AF729" s="72"/>
      <c r="AG729" s="72"/>
      <c r="AH729" s="72"/>
      <c r="AI729" s="72"/>
      <c r="AJ729" s="72"/>
      <c r="AK729" s="72"/>
      <c r="AL729" s="72"/>
      <c r="AM729" s="72"/>
      <c r="AN729" s="72"/>
      <c r="AO729" s="72"/>
      <c r="AP729" s="72"/>
      <c r="AQ729" s="72"/>
      <c r="AR729" s="72"/>
      <c r="AS729" s="72"/>
      <c r="AT729" s="72">
        <f>+(AT$9*$C729)/12</f>
        <v>0</v>
      </c>
      <c r="AU729" s="72">
        <f t="shared" si="657"/>
        <v>0</v>
      </c>
      <c r="AV729" s="72">
        <f t="shared" si="656"/>
        <v>0</v>
      </c>
      <c r="AW729" s="72">
        <f t="shared" si="656"/>
        <v>0</v>
      </c>
      <c r="AX729" s="72">
        <f t="shared" si="656"/>
        <v>0</v>
      </c>
      <c r="AY729" s="72">
        <f t="shared" si="656"/>
        <v>0</v>
      </c>
      <c r="AZ729" s="72">
        <f t="shared" si="656"/>
        <v>0</v>
      </c>
      <c r="BA729" s="72">
        <f t="shared" si="656"/>
        <v>0</v>
      </c>
    </row>
    <row r="730" spans="2:53" x14ac:dyDescent="0.25">
      <c r="B730" t="str">
        <f t="shared" si="655"/>
        <v>Ricerca &amp; Sviluppo</v>
      </c>
      <c r="C730" s="77">
        <f t="shared" si="655"/>
        <v>0.1</v>
      </c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  <c r="AA730" s="72"/>
      <c r="AB730" s="72"/>
      <c r="AC730" s="72"/>
      <c r="AD730" s="72"/>
      <c r="AE730" s="72"/>
      <c r="AF730" s="72"/>
      <c r="AG730" s="72"/>
      <c r="AH730" s="72"/>
      <c r="AI730" s="72"/>
      <c r="AJ730" s="72"/>
      <c r="AK730" s="72"/>
      <c r="AL730" s="72"/>
      <c r="AM730" s="72"/>
      <c r="AN730" s="72"/>
      <c r="AO730" s="72"/>
      <c r="AP730" s="72"/>
      <c r="AQ730" s="72"/>
      <c r="AR730" s="72"/>
      <c r="AS730" s="72"/>
      <c r="AT730" s="72">
        <f>+(AT$10*$C730)/12</f>
        <v>0</v>
      </c>
      <c r="AU730" s="72">
        <f t="shared" si="657"/>
        <v>0</v>
      </c>
      <c r="AV730" s="72">
        <f t="shared" si="656"/>
        <v>0</v>
      </c>
      <c r="AW730" s="72">
        <f t="shared" si="656"/>
        <v>0</v>
      </c>
      <c r="AX730" s="72">
        <f t="shared" si="656"/>
        <v>0</v>
      </c>
      <c r="AY730" s="72">
        <f t="shared" si="656"/>
        <v>0</v>
      </c>
      <c r="AZ730" s="72">
        <f t="shared" si="656"/>
        <v>0</v>
      </c>
      <c r="BA730" s="72">
        <f t="shared" si="656"/>
        <v>0</v>
      </c>
    </row>
    <row r="731" spans="2:53" x14ac:dyDescent="0.25">
      <c r="B731" t="str">
        <f t="shared" si="655"/>
        <v>ALTRE IMM.NI IMMATERIALI</v>
      </c>
      <c r="C731" s="77">
        <f t="shared" si="655"/>
        <v>0.1</v>
      </c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  <c r="AA731" s="72"/>
      <c r="AB731" s="72"/>
      <c r="AC731" s="72"/>
      <c r="AD731" s="72"/>
      <c r="AE731" s="72"/>
      <c r="AF731" s="72"/>
      <c r="AG731" s="72"/>
      <c r="AH731" s="72"/>
      <c r="AI731" s="72"/>
      <c r="AJ731" s="72"/>
      <c r="AK731" s="72"/>
      <c r="AL731" s="72"/>
      <c r="AM731" s="72"/>
      <c r="AN731" s="72"/>
      <c r="AO731" s="72"/>
      <c r="AP731" s="72"/>
      <c r="AQ731" s="72"/>
      <c r="AR731" s="72"/>
      <c r="AS731" s="72"/>
      <c r="AT731" s="72">
        <f>+(AT$11*$C731)/12</f>
        <v>0</v>
      </c>
      <c r="AU731" s="72">
        <f t="shared" si="657"/>
        <v>0</v>
      </c>
      <c r="AV731" s="72">
        <f t="shared" si="656"/>
        <v>0</v>
      </c>
      <c r="AW731" s="72">
        <f t="shared" si="656"/>
        <v>0</v>
      </c>
      <c r="AX731" s="72">
        <f t="shared" si="656"/>
        <v>0</v>
      </c>
      <c r="AY731" s="72">
        <f t="shared" si="656"/>
        <v>0</v>
      </c>
      <c r="AZ731" s="72">
        <f t="shared" si="656"/>
        <v>0</v>
      </c>
      <c r="BA731" s="72">
        <f t="shared" si="656"/>
        <v>0</v>
      </c>
    </row>
    <row r="732" spans="2:53" ht="30" x14ac:dyDescent="0.25">
      <c r="C732" s="75"/>
      <c r="F732" s="75" t="s">
        <v>276</v>
      </c>
      <c r="G732" s="75" t="s">
        <v>276</v>
      </c>
      <c r="H732" s="75" t="s">
        <v>276</v>
      </c>
      <c r="I732" s="75" t="s">
        <v>276</v>
      </c>
      <c r="J732" s="75" t="s">
        <v>276</v>
      </c>
      <c r="K732" s="75" t="s">
        <v>276</v>
      </c>
      <c r="L732" s="75" t="s">
        <v>276</v>
      </c>
      <c r="M732" s="75" t="s">
        <v>276</v>
      </c>
      <c r="N732" s="75" t="s">
        <v>276</v>
      </c>
      <c r="O732" s="75" t="s">
        <v>276</v>
      </c>
      <c r="P732" s="75" t="s">
        <v>276</v>
      </c>
      <c r="Q732" s="75" t="s">
        <v>276</v>
      </c>
      <c r="R732" s="75" t="s">
        <v>276</v>
      </c>
      <c r="S732" s="75" t="s">
        <v>276</v>
      </c>
      <c r="T732" s="75" t="s">
        <v>276</v>
      </c>
      <c r="U732" s="75" t="s">
        <v>276</v>
      </c>
      <c r="V732" s="75" t="s">
        <v>276</v>
      </c>
      <c r="W732" s="75" t="s">
        <v>276</v>
      </c>
      <c r="X732" s="75" t="s">
        <v>276</v>
      </c>
      <c r="Y732" s="75" t="s">
        <v>276</v>
      </c>
      <c r="Z732" s="75" t="s">
        <v>276</v>
      </c>
      <c r="AA732" s="75" t="s">
        <v>276</v>
      </c>
      <c r="AB732" s="75" t="s">
        <v>276</v>
      </c>
      <c r="AC732" s="75" t="s">
        <v>276</v>
      </c>
      <c r="AD732" s="75" t="s">
        <v>276</v>
      </c>
      <c r="AE732" s="75" t="s">
        <v>276</v>
      </c>
      <c r="AF732" s="75" t="s">
        <v>276</v>
      </c>
      <c r="AG732" s="75" t="s">
        <v>276</v>
      </c>
      <c r="AH732" s="75" t="s">
        <v>276</v>
      </c>
      <c r="AI732" s="75" t="s">
        <v>276</v>
      </c>
      <c r="AJ732" s="75" t="s">
        <v>276</v>
      </c>
      <c r="AK732" s="75" t="s">
        <v>276</v>
      </c>
      <c r="AL732" s="75" t="s">
        <v>276</v>
      </c>
      <c r="AM732" s="75" t="s">
        <v>276</v>
      </c>
      <c r="AN732" s="75" t="s">
        <v>276</v>
      </c>
      <c r="AO732" s="75" t="s">
        <v>276</v>
      </c>
      <c r="AP732" s="75" t="s">
        <v>276</v>
      </c>
      <c r="AQ732" s="75" t="s">
        <v>276</v>
      </c>
      <c r="AR732" s="75" t="s">
        <v>276</v>
      </c>
      <c r="AS732" s="75" t="s">
        <v>276</v>
      </c>
      <c r="AT732" s="75" t="s">
        <v>276</v>
      </c>
      <c r="AU732" s="75" t="s">
        <v>276</v>
      </c>
      <c r="AV732" s="75" t="s">
        <v>276</v>
      </c>
      <c r="AW732" s="75" t="s">
        <v>276</v>
      </c>
      <c r="AX732" s="75" t="s">
        <v>276</v>
      </c>
      <c r="AY732" s="75" t="s">
        <v>276</v>
      </c>
      <c r="AZ732" s="75" t="s">
        <v>276</v>
      </c>
      <c r="BA732" s="75" t="s">
        <v>276</v>
      </c>
    </row>
    <row r="733" spans="2:53" x14ac:dyDescent="0.25">
      <c r="B733" t="str">
        <f t="shared" ref="B733:B739" si="658">+B725</f>
        <v>FABBRICATI</v>
      </c>
      <c r="C733" s="77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  <c r="AA733" s="72"/>
      <c r="AB733" s="72"/>
      <c r="AC733" s="72"/>
      <c r="AD733" s="72"/>
      <c r="AE733" s="72"/>
      <c r="AF733" s="72"/>
      <c r="AG733" s="72"/>
      <c r="AH733" s="72"/>
      <c r="AI733" s="72"/>
      <c r="AJ733" s="72"/>
      <c r="AK733" s="72"/>
      <c r="AL733" s="72"/>
      <c r="AM733" s="72"/>
      <c r="AN733" s="72"/>
      <c r="AO733" s="72"/>
      <c r="AP733" s="72"/>
      <c r="AQ733" s="72"/>
      <c r="AR733" s="72"/>
      <c r="AS733" s="72"/>
      <c r="AT733" s="72">
        <f t="shared" ref="AT733:BA733" si="659">+AS733+AT725</f>
        <v>0</v>
      </c>
      <c r="AU733" s="72">
        <f t="shared" si="659"/>
        <v>0</v>
      </c>
      <c r="AV733" s="72">
        <f t="shared" si="659"/>
        <v>0</v>
      </c>
      <c r="AW733" s="72">
        <f t="shared" si="659"/>
        <v>0</v>
      </c>
      <c r="AX733" s="72">
        <f t="shared" si="659"/>
        <v>0</v>
      </c>
      <c r="AY733" s="72">
        <f t="shared" si="659"/>
        <v>0</v>
      </c>
      <c r="AZ733" s="72">
        <f t="shared" si="659"/>
        <v>0</v>
      </c>
      <c r="BA733" s="72">
        <f t="shared" si="659"/>
        <v>0</v>
      </c>
    </row>
    <row r="734" spans="2:53" x14ac:dyDescent="0.25">
      <c r="B734" t="str">
        <f t="shared" si="658"/>
        <v>IMPIANTI E MACCHINARI</v>
      </c>
      <c r="C734" s="77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  <c r="AA734" s="72"/>
      <c r="AB734" s="72"/>
      <c r="AC734" s="72"/>
      <c r="AD734" s="72"/>
      <c r="AE734" s="72"/>
      <c r="AF734" s="72"/>
      <c r="AG734" s="72"/>
      <c r="AH734" s="72"/>
      <c r="AI734" s="72"/>
      <c r="AJ734" s="72"/>
      <c r="AK734" s="72"/>
      <c r="AL734" s="72"/>
      <c r="AM734" s="72"/>
      <c r="AN734" s="72"/>
      <c r="AO734" s="72"/>
      <c r="AP734" s="72"/>
      <c r="AQ734" s="72"/>
      <c r="AR734" s="72"/>
      <c r="AS734" s="72"/>
      <c r="AT734" s="72">
        <f t="shared" ref="AT734:BA734" si="660">+AS734+AT726</f>
        <v>0</v>
      </c>
      <c r="AU734" s="72">
        <f t="shared" si="660"/>
        <v>0</v>
      </c>
      <c r="AV734" s="72">
        <f t="shared" si="660"/>
        <v>0</v>
      </c>
      <c r="AW734" s="72">
        <f t="shared" si="660"/>
        <v>0</v>
      </c>
      <c r="AX734" s="72">
        <f t="shared" si="660"/>
        <v>0</v>
      </c>
      <c r="AY734" s="72">
        <f t="shared" si="660"/>
        <v>0</v>
      </c>
      <c r="AZ734" s="72">
        <f t="shared" si="660"/>
        <v>0</v>
      </c>
      <c r="BA734" s="72">
        <f t="shared" si="660"/>
        <v>0</v>
      </c>
    </row>
    <row r="735" spans="2:53" x14ac:dyDescent="0.25">
      <c r="B735" t="str">
        <f t="shared" si="658"/>
        <v>ATTREZZATURE IND.LI E COMM.LI</v>
      </c>
      <c r="C735" s="77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  <c r="AA735" s="72"/>
      <c r="AB735" s="72"/>
      <c r="AC735" s="72"/>
      <c r="AD735" s="72"/>
      <c r="AE735" s="72"/>
      <c r="AF735" s="72"/>
      <c r="AG735" s="72"/>
      <c r="AH735" s="72"/>
      <c r="AI735" s="72"/>
      <c r="AJ735" s="72"/>
      <c r="AK735" s="72"/>
      <c r="AL735" s="72"/>
      <c r="AM735" s="72"/>
      <c r="AN735" s="72"/>
      <c r="AO735" s="72"/>
      <c r="AP735" s="72"/>
      <c r="AQ735" s="72"/>
      <c r="AR735" s="72"/>
      <c r="AS735" s="72"/>
      <c r="AT735" s="72">
        <f t="shared" ref="AT735:BA735" si="661">+AS735+AT727</f>
        <v>0</v>
      </c>
      <c r="AU735" s="72">
        <f t="shared" si="661"/>
        <v>0</v>
      </c>
      <c r="AV735" s="72">
        <f t="shared" si="661"/>
        <v>0</v>
      </c>
      <c r="AW735" s="72">
        <f t="shared" si="661"/>
        <v>0</v>
      </c>
      <c r="AX735" s="72">
        <f t="shared" si="661"/>
        <v>0</v>
      </c>
      <c r="AY735" s="72">
        <f t="shared" si="661"/>
        <v>0</v>
      </c>
      <c r="AZ735" s="72">
        <f t="shared" si="661"/>
        <v>0</v>
      </c>
      <c r="BA735" s="72">
        <f t="shared" si="661"/>
        <v>0</v>
      </c>
    </row>
    <row r="736" spans="2:53" x14ac:dyDescent="0.25">
      <c r="B736" t="str">
        <f t="shared" si="658"/>
        <v>ALTRI BENI</v>
      </c>
      <c r="C736" s="77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  <c r="AA736" s="72"/>
      <c r="AB736" s="72"/>
      <c r="AC736" s="72"/>
      <c r="AD736" s="72"/>
      <c r="AE736" s="72"/>
      <c r="AF736" s="72"/>
      <c r="AG736" s="72"/>
      <c r="AH736" s="72"/>
      <c r="AI736" s="72"/>
      <c r="AJ736" s="72"/>
      <c r="AK736" s="72"/>
      <c r="AL736" s="72"/>
      <c r="AM736" s="72"/>
      <c r="AN736" s="72"/>
      <c r="AO736" s="72"/>
      <c r="AP736" s="72"/>
      <c r="AQ736" s="72"/>
      <c r="AR736" s="72"/>
      <c r="AS736" s="72"/>
      <c r="AT736" s="72">
        <f t="shared" ref="AT736:BA736" si="662">+AS736+AT728</f>
        <v>0</v>
      </c>
      <c r="AU736" s="72">
        <f t="shared" si="662"/>
        <v>0</v>
      </c>
      <c r="AV736" s="72">
        <f t="shared" si="662"/>
        <v>0</v>
      </c>
      <c r="AW736" s="72">
        <f t="shared" si="662"/>
        <v>0</v>
      </c>
      <c r="AX736" s="72">
        <f t="shared" si="662"/>
        <v>0</v>
      </c>
      <c r="AY736" s="72">
        <f t="shared" si="662"/>
        <v>0</v>
      </c>
      <c r="AZ736" s="72">
        <f t="shared" si="662"/>
        <v>0</v>
      </c>
      <c r="BA736" s="72">
        <f t="shared" si="662"/>
        <v>0</v>
      </c>
    </row>
    <row r="737" spans="2:53" x14ac:dyDescent="0.25">
      <c r="B737" t="str">
        <f t="shared" si="658"/>
        <v>COSTI D'IMPIANTO E AMPLIAMENTO</v>
      </c>
      <c r="C737" s="77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  <c r="AA737" s="72"/>
      <c r="AB737" s="72"/>
      <c r="AC737" s="72"/>
      <c r="AD737" s="72"/>
      <c r="AE737" s="72"/>
      <c r="AF737" s="72"/>
      <c r="AG737" s="72"/>
      <c r="AH737" s="72"/>
      <c r="AI737" s="72"/>
      <c r="AJ737" s="72"/>
      <c r="AK737" s="72"/>
      <c r="AL737" s="72"/>
      <c r="AM737" s="72"/>
      <c r="AN737" s="72"/>
      <c r="AO737" s="72"/>
      <c r="AP737" s="72"/>
      <c r="AQ737" s="72"/>
      <c r="AR737" s="72"/>
      <c r="AS737" s="72"/>
      <c r="AT737" s="72">
        <f t="shared" ref="AT737:BA737" si="663">+AS737+AT729</f>
        <v>0</v>
      </c>
      <c r="AU737" s="72">
        <f t="shared" si="663"/>
        <v>0</v>
      </c>
      <c r="AV737" s="72">
        <f t="shared" si="663"/>
        <v>0</v>
      </c>
      <c r="AW737" s="72">
        <f t="shared" si="663"/>
        <v>0</v>
      </c>
      <c r="AX737" s="72">
        <f t="shared" si="663"/>
        <v>0</v>
      </c>
      <c r="AY737" s="72">
        <f t="shared" si="663"/>
        <v>0</v>
      </c>
      <c r="AZ737" s="72">
        <f t="shared" si="663"/>
        <v>0</v>
      </c>
      <c r="BA737" s="72">
        <f t="shared" si="663"/>
        <v>0</v>
      </c>
    </row>
    <row r="738" spans="2:53" x14ac:dyDescent="0.25">
      <c r="B738" t="str">
        <f t="shared" si="658"/>
        <v>Ricerca &amp; Sviluppo</v>
      </c>
      <c r="C738" s="77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  <c r="AA738" s="72"/>
      <c r="AB738" s="72"/>
      <c r="AC738" s="72"/>
      <c r="AD738" s="72"/>
      <c r="AE738" s="72"/>
      <c r="AF738" s="72"/>
      <c r="AG738" s="72"/>
      <c r="AH738" s="72"/>
      <c r="AI738" s="72"/>
      <c r="AJ738" s="72"/>
      <c r="AK738" s="72"/>
      <c r="AL738" s="72"/>
      <c r="AM738" s="72"/>
      <c r="AN738" s="72"/>
      <c r="AO738" s="72"/>
      <c r="AP738" s="72"/>
      <c r="AQ738" s="72"/>
      <c r="AR738" s="72"/>
      <c r="AS738" s="72"/>
      <c r="AT738" s="72">
        <f t="shared" ref="AT738:BA738" si="664">+AS738+AT730</f>
        <v>0</v>
      </c>
      <c r="AU738" s="72">
        <f t="shared" si="664"/>
        <v>0</v>
      </c>
      <c r="AV738" s="72">
        <f t="shared" si="664"/>
        <v>0</v>
      </c>
      <c r="AW738" s="72">
        <f t="shared" si="664"/>
        <v>0</v>
      </c>
      <c r="AX738" s="72">
        <f t="shared" si="664"/>
        <v>0</v>
      </c>
      <c r="AY738" s="72">
        <f t="shared" si="664"/>
        <v>0</v>
      </c>
      <c r="AZ738" s="72">
        <f t="shared" si="664"/>
        <v>0</v>
      </c>
      <c r="BA738" s="72">
        <f t="shared" si="664"/>
        <v>0</v>
      </c>
    </row>
    <row r="739" spans="2:53" x14ac:dyDescent="0.25">
      <c r="B739" t="str">
        <f t="shared" si="658"/>
        <v>ALTRE IMM.NI IMMATERIALI</v>
      </c>
      <c r="C739" s="77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  <c r="AA739" s="72"/>
      <c r="AB739" s="72"/>
      <c r="AC739" s="72"/>
      <c r="AD739" s="72"/>
      <c r="AE739" s="72"/>
      <c r="AF739" s="72"/>
      <c r="AG739" s="72"/>
      <c r="AH739" s="72"/>
      <c r="AI739" s="72"/>
      <c r="AJ739" s="72"/>
      <c r="AK739" s="72"/>
      <c r="AL739" s="72"/>
      <c r="AM739" s="72"/>
      <c r="AN739" s="72"/>
      <c r="AO739" s="72"/>
      <c r="AP739" s="72"/>
      <c r="AQ739" s="72"/>
      <c r="AR739" s="72"/>
      <c r="AS739" s="72"/>
      <c r="AT739" s="72">
        <f t="shared" ref="AT739:BA739" si="665">+AS739+AT731</f>
        <v>0</v>
      </c>
      <c r="AU739" s="72">
        <f t="shared" si="665"/>
        <v>0</v>
      </c>
      <c r="AV739" s="72">
        <f t="shared" si="665"/>
        <v>0</v>
      </c>
      <c r="AW739" s="72">
        <f t="shared" si="665"/>
        <v>0</v>
      </c>
      <c r="AX739" s="72">
        <f t="shared" si="665"/>
        <v>0</v>
      </c>
      <c r="AY739" s="72">
        <f t="shared" si="665"/>
        <v>0</v>
      </c>
      <c r="AZ739" s="72">
        <f t="shared" si="665"/>
        <v>0</v>
      </c>
      <c r="BA739" s="72">
        <f t="shared" si="665"/>
        <v>0</v>
      </c>
    </row>
    <row r="741" spans="2:53" ht="30" x14ac:dyDescent="0.25">
      <c r="C741" s="75" t="s">
        <v>274</v>
      </c>
      <c r="F741" s="75" t="s">
        <v>275</v>
      </c>
      <c r="G741" s="75" t="s">
        <v>275</v>
      </c>
      <c r="H741" s="75" t="s">
        <v>275</v>
      </c>
      <c r="I741" s="75" t="s">
        <v>275</v>
      </c>
      <c r="J741" s="75" t="s">
        <v>275</v>
      </c>
      <c r="K741" s="75" t="s">
        <v>275</v>
      </c>
      <c r="L741" s="75" t="s">
        <v>275</v>
      </c>
      <c r="M741" s="75" t="s">
        <v>275</v>
      </c>
      <c r="N741" s="75" t="s">
        <v>275</v>
      </c>
      <c r="O741" s="75" t="s">
        <v>275</v>
      </c>
      <c r="P741" s="75" t="s">
        <v>275</v>
      </c>
      <c r="Q741" s="75" t="s">
        <v>275</v>
      </c>
      <c r="R741" s="75" t="s">
        <v>275</v>
      </c>
      <c r="S741" s="75" t="s">
        <v>275</v>
      </c>
      <c r="T741" s="75" t="s">
        <v>275</v>
      </c>
      <c r="U741" s="75" t="s">
        <v>275</v>
      </c>
      <c r="V741" s="75" t="s">
        <v>275</v>
      </c>
      <c r="W741" s="75" t="s">
        <v>275</v>
      </c>
      <c r="X741" s="75" t="s">
        <v>275</v>
      </c>
      <c r="Y741" s="75" t="s">
        <v>275</v>
      </c>
      <c r="Z741" s="75" t="s">
        <v>275</v>
      </c>
      <c r="AA741" s="75" t="s">
        <v>275</v>
      </c>
      <c r="AB741" s="75" t="s">
        <v>275</v>
      </c>
      <c r="AC741" s="75" t="s">
        <v>275</v>
      </c>
      <c r="AD741" s="75" t="s">
        <v>275</v>
      </c>
      <c r="AE741" s="75" t="s">
        <v>275</v>
      </c>
      <c r="AF741" s="75" t="s">
        <v>275</v>
      </c>
      <c r="AG741" s="75" t="s">
        <v>275</v>
      </c>
      <c r="AH741" s="75" t="s">
        <v>275</v>
      </c>
      <c r="AI741" s="75" t="s">
        <v>275</v>
      </c>
      <c r="AJ741" s="75" t="s">
        <v>275</v>
      </c>
      <c r="AK741" s="75" t="s">
        <v>275</v>
      </c>
      <c r="AL741" s="75" t="s">
        <v>275</v>
      </c>
      <c r="AM741" s="75" t="s">
        <v>275</v>
      </c>
      <c r="AN741" s="75" t="s">
        <v>275</v>
      </c>
      <c r="AO741" s="75" t="s">
        <v>275</v>
      </c>
      <c r="AP741" s="75" t="s">
        <v>275</v>
      </c>
      <c r="AQ741" s="75" t="s">
        <v>275</v>
      </c>
      <c r="AR741" s="75" t="s">
        <v>275</v>
      </c>
      <c r="AS741" s="75" t="s">
        <v>275</v>
      </c>
      <c r="AT741" s="75" t="s">
        <v>275</v>
      </c>
      <c r="AU741" s="75" t="s">
        <v>275</v>
      </c>
      <c r="AV741" s="75" t="s">
        <v>275</v>
      </c>
      <c r="AW741" s="75" t="s">
        <v>275</v>
      </c>
      <c r="AX741" s="75" t="s">
        <v>275</v>
      </c>
      <c r="AY741" s="75" t="s">
        <v>275</v>
      </c>
      <c r="AZ741" s="75" t="s">
        <v>275</v>
      </c>
      <c r="BA741" s="75" t="s">
        <v>275</v>
      </c>
    </row>
    <row r="742" spans="2:53" x14ac:dyDescent="0.25">
      <c r="B742" t="str">
        <f t="shared" ref="B742:C748" si="666">+B725</f>
        <v>FABBRICATI</v>
      </c>
      <c r="C742" s="77">
        <f t="shared" si="666"/>
        <v>0.1</v>
      </c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  <c r="AA742" s="72"/>
      <c r="AB742" s="72"/>
      <c r="AC742" s="72"/>
      <c r="AD742" s="72"/>
      <c r="AE742" s="72"/>
      <c r="AF742" s="72"/>
      <c r="AG742" s="72"/>
      <c r="AH742" s="72"/>
      <c r="AI742" s="72"/>
      <c r="AJ742" s="72"/>
      <c r="AK742" s="72"/>
      <c r="AL742" s="72"/>
      <c r="AM742" s="72"/>
      <c r="AN742" s="72"/>
      <c r="AO742" s="72"/>
      <c r="AP742" s="72"/>
      <c r="AQ742" s="72"/>
      <c r="AR742" s="72"/>
      <c r="AS742" s="72"/>
      <c r="AT742" s="72"/>
      <c r="AU742" s="72">
        <f>+(AU$5*$C742)/12</f>
        <v>0</v>
      </c>
      <c r="AV742" s="72">
        <f>+IF(AU750=$AU5,0,1)*(SUM($AU5)*$C742)/12</f>
        <v>0</v>
      </c>
      <c r="AW742" s="72">
        <f t="shared" ref="AW742:BA748" si="667">+IF(AV750=$AU5,0,1)*(SUM($AU5)*$C742)/12</f>
        <v>0</v>
      </c>
      <c r="AX742" s="72">
        <f t="shared" si="667"/>
        <v>0</v>
      </c>
      <c r="AY742" s="72">
        <f t="shared" si="667"/>
        <v>0</v>
      </c>
      <c r="AZ742" s="72">
        <f t="shared" si="667"/>
        <v>0</v>
      </c>
      <c r="BA742" s="72">
        <f t="shared" si="667"/>
        <v>0</v>
      </c>
    </row>
    <row r="743" spans="2:53" x14ac:dyDescent="0.25">
      <c r="B743" t="str">
        <f t="shared" si="666"/>
        <v>IMPIANTI E MACCHINARI</v>
      </c>
      <c r="C743" s="77">
        <f t="shared" si="666"/>
        <v>0.1</v>
      </c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  <c r="AA743" s="72"/>
      <c r="AB743" s="72"/>
      <c r="AC743" s="72"/>
      <c r="AD743" s="72"/>
      <c r="AE743" s="72"/>
      <c r="AF743" s="72"/>
      <c r="AG743" s="72"/>
      <c r="AH743" s="72"/>
      <c r="AI743" s="72"/>
      <c r="AJ743" s="72"/>
      <c r="AK743" s="72"/>
      <c r="AL743" s="72"/>
      <c r="AM743" s="72"/>
      <c r="AN743" s="72"/>
      <c r="AO743" s="72"/>
      <c r="AP743" s="72"/>
      <c r="AQ743" s="72"/>
      <c r="AR743" s="72"/>
      <c r="AS743" s="72"/>
      <c r="AT743" s="72"/>
      <c r="AU743" s="72">
        <f>+(AU$6*$C743)/12</f>
        <v>0</v>
      </c>
      <c r="AV743" s="72">
        <f t="shared" ref="AV743:BA748" si="668">+IF(AU751=$AU6,0,1)*(SUM($AU6)*$C743)/12</f>
        <v>0</v>
      </c>
      <c r="AW743" s="72">
        <f t="shared" si="668"/>
        <v>0</v>
      </c>
      <c r="AX743" s="72">
        <f t="shared" si="668"/>
        <v>0</v>
      </c>
      <c r="AY743" s="72">
        <f t="shared" si="668"/>
        <v>0</v>
      </c>
      <c r="AZ743" s="72">
        <f t="shared" si="668"/>
        <v>0</v>
      </c>
      <c r="BA743" s="72">
        <f t="shared" si="668"/>
        <v>0</v>
      </c>
    </row>
    <row r="744" spans="2:53" x14ac:dyDescent="0.25">
      <c r="B744" t="str">
        <f t="shared" si="666"/>
        <v>ATTREZZATURE IND.LI E COMM.LI</v>
      </c>
      <c r="C744" s="77">
        <f t="shared" si="666"/>
        <v>0.1</v>
      </c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  <c r="AA744" s="72"/>
      <c r="AB744" s="72"/>
      <c r="AC744" s="72"/>
      <c r="AD744" s="72"/>
      <c r="AE744" s="72"/>
      <c r="AF744" s="72"/>
      <c r="AG744" s="72"/>
      <c r="AH744" s="72"/>
      <c r="AI744" s="72"/>
      <c r="AJ744" s="72"/>
      <c r="AK744" s="72"/>
      <c r="AL744" s="72"/>
      <c r="AM744" s="72"/>
      <c r="AN744" s="72"/>
      <c r="AO744" s="72"/>
      <c r="AP744" s="72"/>
      <c r="AQ744" s="72"/>
      <c r="AR744" s="72"/>
      <c r="AS744" s="72"/>
      <c r="AT744" s="72"/>
      <c r="AU744" s="72">
        <f>+(AU$7*$C744)/12</f>
        <v>0</v>
      </c>
      <c r="AV744" s="72">
        <f t="shared" si="668"/>
        <v>0</v>
      </c>
      <c r="AW744" s="72">
        <f t="shared" si="667"/>
        <v>0</v>
      </c>
      <c r="AX744" s="72">
        <f t="shared" si="667"/>
        <v>0</v>
      </c>
      <c r="AY744" s="72">
        <f t="shared" si="667"/>
        <v>0</v>
      </c>
      <c r="AZ744" s="72">
        <f t="shared" si="667"/>
        <v>0</v>
      </c>
      <c r="BA744" s="72">
        <f t="shared" si="667"/>
        <v>0</v>
      </c>
    </row>
    <row r="745" spans="2:53" x14ac:dyDescent="0.25">
      <c r="B745" t="str">
        <f t="shared" si="666"/>
        <v>ALTRI BENI</v>
      </c>
      <c r="C745" s="77">
        <f t="shared" si="666"/>
        <v>0.1</v>
      </c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  <c r="AA745" s="72"/>
      <c r="AB745" s="72"/>
      <c r="AC745" s="72"/>
      <c r="AD745" s="72"/>
      <c r="AE745" s="72"/>
      <c r="AF745" s="72"/>
      <c r="AG745" s="72"/>
      <c r="AH745" s="72"/>
      <c r="AI745" s="72"/>
      <c r="AJ745" s="72"/>
      <c r="AK745" s="72"/>
      <c r="AL745" s="72"/>
      <c r="AM745" s="72"/>
      <c r="AN745" s="72"/>
      <c r="AO745" s="72"/>
      <c r="AP745" s="72"/>
      <c r="AQ745" s="72"/>
      <c r="AR745" s="72"/>
      <c r="AS745" s="72"/>
      <c r="AT745" s="72"/>
      <c r="AU745" s="72">
        <f>+(AU$8*$C745)/12</f>
        <v>0</v>
      </c>
      <c r="AV745" s="72">
        <f t="shared" si="668"/>
        <v>0</v>
      </c>
      <c r="AW745" s="72">
        <f t="shared" si="667"/>
        <v>0</v>
      </c>
      <c r="AX745" s="72">
        <f t="shared" si="667"/>
        <v>0</v>
      </c>
      <c r="AY745" s="72">
        <f t="shared" si="667"/>
        <v>0</v>
      </c>
      <c r="AZ745" s="72">
        <f t="shared" si="667"/>
        <v>0</v>
      </c>
      <c r="BA745" s="72">
        <f t="shared" si="667"/>
        <v>0</v>
      </c>
    </row>
    <row r="746" spans="2:53" x14ac:dyDescent="0.25">
      <c r="B746" t="str">
        <f t="shared" si="666"/>
        <v>COSTI D'IMPIANTO E AMPLIAMENTO</v>
      </c>
      <c r="C746" s="77">
        <f t="shared" si="666"/>
        <v>0.1</v>
      </c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  <c r="AA746" s="72"/>
      <c r="AB746" s="72"/>
      <c r="AC746" s="72"/>
      <c r="AD746" s="72"/>
      <c r="AE746" s="72"/>
      <c r="AF746" s="72"/>
      <c r="AG746" s="72"/>
      <c r="AH746" s="72"/>
      <c r="AI746" s="72"/>
      <c r="AJ746" s="72"/>
      <c r="AK746" s="72"/>
      <c r="AL746" s="72"/>
      <c r="AM746" s="72"/>
      <c r="AN746" s="72"/>
      <c r="AO746" s="72"/>
      <c r="AP746" s="72"/>
      <c r="AQ746" s="72"/>
      <c r="AR746" s="72"/>
      <c r="AS746" s="72"/>
      <c r="AT746" s="72"/>
      <c r="AU746" s="72">
        <f>+(AU$9*$C746)/12</f>
        <v>0</v>
      </c>
      <c r="AV746" s="72">
        <f t="shared" si="668"/>
        <v>0</v>
      </c>
      <c r="AW746" s="72">
        <f t="shared" si="667"/>
        <v>0</v>
      </c>
      <c r="AX746" s="72">
        <f t="shared" si="667"/>
        <v>0</v>
      </c>
      <c r="AY746" s="72">
        <f t="shared" si="667"/>
        <v>0</v>
      </c>
      <c r="AZ746" s="72">
        <f t="shared" si="667"/>
        <v>0</v>
      </c>
      <c r="BA746" s="72">
        <f t="shared" si="667"/>
        <v>0</v>
      </c>
    </row>
    <row r="747" spans="2:53" x14ac:dyDescent="0.25">
      <c r="B747" t="str">
        <f t="shared" si="666"/>
        <v>Ricerca &amp; Sviluppo</v>
      </c>
      <c r="C747" s="77">
        <f t="shared" si="666"/>
        <v>0.1</v>
      </c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  <c r="AA747" s="72"/>
      <c r="AB747" s="72"/>
      <c r="AC747" s="72"/>
      <c r="AD747" s="72"/>
      <c r="AE747" s="72"/>
      <c r="AF747" s="72"/>
      <c r="AG747" s="72"/>
      <c r="AH747" s="72"/>
      <c r="AI747" s="72"/>
      <c r="AJ747" s="72"/>
      <c r="AK747" s="72"/>
      <c r="AL747" s="72"/>
      <c r="AM747" s="72"/>
      <c r="AN747" s="72"/>
      <c r="AO747" s="72"/>
      <c r="AP747" s="72"/>
      <c r="AQ747" s="72"/>
      <c r="AR747" s="72"/>
      <c r="AS747" s="72"/>
      <c r="AT747" s="72"/>
      <c r="AU747" s="72">
        <f>+(AU$10*$C747)/12</f>
        <v>0</v>
      </c>
      <c r="AV747" s="72">
        <f t="shared" si="668"/>
        <v>0</v>
      </c>
      <c r="AW747" s="72">
        <f t="shared" si="667"/>
        <v>0</v>
      </c>
      <c r="AX747" s="72">
        <f t="shared" si="667"/>
        <v>0</v>
      </c>
      <c r="AY747" s="72">
        <f t="shared" si="667"/>
        <v>0</v>
      </c>
      <c r="AZ747" s="72">
        <f t="shared" si="667"/>
        <v>0</v>
      </c>
      <c r="BA747" s="72">
        <f t="shared" si="667"/>
        <v>0</v>
      </c>
    </row>
    <row r="748" spans="2:53" x14ac:dyDescent="0.25">
      <c r="B748" t="str">
        <f t="shared" si="666"/>
        <v>ALTRE IMM.NI IMMATERIALI</v>
      </c>
      <c r="C748" s="77">
        <f t="shared" si="666"/>
        <v>0.1</v>
      </c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  <c r="AA748" s="72"/>
      <c r="AB748" s="72"/>
      <c r="AC748" s="72"/>
      <c r="AD748" s="72"/>
      <c r="AE748" s="72"/>
      <c r="AF748" s="72"/>
      <c r="AG748" s="72"/>
      <c r="AH748" s="72"/>
      <c r="AI748" s="72"/>
      <c r="AJ748" s="72"/>
      <c r="AK748" s="72"/>
      <c r="AL748" s="72"/>
      <c r="AM748" s="72"/>
      <c r="AN748" s="72"/>
      <c r="AO748" s="72"/>
      <c r="AP748" s="72"/>
      <c r="AQ748" s="72"/>
      <c r="AR748" s="72"/>
      <c r="AS748" s="72"/>
      <c r="AT748" s="72"/>
      <c r="AU748" s="72">
        <f>+(AU$11*$C748)/12</f>
        <v>0</v>
      </c>
      <c r="AV748" s="72">
        <f t="shared" si="668"/>
        <v>0</v>
      </c>
      <c r="AW748" s="72">
        <f t="shared" si="667"/>
        <v>0</v>
      </c>
      <c r="AX748" s="72">
        <f t="shared" si="667"/>
        <v>0</v>
      </c>
      <c r="AY748" s="72">
        <f t="shared" si="667"/>
        <v>0</v>
      </c>
      <c r="AZ748" s="72">
        <f t="shared" si="667"/>
        <v>0</v>
      </c>
      <c r="BA748" s="72">
        <f t="shared" si="667"/>
        <v>0</v>
      </c>
    </row>
    <row r="749" spans="2:53" ht="30" x14ac:dyDescent="0.25">
      <c r="C749" s="75"/>
      <c r="F749" s="75" t="s">
        <v>276</v>
      </c>
      <c r="G749" s="75" t="s">
        <v>276</v>
      </c>
      <c r="H749" s="75" t="s">
        <v>276</v>
      </c>
      <c r="I749" s="75" t="s">
        <v>276</v>
      </c>
      <c r="J749" s="75" t="s">
        <v>276</v>
      </c>
      <c r="K749" s="75" t="s">
        <v>276</v>
      </c>
      <c r="L749" s="75" t="s">
        <v>276</v>
      </c>
      <c r="M749" s="75" t="s">
        <v>276</v>
      </c>
      <c r="N749" s="75" t="s">
        <v>276</v>
      </c>
      <c r="O749" s="75" t="s">
        <v>276</v>
      </c>
      <c r="P749" s="75" t="s">
        <v>276</v>
      </c>
      <c r="Q749" s="75" t="s">
        <v>276</v>
      </c>
      <c r="R749" s="75" t="s">
        <v>276</v>
      </c>
      <c r="S749" s="75" t="s">
        <v>276</v>
      </c>
      <c r="T749" s="75" t="s">
        <v>276</v>
      </c>
      <c r="U749" s="75" t="s">
        <v>276</v>
      </c>
      <c r="V749" s="75" t="s">
        <v>276</v>
      </c>
      <c r="W749" s="75" t="s">
        <v>276</v>
      </c>
      <c r="X749" s="75" t="s">
        <v>276</v>
      </c>
      <c r="Y749" s="75" t="s">
        <v>276</v>
      </c>
      <c r="Z749" s="75" t="s">
        <v>276</v>
      </c>
      <c r="AA749" s="75" t="s">
        <v>276</v>
      </c>
      <c r="AB749" s="75" t="s">
        <v>276</v>
      </c>
      <c r="AC749" s="75" t="s">
        <v>276</v>
      </c>
      <c r="AD749" s="75" t="s">
        <v>276</v>
      </c>
      <c r="AE749" s="75" t="s">
        <v>276</v>
      </c>
      <c r="AF749" s="75" t="s">
        <v>276</v>
      </c>
      <c r="AG749" s="75" t="s">
        <v>276</v>
      </c>
      <c r="AH749" s="75" t="s">
        <v>276</v>
      </c>
      <c r="AI749" s="75" t="s">
        <v>276</v>
      </c>
      <c r="AJ749" s="75" t="s">
        <v>276</v>
      </c>
      <c r="AK749" s="75" t="s">
        <v>276</v>
      </c>
      <c r="AL749" s="75" t="s">
        <v>276</v>
      </c>
      <c r="AM749" s="75" t="s">
        <v>276</v>
      </c>
      <c r="AN749" s="75" t="s">
        <v>276</v>
      </c>
      <c r="AO749" s="75" t="s">
        <v>276</v>
      </c>
      <c r="AP749" s="75" t="s">
        <v>276</v>
      </c>
      <c r="AQ749" s="75" t="s">
        <v>276</v>
      </c>
      <c r="AR749" s="75" t="s">
        <v>276</v>
      </c>
      <c r="AS749" s="75" t="s">
        <v>276</v>
      </c>
      <c r="AT749" s="75" t="s">
        <v>276</v>
      </c>
      <c r="AU749" s="75" t="s">
        <v>276</v>
      </c>
      <c r="AV749" s="75" t="s">
        <v>276</v>
      </c>
      <c r="AW749" s="75" t="s">
        <v>276</v>
      </c>
      <c r="AX749" s="75" t="s">
        <v>276</v>
      </c>
      <c r="AY749" s="75" t="s">
        <v>276</v>
      </c>
      <c r="AZ749" s="75" t="s">
        <v>276</v>
      </c>
      <c r="BA749" s="75" t="s">
        <v>276</v>
      </c>
    </row>
    <row r="750" spans="2:53" x14ac:dyDescent="0.25">
      <c r="B750" t="str">
        <f t="shared" ref="B750:B756" si="669">+B742</f>
        <v>FABBRICATI</v>
      </c>
      <c r="C750" s="77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  <c r="AA750" s="72"/>
      <c r="AB750" s="72"/>
      <c r="AC750" s="72"/>
      <c r="AD750" s="72"/>
      <c r="AE750" s="72"/>
      <c r="AF750" s="72"/>
      <c r="AG750" s="72"/>
      <c r="AH750" s="72"/>
      <c r="AI750" s="72"/>
      <c r="AJ750" s="72"/>
      <c r="AK750" s="72"/>
      <c r="AL750" s="72"/>
      <c r="AM750" s="72"/>
      <c r="AN750" s="72"/>
      <c r="AO750" s="72"/>
      <c r="AP750" s="72"/>
      <c r="AQ750" s="72"/>
      <c r="AR750" s="72"/>
      <c r="AS750" s="72"/>
      <c r="AT750" s="72"/>
      <c r="AU750" s="72">
        <f t="shared" ref="AU750:BA750" si="670">+AT750+AU742</f>
        <v>0</v>
      </c>
      <c r="AV750" s="72">
        <f t="shared" si="670"/>
        <v>0</v>
      </c>
      <c r="AW750" s="72">
        <f t="shared" si="670"/>
        <v>0</v>
      </c>
      <c r="AX750" s="72">
        <f t="shared" si="670"/>
        <v>0</v>
      </c>
      <c r="AY750" s="72">
        <f t="shared" si="670"/>
        <v>0</v>
      </c>
      <c r="AZ750" s="72">
        <f t="shared" si="670"/>
        <v>0</v>
      </c>
      <c r="BA750" s="72">
        <f t="shared" si="670"/>
        <v>0</v>
      </c>
    </row>
    <row r="751" spans="2:53" x14ac:dyDescent="0.25">
      <c r="B751" t="str">
        <f t="shared" si="669"/>
        <v>IMPIANTI E MACCHINARI</v>
      </c>
      <c r="C751" s="77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  <c r="AA751" s="72"/>
      <c r="AB751" s="72"/>
      <c r="AC751" s="72"/>
      <c r="AD751" s="72"/>
      <c r="AE751" s="72"/>
      <c r="AF751" s="72"/>
      <c r="AG751" s="72"/>
      <c r="AH751" s="72"/>
      <c r="AI751" s="72"/>
      <c r="AJ751" s="72"/>
      <c r="AK751" s="72"/>
      <c r="AL751" s="72"/>
      <c r="AM751" s="72"/>
      <c r="AN751" s="72"/>
      <c r="AO751" s="72"/>
      <c r="AP751" s="72"/>
      <c r="AQ751" s="72"/>
      <c r="AR751" s="72"/>
      <c r="AS751" s="72"/>
      <c r="AT751" s="72"/>
      <c r="AU751" s="72">
        <f t="shared" ref="AU751:BA751" si="671">+AT751+AU743</f>
        <v>0</v>
      </c>
      <c r="AV751" s="72">
        <f t="shared" si="671"/>
        <v>0</v>
      </c>
      <c r="AW751" s="72">
        <f t="shared" si="671"/>
        <v>0</v>
      </c>
      <c r="AX751" s="72">
        <f t="shared" si="671"/>
        <v>0</v>
      </c>
      <c r="AY751" s="72">
        <f t="shared" si="671"/>
        <v>0</v>
      </c>
      <c r="AZ751" s="72">
        <f t="shared" si="671"/>
        <v>0</v>
      </c>
      <c r="BA751" s="72">
        <f t="shared" si="671"/>
        <v>0</v>
      </c>
    </row>
    <row r="752" spans="2:53" x14ac:dyDescent="0.25">
      <c r="B752" t="str">
        <f t="shared" si="669"/>
        <v>ATTREZZATURE IND.LI E COMM.LI</v>
      </c>
      <c r="C752" s="77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  <c r="AA752" s="72"/>
      <c r="AB752" s="72"/>
      <c r="AC752" s="72"/>
      <c r="AD752" s="72"/>
      <c r="AE752" s="72"/>
      <c r="AF752" s="72"/>
      <c r="AG752" s="72"/>
      <c r="AH752" s="72"/>
      <c r="AI752" s="72"/>
      <c r="AJ752" s="72"/>
      <c r="AK752" s="72"/>
      <c r="AL752" s="72"/>
      <c r="AM752" s="72"/>
      <c r="AN752" s="72"/>
      <c r="AO752" s="72"/>
      <c r="AP752" s="72"/>
      <c r="AQ752" s="72"/>
      <c r="AR752" s="72"/>
      <c r="AS752" s="72"/>
      <c r="AT752" s="72"/>
      <c r="AU752" s="72">
        <f t="shared" ref="AU752:BA752" si="672">+AT752+AU744</f>
        <v>0</v>
      </c>
      <c r="AV752" s="72">
        <f t="shared" si="672"/>
        <v>0</v>
      </c>
      <c r="AW752" s="72">
        <f t="shared" si="672"/>
        <v>0</v>
      </c>
      <c r="AX752" s="72">
        <f t="shared" si="672"/>
        <v>0</v>
      </c>
      <c r="AY752" s="72">
        <f t="shared" si="672"/>
        <v>0</v>
      </c>
      <c r="AZ752" s="72">
        <f t="shared" si="672"/>
        <v>0</v>
      </c>
      <c r="BA752" s="72">
        <f t="shared" si="672"/>
        <v>0</v>
      </c>
    </row>
    <row r="753" spans="2:53" x14ac:dyDescent="0.25">
      <c r="B753" t="str">
        <f t="shared" si="669"/>
        <v>ALTRI BENI</v>
      </c>
      <c r="C753" s="77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  <c r="AC753" s="72"/>
      <c r="AD753" s="72"/>
      <c r="AE753" s="72"/>
      <c r="AF753" s="72"/>
      <c r="AG753" s="72"/>
      <c r="AH753" s="72"/>
      <c r="AI753" s="72"/>
      <c r="AJ753" s="72"/>
      <c r="AK753" s="72"/>
      <c r="AL753" s="72"/>
      <c r="AM753" s="72"/>
      <c r="AN753" s="72"/>
      <c r="AO753" s="72"/>
      <c r="AP753" s="72"/>
      <c r="AQ753" s="72"/>
      <c r="AR753" s="72"/>
      <c r="AS753" s="72"/>
      <c r="AT753" s="72"/>
      <c r="AU753" s="72">
        <f t="shared" ref="AU753:BA753" si="673">+AT753+AU745</f>
        <v>0</v>
      </c>
      <c r="AV753" s="72">
        <f t="shared" si="673"/>
        <v>0</v>
      </c>
      <c r="AW753" s="72">
        <f t="shared" si="673"/>
        <v>0</v>
      </c>
      <c r="AX753" s="72">
        <f t="shared" si="673"/>
        <v>0</v>
      </c>
      <c r="AY753" s="72">
        <f t="shared" si="673"/>
        <v>0</v>
      </c>
      <c r="AZ753" s="72">
        <f t="shared" si="673"/>
        <v>0</v>
      </c>
      <c r="BA753" s="72">
        <f t="shared" si="673"/>
        <v>0</v>
      </c>
    </row>
    <row r="754" spans="2:53" x14ac:dyDescent="0.25">
      <c r="B754" t="str">
        <f t="shared" si="669"/>
        <v>COSTI D'IMPIANTO E AMPLIAMENTO</v>
      </c>
      <c r="C754" s="77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  <c r="AC754" s="72"/>
      <c r="AD754" s="72"/>
      <c r="AE754" s="72"/>
      <c r="AF754" s="72"/>
      <c r="AG754" s="72"/>
      <c r="AH754" s="72"/>
      <c r="AI754" s="72"/>
      <c r="AJ754" s="72"/>
      <c r="AK754" s="72"/>
      <c r="AL754" s="72"/>
      <c r="AM754" s="72"/>
      <c r="AN754" s="72"/>
      <c r="AO754" s="72"/>
      <c r="AP754" s="72"/>
      <c r="AQ754" s="72"/>
      <c r="AR754" s="72"/>
      <c r="AS754" s="72"/>
      <c r="AT754" s="72"/>
      <c r="AU754" s="72">
        <f t="shared" ref="AU754:BA754" si="674">+AT754+AU746</f>
        <v>0</v>
      </c>
      <c r="AV754" s="72">
        <f t="shared" si="674"/>
        <v>0</v>
      </c>
      <c r="AW754" s="72">
        <f t="shared" si="674"/>
        <v>0</v>
      </c>
      <c r="AX754" s="72">
        <f t="shared" si="674"/>
        <v>0</v>
      </c>
      <c r="AY754" s="72">
        <f t="shared" si="674"/>
        <v>0</v>
      </c>
      <c r="AZ754" s="72">
        <f t="shared" si="674"/>
        <v>0</v>
      </c>
      <c r="BA754" s="72">
        <f t="shared" si="674"/>
        <v>0</v>
      </c>
    </row>
    <row r="755" spans="2:53" x14ac:dyDescent="0.25">
      <c r="B755" t="str">
        <f t="shared" si="669"/>
        <v>Ricerca &amp; Sviluppo</v>
      </c>
      <c r="C755" s="77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  <c r="AA755" s="72"/>
      <c r="AB755" s="72"/>
      <c r="AC755" s="72"/>
      <c r="AD755" s="72"/>
      <c r="AE755" s="72"/>
      <c r="AF755" s="72"/>
      <c r="AG755" s="72"/>
      <c r="AH755" s="72"/>
      <c r="AI755" s="72"/>
      <c r="AJ755" s="72"/>
      <c r="AK755" s="72"/>
      <c r="AL755" s="72"/>
      <c r="AM755" s="72"/>
      <c r="AN755" s="72"/>
      <c r="AO755" s="72"/>
      <c r="AP755" s="72"/>
      <c r="AQ755" s="72"/>
      <c r="AR755" s="72"/>
      <c r="AS755" s="72"/>
      <c r="AT755" s="72"/>
      <c r="AU755" s="72">
        <f t="shared" ref="AU755:BA755" si="675">+AT755+AU747</f>
        <v>0</v>
      </c>
      <c r="AV755" s="72">
        <f t="shared" si="675"/>
        <v>0</v>
      </c>
      <c r="AW755" s="72">
        <f t="shared" si="675"/>
        <v>0</v>
      </c>
      <c r="AX755" s="72">
        <f t="shared" si="675"/>
        <v>0</v>
      </c>
      <c r="AY755" s="72">
        <f t="shared" si="675"/>
        <v>0</v>
      </c>
      <c r="AZ755" s="72">
        <f t="shared" si="675"/>
        <v>0</v>
      </c>
      <c r="BA755" s="72">
        <f t="shared" si="675"/>
        <v>0</v>
      </c>
    </row>
    <row r="756" spans="2:53" x14ac:dyDescent="0.25">
      <c r="B756" t="str">
        <f t="shared" si="669"/>
        <v>ALTRE IMM.NI IMMATERIALI</v>
      </c>
      <c r="C756" s="77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  <c r="AA756" s="72"/>
      <c r="AB756" s="72"/>
      <c r="AC756" s="72"/>
      <c r="AD756" s="72"/>
      <c r="AE756" s="72"/>
      <c r="AF756" s="72"/>
      <c r="AG756" s="72"/>
      <c r="AH756" s="72"/>
      <c r="AI756" s="72"/>
      <c r="AJ756" s="72"/>
      <c r="AK756" s="72"/>
      <c r="AL756" s="72"/>
      <c r="AM756" s="72"/>
      <c r="AN756" s="72"/>
      <c r="AO756" s="72"/>
      <c r="AP756" s="72"/>
      <c r="AQ756" s="72"/>
      <c r="AR756" s="72"/>
      <c r="AS756" s="72"/>
      <c r="AT756" s="72"/>
      <c r="AU756" s="72">
        <f t="shared" ref="AU756:BA756" si="676">+AT756+AU748</f>
        <v>0</v>
      </c>
      <c r="AV756" s="72">
        <f t="shared" si="676"/>
        <v>0</v>
      </c>
      <c r="AW756" s="72">
        <f t="shared" si="676"/>
        <v>0</v>
      </c>
      <c r="AX756" s="72">
        <f t="shared" si="676"/>
        <v>0</v>
      </c>
      <c r="AY756" s="72">
        <f t="shared" si="676"/>
        <v>0</v>
      </c>
      <c r="AZ756" s="72">
        <f t="shared" si="676"/>
        <v>0</v>
      </c>
      <c r="BA756" s="72">
        <f t="shared" si="676"/>
        <v>0</v>
      </c>
    </row>
    <row r="758" spans="2:53" ht="30" x14ac:dyDescent="0.25">
      <c r="C758" s="75" t="s">
        <v>274</v>
      </c>
      <c r="F758" s="75" t="s">
        <v>275</v>
      </c>
      <c r="G758" s="75" t="s">
        <v>275</v>
      </c>
      <c r="H758" s="75" t="s">
        <v>275</v>
      </c>
      <c r="I758" s="75" t="s">
        <v>275</v>
      </c>
      <c r="J758" s="75" t="s">
        <v>275</v>
      </c>
      <c r="K758" s="75" t="s">
        <v>275</v>
      </c>
      <c r="L758" s="75" t="s">
        <v>275</v>
      </c>
      <c r="M758" s="75" t="s">
        <v>275</v>
      </c>
      <c r="N758" s="75" t="s">
        <v>275</v>
      </c>
      <c r="O758" s="75" t="s">
        <v>275</v>
      </c>
      <c r="P758" s="75" t="s">
        <v>275</v>
      </c>
      <c r="Q758" s="75" t="s">
        <v>275</v>
      </c>
      <c r="R758" s="75" t="s">
        <v>275</v>
      </c>
      <c r="S758" s="75" t="s">
        <v>275</v>
      </c>
      <c r="T758" s="75" t="s">
        <v>275</v>
      </c>
      <c r="U758" s="75" t="s">
        <v>275</v>
      </c>
      <c r="V758" s="75" t="s">
        <v>275</v>
      </c>
      <c r="W758" s="75" t="s">
        <v>275</v>
      </c>
      <c r="X758" s="75" t="s">
        <v>275</v>
      </c>
      <c r="Y758" s="75" t="s">
        <v>275</v>
      </c>
      <c r="Z758" s="75" t="s">
        <v>275</v>
      </c>
      <c r="AA758" s="75" t="s">
        <v>275</v>
      </c>
      <c r="AB758" s="75" t="s">
        <v>275</v>
      </c>
      <c r="AC758" s="75" t="s">
        <v>275</v>
      </c>
      <c r="AD758" s="75" t="s">
        <v>275</v>
      </c>
      <c r="AE758" s="75" t="s">
        <v>275</v>
      </c>
      <c r="AF758" s="75" t="s">
        <v>275</v>
      </c>
      <c r="AG758" s="75" t="s">
        <v>275</v>
      </c>
      <c r="AH758" s="75" t="s">
        <v>275</v>
      </c>
      <c r="AI758" s="75" t="s">
        <v>275</v>
      </c>
      <c r="AJ758" s="75" t="s">
        <v>275</v>
      </c>
      <c r="AK758" s="75" t="s">
        <v>275</v>
      </c>
      <c r="AL758" s="75" t="s">
        <v>275</v>
      </c>
      <c r="AM758" s="75" t="s">
        <v>275</v>
      </c>
      <c r="AN758" s="75" t="s">
        <v>275</v>
      </c>
      <c r="AO758" s="75" t="s">
        <v>275</v>
      </c>
      <c r="AP758" s="75" t="s">
        <v>275</v>
      </c>
      <c r="AQ758" s="75" t="s">
        <v>275</v>
      </c>
      <c r="AR758" s="75" t="s">
        <v>275</v>
      </c>
      <c r="AS758" s="75" t="s">
        <v>275</v>
      </c>
      <c r="AT758" s="75" t="s">
        <v>275</v>
      </c>
      <c r="AU758" s="75" t="s">
        <v>275</v>
      </c>
      <c r="AV758" s="75" t="s">
        <v>275</v>
      </c>
      <c r="AW758" s="75" t="s">
        <v>275</v>
      </c>
      <c r="AX758" s="75" t="s">
        <v>275</v>
      </c>
      <c r="AY758" s="75" t="s">
        <v>275</v>
      </c>
      <c r="AZ758" s="75" t="s">
        <v>275</v>
      </c>
      <c r="BA758" s="75" t="s">
        <v>275</v>
      </c>
    </row>
    <row r="759" spans="2:53" x14ac:dyDescent="0.25">
      <c r="B759" t="str">
        <f t="shared" ref="B759:C765" si="677">+B742</f>
        <v>FABBRICATI</v>
      </c>
      <c r="C759" s="77">
        <f t="shared" si="677"/>
        <v>0.1</v>
      </c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  <c r="AA759" s="72"/>
      <c r="AB759" s="72"/>
      <c r="AC759" s="72"/>
      <c r="AD759" s="72"/>
      <c r="AE759" s="72"/>
      <c r="AF759" s="72"/>
      <c r="AG759" s="72"/>
      <c r="AH759" s="72"/>
      <c r="AI759" s="72"/>
      <c r="AJ759" s="72"/>
      <c r="AK759" s="72"/>
      <c r="AL759" s="72"/>
      <c r="AM759" s="72"/>
      <c r="AN759" s="72"/>
      <c r="AO759" s="72"/>
      <c r="AP759" s="72"/>
      <c r="AQ759" s="72"/>
      <c r="AR759" s="72"/>
      <c r="AS759" s="72"/>
      <c r="AT759" s="72"/>
      <c r="AU759" s="72"/>
      <c r="AV759" s="72">
        <f>+(AV$5*$C759)/12</f>
        <v>0</v>
      </c>
      <c r="AW759" s="72">
        <f>+IF(AV767=$AV5,0,1)*(SUM($AV5)*$C759)/12</f>
        <v>0</v>
      </c>
      <c r="AX759" s="72">
        <f t="shared" ref="AX759:BA765" si="678">+IF(AW767=$AV5,0,1)*(SUM($AV5)*$C759)/12</f>
        <v>0</v>
      </c>
      <c r="AY759" s="72">
        <f t="shared" si="678"/>
        <v>0</v>
      </c>
      <c r="AZ759" s="72">
        <f t="shared" si="678"/>
        <v>0</v>
      </c>
      <c r="BA759" s="72">
        <f t="shared" si="678"/>
        <v>0</v>
      </c>
    </row>
    <row r="760" spans="2:53" x14ac:dyDescent="0.25">
      <c r="B760" t="str">
        <f t="shared" si="677"/>
        <v>IMPIANTI E MACCHINARI</v>
      </c>
      <c r="C760" s="77">
        <f t="shared" si="677"/>
        <v>0.1</v>
      </c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  <c r="AA760" s="72"/>
      <c r="AB760" s="72"/>
      <c r="AC760" s="72"/>
      <c r="AD760" s="72"/>
      <c r="AE760" s="72"/>
      <c r="AF760" s="72"/>
      <c r="AG760" s="72"/>
      <c r="AH760" s="72"/>
      <c r="AI760" s="72"/>
      <c r="AJ760" s="72"/>
      <c r="AK760" s="72"/>
      <c r="AL760" s="72"/>
      <c r="AM760" s="72"/>
      <c r="AN760" s="72"/>
      <c r="AO760" s="72"/>
      <c r="AP760" s="72"/>
      <c r="AQ760" s="72"/>
      <c r="AR760" s="72"/>
      <c r="AS760" s="72"/>
      <c r="AT760" s="72"/>
      <c r="AU760" s="72"/>
      <c r="AV760" s="72">
        <f>+(AV$6*$C760)/12</f>
        <v>0</v>
      </c>
      <c r="AW760" s="72">
        <f t="shared" ref="AW760:BA765" si="679">+IF(AV768=$AV6,0,1)*(SUM($AV6)*$C760)/12</f>
        <v>0</v>
      </c>
      <c r="AX760" s="72">
        <f t="shared" si="679"/>
        <v>0</v>
      </c>
      <c r="AY760" s="72">
        <f t="shared" si="679"/>
        <v>0</v>
      </c>
      <c r="AZ760" s="72">
        <f t="shared" si="679"/>
        <v>0</v>
      </c>
      <c r="BA760" s="72">
        <f t="shared" si="679"/>
        <v>0</v>
      </c>
    </row>
    <row r="761" spans="2:53" x14ac:dyDescent="0.25">
      <c r="B761" t="str">
        <f t="shared" si="677"/>
        <v>ATTREZZATURE IND.LI E COMM.LI</v>
      </c>
      <c r="C761" s="77">
        <f t="shared" si="677"/>
        <v>0.1</v>
      </c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  <c r="AA761" s="72"/>
      <c r="AB761" s="72"/>
      <c r="AC761" s="72"/>
      <c r="AD761" s="72"/>
      <c r="AE761" s="72"/>
      <c r="AF761" s="72"/>
      <c r="AG761" s="72"/>
      <c r="AH761" s="72"/>
      <c r="AI761" s="72"/>
      <c r="AJ761" s="72"/>
      <c r="AK761" s="72"/>
      <c r="AL761" s="72"/>
      <c r="AM761" s="72"/>
      <c r="AN761" s="72"/>
      <c r="AO761" s="72"/>
      <c r="AP761" s="72"/>
      <c r="AQ761" s="72"/>
      <c r="AR761" s="72"/>
      <c r="AS761" s="72"/>
      <c r="AT761" s="72"/>
      <c r="AU761" s="72"/>
      <c r="AV761" s="72">
        <f>+(AV$7*$C761)/12</f>
        <v>0</v>
      </c>
      <c r="AW761" s="72">
        <f t="shared" si="679"/>
        <v>0</v>
      </c>
      <c r="AX761" s="72">
        <f t="shared" si="678"/>
        <v>0</v>
      </c>
      <c r="AY761" s="72">
        <f t="shared" si="678"/>
        <v>0</v>
      </c>
      <c r="AZ761" s="72">
        <f t="shared" si="678"/>
        <v>0</v>
      </c>
      <c r="BA761" s="72">
        <f t="shared" si="678"/>
        <v>0</v>
      </c>
    </row>
    <row r="762" spans="2:53" x14ac:dyDescent="0.25">
      <c r="B762" t="str">
        <f t="shared" si="677"/>
        <v>ALTRI BENI</v>
      </c>
      <c r="C762" s="77">
        <f t="shared" si="677"/>
        <v>0.1</v>
      </c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  <c r="AA762" s="72"/>
      <c r="AB762" s="72"/>
      <c r="AC762" s="72"/>
      <c r="AD762" s="72"/>
      <c r="AE762" s="72"/>
      <c r="AF762" s="72"/>
      <c r="AG762" s="72"/>
      <c r="AH762" s="72"/>
      <c r="AI762" s="72"/>
      <c r="AJ762" s="72"/>
      <c r="AK762" s="72"/>
      <c r="AL762" s="72"/>
      <c r="AM762" s="72"/>
      <c r="AN762" s="72"/>
      <c r="AO762" s="72"/>
      <c r="AP762" s="72"/>
      <c r="AQ762" s="72"/>
      <c r="AR762" s="72"/>
      <c r="AS762" s="72"/>
      <c r="AT762" s="72"/>
      <c r="AU762" s="72"/>
      <c r="AV762" s="72">
        <f>+(AV$8*$C762)/12</f>
        <v>0</v>
      </c>
      <c r="AW762" s="72">
        <f t="shared" si="679"/>
        <v>0</v>
      </c>
      <c r="AX762" s="72">
        <f t="shared" si="678"/>
        <v>0</v>
      </c>
      <c r="AY762" s="72">
        <f t="shared" si="678"/>
        <v>0</v>
      </c>
      <c r="AZ762" s="72">
        <f t="shared" si="678"/>
        <v>0</v>
      </c>
      <c r="BA762" s="72">
        <f t="shared" si="678"/>
        <v>0</v>
      </c>
    </row>
    <row r="763" spans="2:53" x14ac:dyDescent="0.25">
      <c r="B763" t="str">
        <f t="shared" si="677"/>
        <v>COSTI D'IMPIANTO E AMPLIAMENTO</v>
      </c>
      <c r="C763" s="77">
        <f t="shared" si="677"/>
        <v>0.1</v>
      </c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  <c r="AA763" s="72"/>
      <c r="AB763" s="72"/>
      <c r="AC763" s="72"/>
      <c r="AD763" s="72"/>
      <c r="AE763" s="72"/>
      <c r="AF763" s="72"/>
      <c r="AG763" s="72"/>
      <c r="AH763" s="72"/>
      <c r="AI763" s="72"/>
      <c r="AJ763" s="72"/>
      <c r="AK763" s="72"/>
      <c r="AL763" s="72"/>
      <c r="AM763" s="72"/>
      <c r="AN763" s="72"/>
      <c r="AO763" s="72"/>
      <c r="AP763" s="72"/>
      <c r="AQ763" s="72"/>
      <c r="AR763" s="72"/>
      <c r="AS763" s="72"/>
      <c r="AT763" s="72"/>
      <c r="AU763" s="72"/>
      <c r="AV763" s="72">
        <f>+(AV$9*$C763)/12</f>
        <v>0</v>
      </c>
      <c r="AW763" s="72">
        <f t="shared" si="679"/>
        <v>0</v>
      </c>
      <c r="AX763" s="72">
        <f t="shared" si="678"/>
        <v>0</v>
      </c>
      <c r="AY763" s="72">
        <f t="shared" si="678"/>
        <v>0</v>
      </c>
      <c r="AZ763" s="72">
        <f t="shared" si="678"/>
        <v>0</v>
      </c>
      <c r="BA763" s="72">
        <f t="shared" si="678"/>
        <v>0</v>
      </c>
    </row>
    <row r="764" spans="2:53" x14ac:dyDescent="0.25">
      <c r="B764" t="str">
        <f t="shared" si="677"/>
        <v>Ricerca &amp; Sviluppo</v>
      </c>
      <c r="C764" s="77">
        <f t="shared" si="677"/>
        <v>0.1</v>
      </c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  <c r="AA764" s="72"/>
      <c r="AB764" s="72"/>
      <c r="AC764" s="72"/>
      <c r="AD764" s="72"/>
      <c r="AE764" s="72"/>
      <c r="AF764" s="72"/>
      <c r="AG764" s="72"/>
      <c r="AH764" s="72"/>
      <c r="AI764" s="72"/>
      <c r="AJ764" s="72"/>
      <c r="AK764" s="72"/>
      <c r="AL764" s="72"/>
      <c r="AM764" s="72"/>
      <c r="AN764" s="72"/>
      <c r="AO764" s="72"/>
      <c r="AP764" s="72"/>
      <c r="AQ764" s="72"/>
      <c r="AR764" s="72"/>
      <c r="AS764" s="72"/>
      <c r="AT764" s="72"/>
      <c r="AU764" s="72"/>
      <c r="AV764" s="72">
        <f>+(AV$10*$C764)/12</f>
        <v>0</v>
      </c>
      <c r="AW764" s="72">
        <f t="shared" si="679"/>
        <v>0</v>
      </c>
      <c r="AX764" s="72">
        <f t="shared" si="678"/>
        <v>0</v>
      </c>
      <c r="AY764" s="72">
        <f t="shared" si="678"/>
        <v>0</v>
      </c>
      <c r="AZ764" s="72">
        <f t="shared" si="678"/>
        <v>0</v>
      </c>
      <c r="BA764" s="72">
        <f t="shared" si="678"/>
        <v>0</v>
      </c>
    </row>
    <row r="765" spans="2:53" x14ac:dyDescent="0.25">
      <c r="B765" t="str">
        <f t="shared" si="677"/>
        <v>ALTRE IMM.NI IMMATERIALI</v>
      </c>
      <c r="C765" s="77">
        <f t="shared" si="677"/>
        <v>0.1</v>
      </c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  <c r="AA765" s="72"/>
      <c r="AB765" s="72"/>
      <c r="AC765" s="72"/>
      <c r="AD765" s="72"/>
      <c r="AE765" s="72"/>
      <c r="AF765" s="72"/>
      <c r="AG765" s="72"/>
      <c r="AH765" s="72"/>
      <c r="AI765" s="72"/>
      <c r="AJ765" s="72"/>
      <c r="AK765" s="72"/>
      <c r="AL765" s="72"/>
      <c r="AM765" s="72"/>
      <c r="AN765" s="72"/>
      <c r="AO765" s="72"/>
      <c r="AP765" s="72"/>
      <c r="AQ765" s="72"/>
      <c r="AR765" s="72"/>
      <c r="AS765" s="72"/>
      <c r="AT765" s="72"/>
      <c r="AU765" s="72"/>
      <c r="AV765" s="72">
        <f>+(AV$11*$C765)/12</f>
        <v>0</v>
      </c>
      <c r="AW765" s="72">
        <f t="shared" si="679"/>
        <v>0</v>
      </c>
      <c r="AX765" s="72">
        <f t="shared" si="678"/>
        <v>0</v>
      </c>
      <c r="AY765" s="72">
        <f t="shared" si="678"/>
        <v>0</v>
      </c>
      <c r="AZ765" s="72">
        <f t="shared" si="678"/>
        <v>0</v>
      </c>
      <c r="BA765" s="72">
        <f t="shared" si="678"/>
        <v>0</v>
      </c>
    </row>
    <row r="766" spans="2:53" ht="30" x14ac:dyDescent="0.25">
      <c r="C766" s="75"/>
      <c r="F766" s="75" t="s">
        <v>276</v>
      </c>
      <c r="G766" s="75" t="s">
        <v>276</v>
      </c>
      <c r="H766" s="75" t="s">
        <v>276</v>
      </c>
      <c r="I766" s="75" t="s">
        <v>276</v>
      </c>
      <c r="J766" s="75" t="s">
        <v>276</v>
      </c>
      <c r="K766" s="75" t="s">
        <v>276</v>
      </c>
      <c r="L766" s="75" t="s">
        <v>276</v>
      </c>
      <c r="M766" s="75" t="s">
        <v>276</v>
      </c>
      <c r="N766" s="75" t="s">
        <v>276</v>
      </c>
      <c r="O766" s="75" t="s">
        <v>276</v>
      </c>
      <c r="P766" s="75" t="s">
        <v>276</v>
      </c>
      <c r="Q766" s="75" t="s">
        <v>276</v>
      </c>
      <c r="R766" s="75" t="s">
        <v>276</v>
      </c>
      <c r="S766" s="75" t="s">
        <v>276</v>
      </c>
      <c r="T766" s="75" t="s">
        <v>276</v>
      </c>
      <c r="U766" s="75" t="s">
        <v>276</v>
      </c>
      <c r="V766" s="75" t="s">
        <v>276</v>
      </c>
      <c r="W766" s="75" t="s">
        <v>276</v>
      </c>
      <c r="X766" s="75" t="s">
        <v>276</v>
      </c>
      <c r="Y766" s="75" t="s">
        <v>276</v>
      </c>
      <c r="Z766" s="75" t="s">
        <v>276</v>
      </c>
      <c r="AA766" s="75" t="s">
        <v>276</v>
      </c>
      <c r="AB766" s="75" t="s">
        <v>276</v>
      </c>
      <c r="AC766" s="75" t="s">
        <v>276</v>
      </c>
      <c r="AD766" s="75" t="s">
        <v>276</v>
      </c>
      <c r="AE766" s="75" t="s">
        <v>276</v>
      </c>
      <c r="AF766" s="75" t="s">
        <v>276</v>
      </c>
      <c r="AG766" s="75" t="s">
        <v>276</v>
      </c>
      <c r="AH766" s="75" t="s">
        <v>276</v>
      </c>
      <c r="AI766" s="75" t="s">
        <v>276</v>
      </c>
      <c r="AJ766" s="75" t="s">
        <v>276</v>
      </c>
      <c r="AK766" s="75" t="s">
        <v>276</v>
      </c>
      <c r="AL766" s="75" t="s">
        <v>276</v>
      </c>
      <c r="AM766" s="75" t="s">
        <v>276</v>
      </c>
      <c r="AN766" s="75" t="s">
        <v>276</v>
      </c>
      <c r="AO766" s="75" t="s">
        <v>276</v>
      </c>
      <c r="AP766" s="75" t="s">
        <v>276</v>
      </c>
      <c r="AQ766" s="75" t="s">
        <v>276</v>
      </c>
      <c r="AR766" s="75" t="s">
        <v>276</v>
      </c>
      <c r="AS766" s="75" t="s">
        <v>276</v>
      </c>
      <c r="AT766" s="75" t="s">
        <v>276</v>
      </c>
      <c r="AU766" s="75" t="s">
        <v>276</v>
      </c>
      <c r="AV766" s="75" t="s">
        <v>276</v>
      </c>
      <c r="AW766" s="75" t="s">
        <v>276</v>
      </c>
      <c r="AX766" s="75" t="s">
        <v>276</v>
      </c>
      <c r="AY766" s="75" t="s">
        <v>276</v>
      </c>
      <c r="AZ766" s="75" t="s">
        <v>276</v>
      </c>
      <c r="BA766" s="75" t="s">
        <v>276</v>
      </c>
    </row>
    <row r="767" spans="2:53" x14ac:dyDescent="0.25">
      <c r="B767" t="str">
        <f t="shared" ref="B767:B773" si="680">+B759</f>
        <v>FABBRICATI</v>
      </c>
      <c r="C767" s="77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  <c r="AA767" s="72"/>
      <c r="AB767" s="72"/>
      <c r="AC767" s="72"/>
      <c r="AD767" s="72"/>
      <c r="AE767" s="72"/>
      <c r="AF767" s="72"/>
      <c r="AG767" s="72"/>
      <c r="AH767" s="72"/>
      <c r="AI767" s="72"/>
      <c r="AJ767" s="72"/>
      <c r="AK767" s="72"/>
      <c r="AL767" s="72"/>
      <c r="AM767" s="72"/>
      <c r="AN767" s="72"/>
      <c r="AO767" s="72"/>
      <c r="AP767" s="72"/>
      <c r="AQ767" s="72"/>
      <c r="AR767" s="72"/>
      <c r="AS767" s="72"/>
      <c r="AT767" s="72"/>
      <c r="AU767" s="72"/>
      <c r="AV767" s="72">
        <f t="shared" ref="AV767:BA767" si="681">+AU767+AV759</f>
        <v>0</v>
      </c>
      <c r="AW767" s="72">
        <f t="shared" si="681"/>
        <v>0</v>
      </c>
      <c r="AX767" s="72">
        <f t="shared" si="681"/>
        <v>0</v>
      </c>
      <c r="AY767" s="72">
        <f t="shared" si="681"/>
        <v>0</v>
      </c>
      <c r="AZ767" s="72">
        <f t="shared" si="681"/>
        <v>0</v>
      </c>
      <c r="BA767" s="72">
        <f t="shared" si="681"/>
        <v>0</v>
      </c>
    </row>
    <row r="768" spans="2:53" x14ac:dyDescent="0.25">
      <c r="B768" t="str">
        <f t="shared" si="680"/>
        <v>IMPIANTI E MACCHINARI</v>
      </c>
      <c r="C768" s="77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  <c r="AA768" s="72"/>
      <c r="AB768" s="72"/>
      <c r="AC768" s="72"/>
      <c r="AD768" s="72"/>
      <c r="AE768" s="72"/>
      <c r="AF768" s="72"/>
      <c r="AG768" s="72"/>
      <c r="AH768" s="72"/>
      <c r="AI768" s="72"/>
      <c r="AJ768" s="72"/>
      <c r="AK768" s="72"/>
      <c r="AL768" s="72"/>
      <c r="AM768" s="72"/>
      <c r="AN768" s="72"/>
      <c r="AO768" s="72"/>
      <c r="AP768" s="72"/>
      <c r="AQ768" s="72"/>
      <c r="AR768" s="72"/>
      <c r="AS768" s="72"/>
      <c r="AT768" s="72"/>
      <c r="AU768" s="72"/>
      <c r="AV768" s="72">
        <f t="shared" ref="AV768:BA768" si="682">+AU768+AV760</f>
        <v>0</v>
      </c>
      <c r="AW768" s="72">
        <f t="shared" si="682"/>
        <v>0</v>
      </c>
      <c r="AX768" s="72">
        <f t="shared" si="682"/>
        <v>0</v>
      </c>
      <c r="AY768" s="72">
        <f t="shared" si="682"/>
        <v>0</v>
      </c>
      <c r="AZ768" s="72">
        <f t="shared" si="682"/>
        <v>0</v>
      </c>
      <c r="BA768" s="72">
        <f t="shared" si="682"/>
        <v>0</v>
      </c>
    </row>
    <row r="769" spans="2:53" x14ac:dyDescent="0.25">
      <c r="B769" t="str">
        <f t="shared" si="680"/>
        <v>ATTREZZATURE IND.LI E COMM.LI</v>
      </c>
      <c r="C769" s="77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  <c r="AA769" s="72"/>
      <c r="AB769" s="72"/>
      <c r="AC769" s="72"/>
      <c r="AD769" s="72"/>
      <c r="AE769" s="72"/>
      <c r="AF769" s="72"/>
      <c r="AG769" s="72"/>
      <c r="AH769" s="72"/>
      <c r="AI769" s="72"/>
      <c r="AJ769" s="72"/>
      <c r="AK769" s="72"/>
      <c r="AL769" s="72"/>
      <c r="AM769" s="72"/>
      <c r="AN769" s="72"/>
      <c r="AO769" s="72"/>
      <c r="AP769" s="72"/>
      <c r="AQ769" s="72"/>
      <c r="AR769" s="72"/>
      <c r="AS769" s="72"/>
      <c r="AT769" s="72"/>
      <c r="AU769" s="72"/>
      <c r="AV769" s="72">
        <f t="shared" ref="AV769:BA769" si="683">+AU769+AV761</f>
        <v>0</v>
      </c>
      <c r="AW769" s="72">
        <f t="shared" si="683"/>
        <v>0</v>
      </c>
      <c r="AX769" s="72">
        <f t="shared" si="683"/>
        <v>0</v>
      </c>
      <c r="AY769" s="72">
        <f t="shared" si="683"/>
        <v>0</v>
      </c>
      <c r="AZ769" s="72">
        <f t="shared" si="683"/>
        <v>0</v>
      </c>
      <c r="BA769" s="72">
        <f t="shared" si="683"/>
        <v>0</v>
      </c>
    </row>
    <row r="770" spans="2:53" x14ac:dyDescent="0.25">
      <c r="B770" t="str">
        <f t="shared" si="680"/>
        <v>ALTRI BENI</v>
      </c>
      <c r="C770" s="77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  <c r="AA770" s="72"/>
      <c r="AB770" s="72"/>
      <c r="AC770" s="72"/>
      <c r="AD770" s="72"/>
      <c r="AE770" s="72"/>
      <c r="AF770" s="72"/>
      <c r="AG770" s="72"/>
      <c r="AH770" s="72"/>
      <c r="AI770" s="72"/>
      <c r="AJ770" s="72"/>
      <c r="AK770" s="72"/>
      <c r="AL770" s="72"/>
      <c r="AM770" s="72"/>
      <c r="AN770" s="72"/>
      <c r="AO770" s="72"/>
      <c r="AP770" s="72"/>
      <c r="AQ770" s="72"/>
      <c r="AR770" s="72"/>
      <c r="AS770" s="72"/>
      <c r="AT770" s="72"/>
      <c r="AU770" s="72"/>
      <c r="AV770" s="72">
        <f t="shared" ref="AV770:BA770" si="684">+AU770+AV762</f>
        <v>0</v>
      </c>
      <c r="AW770" s="72">
        <f t="shared" si="684"/>
        <v>0</v>
      </c>
      <c r="AX770" s="72">
        <f t="shared" si="684"/>
        <v>0</v>
      </c>
      <c r="AY770" s="72">
        <f t="shared" si="684"/>
        <v>0</v>
      </c>
      <c r="AZ770" s="72">
        <f t="shared" si="684"/>
        <v>0</v>
      </c>
      <c r="BA770" s="72">
        <f t="shared" si="684"/>
        <v>0</v>
      </c>
    </row>
    <row r="771" spans="2:53" x14ac:dyDescent="0.25">
      <c r="B771" t="str">
        <f t="shared" si="680"/>
        <v>COSTI D'IMPIANTO E AMPLIAMENTO</v>
      </c>
      <c r="C771" s="77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  <c r="AA771" s="72"/>
      <c r="AB771" s="72"/>
      <c r="AC771" s="72"/>
      <c r="AD771" s="72"/>
      <c r="AE771" s="72"/>
      <c r="AF771" s="72"/>
      <c r="AG771" s="72"/>
      <c r="AH771" s="72"/>
      <c r="AI771" s="72"/>
      <c r="AJ771" s="72"/>
      <c r="AK771" s="72"/>
      <c r="AL771" s="72"/>
      <c r="AM771" s="72"/>
      <c r="AN771" s="72"/>
      <c r="AO771" s="72"/>
      <c r="AP771" s="72"/>
      <c r="AQ771" s="72"/>
      <c r="AR771" s="72"/>
      <c r="AS771" s="72"/>
      <c r="AT771" s="72"/>
      <c r="AU771" s="72"/>
      <c r="AV771" s="72">
        <f t="shared" ref="AV771:BA771" si="685">+AU771+AV763</f>
        <v>0</v>
      </c>
      <c r="AW771" s="72">
        <f t="shared" si="685"/>
        <v>0</v>
      </c>
      <c r="AX771" s="72">
        <f t="shared" si="685"/>
        <v>0</v>
      </c>
      <c r="AY771" s="72">
        <f t="shared" si="685"/>
        <v>0</v>
      </c>
      <c r="AZ771" s="72">
        <f t="shared" si="685"/>
        <v>0</v>
      </c>
      <c r="BA771" s="72">
        <f t="shared" si="685"/>
        <v>0</v>
      </c>
    </row>
    <row r="772" spans="2:53" x14ac:dyDescent="0.25">
      <c r="B772" t="str">
        <f t="shared" si="680"/>
        <v>Ricerca &amp; Sviluppo</v>
      </c>
      <c r="C772" s="77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  <c r="AA772" s="72"/>
      <c r="AB772" s="72"/>
      <c r="AC772" s="72"/>
      <c r="AD772" s="72"/>
      <c r="AE772" s="72"/>
      <c r="AF772" s="72"/>
      <c r="AG772" s="72"/>
      <c r="AH772" s="72"/>
      <c r="AI772" s="72"/>
      <c r="AJ772" s="72"/>
      <c r="AK772" s="72"/>
      <c r="AL772" s="72"/>
      <c r="AM772" s="72"/>
      <c r="AN772" s="72"/>
      <c r="AO772" s="72"/>
      <c r="AP772" s="72"/>
      <c r="AQ772" s="72"/>
      <c r="AR772" s="72"/>
      <c r="AS772" s="72"/>
      <c r="AT772" s="72"/>
      <c r="AU772" s="72"/>
      <c r="AV772" s="72">
        <f t="shared" ref="AV772:BA772" si="686">+AU772+AV764</f>
        <v>0</v>
      </c>
      <c r="AW772" s="72">
        <f t="shared" si="686"/>
        <v>0</v>
      </c>
      <c r="AX772" s="72">
        <f t="shared" si="686"/>
        <v>0</v>
      </c>
      <c r="AY772" s="72">
        <f t="shared" si="686"/>
        <v>0</v>
      </c>
      <c r="AZ772" s="72">
        <f t="shared" si="686"/>
        <v>0</v>
      </c>
      <c r="BA772" s="72">
        <f t="shared" si="686"/>
        <v>0</v>
      </c>
    </row>
    <row r="773" spans="2:53" x14ac:dyDescent="0.25">
      <c r="B773" t="str">
        <f t="shared" si="680"/>
        <v>ALTRE IMM.NI IMMATERIALI</v>
      </c>
      <c r="C773" s="77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  <c r="AA773" s="72"/>
      <c r="AB773" s="72"/>
      <c r="AC773" s="72"/>
      <c r="AD773" s="72"/>
      <c r="AE773" s="72"/>
      <c r="AF773" s="72"/>
      <c r="AG773" s="72"/>
      <c r="AH773" s="72"/>
      <c r="AI773" s="72"/>
      <c r="AJ773" s="72"/>
      <c r="AK773" s="72"/>
      <c r="AL773" s="72"/>
      <c r="AM773" s="72"/>
      <c r="AN773" s="72"/>
      <c r="AO773" s="72"/>
      <c r="AP773" s="72"/>
      <c r="AQ773" s="72"/>
      <c r="AR773" s="72"/>
      <c r="AS773" s="72"/>
      <c r="AT773" s="72"/>
      <c r="AU773" s="72"/>
      <c r="AV773" s="72">
        <f t="shared" ref="AV773:BA773" si="687">+AU773+AV765</f>
        <v>0</v>
      </c>
      <c r="AW773" s="72">
        <f t="shared" si="687"/>
        <v>0</v>
      </c>
      <c r="AX773" s="72">
        <f t="shared" si="687"/>
        <v>0</v>
      </c>
      <c r="AY773" s="72">
        <f t="shared" si="687"/>
        <v>0</v>
      </c>
      <c r="AZ773" s="72">
        <f t="shared" si="687"/>
        <v>0</v>
      </c>
      <c r="BA773" s="72">
        <f t="shared" si="687"/>
        <v>0</v>
      </c>
    </row>
    <row r="775" spans="2:53" ht="30" x14ac:dyDescent="0.25">
      <c r="C775" s="75" t="s">
        <v>274</v>
      </c>
      <c r="F775" s="75" t="s">
        <v>275</v>
      </c>
      <c r="G775" s="75" t="s">
        <v>275</v>
      </c>
      <c r="H775" s="75" t="s">
        <v>275</v>
      </c>
      <c r="I775" s="75" t="s">
        <v>275</v>
      </c>
      <c r="J775" s="75" t="s">
        <v>275</v>
      </c>
      <c r="K775" s="75" t="s">
        <v>275</v>
      </c>
      <c r="L775" s="75" t="s">
        <v>275</v>
      </c>
      <c r="M775" s="75" t="s">
        <v>275</v>
      </c>
      <c r="N775" s="75" t="s">
        <v>275</v>
      </c>
      <c r="O775" s="75" t="s">
        <v>275</v>
      </c>
      <c r="P775" s="75" t="s">
        <v>275</v>
      </c>
      <c r="Q775" s="75" t="s">
        <v>275</v>
      </c>
      <c r="R775" s="75" t="s">
        <v>275</v>
      </c>
      <c r="S775" s="75" t="s">
        <v>275</v>
      </c>
      <c r="T775" s="75" t="s">
        <v>275</v>
      </c>
      <c r="U775" s="75" t="s">
        <v>275</v>
      </c>
      <c r="V775" s="75" t="s">
        <v>275</v>
      </c>
      <c r="W775" s="75" t="s">
        <v>275</v>
      </c>
      <c r="X775" s="75" t="s">
        <v>275</v>
      </c>
      <c r="Y775" s="75" t="s">
        <v>275</v>
      </c>
      <c r="Z775" s="75" t="s">
        <v>275</v>
      </c>
      <c r="AA775" s="75" t="s">
        <v>275</v>
      </c>
      <c r="AB775" s="75" t="s">
        <v>275</v>
      </c>
      <c r="AC775" s="75" t="s">
        <v>275</v>
      </c>
      <c r="AD775" s="75" t="s">
        <v>275</v>
      </c>
      <c r="AE775" s="75" t="s">
        <v>275</v>
      </c>
      <c r="AF775" s="75" t="s">
        <v>275</v>
      </c>
      <c r="AG775" s="75" t="s">
        <v>275</v>
      </c>
      <c r="AH775" s="75" t="s">
        <v>275</v>
      </c>
      <c r="AI775" s="75" t="s">
        <v>275</v>
      </c>
      <c r="AJ775" s="75" t="s">
        <v>275</v>
      </c>
      <c r="AK775" s="75" t="s">
        <v>275</v>
      </c>
      <c r="AL775" s="75" t="s">
        <v>275</v>
      </c>
      <c r="AM775" s="75" t="s">
        <v>275</v>
      </c>
      <c r="AN775" s="75" t="s">
        <v>275</v>
      </c>
      <c r="AO775" s="75" t="s">
        <v>275</v>
      </c>
      <c r="AP775" s="75" t="s">
        <v>275</v>
      </c>
      <c r="AQ775" s="75" t="s">
        <v>275</v>
      </c>
      <c r="AR775" s="75" t="s">
        <v>275</v>
      </c>
      <c r="AS775" s="75" t="s">
        <v>275</v>
      </c>
      <c r="AT775" s="75" t="s">
        <v>275</v>
      </c>
      <c r="AU775" s="75" t="s">
        <v>275</v>
      </c>
      <c r="AV775" s="75" t="s">
        <v>275</v>
      </c>
      <c r="AW775" s="75" t="s">
        <v>275</v>
      </c>
      <c r="AX775" s="75" t="s">
        <v>275</v>
      </c>
      <c r="AY775" s="75" t="s">
        <v>275</v>
      </c>
      <c r="AZ775" s="75" t="s">
        <v>275</v>
      </c>
      <c r="BA775" s="75" t="s">
        <v>275</v>
      </c>
    </row>
    <row r="776" spans="2:53" x14ac:dyDescent="0.25">
      <c r="B776" t="str">
        <f t="shared" ref="B776:C782" si="688">+B759</f>
        <v>FABBRICATI</v>
      </c>
      <c r="C776" s="77">
        <f t="shared" si="688"/>
        <v>0.1</v>
      </c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  <c r="AA776" s="72"/>
      <c r="AB776" s="72"/>
      <c r="AC776" s="72"/>
      <c r="AD776" s="72"/>
      <c r="AE776" s="72"/>
      <c r="AF776" s="72"/>
      <c r="AG776" s="72"/>
      <c r="AH776" s="72"/>
      <c r="AI776" s="72"/>
      <c r="AJ776" s="72"/>
      <c r="AK776" s="72"/>
      <c r="AL776" s="72"/>
      <c r="AM776" s="72"/>
      <c r="AN776" s="72"/>
      <c r="AO776" s="72"/>
      <c r="AP776" s="72"/>
      <c r="AQ776" s="72"/>
      <c r="AR776" s="72"/>
      <c r="AS776" s="72"/>
      <c r="AT776" s="72"/>
      <c r="AU776" s="72"/>
      <c r="AV776" s="72"/>
      <c r="AW776" s="72">
        <f>+(AW$5*$C776)/12</f>
        <v>0</v>
      </c>
      <c r="AX776" s="72">
        <f>+IF(AW784=$AW5,0,1)*(SUM($AW5)*$C776)/12</f>
        <v>0</v>
      </c>
      <c r="AY776" s="72">
        <f t="shared" ref="AY776:BA776" si="689">+IF(AX784=$AW5,0,1)*(SUM($AW5)*$C776)/12</f>
        <v>0</v>
      </c>
      <c r="AZ776" s="72">
        <f t="shared" si="689"/>
        <v>0</v>
      </c>
      <c r="BA776" s="72">
        <f t="shared" si="689"/>
        <v>0</v>
      </c>
    </row>
    <row r="777" spans="2:53" x14ac:dyDescent="0.25">
      <c r="B777" t="str">
        <f t="shared" si="688"/>
        <v>IMPIANTI E MACCHINARI</v>
      </c>
      <c r="C777" s="77">
        <f t="shared" si="688"/>
        <v>0.1</v>
      </c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  <c r="AA777" s="72"/>
      <c r="AB777" s="72"/>
      <c r="AC777" s="72"/>
      <c r="AD777" s="72"/>
      <c r="AE777" s="72"/>
      <c r="AF777" s="72"/>
      <c r="AG777" s="72"/>
      <c r="AH777" s="72"/>
      <c r="AI777" s="72"/>
      <c r="AJ777" s="72"/>
      <c r="AK777" s="72"/>
      <c r="AL777" s="72"/>
      <c r="AM777" s="72"/>
      <c r="AN777" s="72"/>
      <c r="AO777" s="72"/>
      <c r="AP777" s="72"/>
      <c r="AQ777" s="72"/>
      <c r="AR777" s="72"/>
      <c r="AS777" s="72"/>
      <c r="AT777" s="72"/>
      <c r="AU777" s="72"/>
      <c r="AV777" s="72"/>
      <c r="AW777" s="72">
        <f>+(AW$6*$C777)/12</f>
        <v>0</v>
      </c>
      <c r="AX777" s="72">
        <f t="shared" ref="AX777:BA782" si="690">+IF(AW785=$AW6,0,1)*(SUM($AW6)*$C777)/12</f>
        <v>0</v>
      </c>
      <c r="AY777" s="72">
        <f t="shared" si="690"/>
        <v>0</v>
      </c>
      <c r="AZ777" s="72">
        <f t="shared" si="690"/>
        <v>0</v>
      </c>
      <c r="BA777" s="72">
        <f t="shared" si="690"/>
        <v>0</v>
      </c>
    </row>
    <row r="778" spans="2:53" x14ac:dyDescent="0.25">
      <c r="B778" t="str">
        <f t="shared" si="688"/>
        <v>ATTREZZATURE IND.LI E COMM.LI</v>
      </c>
      <c r="C778" s="77">
        <f t="shared" si="688"/>
        <v>0.1</v>
      </c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  <c r="AA778" s="72"/>
      <c r="AB778" s="72"/>
      <c r="AC778" s="72"/>
      <c r="AD778" s="72"/>
      <c r="AE778" s="72"/>
      <c r="AF778" s="72"/>
      <c r="AG778" s="72"/>
      <c r="AH778" s="72"/>
      <c r="AI778" s="72"/>
      <c r="AJ778" s="72"/>
      <c r="AK778" s="72"/>
      <c r="AL778" s="72"/>
      <c r="AM778" s="72"/>
      <c r="AN778" s="72"/>
      <c r="AO778" s="72"/>
      <c r="AP778" s="72"/>
      <c r="AQ778" s="72"/>
      <c r="AR778" s="72"/>
      <c r="AS778" s="72"/>
      <c r="AT778" s="72"/>
      <c r="AU778" s="72"/>
      <c r="AV778" s="72"/>
      <c r="AW778" s="72">
        <f>+(AW$7*$C778)/12</f>
        <v>0</v>
      </c>
      <c r="AX778" s="72">
        <f t="shared" si="690"/>
        <v>0</v>
      </c>
      <c r="AY778" s="72">
        <f t="shared" si="690"/>
        <v>0</v>
      </c>
      <c r="AZ778" s="72">
        <f t="shared" si="690"/>
        <v>0</v>
      </c>
      <c r="BA778" s="72">
        <f t="shared" si="690"/>
        <v>0</v>
      </c>
    </row>
    <row r="779" spans="2:53" x14ac:dyDescent="0.25">
      <c r="B779" t="str">
        <f t="shared" si="688"/>
        <v>ALTRI BENI</v>
      </c>
      <c r="C779" s="77">
        <f t="shared" si="688"/>
        <v>0.1</v>
      </c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  <c r="AA779" s="72"/>
      <c r="AB779" s="72"/>
      <c r="AC779" s="72"/>
      <c r="AD779" s="72"/>
      <c r="AE779" s="72"/>
      <c r="AF779" s="72"/>
      <c r="AG779" s="72"/>
      <c r="AH779" s="72"/>
      <c r="AI779" s="72"/>
      <c r="AJ779" s="72"/>
      <c r="AK779" s="72"/>
      <c r="AL779" s="72"/>
      <c r="AM779" s="72"/>
      <c r="AN779" s="72"/>
      <c r="AO779" s="72"/>
      <c r="AP779" s="72"/>
      <c r="AQ779" s="72"/>
      <c r="AR779" s="72"/>
      <c r="AS779" s="72"/>
      <c r="AT779" s="72"/>
      <c r="AU779" s="72"/>
      <c r="AV779" s="72"/>
      <c r="AW779" s="72">
        <f>+(AW$8*$C779)/12</f>
        <v>0</v>
      </c>
      <c r="AX779" s="72">
        <f t="shared" si="690"/>
        <v>0</v>
      </c>
      <c r="AY779" s="72">
        <f t="shared" si="690"/>
        <v>0</v>
      </c>
      <c r="AZ779" s="72">
        <f t="shared" si="690"/>
        <v>0</v>
      </c>
      <c r="BA779" s="72">
        <f t="shared" si="690"/>
        <v>0</v>
      </c>
    </row>
    <row r="780" spans="2:53" x14ac:dyDescent="0.25">
      <c r="B780" t="str">
        <f t="shared" si="688"/>
        <v>COSTI D'IMPIANTO E AMPLIAMENTO</v>
      </c>
      <c r="C780" s="77">
        <f t="shared" si="688"/>
        <v>0.1</v>
      </c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  <c r="AA780" s="72"/>
      <c r="AB780" s="72"/>
      <c r="AC780" s="72"/>
      <c r="AD780" s="72"/>
      <c r="AE780" s="72"/>
      <c r="AF780" s="72"/>
      <c r="AG780" s="72"/>
      <c r="AH780" s="72"/>
      <c r="AI780" s="72"/>
      <c r="AJ780" s="72"/>
      <c r="AK780" s="72"/>
      <c r="AL780" s="72"/>
      <c r="AM780" s="72"/>
      <c r="AN780" s="72"/>
      <c r="AO780" s="72"/>
      <c r="AP780" s="72"/>
      <c r="AQ780" s="72"/>
      <c r="AR780" s="72"/>
      <c r="AS780" s="72"/>
      <c r="AT780" s="72"/>
      <c r="AU780" s="72"/>
      <c r="AV780" s="72"/>
      <c r="AW780" s="72">
        <f>+(AW$9*$C780)/12</f>
        <v>0</v>
      </c>
      <c r="AX780" s="72">
        <f t="shared" si="690"/>
        <v>0</v>
      </c>
      <c r="AY780" s="72">
        <f t="shared" si="690"/>
        <v>0</v>
      </c>
      <c r="AZ780" s="72">
        <f t="shared" si="690"/>
        <v>0</v>
      </c>
      <c r="BA780" s="72">
        <f t="shared" si="690"/>
        <v>0</v>
      </c>
    </row>
    <row r="781" spans="2:53" x14ac:dyDescent="0.25">
      <c r="B781" t="str">
        <f t="shared" si="688"/>
        <v>Ricerca &amp; Sviluppo</v>
      </c>
      <c r="C781" s="77">
        <f t="shared" si="688"/>
        <v>0.1</v>
      </c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  <c r="AA781" s="72"/>
      <c r="AB781" s="72"/>
      <c r="AC781" s="72"/>
      <c r="AD781" s="72"/>
      <c r="AE781" s="72"/>
      <c r="AF781" s="72"/>
      <c r="AG781" s="72"/>
      <c r="AH781" s="72"/>
      <c r="AI781" s="72"/>
      <c r="AJ781" s="72"/>
      <c r="AK781" s="72"/>
      <c r="AL781" s="72"/>
      <c r="AM781" s="72"/>
      <c r="AN781" s="72"/>
      <c r="AO781" s="72"/>
      <c r="AP781" s="72"/>
      <c r="AQ781" s="72"/>
      <c r="AR781" s="72"/>
      <c r="AS781" s="72"/>
      <c r="AT781" s="72"/>
      <c r="AU781" s="72"/>
      <c r="AV781" s="72"/>
      <c r="AW781" s="72">
        <f>+(AW$10*$C781)/12</f>
        <v>0</v>
      </c>
      <c r="AX781" s="72">
        <f t="shared" si="690"/>
        <v>0</v>
      </c>
      <c r="AY781" s="72">
        <f t="shared" si="690"/>
        <v>0</v>
      </c>
      <c r="AZ781" s="72">
        <f t="shared" si="690"/>
        <v>0</v>
      </c>
      <c r="BA781" s="72">
        <f t="shared" si="690"/>
        <v>0</v>
      </c>
    </row>
    <row r="782" spans="2:53" x14ac:dyDescent="0.25">
      <c r="B782" t="str">
        <f t="shared" si="688"/>
        <v>ALTRE IMM.NI IMMATERIALI</v>
      </c>
      <c r="C782" s="77">
        <f t="shared" si="688"/>
        <v>0.1</v>
      </c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  <c r="AA782" s="72"/>
      <c r="AB782" s="72"/>
      <c r="AC782" s="72"/>
      <c r="AD782" s="72"/>
      <c r="AE782" s="72"/>
      <c r="AF782" s="72"/>
      <c r="AG782" s="72"/>
      <c r="AH782" s="72"/>
      <c r="AI782" s="72"/>
      <c r="AJ782" s="72"/>
      <c r="AK782" s="72"/>
      <c r="AL782" s="72"/>
      <c r="AM782" s="72"/>
      <c r="AN782" s="72"/>
      <c r="AO782" s="72"/>
      <c r="AP782" s="72"/>
      <c r="AQ782" s="72"/>
      <c r="AR782" s="72"/>
      <c r="AS782" s="72"/>
      <c r="AT782" s="72"/>
      <c r="AU782" s="72"/>
      <c r="AV782" s="72"/>
      <c r="AW782" s="72">
        <f>+(AW$11*$C782)/12</f>
        <v>0</v>
      </c>
      <c r="AX782" s="72">
        <f t="shared" si="690"/>
        <v>0</v>
      </c>
      <c r="AY782" s="72">
        <f t="shared" si="690"/>
        <v>0</v>
      </c>
      <c r="AZ782" s="72">
        <f t="shared" si="690"/>
        <v>0</v>
      </c>
      <c r="BA782" s="72">
        <f t="shared" si="690"/>
        <v>0</v>
      </c>
    </row>
    <row r="783" spans="2:53" ht="30" x14ac:dyDescent="0.25">
      <c r="C783" s="75"/>
      <c r="F783" s="75" t="s">
        <v>276</v>
      </c>
      <c r="G783" s="75" t="s">
        <v>276</v>
      </c>
      <c r="H783" s="75" t="s">
        <v>276</v>
      </c>
      <c r="I783" s="75" t="s">
        <v>276</v>
      </c>
      <c r="J783" s="75" t="s">
        <v>276</v>
      </c>
      <c r="K783" s="75" t="s">
        <v>276</v>
      </c>
      <c r="L783" s="75" t="s">
        <v>276</v>
      </c>
      <c r="M783" s="75" t="s">
        <v>276</v>
      </c>
      <c r="N783" s="75" t="s">
        <v>276</v>
      </c>
      <c r="O783" s="75" t="s">
        <v>276</v>
      </c>
      <c r="P783" s="75" t="s">
        <v>276</v>
      </c>
      <c r="Q783" s="75" t="s">
        <v>276</v>
      </c>
      <c r="R783" s="75" t="s">
        <v>276</v>
      </c>
      <c r="S783" s="75" t="s">
        <v>276</v>
      </c>
      <c r="T783" s="75" t="s">
        <v>276</v>
      </c>
      <c r="U783" s="75" t="s">
        <v>276</v>
      </c>
      <c r="V783" s="75" t="s">
        <v>276</v>
      </c>
      <c r="W783" s="75" t="s">
        <v>276</v>
      </c>
      <c r="X783" s="75" t="s">
        <v>276</v>
      </c>
      <c r="Y783" s="75" t="s">
        <v>276</v>
      </c>
      <c r="Z783" s="75" t="s">
        <v>276</v>
      </c>
      <c r="AA783" s="75" t="s">
        <v>276</v>
      </c>
      <c r="AB783" s="75" t="s">
        <v>276</v>
      </c>
      <c r="AC783" s="75" t="s">
        <v>276</v>
      </c>
      <c r="AD783" s="75" t="s">
        <v>276</v>
      </c>
      <c r="AE783" s="75" t="s">
        <v>276</v>
      </c>
      <c r="AF783" s="75" t="s">
        <v>276</v>
      </c>
      <c r="AG783" s="75" t="s">
        <v>276</v>
      </c>
      <c r="AH783" s="75" t="s">
        <v>276</v>
      </c>
      <c r="AI783" s="75" t="s">
        <v>276</v>
      </c>
      <c r="AJ783" s="75" t="s">
        <v>276</v>
      </c>
      <c r="AK783" s="75" t="s">
        <v>276</v>
      </c>
      <c r="AL783" s="75" t="s">
        <v>276</v>
      </c>
      <c r="AM783" s="75" t="s">
        <v>276</v>
      </c>
      <c r="AN783" s="75" t="s">
        <v>276</v>
      </c>
      <c r="AO783" s="75" t="s">
        <v>276</v>
      </c>
      <c r="AP783" s="75" t="s">
        <v>276</v>
      </c>
      <c r="AQ783" s="75" t="s">
        <v>276</v>
      </c>
      <c r="AR783" s="75" t="s">
        <v>276</v>
      </c>
      <c r="AS783" s="75" t="s">
        <v>276</v>
      </c>
      <c r="AT783" s="75" t="s">
        <v>276</v>
      </c>
      <c r="AU783" s="75" t="s">
        <v>276</v>
      </c>
      <c r="AV783" s="75" t="s">
        <v>276</v>
      </c>
      <c r="AW783" s="75" t="s">
        <v>276</v>
      </c>
      <c r="AX783" s="75" t="s">
        <v>276</v>
      </c>
      <c r="AY783" s="75" t="s">
        <v>276</v>
      </c>
      <c r="AZ783" s="75" t="s">
        <v>276</v>
      </c>
      <c r="BA783" s="75" t="s">
        <v>276</v>
      </c>
    </row>
    <row r="784" spans="2:53" x14ac:dyDescent="0.25">
      <c r="B784" t="str">
        <f t="shared" ref="B784:B790" si="691">+B776</f>
        <v>FABBRICATI</v>
      </c>
      <c r="C784" s="77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  <c r="AA784" s="72"/>
      <c r="AB784" s="72"/>
      <c r="AC784" s="72"/>
      <c r="AD784" s="72"/>
      <c r="AE784" s="72"/>
      <c r="AF784" s="72"/>
      <c r="AG784" s="72"/>
      <c r="AH784" s="72"/>
      <c r="AI784" s="72"/>
      <c r="AJ784" s="72"/>
      <c r="AK784" s="72"/>
      <c r="AL784" s="72"/>
      <c r="AM784" s="72"/>
      <c r="AN784" s="72"/>
      <c r="AO784" s="72"/>
      <c r="AP784" s="72"/>
      <c r="AQ784" s="72"/>
      <c r="AR784" s="72"/>
      <c r="AS784" s="72"/>
      <c r="AT784" s="72"/>
      <c r="AU784" s="72"/>
      <c r="AV784" s="72"/>
      <c r="AW784" s="72">
        <f t="shared" ref="AW784:BA784" si="692">+AV784+AW776</f>
        <v>0</v>
      </c>
      <c r="AX784" s="72">
        <f t="shared" si="692"/>
        <v>0</v>
      </c>
      <c r="AY784" s="72">
        <f t="shared" si="692"/>
        <v>0</v>
      </c>
      <c r="AZ784" s="72">
        <f t="shared" si="692"/>
        <v>0</v>
      </c>
      <c r="BA784" s="72">
        <f t="shared" si="692"/>
        <v>0</v>
      </c>
    </row>
    <row r="785" spans="2:53" x14ac:dyDescent="0.25">
      <c r="B785" t="str">
        <f t="shared" si="691"/>
        <v>IMPIANTI E MACCHINARI</v>
      </c>
      <c r="C785" s="77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  <c r="AA785" s="72"/>
      <c r="AB785" s="72"/>
      <c r="AC785" s="72"/>
      <c r="AD785" s="72"/>
      <c r="AE785" s="72"/>
      <c r="AF785" s="72"/>
      <c r="AG785" s="72"/>
      <c r="AH785" s="72"/>
      <c r="AI785" s="72"/>
      <c r="AJ785" s="72"/>
      <c r="AK785" s="72"/>
      <c r="AL785" s="72"/>
      <c r="AM785" s="72"/>
      <c r="AN785" s="72"/>
      <c r="AO785" s="72"/>
      <c r="AP785" s="72"/>
      <c r="AQ785" s="72"/>
      <c r="AR785" s="72"/>
      <c r="AS785" s="72"/>
      <c r="AT785" s="72"/>
      <c r="AU785" s="72"/>
      <c r="AV785" s="72"/>
      <c r="AW785" s="72">
        <f t="shared" ref="AW785:BA785" si="693">+AV785+AW777</f>
        <v>0</v>
      </c>
      <c r="AX785" s="72">
        <f t="shared" si="693"/>
        <v>0</v>
      </c>
      <c r="AY785" s="72">
        <f t="shared" si="693"/>
        <v>0</v>
      </c>
      <c r="AZ785" s="72">
        <f t="shared" si="693"/>
        <v>0</v>
      </c>
      <c r="BA785" s="72">
        <f t="shared" si="693"/>
        <v>0</v>
      </c>
    </row>
    <row r="786" spans="2:53" x14ac:dyDescent="0.25">
      <c r="B786" t="str">
        <f t="shared" si="691"/>
        <v>ATTREZZATURE IND.LI E COMM.LI</v>
      </c>
      <c r="C786" s="77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  <c r="AA786" s="72"/>
      <c r="AB786" s="72"/>
      <c r="AC786" s="72"/>
      <c r="AD786" s="72"/>
      <c r="AE786" s="72"/>
      <c r="AF786" s="72"/>
      <c r="AG786" s="72"/>
      <c r="AH786" s="72"/>
      <c r="AI786" s="72"/>
      <c r="AJ786" s="72"/>
      <c r="AK786" s="72"/>
      <c r="AL786" s="72"/>
      <c r="AM786" s="72"/>
      <c r="AN786" s="72"/>
      <c r="AO786" s="72"/>
      <c r="AP786" s="72"/>
      <c r="AQ786" s="72"/>
      <c r="AR786" s="72"/>
      <c r="AS786" s="72"/>
      <c r="AT786" s="72"/>
      <c r="AU786" s="72"/>
      <c r="AV786" s="72"/>
      <c r="AW786" s="72">
        <f t="shared" ref="AW786:BA786" si="694">+AV786+AW778</f>
        <v>0</v>
      </c>
      <c r="AX786" s="72">
        <f t="shared" si="694"/>
        <v>0</v>
      </c>
      <c r="AY786" s="72">
        <f t="shared" si="694"/>
        <v>0</v>
      </c>
      <c r="AZ786" s="72">
        <f t="shared" si="694"/>
        <v>0</v>
      </c>
      <c r="BA786" s="72">
        <f t="shared" si="694"/>
        <v>0</v>
      </c>
    </row>
    <row r="787" spans="2:53" x14ac:dyDescent="0.25">
      <c r="B787" t="str">
        <f t="shared" si="691"/>
        <v>ALTRI BENI</v>
      </c>
      <c r="C787" s="77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  <c r="AA787" s="72"/>
      <c r="AB787" s="72"/>
      <c r="AC787" s="72"/>
      <c r="AD787" s="72"/>
      <c r="AE787" s="72"/>
      <c r="AF787" s="72"/>
      <c r="AG787" s="72"/>
      <c r="AH787" s="72"/>
      <c r="AI787" s="72"/>
      <c r="AJ787" s="72"/>
      <c r="AK787" s="72"/>
      <c r="AL787" s="72"/>
      <c r="AM787" s="72"/>
      <c r="AN787" s="72"/>
      <c r="AO787" s="72"/>
      <c r="AP787" s="72"/>
      <c r="AQ787" s="72"/>
      <c r="AR787" s="72"/>
      <c r="AS787" s="72"/>
      <c r="AT787" s="72"/>
      <c r="AU787" s="72"/>
      <c r="AV787" s="72"/>
      <c r="AW787" s="72">
        <f t="shared" ref="AW787:BA787" si="695">+AV787+AW779</f>
        <v>0</v>
      </c>
      <c r="AX787" s="72">
        <f t="shared" si="695"/>
        <v>0</v>
      </c>
      <c r="AY787" s="72">
        <f t="shared" si="695"/>
        <v>0</v>
      </c>
      <c r="AZ787" s="72">
        <f t="shared" si="695"/>
        <v>0</v>
      </c>
      <c r="BA787" s="72">
        <f t="shared" si="695"/>
        <v>0</v>
      </c>
    </row>
    <row r="788" spans="2:53" x14ac:dyDescent="0.25">
      <c r="B788" t="str">
        <f t="shared" si="691"/>
        <v>COSTI D'IMPIANTO E AMPLIAMENTO</v>
      </c>
      <c r="C788" s="77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  <c r="AA788" s="72"/>
      <c r="AB788" s="72"/>
      <c r="AC788" s="72"/>
      <c r="AD788" s="72"/>
      <c r="AE788" s="72"/>
      <c r="AF788" s="72"/>
      <c r="AG788" s="72"/>
      <c r="AH788" s="72"/>
      <c r="AI788" s="72"/>
      <c r="AJ788" s="72"/>
      <c r="AK788" s="72"/>
      <c r="AL788" s="72"/>
      <c r="AM788" s="72"/>
      <c r="AN788" s="72"/>
      <c r="AO788" s="72"/>
      <c r="AP788" s="72"/>
      <c r="AQ788" s="72"/>
      <c r="AR788" s="72"/>
      <c r="AS788" s="72"/>
      <c r="AT788" s="72"/>
      <c r="AU788" s="72"/>
      <c r="AV788" s="72"/>
      <c r="AW788" s="72">
        <f t="shared" ref="AW788:BA788" si="696">+AV788+AW780</f>
        <v>0</v>
      </c>
      <c r="AX788" s="72">
        <f t="shared" si="696"/>
        <v>0</v>
      </c>
      <c r="AY788" s="72">
        <f t="shared" si="696"/>
        <v>0</v>
      </c>
      <c r="AZ788" s="72">
        <f t="shared" si="696"/>
        <v>0</v>
      </c>
      <c r="BA788" s="72">
        <f t="shared" si="696"/>
        <v>0</v>
      </c>
    </row>
    <row r="789" spans="2:53" x14ac:dyDescent="0.25">
      <c r="B789" t="str">
        <f t="shared" si="691"/>
        <v>Ricerca &amp; Sviluppo</v>
      </c>
      <c r="C789" s="77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  <c r="AA789" s="72"/>
      <c r="AB789" s="72"/>
      <c r="AC789" s="72"/>
      <c r="AD789" s="72"/>
      <c r="AE789" s="72"/>
      <c r="AF789" s="72"/>
      <c r="AG789" s="72"/>
      <c r="AH789" s="72"/>
      <c r="AI789" s="72"/>
      <c r="AJ789" s="72"/>
      <c r="AK789" s="72"/>
      <c r="AL789" s="72"/>
      <c r="AM789" s="72"/>
      <c r="AN789" s="72"/>
      <c r="AO789" s="72"/>
      <c r="AP789" s="72"/>
      <c r="AQ789" s="72"/>
      <c r="AR789" s="72"/>
      <c r="AS789" s="72"/>
      <c r="AT789" s="72"/>
      <c r="AU789" s="72"/>
      <c r="AV789" s="72"/>
      <c r="AW789" s="72">
        <f t="shared" ref="AW789:BA789" si="697">+AV789+AW781</f>
        <v>0</v>
      </c>
      <c r="AX789" s="72">
        <f t="shared" si="697"/>
        <v>0</v>
      </c>
      <c r="AY789" s="72">
        <f t="shared" si="697"/>
        <v>0</v>
      </c>
      <c r="AZ789" s="72">
        <f t="shared" si="697"/>
        <v>0</v>
      </c>
      <c r="BA789" s="72">
        <f t="shared" si="697"/>
        <v>0</v>
      </c>
    </row>
    <row r="790" spans="2:53" x14ac:dyDescent="0.25">
      <c r="B790" t="str">
        <f t="shared" si="691"/>
        <v>ALTRE IMM.NI IMMATERIALI</v>
      </c>
      <c r="C790" s="77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  <c r="AA790" s="72"/>
      <c r="AB790" s="72"/>
      <c r="AC790" s="72"/>
      <c r="AD790" s="72"/>
      <c r="AE790" s="72"/>
      <c r="AF790" s="72"/>
      <c r="AG790" s="72"/>
      <c r="AH790" s="72"/>
      <c r="AI790" s="72"/>
      <c r="AJ790" s="72"/>
      <c r="AK790" s="72"/>
      <c r="AL790" s="72"/>
      <c r="AM790" s="72"/>
      <c r="AN790" s="72"/>
      <c r="AO790" s="72"/>
      <c r="AP790" s="72"/>
      <c r="AQ790" s="72"/>
      <c r="AR790" s="72"/>
      <c r="AS790" s="72"/>
      <c r="AT790" s="72"/>
      <c r="AU790" s="72"/>
      <c r="AV790" s="72"/>
      <c r="AW790" s="72">
        <f t="shared" ref="AW790:BA790" si="698">+AV790+AW782</f>
        <v>0</v>
      </c>
      <c r="AX790" s="72">
        <f t="shared" si="698"/>
        <v>0</v>
      </c>
      <c r="AY790" s="72">
        <f t="shared" si="698"/>
        <v>0</v>
      </c>
      <c r="AZ790" s="72">
        <f t="shared" si="698"/>
        <v>0</v>
      </c>
      <c r="BA790" s="72">
        <f t="shared" si="698"/>
        <v>0</v>
      </c>
    </row>
    <row r="792" spans="2:53" ht="30" x14ac:dyDescent="0.25">
      <c r="C792" s="75" t="s">
        <v>274</v>
      </c>
      <c r="F792" s="75" t="s">
        <v>275</v>
      </c>
      <c r="G792" s="75" t="s">
        <v>275</v>
      </c>
      <c r="H792" s="75" t="s">
        <v>275</v>
      </c>
      <c r="I792" s="75" t="s">
        <v>275</v>
      </c>
      <c r="J792" s="75" t="s">
        <v>275</v>
      </c>
      <c r="K792" s="75" t="s">
        <v>275</v>
      </c>
      <c r="L792" s="75" t="s">
        <v>275</v>
      </c>
      <c r="M792" s="75" t="s">
        <v>275</v>
      </c>
      <c r="N792" s="75" t="s">
        <v>275</v>
      </c>
      <c r="O792" s="75" t="s">
        <v>275</v>
      </c>
      <c r="P792" s="75" t="s">
        <v>275</v>
      </c>
      <c r="Q792" s="75" t="s">
        <v>275</v>
      </c>
      <c r="R792" s="75" t="s">
        <v>275</v>
      </c>
      <c r="S792" s="75" t="s">
        <v>275</v>
      </c>
      <c r="T792" s="75" t="s">
        <v>275</v>
      </c>
      <c r="U792" s="75" t="s">
        <v>275</v>
      </c>
      <c r="V792" s="75" t="s">
        <v>275</v>
      </c>
      <c r="W792" s="75" t="s">
        <v>275</v>
      </c>
      <c r="X792" s="75" t="s">
        <v>275</v>
      </c>
      <c r="Y792" s="75" t="s">
        <v>275</v>
      </c>
      <c r="Z792" s="75" t="s">
        <v>275</v>
      </c>
      <c r="AA792" s="75" t="s">
        <v>275</v>
      </c>
      <c r="AB792" s="75" t="s">
        <v>275</v>
      </c>
      <c r="AC792" s="75" t="s">
        <v>275</v>
      </c>
      <c r="AD792" s="75" t="s">
        <v>275</v>
      </c>
      <c r="AE792" s="75" t="s">
        <v>275</v>
      </c>
      <c r="AF792" s="75" t="s">
        <v>275</v>
      </c>
      <c r="AG792" s="75" t="s">
        <v>275</v>
      </c>
      <c r="AH792" s="75" t="s">
        <v>275</v>
      </c>
      <c r="AI792" s="75" t="s">
        <v>275</v>
      </c>
      <c r="AJ792" s="75" t="s">
        <v>275</v>
      </c>
      <c r="AK792" s="75" t="s">
        <v>275</v>
      </c>
      <c r="AL792" s="75" t="s">
        <v>275</v>
      </c>
      <c r="AM792" s="75" t="s">
        <v>275</v>
      </c>
      <c r="AN792" s="75" t="s">
        <v>275</v>
      </c>
      <c r="AO792" s="75" t="s">
        <v>275</v>
      </c>
      <c r="AP792" s="75" t="s">
        <v>275</v>
      </c>
      <c r="AQ792" s="75" t="s">
        <v>275</v>
      </c>
      <c r="AR792" s="75" t="s">
        <v>275</v>
      </c>
      <c r="AS792" s="75" t="s">
        <v>275</v>
      </c>
      <c r="AT792" s="75" t="s">
        <v>275</v>
      </c>
      <c r="AU792" s="75" t="s">
        <v>275</v>
      </c>
      <c r="AV792" s="75" t="s">
        <v>275</v>
      </c>
      <c r="AW792" s="75" t="s">
        <v>275</v>
      </c>
      <c r="AX792" s="75" t="s">
        <v>275</v>
      </c>
      <c r="AY792" s="75" t="s">
        <v>275</v>
      </c>
      <c r="AZ792" s="75" t="s">
        <v>275</v>
      </c>
      <c r="BA792" s="75" t="s">
        <v>275</v>
      </c>
    </row>
    <row r="793" spans="2:53" x14ac:dyDescent="0.25">
      <c r="B793" t="str">
        <f t="shared" ref="B793:C799" si="699">+B776</f>
        <v>FABBRICATI</v>
      </c>
      <c r="C793" s="77">
        <f t="shared" si="699"/>
        <v>0.1</v>
      </c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  <c r="AA793" s="72"/>
      <c r="AB793" s="72"/>
      <c r="AC793" s="72"/>
      <c r="AD793" s="72"/>
      <c r="AE793" s="72"/>
      <c r="AF793" s="72"/>
      <c r="AG793" s="72"/>
      <c r="AH793" s="72"/>
      <c r="AI793" s="72"/>
      <c r="AJ793" s="72"/>
      <c r="AK793" s="72"/>
      <c r="AL793" s="72"/>
      <c r="AM793" s="72"/>
      <c r="AN793" s="72"/>
      <c r="AO793" s="72"/>
      <c r="AP793" s="72"/>
      <c r="AQ793" s="72"/>
      <c r="AR793" s="72"/>
      <c r="AS793" s="72"/>
      <c r="AT793" s="72"/>
      <c r="AU793" s="72"/>
      <c r="AV793" s="72"/>
      <c r="AW793" s="72"/>
      <c r="AX793" s="72">
        <f>+(AX$5*$C793)/12</f>
        <v>0</v>
      </c>
      <c r="AY793" s="72">
        <f>+IF(AX801=$AX5,0,1)*(SUM($AX5)*$C793)/12</f>
        <v>0</v>
      </c>
      <c r="AZ793" s="72">
        <f t="shared" ref="AZ793:BA793" si="700">+IF(AY801=$AX5,0,1)*(SUM($AX5)*$C793)/12</f>
        <v>0</v>
      </c>
      <c r="BA793" s="72">
        <f t="shared" si="700"/>
        <v>0</v>
      </c>
    </row>
    <row r="794" spans="2:53" x14ac:dyDescent="0.25">
      <c r="B794" t="str">
        <f t="shared" si="699"/>
        <v>IMPIANTI E MACCHINARI</v>
      </c>
      <c r="C794" s="77">
        <f t="shared" si="699"/>
        <v>0.1</v>
      </c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  <c r="AA794" s="72"/>
      <c r="AB794" s="72"/>
      <c r="AC794" s="72"/>
      <c r="AD794" s="72"/>
      <c r="AE794" s="72"/>
      <c r="AF794" s="72"/>
      <c r="AG794" s="72"/>
      <c r="AH794" s="72"/>
      <c r="AI794" s="72"/>
      <c r="AJ794" s="72"/>
      <c r="AK794" s="72"/>
      <c r="AL794" s="72"/>
      <c r="AM794" s="72"/>
      <c r="AN794" s="72"/>
      <c r="AO794" s="72"/>
      <c r="AP794" s="72"/>
      <c r="AQ794" s="72"/>
      <c r="AR794" s="72"/>
      <c r="AS794" s="72"/>
      <c r="AT794" s="72"/>
      <c r="AU794" s="72"/>
      <c r="AV794" s="72"/>
      <c r="AW794" s="72"/>
      <c r="AX794" s="72">
        <f>+(AX$6*$C794)/12</f>
        <v>0</v>
      </c>
      <c r="AY794" s="72">
        <f t="shared" ref="AY794:BA799" si="701">+IF(AX802=$AX6,0,1)*(SUM($AX6)*$C794)/12</f>
        <v>0</v>
      </c>
      <c r="AZ794" s="72">
        <f t="shared" si="701"/>
        <v>0</v>
      </c>
      <c r="BA794" s="72">
        <f t="shared" si="701"/>
        <v>0</v>
      </c>
    </row>
    <row r="795" spans="2:53" x14ac:dyDescent="0.25">
      <c r="B795" t="str">
        <f t="shared" si="699"/>
        <v>ATTREZZATURE IND.LI E COMM.LI</v>
      </c>
      <c r="C795" s="77">
        <f t="shared" si="699"/>
        <v>0.1</v>
      </c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  <c r="AA795" s="72"/>
      <c r="AB795" s="72"/>
      <c r="AC795" s="72"/>
      <c r="AD795" s="72"/>
      <c r="AE795" s="72"/>
      <c r="AF795" s="72"/>
      <c r="AG795" s="72"/>
      <c r="AH795" s="72"/>
      <c r="AI795" s="72"/>
      <c r="AJ795" s="72"/>
      <c r="AK795" s="72"/>
      <c r="AL795" s="72"/>
      <c r="AM795" s="72"/>
      <c r="AN795" s="72"/>
      <c r="AO795" s="72"/>
      <c r="AP795" s="72"/>
      <c r="AQ795" s="72"/>
      <c r="AR795" s="72"/>
      <c r="AS795" s="72"/>
      <c r="AT795" s="72"/>
      <c r="AU795" s="72"/>
      <c r="AV795" s="72"/>
      <c r="AW795" s="72"/>
      <c r="AX795" s="72">
        <f>+(AX$7*$C795)/12</f>
        <v>0</v>
      </c>
      <c r="AY795" s="72">
        <f t="shared" si="701"/>
        <v>0</v>
      </c>
      <c r="AZ795" s="72">
        <f t="shared" si="701"/>
        <v>0</v>
      </c>
      <c r="BA795" s="72">
        <f t="shared" si="701"/>
        <v>0</v>
      </c>
    </row>
    <row r="796" spans="2:53" x14ac:dyDescent="0.25">
      <c r="B796" t="str">
        <f t="shared" si="699"/>
        <v>ALTRI BENI</v>
      </c>
      <c r="C796" s="77">
        <f t="shared" si="699"/>
        <v>0.1</v>
      </c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  <c r="AA796" s="72"/>
      <c r="AB796" s="72"/>
      <c r="AC796" s="72"/>
      <c r="AD796" s="72"/>
      <c r="AE796" s="72"/>
      <c r="AF796" s="72"/>
      <c r="AG796" s="72"/>
      <c r="AH796" s="72"/>
      <c r="AI796" s="72"/>
      <c r="AJ796" s="72"/>
      <c r="AK796" s="72"/>
      <c r="AL796" s="72"/>
      <c r="AM796" s="72"/>
      <c r="AN796" s="72"/>
      <c r="AO796" s="72"/>
      <c r="AP796" s="72"/>
      <c r="AQ796" s="72"/>
      <c r="AR796" s="72"/>
      <c r="AS796" s="72"/>
      <c r="AT796" s="72"/>
      <c r="AU796" s="72"/>
      <c r="AV796" s="72"/>
      <c r="AW796" s="72"/>
      <c r="AX796" s="72">
        <f>+(AX$8*$C796)/12</f>
        <v>0</v>
      </c>
      <c r="AY796" s="72">
        <f t="shared" si="701"/>
        <v>0</v>
      </c>
      <c r="AZ796" s="72">
        <f t="shared" si="701"/>
        <v>0</v>
      </c>
      <c r="BA796" s="72">
        <f t="shared" si="701"/>
        <v>0</v>
      </c>
    </row>
    <row r="797" spans="2:53" x14ac:dyDescent="0.25">
      <c r="B797" t="str">
        <f t="shared" si="699"/>
        <v>COSTI D'IMPIANTO E AMPLIAMENTO</v>
      </c>
      <c r="C797" s="77">
        <f t="shared" si="699"/>
        <v>0.1</v>
      </c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  <c r="AA797" s="72"/>
      <c r="AB797" s="72"/>
      <c r="AC797" s="72"/>
      <c r="AD797" s="72"/>
      <c r="AE797" s="72"/>
      <c r="AF797" s="72"/>
      <c r="AG797" s="72"/>
      <c r="AH797" s="72"/>
      <c r="AI797" s="72"/>
      <c r="AJ797" s="72"/>
      <c r="AK797" s="72"/>
      <c r="AL797" s="72"/>
      <c r="AM797" s="72"/>
      <c r="AN797" s="72"/>
      <c r="AO797" s="72"/>
      <c r="AP797" s="72"/>
      <c r="AQ797" s="72"/>
      <c r="AR797" s="72"/>
      <c r="AS797" s="72"/>
      <c r="AT797" s="72"/>
      <c r="AU797" s="72"/>
      <c r="AV797" s="72"/>
      <c r="AW797" s="72"/>
      <c r="AX797" s="72">
        <f>+(AX$9*$C797)/12</f>
        <v>0</v>
      </c>
      <c r="AY797" s="72">
        <f t="shared" si="701"/>
        <v>0</v>
      </c>
      <c r="AZ797" s="72">
        <f t="shared" si="701"/>
        <v>0</v>
      </c>
      <c r="BA797" s="72">
        <f t="shared" si="701"/>
        <v>0</v>
      </c>
    </row>
    <row r="798" spans="2:53" x14ac:dyDescent="0.25">
      <c r="B798" t="str">
        <f t="shared" si="699"/>
        <v>Ricerca &amp; Sviluppo</v>
      </c>
      <c r="C798" s="77">
        <f t="shared" si="699"/>
        <v>0.1</v>
      </c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  <c r="AA798" s="72"/>
      <c r="AB798" s="72"/>
      <c r="AC798" s="72"/>
      <c r="AD798" s="72"/>
      <c r="AE798" s="72"/>
      <c r="AF798" s="72"/>
      <c r="AG798" s="72"/>
      <c r="AH798" s="72"/>
      <c r="AI798" s="72"/>
      <c r="AJ798" s="72"/>
      <c r="AK798" s="72"/>
      <c r="AL798" s="72"/>
      <c r="AM798" s="72"/>
      <c r="AN798" s="72"/>
      <c r="AO798" s="72"/>
      <c r="AP798" s="72"/>
      <c r="AQ798" s="72"/>
      <c r="AR798" s="72"/>
      <c r="AS798" s="72"/>
      <c r="AT798" s="72"/>
      <c r="AU798" s="72"/>
      <c r="AV798" s="72"/>
      <c r="AW798" s="72"/>
      <c r="AX798" s="72">
        <f>+(AX$10*$C798)/12</f>
        <v>0</v>
      </c>
      <c r="AY798" s="72">
        <f t="shared" si="701"/>
        <v>0</v>
      </c>
      <c r="AZ798" s="72">
        <f t="shared" si="701"/>
        <v>0</v>
      </c>
      <c r="BA798" s="72">
        <f t="shared" si="701"/>
        <v>0</v>
      </c>
    </row>
    <row r="799" spans="2:53" x14ac:dyDescent="0.25">
      <c r="B799" t="str">
        <f t="shared" si="699"/>
        <v>ALTRE IMM.NI IMMATERIALI</v>
      </c>
      <c r="C799" s="77">
        <f t="shared" si="699"/>
        <v>0.1</v>
      </c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  <c r="AA799" s="72"/>
      <c r="AB799" s="72"/>
      <c r="AC799" s="72"/>
      <c r="AD799" s="72"/>
      <c r="AE799" s="72"/>
      <c r="AF799" s="72"/>
      <c r="AG799" s="72"/>
      <c r="AH799" s="72"/>
      <c r="AI799" s="72"/>
      <c r="AJ799" s="72"/>
      <c r="AK799" s="72"/>
      <c r="AL799" s="72"/>
      <c r="AM799" s="72"/>
      <c r="AN799" s="72"/>
      <c r="AO799" s="72"/>
      <c r="AP799" s="72"/>
      <c r="AQ799" s="72"/>
      <c r="AR799" s="72"/>
      <c r="AS799" s="72"/>
      <c r="AT799" s="72"/>
      <c r="AU799" s="72"/>
      <c r="AV799" s="72"/>
      <c r="AW799" s="72"/>
      <c r="AX799" s="72">
        <f>+(AX$11*$C799)/12</f>
        <v>0</v>
      </c>
      <c r="AY799" s="72">
        <f t="shared" si="701"/>
        <v>0</v>
      </c>
      <c r="AZ799" s="72">
        <f t="shared" si="701"/>
        <v>0</v>
      </c>
      <c r="BA799" s="72">
        <f t="shared" si="701"/>
        <v>0</v>
      </c>
    </row>
    <row r="800" spans="2:53" ht="30" x14ac:dyDescent="0.25">
      <c r="C800" s="75"/>
      <c r="F800" s="75" t="s">
        <v>276</v>
      </c>
      <c r="G800" s="75" t="s">
        <v>276</v>
      </c>
      <c r="H800" s="75" t="s">
        <v>276</v>
      </c>
      <c r="I800" s="75" t="s">
        <v>276</v>
      </c>
      <c r="J800" s="75" t="s">
        <v>276</v>
      </c>
      <c r="K800" s="75" t="s">
        <v>276</v>
      </c>
      <c r="L800" s="75" t="s">
        <v>276</v>
      </c>
      <c r="M800" s="75" t="s">
        <v>276</v>
      </c>
      <c r="N800" s="75" t="s">
        <v>276</v>
      </c>
      <c r="O800" s="75" t="s">
        <v>276</v>
      </c>
      <c r="P800" s="75" t="s">
        <v>276</v>
      </c>
      <c r="Q800" s="75" t="s">
        <v>276</v>
      </c>
      <c r="R800" s="75" t="s">
        <v>276</v>
      </c>
      <c r="S800" s="75" t="s">
        <v>276</v>
      </c>
      <c r="T800" s="75" t="s">
        <v>276</v>
      </c>
      <c r="U800" s="75" t="s">
        <v>276</v>
      </c>
      <c r="V800" s="75" t="s">
        <v>276</v>
      </c>
      <c r="W800" s="75" t="s">
        <v>276</v>
      </c>
      <c r="X800" s="75" t="s">
        <v>276</v>
      </c>
      <c r="Y800" s="75" t="s">
        <v>276</v>
      </c>
      <c r="Z800" s="75" t="s">
        <v>276</v>
      </c>
      <c r="AA800" s="75" t="s">
        <v>276</v>
      </c>
      <c r="AB800" s="75" t="s">
        <v>276</v>
      </c>
      <c r="AC800" s="75" t="s">
        <v>276</v>
      </c>
      <c r="AD800" s="75" t="s">
        <v>276</v>
      </c>
      <c r="AE800" s="75" t="s">
        <v>276</v>
      </c>
      <c r="AF800" s="75" t="s">
        <v>276</v>
      </c>
      <c r="AG800" s="75" t="s">
        <v>276</v>
      </c>
      <c r="AH800" s="75" t="s">
        <v>276</v>
      </c>
      <c r="AI800" s="75" t="s">
        <v>276</v>
      </c>
      <c r="AJ800" s="75" t="s">
        <v>276</v>
      </c>
      <c r="AK800" s="75" t="s">
        <v>276</v>
      </c>
      <c r="AL800" s="75" t="s">
        <v>276</v>
      </c>
      <c r="AM800" s="75" t="s">
        <v>276</v>
      </c>
      <c r="AN800" s="75" t="s">
        <v>276</v>
      </c>
      <c r="AO800" s="75" t="s">
        <v>276</v>
      </c>
      <c r="AP800" s="75" t="s">
        <v>276</v>
      </c>
      <c r="AQ800" s="75" t="s">
        <v>276</v>
      </c>
      <c r="AR800" s="75" t="s">
        <v>276</v>
      </c>
      <c r="AS800" s="75" t="s">
        <v>276</v>
      </c>
      <c r="AT800" s="75" t="s">
        <v>276</v>
      </c>
      <c r="AU800" s="75" t="s">
        <v>276</v>
      </c>
      <c r="AV800" s="75" t="s">
        <v>276</v>
      </c>
      <c r="AW800" s="75" t="s">
        <v>276</v>
      </c>
      <c r="AX800" s="75" t="s">
        <v>276</v>
      </c>
      <c r="AY800" s="75" t="s">
        <v>276</v>
      </c>
      <c r="AZ800" s="75" t="s">
        <v>276</v>
      </c>
      <c r="BA800" s="75" t="s">
        <v>276</v>
      </c>
    </row>
    <row r="801" spans="2:53" x14ac:dyDescent="0.25">
      <c r="B801" t="str">
        <f t="shared" ref="B801:B807" si="702">+B793</f>
        <v>FABBRICATI</v>
      </c>
      <c r="C801" s="77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  <c r="AA801" s="72"/>
      <c r="AB801" s="72"/>
      <c r="AC801" s="72"/>
      <c r="AD801" s="72"/>
      <c r="AE801" s="72"/>
      <c r="AF801" s="72"/>
      <c r="AG801" s="72"/>
      <c r="AH801" s="72"/>
      <c r="AI801" s="72"/>
      <c r="AJ801" s="72"/>
      <c r="AK801" s="72"/>
      <c r="AL801" s="72"/>
      <c r="AM801" s="72"/>
      <c r="AN801" s="72"/>
      <c r="AO801" s="72"/>
      <c r="AP801" s="72"/>
      <c r="AQ801" s="72"/>
      <c r="AR801" s="72"/>
      <c r="AS801" s="72"/>
      <c r="AT801" s="72"/>
      <c r="AU801" s="72"/>
      <c r="AV801" s="72"/>
      <c r="AW801" s="72"/>
      <c r="AX801" s="72">
        <f t="shared" ref="AX801:BA801" si="703">+AW801+AX793</f>
        <v>0</v>
      </c>
      <c r="AY801" s="72">
        <f t="shared" si="703"/>
        <v>0</v>
      </c>
      <c r="AZ801" s="72">
        <f t="shared" si="703"/>
        <v>0</v>
      </c>
      <c r="BA801" s="72">
        <f t="shared" si="703"/>
        <v>0</v>
      </c>
    </row>
    <row r="802" spans="2:53" x14ac:dyDescent="0.25">
      <c r="B802" t="str">
        <f t="shared" si="702"/>
        <v>IMPIANTI E MACCHINARI</v>
      </c>
      <c r="C802" s="77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  <c r="AA802" s="72"/>
      <c r="AB802" s="72"/>
      <c r="AC802" s="72"/>
      <c r="AD802" s="72"/>
      <c r="AE802" s="72"/>
      <c r="AF802" s="72"/>
      <c r="AG802" s="72"/>
      <c r="AH802" s="72"/>
      <c r="AI802" s="72"/>
      <c r="AJ802" s="72"/>
      <c r="AK802" s="72"/>
      <c r="AL802" s="72"/>
      <c r="AM802" s="72"/>
      <c r="AN802" s="72"/>
      <c r="AO802" s="72"/>
      <c r="AP802" s="72"/>
      <c r="AQ802" s="72"/>
      <c r="AR802" s="72"/>
      <c r="AS802" s="72"/>
      <c r="AT802" s="72"/>
      <c r="AU802" s="72"/>
      <c r="AV802" s="72"/>
      <c r="AW802" s="72"/>
      <c r="AX802" s="72">
        <f t="shared" ref="AX802:BA802" si="704">+AW802+AX794</f>
        <v>0</v>
      </c>
      <c r="AY802" s="72">
        <f t="shared" si="704"/>
        <v>0</v>
      </c>
      <c r="AZ802" s="72">
        <f t="shared" si="704"/>
        <v>0</v>
      </c>
      <c r="BA802" s="72">
        <f t="shared" si="704"/>
        <v>0</v>
      </c>
    </row>
    <row r="803" spans="2:53" x14ac:dyDescent="0.25">
      <c r="B803" t="str">
        <f t="shared" si="702"/>
        <v>ATTREZZATURE IND.LI E COMM.LI</v>
      </c>
      <c r="C803" s="77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  <c r="AA803" s="72"/>
      <c r="AB803" s="72"/>
      <c r="AC803" s="72"/>
      <c r="AD803" s="72"/>
      <c r="AE803" s="72"/>
      <c r="AF803" s="72"/>
      <c r="AG803" s="72"/>
      <c r="AH803" s="72"/>
      <c r="AI803" s="72"/>
      <c r="AJ803" s="72"/>
      <c r="AK803" s="72"/>
      <c r="AL803" s="72"/>
      <c r="AM803" s="72"/>
      <c r="AN803" s="72"/>
      <c r="AO803" s="72"/>
      <c r="AP803" s="72"/>
      <c r="AQ803" s="72"/>
      <c r="AR803" s="72"/>
      <c r="AS803" s="72"/>
      <c r="AT803" s="72"/>
      <c r="AU803" s="72"/>
      <c r="AV803" s="72"/>
      <c r="AW803" s="72"/>
      <c r="AX803" s="72">
        <f t="shared" ref="AX803:BA803" si="705">+AW803+AX795</f>
        <v>0</v>
      </c>
      <c r="AY803" s="72">
        <f t="shared" si="705"/>
        <v>0</v>
      </c>
      <c r="AZ803" s="72">
        <f t="shared" si="705"/>
        <v>0</v>
      </c>
      <c r="BA803" s="72">
        <f t="shared" si="705"/>
        <v>0</v>
      </c>
    </row>
    <row r="804" spans="2:53" x14ac:dyDescent="0.25">
      <c r="B804" t="str">
        <f t="shared" si="702"/>
        <v>ALTRI BENI</v>
      </c>
      <c r="C804" s="77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  <c r="AA804" s="72"/>
      <c r="AB804" s="72"/>
      <c r="AC804" s="72"/>
      <c r="AD804" s="72"/>
      <c r="AE804" s="72"/>
      <c r="AF804" s="72"/>
      <c r="AG804" s="72"/>
      <c r="AH804" s="72"/>
      <c r="AI804" s="72"/>
      <c r="AJ804" s="72"/>
      <c r="AK804" s="72"/>
      <c r="AL804" s="72"/>
      <c r="AM804" s="72"/>
      <c r="AN804" s="72"/>
      <c r="AO804" s="72"/>
      <c r="AP804" s="72"/>
      <c r="AQ804" s="72"/>
      <c r="AR804" s="72"/>
      <c r="AS804" s="72"/>
      <c r="AT804" s="72"/>
      <c r="AU804" s="72"/>
      <c r="AV804" s="72"/>
      <c r="AW804" s="72"/>
      <c r="AX804" s="72">
        <f t="shared" ref="AX804:BA804" si="706">+AW804+AX796</f>
        <v>0</v>
      </c>
      <c r="AY804" s="72">
        <f t="shared" si="706"/>
        <v>0</v>
      </c>
      <c r="AZ804" s="72">
        <f t="shared" si="706"/>
        <v>0</v>
      </c>
      <c r="BA804" s="72">
        <f t="shared" si="706"/>
        <v>0</v>
      </c>
    </row>
    <row r="805" spans="2:53" x14ac:dyDescent="0.25">
      <c r="B805" t="str">
        <f t="shared" si="702"/>
        <v>COSTI D'IMPIANTO E AMPLIAMENTO</v>
      </c>
      <c r="C805" s="77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  <c r="AA805" s="72"/>
      <c r="AB805" s="72"/>
      <c r="AC805" s="72"/>
      <c r="AD805" s="72"/>
      <c r="AE805" s="72"/>
      <c r="AF805" s="72"/>
      <c r="AG805" s="72"/>
      <c r="AH805" s="72"/>
      <c r="AI805" s="72"/>
      <c r="AJ805" s="72"/>
      <c r="AK805" s="72"/>
      <c r="AL805" s="72"/>
      <c r="AM805" s="72"/>
      <c r="AN805" s="72"/>
      <c r="AO805" s="72"/>
      <c r="AP805" s="72"/>
      <c r="AQ805" s="72"/>
      <c r="AR805" s="72"/>
      <c r="AS805" s="72"/>
      <c r="AT805" s="72"/>
      <c r="AU805" s="72"/>
      <c r="AV805" s="72"/>
      <c r="AW805" s="72"/>
      <c r="AX805" s="72">
        <f t="shared" ref="AX805:BA805" si="707">+AW805+AX797</f>
        <v>0</v>
      </c>
      <c r="AY805" s="72">
        <f t="shared" si="707"/>
        <v>0</v>
      </c>
      <c r="AZ805" s="72">
        <f t="shared" si="707"/>
        <v>0</v>
      </c>
      <c r="BA805" s="72">
        <f t="shared" si="707"/>
        <v>0</v>
      </c>
    </row>
    <row r="806" spans="2:53" x14ac:dyDescent="0.25">
      <c r="B806" t="str">
        <f t="shared" si="702"/>
        <v>Ricerca &amp; Sviluppo</v>
      </c>
      <c r="C806" s="77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  <c r="AA806" s="72"/>
      <c r="AB806" s="72"/>
      <c r="AC806" s="72"/>
      <c r="AD806" s="72"/>
      <c r="AE806" s="72"/>
      <c r="AF806" s="72"/>
      <c r="AG806" s="72"/>
      <c r="AH806" s="72"/>
      <c r="AI806" s="72"/>
      <c r="AJ806" s="72"/>
      <c r="AK806" s="72"/>
      <c r="AL806" s="72"/>
      <c r="AM806" s="72"/>
      <c r="AN806" s="72"/>
      <c r="AO806" s="72"/>
      <c r="AP806" s="72"/>
      <c r="AQ806" s="72"/>
      <c r="AR806" s="72"/>
      <c r="AS806" s="72"/>
      <c r="AT806" s="72"/>
      <c r="AU806" s="72"/>
      <c r="AV806" s="72"/>
      <c r="AW806" s="72"/>
      <c r="AX806" s="72">
        <f t="shared" ref="AX806:BA806" si="708">+AW806+AX798</f>
        <v>0</v>
      </c>
      <c r="AY806" s="72">
        <f t="shared" si="708"/>
        <v>0</v>
      </c>
      <c r="AZ806" s="72">
        <f t="shared" si="708"/>
        <v>0</v>
      </c>
      <c r="BA806" s="72">
        <f t="shared" si="708"/>
        <v>0</v>
      </c>
    </row>
    <row r="807" spans="2:53" x14ac:dyDescent="0.25">
      <c r="B807" t="str">
        <f t="shared" si="702"/>
        <v>ALTRE IMM.NI IMMATERIALI</v>
      </c>
      <c r="C807" s="77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  <c r="AA807" s="72"/>
      <c r="AB807" s="72"/>
      <c r="AC807" s="72"/>
      <c r="AD807" s="72"/>
      <c r="AE807" s="72"/>
      <c r="AF807" s="72"/>
      <c r="AG807" s="72"/>
      <c r="AH807" s="72"/>
      <c r="AI807" s="72"/>
      <c r="AJ807" s="72"/>
      <c r="AK807" s="72"/>
      <c r="AL807" s="72"/>
      <c r="AM807" s="72"/>
      <c r="AN807" s="72"/>
      <c r="AO807" s="72"/>
      <c r="AP807" s="72"/>
      <c r="AQ807" s="72"/>
      <c r="AR807" s="72"/>
      <c r="AS807" s="72"/>
      <c r="AT807" s="72"/>
      <c r="AU807" s="72"/>
      <c r="AV807" s="72"/>
      <c r="AW807" s="72"/>
      <c r="AX807" s="72">
        <f t="shared" ref="AX807:BA807" si="709">+AW807+AX799</f>
        <v>0</v>
      </c>
      <c r="AY807" s="72">
        <f t="shared" si="709"/>
        <v>0</v>
      </c>
      <c r="AZ807" s="72">
        <f t="shared" si="709"/>
        <v>0</v>
      </c>
      <c r="BA807" s="72">
        <f t="shared" si="709"/>
        <v>0</v>
      </c>
    </row>
    <row r="809" spans="2:53" ht="30" x14ac:dyDescent="0.25">
      <c r="C809" s="75" t="s">
        <v>274</v>
      </c>
      <c r="F809" s="75" t="s">
        <v>275</v>
      </c>
      <c r="G809" s="75" t="s">
        <v>275</v>
      </c>
      <c r="H809" s="75" t="s">
        <v>275</v>
      </c>
      <c r="I809" s="75" t="s">
        <v>275</v>
      </c>
      <c r="J809" s="75" t="s">
        <v>275</v>
      </c>
      <c r="K809" s="75" t="s">
        <v>275</v>
      </c>
      <c r="L809" s="75" t="s">
        <v>275</v>
      </c>
      <c r="M809" s="75" t="s">
        <v>275</v>
      </c>
      <c r="N809" s="75" t="s">
        <v>275</v>
      </c>
      <c r="O809" s="75" t="s">
        <v>275</v>
      </c>
      <c r="P809" s="75" t="s">
        <v>275</v>
      </c>
      <c r="Q809" s="75" t="s">
        <v>275</v>
      </c>
      <c r="R809" s="75" t="s">
        <v>275</v>
      </c>
      <c r="S809" s="75" t="s">
        <v>275</v>
      </c>
      <c r="T809" s="75" t="s">
        <v>275</v>
      </c>
      <c r="U809" s="75" t="s">
        <v>275</v>
      </c>
      <c r="V809" s="75" t="s">
        <v>275</v>
      </c>
      <c r="W809" s="75" t="s">
        <v>275</v>
      </c>
      <c r="X809" s="75" t="s">
        <v>275</v>
      </c>
      <c r="Y809" s="75" t="s">
        <v>275</v>
      </c>
      <c r="Z809" s="75" t="s">
        <v>275</v>
      </c>
      <c r="AA809" s="75" t="s">
        <v>275</v>
      </c>
      <c r="AB809" s="75" t="s">
        <v>275</v>
      </c>
      <c r="AC809" s="75" t="s">
        <v>275</v>
      </c>
      <c r="AD809" s="75" t="s">
        <v>275</v>
      </c>
      <c r="AE809" s="75" t="s">
        <v>275</v>
      </c>
      <c r="AF809" s="75" t="s">
        <v>275</v>
      </c>
      <c r="AG809" s="75" t="s">
        <v>275</v>
      </c>
      <c r="AH809" s="75" t="s">
        <v>275</v>
      </c>
      <c r="AI809" s="75" t="s">
        <v>275</v>
      </c>
      <c r="AJ809" s="75" t="s">
        <v>275</v>
      </c>
      <c r="AK809" s="75" t="s">
        <v>275</v>
      </c>
      <c r="AL809" s="75" t="s">
        <v>275</v>
      </c>
      <c r="AM809" s="75" t="s">
        <v>275</v>
      </c>
      <c r="AN809" s="75" t="s">
        <v>275</v>
      </c>
      <c r="AO809" s="75" t="s">
        <v>275</v>
      </c>
      <c r="AP809" s="75" t="s">
        <v>275</v>
      </c>
      <c r="AQ809" s="75" t="s">
        <v>275</v>
      </c>
      <c r="AR809" s="75" t="s">
        <v>275</v>
      </c>
      <c r="AS809" s="75" t="s">
        <v>275</v>
      </c>
      <c r="AT809" s="75" t="s">
        <v>275</v>
      </c>
      <c r="AU809" s="75" t="s">
        <v>275</v>
      </c>
      <c r="AV809" s="75" t="s">
        <v>275</v>
      </c>
      <c r="AW809" s="75" t="s">
        <v>275</v>
      </c>
      <c r="AX809" s="75" t="s">
        <v>275</v>
      </c>
      <c r="AY809" s="75" t="s">
        <v>275</v>
      </c>
      <c r="AZ809" s="75" t="s">
        <v>275</v>
      </c>
      <c r="BA809" s="75" t="s">
        <v>275</v>
      </c>
    </row>
    <row r="810" spans="2:53" x14ac:dyDescent="0.25">
      <c r="B810" t="str">
        <f t="shared" ref="B810:C816" si="710">+B793</f>
        <v>FABBRICATI</v>
      </c>
      <c r="C810" s="77">
        <f t="shared" si="710"/>
        <v>0.1</v>
      </c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  <c r="AA810" s="72"/>
      <c r="AB810" s="72"/>
      <c r="AC810" s="72"/>
      <c r="AD810" s="72"/>
      <c r="AE810" s="72"/>
      <c r="AF810" s="72"/>
      <c r="AG810" s="72"/>
      <c r="AH810" s="72"/>
      <c r="AI810" s="72"/>
      <c r="AJ810" s="72"/>
      <c r="AK810" s="72"/>
      <c r="AL810" s="72"/>
      <c r="AM810" s="72"/>
      <c r="AN810" s="72"/>
      <c r="AO810" s="72"/>
      <c r="AP810" s="72"/>
      <c r="AQ810" s="72"/>
      <c r="AR810" s="72"/>
      <c r="AS810" s="72"/>
      <c r="AT810" s="72"/>
      <c r="AU810" s="72"/>
      <c r="AV810" s="72"/>
      <c r="AW810" s="72"/>
      <c r="AX810" s="72"/>
      <c r="AY810" s="72">
        <f>+(AY$5*$C810)/12</f>
        <v>0</v>
      </c>
      <c r="AZ810" s="72">
        <f>+IF(AY818=$AY5,0,1)*(SUM($AY5)*$C810)/12</f>
        <v>0</v>
      </c>
      <c r="BA810" s="72">
        <f t="shared" ref="BA810" si="711">+IF(AZ818=$AY5,0,1)*(SUM($AY5)*$C810)/12</f>
        <v>0</v>
      </c>
    </row>
    <row r="811" spans="2:53" x14ac:dyDescent="0.25">
      <c r="B811" t="str">
        <f t="shared" si="710"/>
        <v>IMPIANTI E MACCHINARI</v>
      </c>
      <c r="C811" s="77">
        <f t="shared" si="710"/>
        <v>0.1</v>
      </c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  <c r="AA811" s="72"/>
      <c r="AB811" s="72"/>
      <c r="AC811" s="72"/>
      <c r="AD811" s="72"/>
      <c r="AE811" s="72"/>
      <c r="AF811" s="72"/>
      <c r="AG811" s="72"/>
      <c r="AH811" s="72"/>
      <c r="AI811" s="72"/>
      <c r="AJ811" s="72"/>
      <c r="AK811" s="72"/>
      <c r="AL811" s="72"/>
      <c r="AM811" s="72"/>
      <c r="AN811" s="72"/>
      <c r="AO811" s="72"/>
      <c r="AP811" s="72"/>
      <c r="AQ811" s="72"/>
      <c r="AR811" s="72"/>
      <c r="AS811" s="72"/>
      <c r="AT811" s="72"/>
      <c r="AU811" s="72"/>
      <c r="AV811" s="72"/>
      <c r="AW811" s="72"/>
      <c r="AX811" s="72"/>
      <c r="AY811" s="72">
        <f>+(AY$6*$C811)/12</f>
        <v>0</v>
      </c>
      <c r="AZ811" s="72">
        <f t="shared" ref="AZ811:BA816" si="712">+IF(AY819=$AY6,0,1)*(SUM($AY6)*$C811)/12</f>
        <v>0</v>
      </c>
      <c r="BA811" s="72">
        <f t="shared" si="712"/>
        <v>0</v>
      </c>
    </row>
    <row r="812" spans="2:53" x14ac:dyDescent="0.25">
      <c r="B812" t="str">
        <f t="shared" si="710"/>
        <v>ATTREZZATURE IND.LI E COMM.LI</v>
      </c>
      <c r="C812" s="77">
        <f t="shared" si="710"/>
        <v>0.1</v>
      </c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  <c r="AA812" s="72"/>
      <c r="AB812" s="72"/>
      <c r="AC812" s="72"/>
      <c r="AD812" s="72"/>
      <c r="AE812" s="72"/>
      <c r="AF812" s="72"/>
      <c r="AG812" s="72"/>
      <c r="AH812" s="72"/>
      <c r="AI812" s="72"/>
      <c r="AJ812" s="72"/>
      <c r="AK812" s="72"/>
      <c r="AL812" s="72"/>
      <c r="AM812" s="72"/>
      <c r="AN812" s="72"/>
      <c r="AO812" s="72"/>
      <c r="AP812" s="72"/>
      <c r="AQ812" s="72"/>
      <c r="AR812" s="72"/>
      <c r="AS812" s="72"/>
      <c r="AT812" s="72"/>
      <c r="AU812" s="72"/>
      <c r="AV812" s="72"/>
      <c r="AW812" s="72"/>
      <c r="AX812" s="72"/>
      <c r="AY812" s="72">
        <f>+(AY$7*$C812)/12</f>
        <v>0</v>
      </c>
      <c r="AZ812" s="72">
        <f t="shared" si="712"/>
        <v>0</v>
      </c>
      <c r="BA812" s="72">
        <f t="shared" si="712"/>
        <v>0</v>
      </c>
    </row>
    <row r="813" spans="2:53" x14ac:dyDescent="0.25">
      <c r="B813" t="str">
        <f t="shared" si="710"/>
        <v>ALTRI BENI</v>
      </c>
      <c r="C813" s="77">
        <f t="shared" si="710"/>
        <v>0.1</v>
      </c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  <c r="AA813" s="72"/>
      <c r="AB813" s="72"/>
      <c r="AC813" s="72"/>
      <c r="AD813" s="72"/>
      <c r="AE813" s="72"/>
      <c r="AF813" s="72"/>
      <c r="AG813" s="72"/>
      <c r="AH813" s="72"/>
      <c r="AI813" s="72"/>
      <c r="AJ813" s="72"/>
      <c r="AK813" s="72"/>
      <c r="AL813" s="72"/>
      <c r="AM813" s="72"/>
      <c r="AN813" s="72"/>
      <c r="AO813" s="72"/>
      <c r="AP813" s="72"/>
      <c r="AQ813" s="72"/>
      <c r="AR813" s="72"/>
      <c r="AS813" s="72"/>
      <c r="AT813" s="72"/>
      <c r="AU813" s="72"/>
      <c r="AV813" s="72"/>
      <c r="AW813" s="72"/>
      <c r="AX813" s="72"/>
      <c r="AY813" s="72">
        <f>+(AY$8*$C813)/12</f>
        <v>0</v>
      </c>
      <c r="AZ813" s="72">
        <f t="shared" si="712"/>
        <v>0</v>
      </c>
      <c r="BA813" s="72">
        <f t="shared" si="712"/>
        <v>0</v>
      </c>
    </row>
    <row r="814" spans="2:53" x14ac:dyDescent="0.25">
      <c r="B814" t="str">
        <f t="shared" si="710"/>
        <v>COSTI D'IMPIANTO E AMPLIAMENTO</v>
      </c>
      <c r="C814" s="77">
        <f t="shared" si="710"/>
        <v>0.1</v>
      </c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  <c r="AA814" s="72"/>
      <c r="AB814" s="72"/>
      <c r="AC814" s="72"/>
      <c r="AD814" s="72"/>
      <c r="AE814" s="72"/>
      <c r="AF814" s="72"/>
      <c r="AG814" s="72"/>
      <c r="AH814" s="72"/>
      <c r="AI814" s="72"/>
      <c r="AJ814" s="72"/>
      <c r="AK814" s="72"/>
      <c r="AL814" s="72"/>
      <c r="AM814" s="72"/>
      <c r="AN814" s="72"/>
      <c r="AO814" s="72"/>
      <c r="AP814" s="72"/>
      <c r="AQ814" s="72"/>
      <c r="AR814" s="72"/>
      <c r="AS814" s="72"/>
      <c r="AT814" s="72"/>
      <c r="AU814" s="72"/>
      <c r="AV814" s="72"/>
      <c r="AW814" s="72"/>
      <c r="AX814" s="72"/>
      <c r="AY814" s="72">
        <f>+(AY$9*$C814)/12</f>
        <v>0</v>
      </c>
      <c r="AZ814" s="72">
        <f t="shared" si="712"/>
        <v>0</v>
      </c>
      <c r="BA814" s="72">
        <f t="shared" si="712"/>
        <v>0</v>
      </c>
    </row>
    <row r="815" spans="2:53" x14ac:dyDescent="0.25">
      <c r="B815" t="str">
        <f t="shared" si="710"/>
        <v>Ricerca &amp; Sviluppo</v>
      </c>
      <c r="C815" s="77">
        <f t="shared" si="710"/>
        <v>0.1</v>
      </c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  <c r="AA815" s="72"/>
      <c r="AB815" s="72"/>
      <c r="AC815" s="72"/>
      <c r="AD815" s="72"/>
      <c r="AE815" s="72"/>
      <c r="AF815" s="72"/>
      <c r="AG815" s="72"/>
      <c r="AH815" s="72"/>
      <c r="AI815" s="72"/>
      <c r="AJ815" s="72"/>
      <c r="AK815" s="72"/>
      <c r="AL815" s="72"/>
      <c r="AM815" s="72"/>
      <c r="AN815" s="72"/>
      <c r="AO815" s="72"/>
      <c r="AP815" s="72"/>
      <c r="AQ815" s="72"/>
      <c r="AR815" s="72"/>
      <c r="AS815" s="72"/>
      <c r="AT815" s="72"/>
      <c r="AU815" s="72"/>
      <c r="AV815" s="72"/>
      <c r="AW815" s="72"/>
      <c r="AX815" s="72"/>
      <c r="AY815" s="72">
        <f>+(AY$10*$C815)/12</f>
        <v>0</v>
      </c>
      <c r="AZ815" s="72">
        <f t="shared" si="712"/>
        <v>0</v>
      </c>
      <c r="BA815" s="72">
        <f t="shared" si="712"/>
        <v>0</v>
      </c>
    </row>
    <row r="816" spans="2:53" x14ac:dyDescent="0.25">
      <c r="B816" t="str">
        <f t="shared" si="710"/>
        <v>ALTRE IMM.NI IMMATERIALI</v>
      </c>
      <c r="C816" s="77">
        <f t="shared" si="710"/>
        <v>0.1</v>
      </c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  <c r="AA816" s="72"/>
      <c r="AB816" s="72"/>
      <c r="AC816" s="72"/>
      <c r="AD816" s="72"/>
      <c r="AE816" s="72"/>
      <c r="AF816" s="72"/>
      <c r="AG816" s="72"/>
      <c r="AH816" s="72"/>
      <c r="AI816" s="72"/>
      <c r="AJ816" s="72"/>
      <c r="AK816" s="72"/>
      <c r="AL816" s="72"/>
      <c r="AM816" s="72"/>
      <c r="AN816" s="72"/>
      <c r="AO816" s="72"/>
      <c r="AP816" s="72"/>
      <c r="AQ816" s="72"/>
      <c r="AR816" s="72"/>
      <c r="AS816" s="72"/>
      <c r="AT816" s="72"/>
      <c r="AU816" s="72"/>
      <c r="AV816" s="72"/>
      <c r="AW816" s="72"/>
      <c r="AX816" s="72"/>
      <c r="AY816" s="72">
        <f>+(AY$11*$C816)/12</f>
        <v>0</v>
      </c>
      <c r="AZ816" s="72">
        <f t="shared" si="712"/>
        <v>0</v>
      </c>
      <c r="BA816" s="72">
        <f t="shared" si="712"/>
        <v>0</v>
      </c>
    </row>
    <row r="817" spans="2:53" ht="30" x14ac:dyDescent="0.25">
      <c r="C817" s="75"/>
      <c r="F817" s="75" t="s">
        <v>276</v>
      </c>
      <c r="G817" s="75" t="s">
        <v>276</v>
      </c>
      <c r="H817" s="75" t="s">
        <v>276</v>
      </c>
      <c r="I817" s="75" t="s">
        <v>276</v>
      </c>
      <c r="J817" s="75" t="s">
        <v>276</v>
      </c>
      <c r="K817" s="75" t="s">
        <v>276</v>
      </c>
      <c r="L817" s="75" t="s">
        <v>276</v>
      </c>
      <c r="M817" s="75" t="s">
        <v>276</v>
      </c>
      <c r="N817" s="75" t="s">
        <v>276</v>
      </c>
      <c r="O817" s="75" t="s">
        <v>276</v>
      </c>
      <c r="P817" s="75" t="s">
        <v>276</v>
      </c>
      <c r="Q817" s="75" t="s">
        <v>276</v>
      </c>
      <c r="R817" s="75" t="s">
        <v>276</v>
      </c>
      <c r="S817" s="75" t="s">
        <v>276</v>
      </c>
      <c r="T817" s="75" t="s">
        <v>276</v>
      </c>
      <c r="U817" s="75" t="s">
        <v>276</v>
      </c>
      <c r="V817" s="75" t="s">
        <v>276</v>
      </c>
      <c r="W817" s="75" t="s">
        <v>276</v>
      </c>
      <c r="X817" s="75" t="s">
        <v>276</v>
      </c>
      <c r="Y817" s="75" t="s">
        <v>276</v>
      </c>
      <c r="Z817" s="75" t="s">
        <v>276</v>
      </c>
      <c r="AA817" s="75" t="s">
        <v>276</v>
      </c>
      <c r="AB817" s="75" t="s">
        <v>276</v>
      </c>
      <c r="AC817" s="75" t="s">
        <v>276</v>
      </c>
      <c r="AD817" s="75" t="s">
        <v>276</v>
      </c>
      <c r="AE817" s="75" t="s">
        <v>276</v>
      </c>
      <c r="AF817" s="75" t="s">
        <v>276</v>
      </c>
      <c r="AG817" s="75" t="s">
        <v>276</v>
      </c>
      <c r="AH817" s="75" t="s">
        <v>276</v>
      </c>
      <c r="AI817" s="75" t="s">
        <v>276</v>
      </c>
      <c r="AJ817" s="75" t="s">
        <v>276</v>
      </c>
      <c r="AK817" s="75" t="s">
        <v>276</v>
      </c>
      <c r="AL817" s="75" t="s">
        <v>276</v>
      </c>
      <c r="AM817" s="75" t="s">
        <v>276</v>
      </c>
      <c r="AN817" s="75" t="s">
        <v>276</v>
      </c>
      <c r="AO817" s="75" t="s">
        <v>276</v>
      </c>
      <c r="AP817" s="75" t="s">
        <v>276</v>
      </c>
      <c r="AQ817" s="75" t="s">
        <v>276</v>
      </c>
      <c r="AR817" s="75" t="s">
        <v>276</v>
      </c>
      <c r="AS817" s="75" t="s">
        <v>276</v>
      </c>
      <c r="AT817" s="75" t="s">
        <v>276</v>
      </c>
      <c r="AU817" s="75" t="s">
        <v>276</v>
      </c>
      <c r="AV817" s="75" t="s">
        <v>276</v>
      </c>
      <c r="AW817" s="75" t="s">
        <v>276</v>
      </c>
      <c r="AX817" s="75" t="s">
        <v>276</v>
      </c>
      <c r="AY817" s="75" t="s">
        <v>276</v>
      </c>
      <c r="AZ817" s="75" t="s">
        <v>276</v>
      </c>
      <c r="BA817" s="75" t="s">
        <v>276</v>
      </c>
    </row>
    <row r="818" spans="2:53" x14ac:dyDescent="0.25">
      <c r="B818" t="str">
        <f t="shared" ref="B818:B824" si="713">+B810</f>
        <v>FABBRICATI</v>
      </c>
      <c r="C818" s="77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  <c r="AA818" s="72"/>
      <c r="AB818" s="72"/>
      <c r="AC818" s="72"/>
      <c r="AD818" s="72"/>
      <c r="AE818" s="72"/>
      <c r="AF818" s="72"/>
      <c r="AG818" s="72"/>
      <c r="AH818" s="72"/>
      <c r="AI818" s="72"/>
      <c r="AJ818" s="72"/>
      <c r="AK818" s="72"/>
      <c r="AL818" s="72"/>
      <c r="AM818" s="72"/>
      <c r="AN818" s="72"/>
      <c r="AO818" s="72"/>
      <c r="AP818" s="72"/>
      <c r="AQ818" s="72"/>
      <c r="AR818" s="72"/>
      <c r="AS818" s="72"/>
      <c r="AT818" s="72"/>
      <c r="AU818" s="72"/>
      <c r="AV818" s="72"/>
      <c r="AW818" s="72"/>
      <c r="AX818" s="72"/>
      <c r="AY818" s="72">
        <f t="shared" ref="AY818:BA818" si="714">+AX818+AY810</f>
        <v>0</v>
      </c>
      <c r="AZ818" s="72">
        <f t="shared" si="714"/>
        <v>0</v>
      </c>
      <c r="BA818" s="72">
        <f t="shared" si="714"/>
        <v>0</v>
      </c>
    </row>
    <row r="819" spans="2:53" x14ac:dyDescent="0.25">
      <c r="B819" t="str">
        <f t="shared" si="713"/>
        <v>IMPIANTI E MACCHINARI</v>
      </c>
      <c r="C819" s="77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  <c r="AA819" s="72"/>
      <c r="AB819" s="72"/>
      <c r="AC819" s="72"/>
      <c r="AD819" s="72"/>
      <c r="AE819" s="72"/>
      <c r="AF819" s="72"/>
      <c r="AG819" s="72"/>
      <c r="AH819" s="72"/>
      <c r="AI819" s="72"/>
      <c r="AJ819" s="72"/>
      <c r="AK819" s="72"/>
      <c r="AL819" s="72"/>
      <c r="AM819" s="72"/>
      <c r="AN819" s="72"/>
      <c r="AO819" s="72"/>
      <c r="AP819" s="72"/>
      <c r="AQ819" s="72"/>
      <c r="AR819" s="72"/>
      <c r="AS819" s="72"/>
      <c r="AT819" s="72"/>
      <c r="AU819" s="72"/>
      <c r="AV819" s="72"/>
      <c r="AW819" s="72"/>
      <c r="AX819" s="72"/>
      <c r="AY819" s="72">
        <f t="shared" ref="AY819:BA819" si="715">+AX819+AY811</f>
        <v>0</v>
      </c>
      <c r="AZ819" s="72">
        <f t="shared" si="715"/>
        <v>0</v>
      </c>
      <c r="BA819" s="72">
        <f t="shared" si="715"/>
        <v>0</v>
      </c>
    </row>
    <row r="820" spans="2:53" x14ac:dyDescent="0.25">
      <c r="B820" t="str">
        <f t="shared" si="713"/>
        <v>ATTREZZATURE IND.LI E COMM.LI</v>
      </c>
      <c r="C820" s="77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  <c r="AA820" s="72"/>
      <c r="AB820" s="72"/>
      <c r="AC820" s="72"/>
      <c r="AD820" s="72"/>
      <c r="AE820" s="72"/>
      <c r="AF820" s="72"/>
      <c r="AG820" s="72"/>
      <c r="AH820" s="72"/>
      <c r="AI820" s="72"/>
      <c r="AJ820" s="72"/>
      <c r="AK820" s="72"/>
      <c r="AL820" s="72"/>
      <c r="AM820" s="72"/>
      <c r="AN820" s="72"/>
      <c r="AO820" s="72"/>
      <c r="AP820" s="72"/>
      <c r="AQ820" s="72"/>
      <c r="AR820" s="72"/>
      <c r="AS820" s="72"/>
      <c r="AT820" s="72"/>
      <c r="AU820" s="72"/>
      <c r="AV820" s="72"/>
      <c r="AW820" s="72"/>
      <c r="AX820" s="72"/>
      <c r="AY820" s="72">
        <f t="shared" ref="AY820:BA820" si="716">+AX820+AY812</f>
        <v>0</v>
      </c>
      <c r="AZ820" s="72">
        <f t="shared" si="716"/>
        <v>0</v>
      </c>
      <c r="BA820" s="72">
        <f t="shared" si="716"/>
        <v>0</v>
      </c>
    </row>
    <row r="821" spans="2:53" x14ac:dyDescent="0.25">
      <c r="B821" t="str">
        <f t="shared" si="713"/>
        <v>ALTRI BENI</v>
      </c>
      <c r="C821" s="77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  <c r="AA821" s="72"/>
      <c r="AB821" s="72"/>
      <c r="AC821" s="72"/>
      <c r="AD821" s="72"/>
      <c r="AE821" s="72"/>
      <c r="AF821" s="72"/>
      <c r="AG821" s="72"/>
      <c r="AH821" s="72"/>
      <c r="AI821" s="72"/>
      <c r="AJ821" s="72"/>
      <c r="AK821" s="72"/>
      <c r="AL821" s="72"/>
      <c r="AM821" s="72"/>
      <c r="AN821" s="72"/>
      <c r="AO821" s="72"/>
      <c r="AP821" s="72"/>
      <c r="AQ821" s="72"/>
      <c r="AR821" s="72"/>
      <c r="AS821" s="72"/>
      <c r="AT821" s="72"/>
      <c r="AU821" s="72"/>
      <c r="AV821" s="72"/>
      <c r="AW821" s="72"/>
      <c r="AX821" s="72"/>
      <c r="AY821" s="72">
        <f t="shared" ref="AY821:BA821" si="717">+AX821+AY813</f>
        <v>0</v>
      </c>
      <c r="AZ821" s="72">
        <f t="shared" si="717"/>
        <v>0</v>
      </c>
      <c r="BA821" s="72">
        <f t="shared" si="717"/>
        <v>0</v>
      </c>
    </row>
    <row r="822" spans="2:53" x14ac:dyDescent="0.25">
      <c r="B822" t="str">
        <f t="shared" si="713"/>
        <v>COSTI D'IMPIANTO E AMPLIAMENTO</v>
      </c>
      <c r="C822" s="77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  <c r="AA822" s="72"/>
      <c r="AB822" s="72"/>
      <c r="AC822" s="72"/>
      <c r="AD822" s="72"/>
      <c r="AE822" s="72"/>
      <c r="AF822" s="72"/>
      <c r="AG822" s="72"/>
      <c r="AH822" s="72"/>
      <c r="AI822" s="72"/>
      <c r="AJ822" s="72"/>
      <c r="AK822" s="72"/>
      <c r="AL822" s="72"/>
      <c r="AM822" s="72"/>
      <c r="AN822" s="72"/>
      <c r="AO822" s="72"/>
      <c r="AP822" s="72"/>
      <c r="AQ822" s="72"/>
      <c r="AR822" s="72"/>
      <c r="AS822" s="72"/>
      <c r="AT822" s="72"/>
      <c r="AU822" s="72"/>
      <c r="AV822" s="72"/>
      <c r="AW822" s="72"/>
      <c r="AX822" s="72"/>
      <c r="AY822" s="72">
        <f t="shared" ref="AY822:BA822" si="718">+AX822+AY814</f>
        <v>0</v>
      </c>
      <c r="AZ822" s="72">
        <f t="shared" si="718"/>
        <v>0</v>
      </c>
      <c r="BA822" s="72">
        <f t="shared" si="718"/>
        <v>0</v>
      </c>
    </row>
    <row r="823" spans="2:53" x14ac:dyDescent="0.25">
      <c r="B823" t="str">
        <f t="shared" si="713"/>
        <v>Ricerca &amp; Sviluppo</v>
      </c>
      <c r="C823" s="77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  <c r="AA823" s="72"/>
      <c r="AB823" s="72"/>
      <c r="AC823" s="72"/>
      <c r="AD823" s="72"/>
      <c r="AE823" s="72"/>
      <c r="AF823" s="72"/>
      <c r="AG823" s="72"/>
      <c r="AH823" s="72"/>
      <c r="AI823" s="72"/>
      <c r="AJ823" s="72"/>
      <c r="AK823" s="72"/>
      <c r="AL823" s="72"/>
      <c r="AM823" s="72"/>
      <c r="AN823" s="72"/>
      <c r="AO823" s="72"/>
      <c r="AP823" s="72"/>
      <c r="AQ823" s="72"/>
      <c r="AR823" s="72"/>
      <c r="AS823" s="72"/>
      <c r="AT823" s="72"/>
      <c r="AU823" s="72"/>
      <c r="AV823" s="72"/>
      <c r="AW823" s="72"/>
      <c r="AX823" s="72"/>
      <c r="AY823" s="72">
        <f t="shared" ref="AY823:BA823" si="719">+AX823+AY815</f>
        <v>0</v>
      </c>
      <c r="AZ823" s="72">
        <f t="shared" si="719"/>
        <v>0</v>
      </c>
      <c r="BA823" s="72">
        <f t="shared" si="719"/>
        <v>0</v>
      </c>
    </row>
    <row r="824" spans="2:53" x14ac:dyDescent="0.25">
      <c r="B824" t="str">
        <f t="shared" si="713"/>
        <v>ALTRE IMM.NI IMMATERIALI</v>
      </c>
      <c r="C824" s="77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  <c r="AA824" s="72"/>
      <c r="AB824" s="72"/>
      <c r="AC824" s="72"/>
      <c r="AD824" s="72"/>
      <c r="AE824" s="72"/>
      <c r="AF824" s="72"/>
      <c r="AG824" s="72"/>
      <c r="AH824" s="72"/>
      <c r="AI824" s="72"/>
      <c r="AJ824" s="72"/>
      <c r="AK824" s="72"/>
      <c r="AL824" s="72"/>
      <c r="AM824" s="72"/>
      <c r="AN824" s="72"/>
      <c r="AO824" s="72"/>
      <c r="AP824" s="72"/>
      <c r="AQ824" s="72"/>
      <c r="AR824" s="72"/>
      <c r="AS824" s="72"/>
      <c r="AT824" s="72"/>
      <c r="AU824" s="72"/>
      <c r="AV824" s="72"/>
      <c r="AW824" s="72"/>
      <c r="AX824" s="72"/>
      <c r="AY824" s="72">
        <f t="shared" ref="AY824:BA824" si="720">+AX824+AY816</f>
        <v>0</v>
      </c>
      <c r="AZ824" s="72">
        <f t="shared" si="720"/>
        <v>0</v>
      </c>
      <c r="BA824" s="72">
        <f t="shared" si="720"/>
        <v>0</v>
      </c>
    </row>
    <row r="826" spans="2:53" ht="30" x14ac:dyDescent="0.25">
      <c r="C826" s="75" t="s">
        <v>274</v>
      </c>
      <c r="F826" s="75" t="s">
        <v>275</v>
      </c>
      <c r="G826" s="75" t="s">
        <v>275</v>
      </c>
      <c r="H826" s="75" t="s">
        <v>275</v>
      </c>
      <c r="I826" s="75" t="s">
        <v>275</v>
      </c>
      <c r="J826" s="75" t="s">
        <v>275</v>
      </c>
      <c r="K826" s="75" t="s">
        <v>275</v>
      </c>
      <c r="L826" s="75" t="s">
        <v>275</v>
      </c>
      <c r="M826" s="75" t="s">
        <v>275</v>
      </c>
      <c r="N826" s="75" t="s">
        <v>275</v>
      </c>
      <c r="O826" s="75" t="s">
        <v>275</v>
      </c>
      <c r="P826" s="75" t="s">
        <v>275</v>
      </c>
      <c r="Q826" s="75" t="s">
        <v>275</v>
      </c>
      <c r="R826" s="75" t="s">
        <v>275</v>
      </c>
      <c r="S826" s="75" t="s">
        <v>275</v>
      </c>
      <c r="T826" s="75" t="s">
        <v>275</v>
      </c>
      <c r="U826" s="75" t="s">
        <v>275</v>
      </c>
      <c r="V826" s="75" t="s">
        <v>275</v>
      </c>
      <c r="W826" s="75" t="s">
        <v>275</v>
      </c>
      <c r="X826" s="75" t="s">
        <v>275</v>
      </c>
      <c r="Y826" s="75" t="s">
        <v>275</v>
      </c>
      <c r="Z826" s="75" t="s">
        <v>275</v>
      </c>
      <c r="AA826" s="75" t="s">
        <v>275</v>
      </c>
      <c r="AB826" s="75" t="s">
        <v>275</v>
      </c>
      <c r="AC826" s="75" t="s">
        <v>275</v>
      </c>
      <c r="AD826" s="75" t="s">
        <v>275</v>
      </c>
      <c r="AE826" s="75" t="s">
        <v>275</v>
      </c>
      <c r="AF826" s="75" t="s">
        <v>275</v>
      </c>
      <c r="AG826" s="75" t="s">
        <v>275</v>
      </c>
      <c r="AH826" s="75" t="s">
        <v>275</v>
      </c>
      <c r="AI826" s="75" t="s">
        <v>275</v>
      </c>
      <c r="AJ826" s="75" t="s">
        <v>275</v>
      </c>
      <c r="AK826" s="75" t="s">
        <v>275</v>
      </c>
      <c r="AL826" s="75" t="s">
        <v>275</v>
      </c>
      <c r="AM826" s="75" t="s">
        <v>275</v>
      </c>
      <c r="AN826" s="75" t="s">
        <v>275</v>
      </c>
      <c r="AO826" s="75" t="s">
        <v>275</v>
      </c>
      <c r="AP826" s="75" t="s">
        <v>275</v>
      </c>
      <c r="AQ826" s="75" t="s">
        <v>275</v>
      </c>
      <c r="AR826" s="75" t="s">
        <v>275</v>
      </c>
      <c r="AS826" s="75" t="s">
        <v>275</v>
      </c>
      <c r="AT826" s="75" t="s">
        <v>275</v>
      </c>
      <c r="AU826" s="75" t="s">
        <v>275</v>
      </c>
      <c r="AV826" s="75" t="s">
        <v>275</v>
      </c>
      <c r="AW826" s="75" t="s">
        <v>275</v>
      </c>
      <c r="AX826" s="75" t="s">
        <v>275</v>
      </c>
      <c r="AY826" s="75" t="s">
        <v>275</v>
      </c>
      <c r="AZ826" s="75" t="s">
        <v>275</v>
      </c>
      <c r="BA826" s="75" t="s">
        <v>275</v>
      </c>
    </row>
    <row r="827" spans="2:53" x14ac:dyDescent="0.25">
      <c r="B827" t="str">
        <f t="shared" ref="B827:C833" si="721">+B810</f>
        <v>FABBRICATI</v>
      </c>
      <c r="C827" s="77">
        <f t="shared" si="721"/>
        <v>0.1</v>
      </c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  <c r="AA827" s="72"/>
      <c r="AB827" s="72"/>
      <c r="AC827" s="72"/>
      <c r="AD827" s="72"/>
      <c r="AE827" s="72"/>
      <c r="AF827" s="72"/>
      <c r="AG827" s="72"/>
      <c r="AH827" s="72"/>
      <c r="AI827" s="72"/>
      <c r="AJ827" s="72"/>
      <c r="AK827" s="72"/>
      <c r="AL827" s="72"/>
      <c r="AM827" s="72"/>
      <c r="AN827" s="72"/>
      <c r="AO827" s="72"/>
      <c r="AP827" s="72"/>
      <c r="AQ827" s="72"/>
      <c r="AR827" s="72"/>
      <c r="AS827" s="72"/>
      <c r="AT827" s="72"/>
      <c r="AU827" s="72"/>
      <c r="AV827" s="72"/>
      <c r="AW827" s="72"/>
      <c r="AX827" s="72"/>
      <c r="AY827" s="72"/>
      <c r="AZ827" s="72">
        <f>+(AZ$5*$C827)/12</f>
        <v>0</v>
      </c>
      <c r="BA827" s="72">
        <f>+IF(AZ835=$AZ5,0,1)*(SUM($AZ5)*$C827)/12</f>
        <v>0</v>
      </c>
    </row>
    <row r="828" spans="2:53" x14ac:dyDescent="0.25">
      <c r="B828" t="str">
        <f t="shared" si="721"/>
        <v>IMPIANTI E MACCHINARI</v>
      </c>
      <c r="C828" s="77">
        <f t="shared" si="721"/>
        <v>0.1</v>
      </c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  <c r="AA828" s="72"/>
      <c r="AB828" s="72"/>
      <c r="AC828" s="72"/>
      <c r="AD828" s="72"/>
      <c r="AE828" s="72"/>
      <c r="AF828" s="72"/>
      <c r="AG828" s="72"/>
      <c r="AH828" s="72"/>
      <c r="AI828" s="72"/>
      <c r="AJ828" s="72"/>
      <c r="AK828" s="72"/>
      <c r="AL828" s="72"/>
      <c r="AM828" s="72"/>
      <c r="AN828" s="72"/>
      <c r="AO828" s="72"/>
      <c r="AP828" s="72"/>
      <c r="AQ828" s="72"/>
      <c r="AR828" s="72"/>
      <c r="AS828" s="72"/>
      <c r="AT828" s="72"/>
      <c r="AU828" s="72"/>
      <c r="AV828" s="72"/>
      <c r="AW828" s="72"/>
      <c r="AX828" s="72"/>
      <c r="AY828" s="72"/>
      <c r="AZ828" s="72">
        <f>+(AZ$6*$C828)/12</f>
        <v>0</v>
      </c>
      <c r="BA828" s="72">
        <f t="shared" ref="BA828:BA833" si="722">+IF(AZ836=$AZ6,0,1)*(SUM($AZ6)*$C828)/12</f>
        <v>0</v>
      </c>
    </row>
    <row r="829" spans="2:53" x14ac:dyDescent="0.25">
      <c r="B829" t="str">
        <f t="shared" si="721"/>
        <v>ATTREZZATURE IND.LI E COMM.LI</v>
      </c>
      <c r="C829" s="77">
        <f t="shared" si="721"/>
        <v>0.1</v>
      </c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  <c r="AA829" s="72"/>
      <c r="AB829" s="72"/>
      <c r="AC829" s="72"/>
      <c r="AD829" s="72"/>
      <c r="AE829" s="72"/>
      <c r="AF829" s="72"/>
      <c r="AG829" s="72"/>
      <c r="AH829" s="72"/>
      <c r="AI829" s="72"/>
      <c r="AJ829" s="72"/>
      <c r="AK829" s="72"/>
      <c r="AL829" s="72"/>
      <c r="AM829" s="72"/>
      <c r="AN829" s="72"/>
      <c r="AO829" s="72"/>
      <c r="AP829" s="72"/>
      <c r="AQ829" s="72"/>
      <c r="AR829" s="72"/>
      <c r="AS829" s="72"/>
      <c r="AT829" s="72"/>
      <c r="AU829" s="72"/>
      <c r="AV829" s="72"/>
      <c r="AW829" s="72"/>
      <c r="AX829" s="72"/>
      <c r="AY829" s="72"/>
      <c r="AZ829" s="72">
        <f>+(AZ$7*$C829)/12</f>
        <v>0</v>
      </c>
      <c r="BA829" s="72">
        <f t="shared" si="722"/>
        <v>0</v>
      </c>
    </row>
    <row r="830" spans="2:53" x14ac:dyDescent="0.25">
      <c r="B830" t="str">
        <f t="shared" si="721"/>
        <v>ALTRI BENI</v>
      </c>
      <c r="C830" s="77">
        <f t="shared" si="721"/>
        <v>0.1</v>
      </c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  <c r="AA830" s="72"/>
      <c r="AB830" s="72"/>
      <c r="AC830" s="72"/>
      <c r="AD830" s="72"/>
      <c r="AE830" s="72"/>
      <c r="AF830" s="72"/>
      <c r="AG830" s="72"/>
      <c r="AH830" s="72"/>
      <c r="AI830" s="72"/>
      <c r="AJ830" s="72"/>
      <c r="AK830" s="72"/>
      <c r="AL830" s="72"/>
      <c r="AM830" s="72"/>
      <c r="AN830" s="72"/>
      <c r="AO830" s="72"/>
      <c r="AP830" s="72"/>
      <c r="AQ830" s="72"/>
      <c r="AR830" s="72"/>
      <c r="AS830" s="72"/>
      <c r="AT830" s="72"/>
      <c r="AU830" s="72"/>
      <c r="AV830" s="72"/>
      <c r="AW830" s="72"/>
      <c r="AX830" s="72"/>
      <c r="AY830" s="72"/>
      <c r="AZ830" s="72">
        <f>+(AZ$8*$C830)/12</f>
        <v>0</v>
      </c>
      <c r="BA830" s="72">
        <f t="shared" si="722"/>
        <v>0</v>
      </c>
    </row>
    <row r="831" spans="2:53" x14ac:dyDescent="0.25">
      <c r="B831" t="str">
        <f t="shared" si="721"/>
        <v>COSTI D'IMPIANTO E AMPLIAMENTO</v>
      </c>
      <c r="C831" s="77">
        <f t="shared" si="721"/>
        <v>0.1</v>
      </c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  <c r="AA831" s="72"/>
      <c r="AB831" s="72"/>
      <c r="AC831" s="72"/>
      <c r="AD831" s="72"/>
      <c r="AE831" s="72"/>
      <c r="AF831" s="72"/>
      <c r="AG831" s="72"/>
      <c r="AH831" s="72"/>
      <c r="AI831" s="72"/>
      <c r="AJ831" s="72"/>
      <c r="AK831" s="72"/>
      <c r="AL831" s="72"/>
      <c r="AM831" s="72"/>
      <c r="AN831" s="72"/>
      <c r="AO831" s="72"/>
      <c r="AP831" s="72"/>
      <c r="AQ831" s="72"/>
      <c r="AR831" s="72"/>
      <c r="AS831" s="72"/>
      <c r="AT831" s="72"/>
      <c r="AU831" s="72"/>
      <c r="AV831" s="72"/>
      <c r="AW831" s="72"/>
      <c r="AX831" s="72"/>
      <c r="AY831" s="72"/>
      <c r="AZ831" s="72">
        <f>+(AZ$9*$C831)/12</f>
        <v>0</v>
      </c>
      <c r="BA831" s="72">
        <f t="shared" si="722"/>
        <v>0</v>
      </c>
    </row>
    <row r="832" spans="2:53" x14ac:dyDescent="0.25">
      <c r="B832" t="str">
        <f t="shared" si="721"/>
        <v>Ricerca &amp; Sviluppo</v>
      </c>
      <c r="C832" s="77">
        <f t="shared" si="721"/>
        <v>0.1</v>
      </c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  <c r="AA832" s="72"/>
      <c r="AB832" s="72"/>
      <c r="AC832" s="72"/>
      <c r="AD832" s="72"/>
      <c r="AE832" s="72"/>
      <c r="AF832" s="72"/>
      <c r="AG832" s="72"/>
      <c r="AH832" s="72"/>
      <c r="AI832" s="72"/>
      <c r="AJ832" s="72"/>
      <c r="AK832" s="72"/>
      <c r="AL832" s="72"/>
      <c r="AM832" s="72"/>
      <c r="AN832" s="72"/>
      <c r="AO832" s="72"/>
      <c r="AP832" s="72"/>
      <c r="AQ832" s="72"/>
      <c r="AR832" s="72"/>
      <c r="AS832" s="72"/>
      <c r="AT832" s="72"/>
      <c r="AU832" s="72"/>
      <c r="AV832" s="72"/>
      <c r="AW832" s="72"/>
      <c r="AX832" s="72"/>
      <c r="AY832" s="72"/>
      <c r="AZ832" s="72">
        <f>+(AZ$10*$C832)/12</f>
        <v>0</v>
      </c>
      <c r="BA832" s="72">
        <f t="shared" si="722"/>
        <v>0</v>
      </c>
    </row>
    <row r="833" spans="2:53" x14ac:dyDescent="0.25">
      <c r="B833" t="str">
        <f t="shared" si="721"/>
        <v>ALTRE IMM.NI IMMATERIALI</v>
      </c>
      <c r="C833" s="77">
        <f t="shared" si="721"/>
        <v>0.1</v>
      </c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  <c r="AA833" s="72"/>
      <c r="AB833" s="72"/>
      <c r="AC833" s="72"/>
      <c r="AD833" s="72"/>
      <c r="AE833" s="72"/>
      <c r="AF833" s="72"/>
      <c r="AG833" s="72"/>
      <c r="AH833" s="72"/>
      <c r="AI833" s="72"/>
      <c r="AJ833" s="72"/>
      <c r="AK833" s="72"/>
      <c r="AL833" s="72"/>
      <c r="AM833" s="72"/>
      <c r="AN833" s="72"/>
      <c r="AO833" s="72"/>
      <c r="AP833" s="72"/>
      <c r="AQ833" s="72"/>
      <c r="AR833" s="72"/>
      <c r="AS833" s="72"/>
      <c r="AT833" s="72"/>
      <c r="AU833" s="72"/>
      <c r="AV833" s="72"/>
      <c r="AW833" s="72"/>
      <c r="AX833" s="72"/>
      <c r="AY833" s="72"/>
      <c r="AZ833" s="72">
        <f>+(AZ$11*$C833)/12</f>
        <v>0</v>
      </c>
      <c r="BA833" s="72">
        <f t="shared" si="722"/>
        <v>0</v>
      </c>
    </row>
    <row r="834" spans="2:53" ht="30" x14ac:dyDescent="0.25">
      <c r="C834" s="75"/>
      <c r="F834" s="75" t="s">
        <v>276</v>
      </c>
      <c r="G834" s="75" t="s">
        <v>276</v>
      </c>
      <c r="H834" s="75" t="s">
        <v>276</v>
      </c>
      <c r="I834" s="75" t="s">
        <v>276</v>
      </c>
      <c r="J834" s="75" t="s">
        <v>276</v>
      </c>
      <c r="K834" s="75" t="s">
        <v>276</v>
      </c>
      <c r="L834" s="75" t="s">
        <v>276</v>
      </c>
      <c r="M834" s="75" t="s">
        <v>276</v>
      </c>
      <c r="N834" s="75" t="s">
        <v>276</v>
      </c>
      <c r="O834" s="75" t="s">
        <v>276</v>
      </c>
      <c r="P834" s="75" t="s">
        <v>276</v>
      </c>
      <c r="Q834" s="75" t="s">
        <v>276</v>
      </c>
      <c r="R834" s="75" t="s">
        <v>276</v>
      </c>
      <c r="S834" s="75" t="s">
        <v>276</v>
      </c>
      <c r="T834" s="75" t="s">
        <v>276</v>
      </c>
      <c r="U834" s="75" t="s">
        <v>276</v>
      </c>
      <c r="V834" s="75" t="s">
        <v>276</v>
      </c>
      <c r="W834" s="75" t="s">
        <v>276</v>
      </c>
      <c r="X834" s="75" t="s">
        <v>276</v>
      </c>
      <c r="Y834" s="75" t="s">
        <v>276</v>
      </c>
      <c r="Z834" s="75" t="s">
        <v>276</v>
      </c>
      <c r="AA834" s="75" t="s">
        <v>276</v>
      </c>
      <c r="AB834" s="75" t="s">
        <v>276</v>
      </c>
      <c r="AC834" s="75" t="s">
        <v>276</v>
      </c>
      <c r="AD834" s="75" t="s">
        <v>276</v>
      </c>
      <c r="AE834" s="75" t="s">
        <v>276</v>
      </c>
      <c r="AF834" s="75" t="s">
        <v>276</v>
      </c>
      <c r="AG834" s="75" t="s">
        <v>276</v>
      </c>
      <c r="AH834" s="75" t="s">
        <v>276</v>
      </c>
      <c r="AI834" s="75" t="s">
        <v>276</v>
      </c>
      <c r="AJ834" s="75" t="s">
        <v>276</v>
      </c>
      <c r="AK834" s="75" t="s">
        <v>276</v>
      </c>
      <c r="AL834" s="75" t="s">
        <v>276</v>
      </c>
      <c r="AM834" s="75" t="s">
        <v>276</v>
      </c>
      <c r="AN834" s="75" t="s">
        <v>276</v>
      </c>
      <c r="AO834" s="75" t="s">
        <v>276</v>
      </c>
      <c r="AP834" s="75" t="s">
        <v>276</v>
      </c>
      <c r="AQ834" s="75" t="s">
        <v>276</v>
      </c>
      <c r="AR834" s="75" t="s">
        <v>276</v>
      </c>
      <c r="AS834" s="75" t="s">
        <v>276</v>
      </c>
      <c r="AT834" s="75" t="s">
        <v>276</v>
      </c>
      <c r="AU834" s="75" t="s">
        <v>276</v>
      </c>
      <c r="AV834" s="75" t="s">
        <v>276</v>
      </c>
      <c r="AW834" s="75" t="s">
        <v>276</v>
      </c>
      <c r="AX834" s="75" t="s">
        <v>276</v>
      </c>
      <c r="AY834" s="75" t="s">
        <v>276</v>
      </c>
      <c r="AZ834" s="75" t="s">
        <v>276</v>
      </c>
      <c r="BA834" s="75" t="s">
        <v>276</v>
      </c>
    </row>
    <row r="835" spans="2:53" x14ac:dyDescent="0.25">
      <c r="B835" t="str">
        <f t="shared" ref="B835:B841" si="723">+B827</f>
        <v>FABBRICATI</v>
      </c>
      <c r="C835" s="77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  <c r="AA835" s="72"/>
      <c r="AB835" s="72"/>
      <c r="AC835" s="72"/>
      <c r="AD835" s="72"/>
      <c r="AE835" s="72"/>
      <c r="AF835" s="72"/>
      <c r="AG835" s="72"/>
      <c r="AH835" s="72"/>
      <c r="AI835" s="72"/>
      <c r="AJ835" s="72"/>
      <c r="AK835" s="72"/>
      <c r="AL835" s="72"/>
      <c r="AM835" s="72"/>
      <c r="AN835" s="72"/>
      <c r="AO835" s="72"/>
      <c r="AP835" s="72"/>
      <c r="AQ835" s="72"/>
      <c r="AR835" s="72"/>
      <c r="AS835" s="72"/>
      <c r="AT835" s="72"/>
      <c r="AU835" s="72"/>
      <c r="AV835" s="72"/>
      <c r="AW835" s="72"/>
      <c r="AX835" s="72"/>
      <c r="AY835" s="72"/>
      <c r="AZ835" s="72">
        <f t="shared" ref="AZ835:BA835" si="724">+AY835+AZ827</f>
        <v>0</v>
      </c>
      <c r="BA835" s="72">
        <f t="shared" si="724"/>
        <v>0</v>
      </c>
    </row>
    <row r="836" spans="2:53" x14ac:dyDescent="0.25">
      <c r="B836" t="str">
        <f t="shared" si="723"/>
        <v>IMPIANTI E MACCHINARI</v>
      </c>
      <c r="C836" s="77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  <c r="AA836" s="72"/>
      <c r="AB836" s="72"/>
      <c r="AC836" s="72"/>
      <c r="AD836" s="72"/>
      <c r="AE836" s="72"/>
      <c r="AF836" s="72"/>
      <c r="AG836" s="72"/>
      <c r="AH836" s="72"/>
      <c r="AI836" s="72"/>
      <c r="AJ836" s="72"/>
      <c r="AK836" s="72"/>
      <c r="AL836" s="72"/>
      <c r="AM836" s="72"/>
      <c r="AN836" s="72"/>
      <c r="AO836" s="72"/>
      <c r="AP836" s="72"/>
      <c r="AQ836" s="72"/>
      <c r="AR836" s="72"/>
      <c r="AS836" s="72"/>
      <c r="AT836" s="72"/>
      <c r="AU836" s="72"/>
      <c r="AV836" s="72"/>
      <c r="AW836" s="72"/>
      <c r="AX836" s="72"/>
      <c r="AY836" s="72"/>
      <c r="AZ836" s="72">
        <f t="shared" ref="AZ836:BA836" si="725">+AY836+AZ828</f>
        <v>0</v>
      </c>
      <c r="BA836" s="72">
        <f t="shared" si="725"/>
        <v>0</v>
      </c>
    </row>
    <row r="837" spans="2:53" x14ac:dyDescent="0.25">
      <c r="B837" t="str">
        <f t="shared" si="723"/>
        <v>ATTREZZATURE IND.LI E COMM.LI</v>
      </c>
      <c r="C837" s="77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  <c r="AA837" s="72"/>
      <c r="AB837" s="72"/>
      <c r="AC837" s="72"/>
      <c r="AD837" s="72"/>
      <c r="AE837" s="72"/>
      <c r="AF837" s="72"/>
      <c r="AG837" s="72"/>
      <c r="AH837" s="72"/>
      <c r="AI837" s="72"/>
      <c r="AJ837" s="72"/>
      <c r="AK837" s="72"/>
      <c r="AL837" s="72"/>
      <c r="AM837" s="72"/>
      <c r="AN837" s="72"/>
      <c r="AO837" s="72"/>
      <c r="AP837" s="72"/>
      <c r="AQ837" s="72"/>
      <c r="AR837" s="72"/>
      <c r="AS837" s="72"/>
      <c r="AT837" s="72"/>
      <c r="AU837" s="72"/>
      <c r="AV837" s="72"/>
      <c r="AW837" s="72"/>
      <c r="AX837" s="72"/>
      <c r="AY837" s="72"/>
      <c r="AZ837" s="72">
        <f t="shared" ref="AZ837:BA837" si="726">+AY837+AZ829</f>
        <v>0</v>
      </c>
      <c r="BA837" s="72">
        <f t="shared" si="726"/>
        <v>0</v>
      </c>
    </row>
    <row r="838" spans="2:53" x14ac:dyDescent="0.25">
      <c r="B838" t="str">
        <f t="shared" si="723"/>
        <v>ALTRI BENI</v>
      </c>
      <c r="C838" s="77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  <c r="AA838" s="72"/>
      <c r="AB838" s="72"/>
      <c r="AC838" s="72"/>
      <c r="AD838" s="72"/>
      <c r="AE838" s="72"/>
      <c r="AF838" s="72"/>
      <c r="AG838" s="72"/>
      <c r="AH838" s="72"/>
      <c r="AI838" s="72"/>
      <c r="AJ838" s="72"/>
      <c r="AK838" s="72"/>
      <c r="AL838" s="72"/>
      <c r="AM838" s="72"/>
      <c r="AN838" s="72"/>
      <c r="AO838" s="72"/>
      <c r="AP838" s="72"/>
      <c r="AQ838" s="72"/>
      <c r="AR838" s="72"/>
      <c r="AS838" s="72"/>
      <c r="AT838" s="72"/>
      <c r="AU838" s="72"/>
      <c r="AV838" s="72"/>
      <c r="AW838" s="72"/>
      <c r="AX838" s="72"/>
      <c r="AY838" s="72"/>
      <c r="AZ838" s="72">
        <f t="shared" ref="AZ838:BA838" si="727">+AY838+AZ830</f>
        <v>0</v>
      </c>
      <c r="BA838" s="72">
        <f t="shared" si="727"/>
        <v>0</v>
      </c>
    </row>
    <row r="839" spans="2:53" x14ac:dyDescent="0.25">
      <c r="B839" t="str">
        <f t="shared" si="723"/>
        <v>COSTI D'IMPIANTO E AMPLIAMENTO</v>
      </c>
      <c r="C839" s="77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  <c r="AA839" s="72"/>
      <c r="AB839" s="72"/>
      <c r="AC839" s="72"/>
      <c r="AD839" s="72"/>
      <c r="AE839" s="72"/>
      <c r="AF839" s="72"/>
      <c r="AG839" s="72"/>
      <c r="AH839" s="72"/>
      <c r="AI839" s="72"/>
      <c r="AJ839" s="72"/>
      <c r="AK839" s="72"/>
      <c r="AL839" s="72"/>
      <c r="AM839" s="72"/>
      <c r="AN839" s="72"/>
      <c r="AO839" s="72"/>
      <c r="AP839" s="72"/>
      <c r="AQ839" s="72"/>
      <c r="AR839" s="72"/>
      <c r="AS839" s="72"/>
      <c r="AT839" s="72"/>
      <c r="AU839" s="72"/>
      <c r="AV839" s="72"/>
      <c r="AW839" s="72"/>
      <c r="AX839" s="72"/>
      <c r="AY839" s="72"/>
      <c r="AZ839" s="72">
        <f t="shared" ref="AZ839:BA839" si="728">+AY839+AZ831</f>
        <v>0</v>
      </c>
      <c r="BA839" s="72">
        <f t="shared" si="728"/>
        <v>0</v>
      </c>
    </row>
    <row r="840" spans="2:53" x14ac:dyDescent="0.25">
      <c r="B840" t="str">
        <f t="shared" si="723"/>
        <v>Ricerca &amp; Sviluppo</v>
      </c>
      <c r="C840" s="77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  <c r="AA840" s="72"/>
      <c r="AB840" s="72"/>
      <c r="AC840" s="72"/>
      <c r="AD840" s="72"/>
      <c r="AE840" s="72"/>
      <c r="AF840" s="72"/>
      <c r="AG840" s="72"/>
      <c r="AH840" s="72"/>
      <c r="AI840" s="72"/>
      <c r="AJ840" s="72"/>
      <c r="AK840" s="72"/>
      <c r="AL840" s="72"/>
      <c r="AM840" s="72"/>
      <c r="AN840" s="72"/>
      <c r="AO840" s="72"/>
      <c r="AP840" s="72"/>
      <c r="AQ840" s="72"/>
      <c r="AR840" s="72"/>
      <c r="AS840" s="72"/>
      <c r="AT840" s="72"/>
      <c r="AU840" s="72"/>
      <c r="AV840" s="72"/>
      <c r="AW840" s="72"/>
      <c r="AX840" s="72"/>
      <c r="AY840" s="72"/>
      <c r="AZ840" s="72">
        <f t="shared" ref="AZ840:BA840" si="729">+AY840+AZ832</f>
        <v>0</v>
      </c>
      <c r="BA840" s="72">
        <f t="shared" si="729"/>
        <v>0</v>
      </c>
    </row>
    <row r="841" spans="2:53" x14ac:dyDescent="0.25">
      <c r="B841" t="str">
        <f t="shared" si="723"/>
        <v>ALTRE IMM.NI IMMATERIALI</v>
      </c>
      <c r="C841" s="77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  <c r="AA841" s="72"/>
      <c r="AB841" s="72"/>
      <c r="AC841" s="72"/>
      <c r="AD841" s="72"/>
      <c r="AE841" s="72"/>
      <c r="AF841" s="72"/>
      <c r="AG841" s="72"/>
      <c r="AH841" s="72"/>
      <c r="AI841" s="72"/>
      <c r="AJ841" s="72"/>
      <c r="AK841" s="72"/>
      <c r="AL841" s="72"/>
      <c r="AM841" s="72"/>
      <c r="AN841" s="72"/>
      <c r="AO841" s="72"/>
      <c r="AP841" s="72"/>
      <c r="AQ841" s="72"/>
      <c r="AR841" s="72"/>
      <c r="AS841" s="72"/>
      <c r="AT841" s="72"/>
      <c r="AU841" s="72"/>
      <c r="AV841" s="72"/>
      <c r="AW841" s="72"/>
      <c r="AX841" s="72"/>
      <c r="AY841" s="72"/>
      <c r="AZ841" s="72">
        <f t="shared" ref="AZ841:BA841" si="730">+AY841+AZ833</f>
        <v>0</v>
      </c>
      <c r="BA841" s="72">
        <f t="shared" si="730"/>
        <v>0</v>
      </c>
    </row>
    <row r="843" spans="2:53" ht="30" x14ac:dyDescent="0.25">
      <c r="C843" s="75" t="s">
        <v>274</v>
      </c>
      <c r="F843" s="75" t="s">
        <v>275</v>
      </c>
      <c r="G843" s="75" t="s">
        <v>275</v>
      </c>
      <c r="H843" s="75" t="s">
        <v>275</v>
      </c>
      <c r="I843" s="75" t="s">
        <v>275</v>
      </c>
      <c r="J843" s="75" t="s">
        <v>275</v>
      </c>
      <c r="K843" s="75" t="s">
        <v>275</v>
      </c>
      <c r="L843" s="75" t="s">
        <v>275</v>
      </c>
      <c r="M843" s="75" t="s">
        <v>275</v>
      </c>
      <c r="N843" s="75" t="s">
        <v>275</v>
      </c>
      <c r="O843" s="75" t="s">
        <v>275</v>
      </c>
      <c r="P843" s="75" t="s">
        <v>275</v>
      </c>
      <c r="Q843" s="75" t="s">
        <v>275</v>
      </c>
      <c r="R843" s="75" t="s">
        <v>275</v>
      </c>
      <c r="S843" s="75" t="s">
        <v>275</v>
      </c>
      <c r="T843" s="75" t="s">
        <v>275</v>
      </c>
      <c r="U843" s="75" t="s">
        <v>275</v>
      </c>
      <c r="V843" s="75" t="s">
        <v>275</v>
      </c>
      <c r="W843" s="75" t="s">
        <v>275</v>
      </c>
      <c r="X843" s="75" t="s">
        <v>275</v>
      </c>
      <c r="Y843" s="75" t="s">
        <v>275</v>
      </c>
      <c r="Z843" s="75" t="s">
        <v>275</v>
      </c>
      <c r="AA843" s="75" t="s">
        <v>275</v>
      </c>
      <c r="AB843" s="75" t="s">
        <v>275</v>
      </c>
      <c r="AC843" s="75" t="s">
        <v>275</v>
      </c>
      <c r="AD843" s="75" t="s">
        <v>275</v>
      </c>
      <c r="AE843" s="75" t="s">
        <v>275</v>
      </c>
      <c r="AF843" s="75" t="s">
        <v>275</v>
      </c>
      <c r="AG843" s="75" t="s">
        <v>275</v>
      </c>
      <c r="AH843" s="75" t="s">
        <v>275</v>
      </c>
      <c r="AI843" s="75" t="s">
        <v>275</v>
      </c>
      <c r="AJ843" s="75" t="s">
        <v>275</v>
      </c>
      <c r="AK843" s="75" t="s">
        <v>275</v>
      </c>
      <c r="AL843" s="75" t="s">
        <v>275</v>
      </c>
      <c r="AM843" s="75" t="s">
        <v>275</v>
      </c>
      <c r="AN843" s="75" t="s">
        <v>275</v>
      </c>
      <c r="AO843" s="75" t="s">
        <v>275</v>
      </c>
      <c r="AP843" s="75" t="s">
        <v>275</v>
      </c>
      <c r="AQ843" s="75" t="s">
        <v>275</v>
      </c>
      <c r="AR843" s="75" t="s">
        <v>275</v>
      </c>
      <c r="AS843" s="75" t="s">
        <v>275</v>
      </c>
      <c r="AT843" s="75" t="s">
        <v>275</v>
      </c>
      <c r="AU843" s="75" t="s">
        <v>275</v>
      </c>
      <c r="AV843" s="75" t="s">
        <v>275</v>
      </c>
      <c r="AW843" s="75" t="s">
        <v>275</v>
      </c>
      <c r="AX843" s="75" t="s">
        <v>275</v>
      </c>
      <c r="AY843" s="75" t="s">
        <v>275</v>
      </c>
      <c r="AZ843" s="75" t="s">
        <v>275</v>
      </c>
      <c r="BA843" s="75" t="s">
        <v>275</v>
      </c>
    </row>
    <row r="844" spans="2:53" x14ac:dyDescent="0.25">
      <c r="B844" t="str">
        <f t="shared" ref="B844:C850" si="731">+B827</f>
        <v>FABBRICATI</v>
      </c>
      <c r="C844" s="77">
        <f t="shared" si="731"/>
        <v>0.1</v>
      </c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  <c r="AA844" s="72"/>
      <c r="AB844" s="72"/>
      <c r="AC844" s="72"/>
      <c r="AD844" s="72"/>
      <c r="AE844" s="72"/>
      <c r="AF844" s="72"/>
      <c r="AG844" s="72"/>
      <c r="AH844" s="72"/>
      <c r="AI844" s="72"/>
      <c r="AJ844" s="72"/>
      <c r="AK844" s="72"/>
      <c r="AL844" s="72"/>
      <c r="AM844" s="72"/>
      <c r="AN844" s="72"/>
      <c r="AO844" s="72"/>
      <c r="AP844" s="72"/>
      <c r="AQ844" s="72"/>
      <c r="AR844" s="72"/>
      <c r="AS844" s="72"/>
      <c r="AT844" s="72"/>
      <c r="AU844" s="72"/>
      <c r="AV844" s="72"/>
      <c r="AW844" s="72"/>
      <c r="AX844" s="72"/>
      <c r="AY844" s="72"/>
      <c r="AZ844" s="72"/>
      <c r="BA844" s="72">
        <f>+(BA$5*$C844)/12</f>
        <v>0</v>
      </c>
    </row>
    <row r="845" spans="2:53" x14ac:dyDescent="0.25">
      <c r="B845" t="str">
        <f t="shared" si="731"/>
        <v>IMPIANTI E MACCHINARI</v>
      </c>
      <c r="C845" s="77">
        <f t="shared" si="731"/>
        <v>0.1</v>
      </c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  <c r="AA845" s="72"/>
      <c r="AB845" s="72"/>
      <c r="AC845" s="72"/>
      <c r="AD845" s="72"/>
      <c r="AE845" s="72"/>
      <c r="AF845" s="72"/>
      <c r="AG845" s="72"/>
      <c r="AH845" s="72"/>
      <c r="AI845" s="72"/>
      <c r="AJ845" s="72"/>
      <c r="AK845" s="72"/>
      <c r="AL845" s="72"/>
      <c r="AM845" s="72"/>
      <c r="AN845" s="72"/>
      <c r="AO845" s="72"/>
      <c r="AP845" s="72"/>
      <c r="AQ845" s="72"/>
      <c r="AR845" s="72"/>
      <c r="AS845" s="72"/>
      <c r="AT845" s="72"/>
      <c r="AU845" s="72"/>
      <c r="AV845" s="72"/>
      <c r="AW845" s="72"/>
      <c r="AX845" s="72"/>
      <c r="AY845" s="72"/>
      <c r="AZ845" s="72"/>
      <c r="BA845" s="72">
        <f>+(BA$6*$C845)/12</f>
        <v>0</v>
      </c>
    </row>
    <row r="846" spans="2:53" x14ac:dyDescent="0.25">
      <c r="B846" t="str">
        <f t="shared" si="731"/>
        <v>ATTREZZATURE IND.LI E COMM.LI</v>
      </c>
      <c r="C846" s="77">
        <f t="shared" si="731"/>
        <v>0.1</v>
      </c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  <c r="AA846" s="72"/>
      <c r="AB846" s="72"/>
      <c r="AC846" s="72"/>
      <c r="AD846" s="72"/>
      <c r="AE846" s="72"/>
      <c r="AF846" s="72"/>
      <c r="AG846" s="72"/>
      <c r="AH846" s="72"/>
      <c r="AI846" s="72"/>
      <c r="AJ846" s="72"/>
      <c r="AK846" s="72"/>
      <c r="AL846" s="72"/>
      <c r="AM846" s="72"/>
      <c r="AN846" s="72"/>
      <c r="AO846" s="72"/>
      <c r="AP846" s="72"/>
      <c r="AQ846" s="72"/>
      <c r="AR846" s="72"/>
      <c r="AS846" s="72"/>
      <c r="AT846" s="72"/>
      <c r="AU846" s="72"/>
      <c r="AV846" s="72"/>
      <c r="AW846" s="72"/>
      <c r="AX846" s="72"/>
      <c r="AY846" s="72"/>
      <c r="AZ846" s="72"/>
      <c r="BA846" s="72">
        <f>+(BA$7*$C846)/12</f>
        <v>0</v>
      </c>
    </row>
    <row r="847" spans="2:53" x14ac:dyDescent="0.25">
      <c r="B847" t="str">
        <f t="shared" si="731"/>
        <v>ALTRI BENI</v>
      </c>
      <c r="C847" s="77">
        <f t="shared" si="731"/>
        <v>0.1</v>
      </c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  <c r="AA847" s="72"/>
      <c r="AB847" s="72"/>
      <c r="AC847" s="72"/>
      <c r="AD847" s="72"/>
      <c r="AE847" s="72"/>
      <c r="AF847" s="72"/>
      <c r="AG847" s="72"/>
      <c r="AH847" s="72"/>
      <c r="AI847" s="72"/>
      <c r="AJ847" s="72"/>
      <c r="AK847" s="72"/>
      <c r="AL847" s="72"/>
      <c r="AM847" s="72"/>
      <c r="AN847" s="72"/>
      <c r="AO847" s="72"/>
      <c r="AP847" s="72"/>
      <c r="AQ847" s="72"/>
      <c r="AR847" s="72"/>
      <c r="AS847" s="72"/>
      <c r="AT847" s="72"/>
      <c r="AU847" s="72"/>
      <c r="AV847" s="72"/>
      <c r="AW847" s="72"/>
      <c r="AX847" s="72"/>
      <c r="AY847" s="72"/>
      <c r="AZ847" s="72"/>
      <c r="BA847" s="72">
        <f>+(BA$8*$C847)/12</f>
        <v>0</v>
      </c>
    </row>
    <row r="848" spans="2:53" x14ac:dyDescent="0.25">
      <c r="B848" t="str">
        <f t="shared" si="731"/>
        <v>COSTI D'IMPIANTO E AMPLIAMENTO</v>
      </c>
      <c r="C848" s="77">
        <f t="shared" si="731"/>
        <v>0.1</v>
      </c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  <c r="AA848" s="72"/>
      <c r="AB848" s="72"/>
      <c r="AC848" s="72"/>
      <c r="AD848" s="72"/>
      <c r="AE848" s="72"/>
      <c r="AF848" s="72"/>
      <c r="AG848" s="72"/>
      <c r="AH848" s="72"/>
      <c r="AI848" s="72"/>
      <c r="AJ848" s="72"/>
      <c r="AK848" s="72"/>
      <c r="AL848" s="72"/>
      <c r="AM848" s="72"/>
      <c r="AN848" s="72"/>
      <c r="AO848" s="72"/>
      <c r="AP848" s="72"/>
      <c r="AQ848" s="72"/>
      <c r="AR848" s="72"/>
      <c r="AS848" s="72"/>
      <c r="AT848" s="72"/>
      <c r="AU848" s="72"/>
      <c r="AV848" s="72"/>
      <c r="AW848" s="72"/>
      <c r="AX848" s="72"/>
      <c r="AY848" s="72"/>
      <c r="AZ848" s="72"/>
      <c r="BA848" s="72">
        <f>+(BA$9*$C848)/12</f>
        <v>0</v>
      </c>
    </row>
    <row r="849" spans="2:53" x14ac:dyDescent="0.25">
      <c r="B849" t="str">
        <f t="shared" si="731"/>
        <v>Ricerca &amp; Sviluppo</v>
      </c>
      <c r="C849" s="77">
        <f t="shared" si="731"/>
        <v>0.1</v>
      </c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  <c r="AA849" s="72"/>
      <c r="AB849" s="72"/>
      <c r="AC849" s="72"/>
      <c r="AD849" s="72"/>
      <c r="AE849" s="72"/>
      <c r="AF849" s="72"/>
      <c r="AG849" s="72"/>
      <c r="AH849" s="72"/>
      <c r="AI849" s="72"/>
      <c r="AJ849" s="72"/>
      <c r="AK849" s="72"/>
      <c r="AL849" s="72"/>
      <c r="AM849" s="72"/>
      <c r="AN849" s="72"/>
      <c r="AO849" s="72"/>
      <c r="AP849" s="72"/>
      <c r="AQ849" s="72"/>
      <c r="AR849" s="72"/>
      <c r="AS849" s="72"/>
      <c r="AT849" s="72"/>
      <c r="AU849" s="72"/>
      <c r="AV849" s="72"/>
      <c r="AW849" s="72"/>
      <c r="AX849" s="72"/>
      <c r="AY849" s="72"/>
      <c r="AZ849" s="72"/>
      <c r="BA849" s="72">
        <f>+(BA$10*$C849)/12</f>
        <v>0</v>
      </c>
    </row>
    <row r="850" spans="2:53" x14ac:dyDescent="0.25">
      <c r="B850" t="str">
        <f t="shared" si="731"/>
        <v>ALTRE IMM.NI IMMATERIALI</v>
      </c>
      <c r="C850" s="77">
        <f t="shared" si="731"/>
        <v>0.1</v>
      </c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  <c r="AA850" s="72"/>
      <c r="AB850" s="72"/>
      <c r="AC850" s="72"/>
      <c r="AD850" s="72"/>
      <c r="AE850" s="72"/>
      <c r="AF850" s="72"/>
      <c r="AG850" s="72"/>
      <c r="AH850" s="72"/>
      <c r="AI850" s="72"/>
      <c r="AJ850" s="72"/>
      <c r="AK850" s="72"/>
      <c r="AL850" s="72"/>
      <c r="AM850" s="72"/>
      <c r="AN850" s="72"/>
      <c r="AO850" s="72"/>
      <c r="AP850" s="72"/>
      <c r="AQ850" s="72"/>
      <c r="AR850" s="72"/>
      <c r="AS850" s="72"/>
      <c r="AT850" s="72"/>
      <c r="AU850" s="72"/>
      <c r="AV850" s="72"/>
      <c r="AW850" s="72"/>
      <c r="AX850" s="72"/>
      <c r="AY850" s="72"/>
      <c r="AZ850" s="72"/>
      <c r="BA850" s="72">
        <f>+(BA$11*$C850)/12</f>
        <v>0</v>
      </c>
    </row>
    <row r="851" spans="2:53" ht="30" x14ac:dyDescent="0.25">
      <c r="C851" s="75"/>
      <c r="F851" s="75" t="s">
        <v>276</v>
      </c>
      <c r="G851" s="75" t="s">
        <v>276</v>
      </c>
      <c r="H851" s="75" t="s">
        <v>276</v>
      </c>
      <c r="I851" s="75" t="s">
        <v>276</v>
      </c>
      <c r="J851" s="75" t="s">
        <v>276</v>
      </c>
      <c r="K851" s="75" t="s">
        <v>276</v>
      </c>
      <c r="L851" s="75" t="s">
        <v>276</v>
      </c>
      <c r="M851" s="75" t="s">
        <v>276</v>
      </c>
      <c r="N851" s="75" t="s">
        <v>276</v>
      </c>
      <c r="O851" s="75" t="s">
        <v>276</v>
      </c>
      <c r="P851" s="75" t="s">
        <v>276</v>
      </c>
      <c r="Q851" s="75" t="s">
        <v>276</v>
      </c>
      <c r="R851" s="75" t="s">
        <v>276</v>
      </c>
      <c r="S851" s="75" t="s">
        <v>276</v>
      </c>
      <c r="T851" s="75" t="s">
        <v>276</v>
      </c>
      <c r="U851" s="75" t="s">
        <v>276</v>
      </c>
      <c r="V851" s="75" t="s">
        <v>276</v>
      </c>
      <c r="W851" s="75" t="s">
        <v>276</v>
      </c>
      <c r="X851" s="75" t="s">
        <v>276</v>
      </c>
      <c r="Y851" s="75" t="s">
        <v>276</v>
      </c>
      <c r="Z851" s="75" t="s">
        <v>276</v>
      </c>
      <c r="AA851" s="75" t="s">
        <v>276</v>
      </c>
      <c r="AB851" s="75" t="s">
        <v>276</v>
      </c>
      <c r="AC851" s="75" t="s">
        <v>276</v>
      </c>
      <c r="AD851" s="75" t="s">
        <v>276</v>
      </c>
      <c r="AE851" s="75" t="s">
        <v>276</v>
      </c>
      <c r="AF851" s="75" t="s">
        <v>276</v>
      </c>
      <c r="AG851" s="75" t="s">
        <v>276</v>
      </c>
      <c r="AH851" s="75" t="s">
        <v>276</v>
      </c>
      <c r="AI851" s="75" t="s">
        <v>276</v>
      </c>
      <c r="AJ851" s="75" t="s">
        <v>276</v>
      </c>
      <c r="AK851" s="75" t="s">
        <v>276</v>
      </c>
      <c r="AL851" s="75" t="s">
        <v>276</v>
      </c>
      <c r="AM851" s="75" t="s">
        <v>276</v>
      </c>
      <c r="AN851" s="75" t="s">
        <v>276</v>
      </c>
      <c r="AO851" s="75" t="s">
        <v>276</v>
      </c>
      <c r="AP851" s="75" t="s">
        <v>276</v>
      </c>
      <c r="AQ851" s="75" t="s">
        <v>276</v>
      </c>
      <c r="AR851" s="75" t="s">
        <v>276</v>
      </c>
      <c r="AS851" s="75" t="s">
        <v>276</v>
      </c>
      <c r="AT851" s="75" t="s">
        <v>276</v>
      </c>
      <c r="AU851" s="75" t="s">
        <v>276</v>
      </c>
      <c r="AV851" s="75" t="s">
        <v>276</v>
      </c>
      <c r="AW851" s="75" t="s">
        <v>276</v>
      </c>
      <c r="AX851" s="75" t="s">
        <v>276</v>
      </c>
      <c r="AY851" s="75" t="s">
        <v>276</v>
      </c>
      <c r="AZ851" s="75" t="s">
        <v>276</v>
      </c>
      <c r="BA851" s="75" t="s">
        <v>276</v>
      </c>
    </row>
    <row r="852" spans="2:53" x14ac:dyDescent="0.25">
      <c r="B852" t="str">
        <f t="shared" ref="B852:B858" si="732">+B844</f>
        <v>FABBRICATI</v>
      </c>
      <c r="C852" s="77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  <c r="AA852" s="72"/>
      <c r="AB852" s="72"/>
      <c r="AC852" s="72"/>
      <c r="AD852" s="72"/>
      <c r="AE852" s="72"/>
      <c r="AF852" s="72"/>
      <c r="AG852" s="72"/>
      <c r="AH852" s="72"/>
      <c r="AI852" s="72"/>
      <c r="AJ852" s="72"/>
      <c r="AK852" s="72"/>
      <c r="AL852" s="72"/>
      <c r="AM852" s="72"/>
      <c r="AN852" s="72"/>
      <c r="AO852" s="72"/>
      <c r="AP852" s="72"/>
      <c r="AQ852" s="72"/>
      <c r="AR852" s="72"/>
      <c r="AS852" s="72"/>
      <c r="AT852" s="72"/>
      <c r="AU852" s="72"/>
      <c r="AV852" s="72"/>
      <c r="AW852" s="72"/>
      <c r="AX852" s="72"/>
      <c r="AY852" s="72"/>
      <c r="AZ852" s="72"/>
      <c r="BA852" s="72">
        <f t="shared" ref="BA852" si="733">+AZ852+BA844</f>
        <v>0</v>
      </c>
    </row>
    <row r="853" spans="2:53" x14ac:dyDescent="0.25">
      <c r="B853" t="str">
        <f t="shared" si="732"/>
        <v>IMPIANTI E MACCHINARI</v>
      </c>
      <c r="C853" s="77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  <c r="AA853" s="72"/>
      <c r="AB853" s="72"/>
      <c r="AC853" s="72"/>
      <c r="AD853" s="72"/>
      <c r="AE853" s="72"/>
      <c r="AF853" s="72"/>
      <c r="AG853" s="72"/>
      <c r="AH853" s="72"/>
      <c r="AI853" s="72"/>
      <c r="AJ853" s="72"/>
      <c r="AK853" s="72"/>
      <c r="AL853" s="72"/>
      <c r="AM853" s="72"/>
      <c r="AN853" s="72"/>
      <c r="AO853" s="72"/>
      <c r="AP853" s="72"/>
      <c r="AQ853" s="72"/>
      <c r="AR853" s="72"/>
      <c r="AS853" s="72"/>
      <c r="AT853" s="72"/>
      <c r="AU853" s="72"/>
      <c r="AV853" s="72"/>
      <c r="AW853" s="72"/>
      <c r="AX853" s="72"/>
      <c r="AY853" s="72"/>
      <c r="AZ853" s="72"/>
      <c r="BA853" s="72">
        <f t="shared" ref="BA853" si="734">+AZ853+BA845</f>
        <v>0</v>
      </c>
    </row>
    <row r="854" spans="2:53" x14ac:dyDescent="0.25">
      <c r="B854" t="str">
        <f t="shared" si="732"/>
        <v>ATTREZZATURE IND.LI E COMM.LI</v>
      </c>
      <c r="C854" s="77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  <c r="AA854" s="72"/>
      <c r="AB854" s="72"/>
      <c r="AC854" s="72"/>
      <c r="AD854" s="72"/>
      <c r="AE854" s="72"/>
      <c r="AF854" s="72"/>
      <c r="AG854" s="72"/>
      <c r="AH854" s="72"/>
      <c r="AI854" s="72"/>
      <c r="AJ854" s="72"/>
      <c r="AK854" s="72"/>
      <c r="AL854" s="72"/>
      <c r="AM854" s="72"/>
      <c r="AN854" s="72"/>
      <c r="AO854" s="72"/>
      <c r="AP854" s="72"/>
      <c r="AQ854" s="72"/>
      <c r="AR854" s="72"/>
      <c r="AS854" s="72"/>
      <c r="AT854" s="72"/>
      <c r="AU854" s="72"/>
      <c r="AV854" s="72"/>
      <c r="AW854" s="72"/>
      <c r="AX854" s="72"/>
      <c r="AY854" s="72"/>
      <c r="AZ854" s="72"/>
      <c r="BA854" s="72">
        <f t="shared" ref="BA854" si="735">+AZ854+BA846</f>
        <v>0</v>
      </c>
    </row>
    <row r="855" spans="2:53" x14ac:dyDescent="0.25">
      <c r="B855" t="str">
        <f t="shared" si="732"/>
        <v>ALTRI BENI</v>
      </c>
      <c r="C855" s="77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  <c r="AA855" s="72"/>
      <c r="AB855" s="72"/>
      <c r="AC855" s="72"/>
      <c r="AD855" s="72"/>
      <c r="AE855" s="72"/>
      <c r="AF855" s="72"/>
      <c r="AG855" s="72"/>
      <c r="AH855" s="72"/>
      <c r="AI855" s="72"/>
      <c r="AJ855" s="72"/>
      <c r="AK855" s="72"/>
      <c r="AL855" s="72"/>
      <c r="AM855" s="72"/>
      <c r="AN855" s="72"/>
      <c r="AO855" s="72"/>
      <c r="AP855" s="72"/>
      <c r="AQ855" s="72"/>
      <c r="AR855" s="72"/>
      <c r="AS855" s="72"/>
      <c r="AT855" s="72"/>
      <c r="AU855" s="72"/>
      <c r="AV855" s="72"/>
      <c r="AW855" s="72"/>
      <c r="AX855" s="72"/>
      <c r="AY855" s="72"/>
      <c r="AZ855" s="72"/>
      <c r="BA855" s="72">
        <f t="shared" ref="BA855" si="736">+AZ855+BA847</f>
        <v>0</v>
      </c>
    </row>
    <row r="856" spans="2:53" x14ac:dyDescent="0.25">
      <c r="B856" t="str">
        <f t="shared" si="732"/>
        <v>COSTI D'IMPIANTO E AMPLIAMENTO</v>
      </c>
      <c r="C856" s="77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  <c r="AA856" s="72"/>
      <c r="AB856" s="72"/>
      <c r="AC856" s="72"/>
      <c r="AD856" s="72"/>
      <c r="AE856" s="72"/>
      <c r="AF856" s="72"/>
      <c r="AG856" s="72"/>
      <c r="AH856" s="72"/>
      <c r="AI856" s="72"/>
      <c r="AJ856" s="72"/>
      <c r="AK856" s="72"/>
      <c r="AL856" s="72"/>
      <c r="AM856" s="72"/>
      <c r="AN856" s="72"/>
      <c r="AO856" s="72"/>
      <c r="AP856" s="72"/>
      <c r="AQ856" s="72"/>
      <c r="AR856" s="72"/>
      <c r="AS856" s="72"/>
      <c r="AT856" s="72"/>
      <c r="AU856" s="72"/>
      <c r="AV856" s="72"/>
      <c r="AW856" s="72"/>
      <c r="AX856" s="72"/>
      <c r="AY856" s="72"/>
      <c r="AZ856" s="72"/>
      <c r="BA856" s="72">
        <f t="shared" ref="BA856" si="737">+AZ856+BA848</f>
        <v>0</v>
      </c>
    </row>
    <row r="857" spans="2:53" x14ac:dyDescent="0.25">
      <c r="B857" t="str">
        <f t="shared" si="732"/>
        <v>Ricerca &amp; Sviluppo</v>
      </c>
      <c r="C857" s="77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  <c r="AA857" s="72"/>
      <c r="AB857" s="72"/>
      <c r="AC857" s="72"/>
      <c r="AD857" s="72"/>
      <c r="AE857" s="72"/>
      <c r="AF857" s="72"/>
      <c r="AG857" s="72"/>
      <c r="AH857" s="72"/>
      <c r="AI857" s="72"/>
      <c r="AJ857" s="72"/>
      <c r="AK857" s="72"/>
      <c r="AL857" s="72"/>
      <c r="AM857" s="72"/>
      <c r="AN857" s="72"/>
      <c r="AO857" s="72"/>
      <c r="AP857" s="72"/>
      <c r="AQ857" s="72"/>
      <c r="AR857" s="72"/>
      <c r="AS857" s="72"/>
      <c r="AT857" s="72"/>
      <c r="AU857" s="72"/>
      <c r="AV857" s="72"/>
      <c r="AW857" s="72"/>
      <c r="AX857" s="72"/>
      <c r="AY857" s="72"/>
      <c r="AZ857" s="72"/>
      <c r="BA857" s="72">
        <f t="shared" ref="BA857" si="738">+AZ857+BA849</f>
        <v>0</v>
      </c>
    </row>
    <row r="858" spans="2:53" x14ac:dyDescent="0.25">
      <c r="B858" t="str">
        <f t="shared" si="732"/>
        <v>ALTRE IMM.NI IMMATERIALI</v>
      </c>
      <c r="C858" s="77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  <c r="AA858" s="72"/>
      <c r="AB858" s="72"/>
      <c r="AC858" s="72"/>
      <c r="AD858" s="72"/>
      <c r="AE858" s="72"/>
      <c r="AF858" s="72"/>
      <c r="AG858" s="72"/>
      <c r="AH858" s="72"/>
      <c r="AI858" s="72"/>
      <c r="AJ858" s="72"/>
      <c r="AK858" s="72"/>
      <c r="AL858" s="72"/>
      <c r="AM858" s="72"/>
      <c r="AN858" s="72"/>
      <c r="AO858" s="72"/>
      <c r="AP858" s="72"/>
      <c r="AQ858" s="72"/>
      <c r="AR858" s="72"/>
      <c r="AS858" s="72"/>
      <c r="AT858" s="72"/>
      <c r="AU858" s="72"/>
      <c r="AV858" s="72"/>
      <c r="AW858" s="72"/>
      <c r="AX858" s="72"/>
      <c r="AY858" s="72"/>
      <c r="AZ858" s="72"/>
      <c r="BA858" s="72">
        <f t="shared" ref="BA858" si="739">+AZ858+BA850</f>
        <v>0</v>
      </c>
    </row>
    <row r="860" spans="2:53" ht="30" x14ac:dyDescent="0.25">
      <c r="C860" s="75" t="s">
        <v>274</v>
      </c>
      <c r="F860" s="75" t="s">
        <v>275</v>
      </c>
      <c r="G860" s="75" t="s">
        <v>275</v>
      </c>
      <c r="H860" s="75" t="s">
        <v>275</v>
      </c>
      <c r="I860" s="75" t="s">
        <v>275</v>
      </c>
      <c r="J860" s="75" t="s">
        <v>275</v>
      </c>
      <c r="K860" s="75" t="s">
        <v>275</v>
      </c>
      <c r="L860" s="75" t="s">
        <v>275</v>
      </c>
      <c r="M860" s="75" t="s">
        <v>275</v>
      </c>
      <c r="N860" s="75" t="s">
        <v>275</v>
      </c>
      <c r="O860" s="75" t="s">
        <v>275</v>
      </c>
      <c r="P860" s="75" t="s">
        <v>275</v>
      </c>
      <c r="Q860" s="75" t="s">
        <v>275</v>
      </c>
      <c r="R860" s="75" t="s">
        <v>275</v>
      </c>
      <c r="S860" s="75" t="s">
        <v>275</v>
      </c>
      <c r="T860" s="75" t="s">
        <v>275</v>
      </c>
      <c r="U860" s="75" t="s">
        <v>275</v>
      </c>
      <c r="V860" s="75" t="s">
        <v>275</v>
      </c>
      <c r="W860" s="75" t="s">
        <v>275</v>
      </c>
      <c r="X860" s="75" t="s">
        <v>275</v>
      </c>
      <c r="Y860" s="75" t="s">
        <v>275</v>
      </c>
      <c r="Z860" s="75" t="s">
        <v>275</v>
      </c>
      <c r="AA860" s="75" t="s">
        <v>275</v>
      </c>
      <c r="AB860" s="75" t="s">
        <v>275</v>
      </c>
      <c r="AC860" s="75" t="s">
        <v>275</v>
      </c>
      <c r="AD860" s="75" t="s">
        <v>275</v>
      </c>
      <c r="AE860" s="75" t="s">
        <v>275</v>
      </c>
      <c r="AF860" s="75" t="s">
        <v>275</v>
      </c>
      <c r="AG860" s="75" t="s">
        <v>275</v>
      </c>
      <c r="AH860" s="75" t="s">
        <v>275</v>
      </c>
      <c r="AI860" s="75" t="s">
        <v>275</v>
      </c>
      <c r="AJ860" s="75" t="s">
        <v>275</v>
      </c>
      <c r="AK860" s="75" t="s">
        <v>275</v>
      </c>
      <c r="AL860" s="75" t="s">
        <v>275</v>
      </c>
      <c r="AM860" s="75" t="s">
        <v>275</v>
      </c>
      <c r="AN860" s="75" t="s">
        <v>275</v>
      </c>
      <c r="AO860" s="75" t="s">
        <v>275</v>
      </c>
      <c r="AP860" s="75" t="s">
        <v>275</v>
      </c>
      <c r="AQ860" s="75" t="s">
        <v>275</v>
      </c>
      <c r="AR860" s="75" t="s">
        <v>275</v>
      </c>
      <c r="AS860" s="75" t="s">
        <v>275</v>
      </c>
      <c r="AT860" s="75" t="s">
        <v>275</v>
      </c>
      <c r="AU860" s="75" t="s">
        <v>275</v>
      </c>
      <c r="AV860" s="75" t="s">
        <v>275</v>
      </c>
      <c r="AW860" s="75" t="s">
        <v>275</v>
      </c>
      <c r="AX860" s="75" t="s">
        <v>275</v>
      </c>
      <c r="AY860" s="75" t="s">
        <v>275</v>
      </c>
      <c r="AZ860" s="75" t="s">
        <v>275</v>
      </c>
      <c r="BA860" s="75" t="s">
        <v>275</v>
      </c>
    </row>
    <row r="861" spans="2:53" x14ac:dyDescent="0.25">
      <c r="B861" t="str">
        <f t="shared" ref="B861:C867" si="740">+B844</f>
        <v>FABBRICATI</v>
      </c>
      <c r="C861" s="77">
        <f t="shared" si="740"/>
        <v>0.1</v>
      </c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  <c r="AA861" s="72"/>
      <c r="AB861" s="72"/>
      <c r="AC861" s="72"/>
      <c r="AD861" s="72"/>
      <c r="AE861" s="72"/>
      <c r="AF861" s="72"/>
      <c r="AG861" s="72"/>
      <c r="AH861" s="72"/>
      <c r="AI861" s="72"/>
      <c r="AJ861" s="72"/>
      <c r="AK861" s="72"/>
      <c r="AL861" s="72"/>
      <c r="AM861" s="72"/>
      <c r="AN861" s="72"/>
      <c r="AO861" s="72"/>
      <c r="AP861" s="72"/>
      <c r="AQ861" s="72"/>
      <c r="AR861" s="72"/>
      <c r="AS861" s="72"/>
      <c r="AT861" s="72"/>
      <c r="AU861" s="72"/>
      <c r="AV861" s="72"/>
      <c r="AW861" s="72"/>
      <c r="AX861" s="72"/>
      <c r="AY861" s="72"/>
      <c r="AZ861" s="72"/>
      <c r="BA861" s="72"/>
    </row>
    <row r="862" spans="2:53" x14ac:dyDescent="0.25">
      <c r="B862" t="str">
        <f t="shared" si="740"/>
        <v>IMPIANTI E MACCHINARI</v>
      </c>
      <c r="C862" s="77">
        <f t="shared" si="740"/>
        <v>0.1</v>
      </c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  <c r="AA862" s="72"/>
      <c r="AB862" s="72"/>
      <c r="AC862" s="72"/>
      <c r="AD862" s="72"/>
      <c r="AE862" s="72"/>
      <c r="AF862" s="72"/>
      <c r="AG862" s="72"/>
      <c r="AH862" s="72"/>
      <c r="AI862" s="72"/>
      <c r="AJ862" s="72"/>
      <c r="AK862" s="72"/>
      <c r="AL862" s="72"/>
      <c r="AM862" s="72"/>
      <c r="AN862" s="72"/>
      <c r="AO862" s="72"/>
      <c r="AP862" s="72"/>
      <c r="AQ862" s="72"/>
      <c r="AR862" s="72"/>
      <c r="AS862" s="72"/>
      <c r="AT862" s="72"/>
      <c r="AU862" s="72"/>
      <c r="AV862" s="72"/>
      <c r="AW862" s="72"/>
      <c r="AX862" s="72"/>
      <c r="AY862" s="72"/>
      <c r="AZ862" s="72"/>
      <c r="BA862" s="72"/>
    </row>
    <row r="863" spans="2:53" x14ac:dyDescent="0.25">
      <c r="B863" t="str">
        <f t="shared" si="740"/>
        <v>ATTREZZATURE IND.LI E COMM.LI</v>
      </c>
      <c r="C863" s="77">
        <f t="shared" si="740"/>
        <v>0.1</v>
      </c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  <c r="AA863" s="72"/>
      <c r="AB863" s="72"/>
      <c r="AC863" s="72"/>
      <c r="AD863" s="72"/>
      <c r="AE863" s="72"/>
      <c r="AF863" s="72"/>
      <c r="AG863" s="72"/>
      <c r="AH863" s="72"/>
      <c r="AI863" s="72"/>
      <c r="AJ863" s="72"/>
      <c r="AK863" s="72"/>
      <c r="AL863" s="72"/>
      <c r="AM863" s="72"/>
      <c r="AN863" s="72"/>
      <c r="AO863" s="72"/>
      <c r="AP863" s="72"/>
      <c r="AQ863" s="72"/>
      <c r="AR863" s="72"/>
      <c r="AS863" s="72"/>
      <c r="AT863" s="72"/>
      <c r="AU863" s="72"/>
      <c r="AV863" s="72"/>
      <c r="AW863" s="72"/>
      <c r="AX863" s="72"/>
      <c r="AY863" s="72"/>
      <c r="AZ863" s="72"/>
      <c r="BA863" s="72"/>
    </row>
    <row r="864" spans="2:53" x14ac:dyDescent="0.25">
      <c r="B864" t="str">
        <f t="shared" si="740"/>
        <v>ALTRI BENI</v>
      </c>
      <c r="C864" s="77">
        <f t="shared" si="740"/>
        <v>0.1</v>
      </c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  <c r="AA864" s="72"/>
      <c r="AB864" s="72"/>
      <c r="AC864" s="72"/>
      <c r="AD864" s="72"/>
      <c r="AE864" s="72"/>
      <c r="AF864" s="72"/>
      <c r="AG864" s="72"/>
      <c r="AH864" s="72"/>
      <c r="AI864" s="72"/>
      <c r="AJ864" s="72"/>
      <c r="AK864" s="72"/>
      <c r="AL864" s="72"/>
      <c r="AM864" s="72"/>
      <c r="AN864" s="72"/>
      <c r="AO864" s="72"/>
      <c r="AP864" s="72"/>
      <c r="AQ864" s="72"/>
      <c r="AR864" s="72"/>
      <c r="AS864" s="72"/>
      <c r="AT864" s="72"/>
      <c r="AU864" s="72"/>
      <c r="AV864" s="72"/>
      <c r="AW864" s="72"/>
      <c r="AX864" s="72"/>
      <c r="AY864" s="72"/>
      <c r="AZ864" s="72"/>
      <c r="BA864" s="72"/>
    </row>
    <row r="865" spans="2:53" x14ac:dyDescent="0.25">
      <c r="B865" t="str">
        <f t="shared" si="740"/>
        <v>COSTI D'IMPIANTO E AMPLIAMENTO</v>
      </c>
      <c r="C865" s="77">
        <f t="shared" si="740"/>
        <v>0.1</v>
      </c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  <c r="AA865" s="72"/>
      <c r="AB865" s="72"/>
      <c r="AC865" s="72"/>
      <c r="AD865" s="72"/>
      <c r="AE865" s="72"/>
      <c r="AF865" s="72"/>
      <c r="AG865" s="72"/>
      <c r="AH865" s="72"/>
      <c r="AI865" s="72"/>
      <c r="AJ865" s="72"/>
      <c r="AK865" s="72"/>
      <c r="AL865" s="72"/>
      <c r="AM865" s="72"/>
      <c r="AN865" s="72"/>
      <c r="AO865" s="72"/>
      <c r="AP865" s="72"/>
      <c r="AQ865" s="72"/>
      <c r="AR865" s="72"/>
      <c r="AS865" s="72"/>
      <c r="AT865" s="72"/>
      <c r="AU865" s="72"/>
      <c r="AV865" s="72"/>
      <c r="AW865" s="72"/>
      <c r="AX865" s="72"/>
      <c r="AY865" s="72"/>
      <c r="AZ865" s="72"/>
      <c r="BA865" s="72"/>
    </row>
    <row r="866" spans="2:53" x14ac:dyDescent="0.25">
      <c r="B866" t="str">
        <f t="shared" si="740"/>
        <v>Ricerca &amp; Sviluppo</v>
      </c>
      <c r="C866" s="77">
        <f t="shared" si="740"/>
        <v>0.1</v>
      </c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  <c r="AA866" s="72"/>
      <c r="AB866" s="72"/>
      <c r="AC866" s="72"/>
      <c r="AD866" s="72"/>
      <c r="AE866" s="72"/>
      <c r="AF866" s="72"/>
      <c r="AG866" s="72"/>
      <c r="AH866" s="72"/>
      <c r="AI866" s="72"/>
      <c r="AJ866" s="72"/>
      <c r="AK866" s="72"/>
      <c r="AL866" s="72"/>
      <c r="AM866" s="72"/>
      <c r="AN866" s="72"/>
      <c r="AO866" s="72"/>
      <c r="AP866" s="72"/>
      <c r="AQ866" s="72"/>
      <c r="AR866" s="72"/>
      <c r="AS866" s="72"/>
      <c r="AT866" s="72"/>
      <c r="AU866" s="72"/>
      <c r="AV866" s="72"/>
      <c r="AW866" s="72"/>
      <c r="AX866" s="72"/>
      <c r="AY866" s="72"/>
      <c r="AZ866" s="72"/>
      <c r="BA866" s="72"/>
    </row>
    <row r="867" spans="2:53" x14ac:dyDescent="0.25">
      <c r="B867" t="str">
        <f t="shared" si="740"/>
        <v>ALTRE IMM.NI IMMATERIALI</v>
      </c>
      <c r="C867" s="77">
        <f t="shared" si="740"/>
        <v>0.1</v>
      </c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  <c r="AA867" s="72"/>
      <c r="AB867" s="72"/>
      <c r="AC867" s="72"/>
      <c r="AD867" s="72"/>
      <c r="AE867" s="72"/>
      <c r="AF867" s="72"/>
      <c r="AG867" s="72"/>
      <c r="AH867" s="72"/>
      <c r="AI867" s="72"/>
      <c r="AJ867" s="72"/>
      <c r="AK867" s="72"/>
      <c r="AL867" s="72"/>
      <c r="AM867" s="72"/>
      <c r="AN867" s="72"/>
      <c r="AO867" s="72"/>
      <c r="AP867" s="72"/>
      <c r="AQ867" s="72"/>
      <c r="AR867" s="72"/>
      <c r="AS867" s="72"/>
      <c r="AT867" s="72"/>
      <c r="AU867" s="72"/>
      <c r="AV867" s="72"/>
      <c r="AW867" s="72"/>
      <c r="AX867" s="72"/>
      <c r="AY867" s="72"/>
      <c r="AZ867" s="72"/>
      <c r="BA867" s="72"/>
    </row>
    <row r="868" spans="2:53" ht="30" x14ac:dyDescent="0.25">
      <c r="C868" s="75"/>
      <c r="F868" s="75" t="s">
        <v>276</v>
      </c>
      <c r="G868" s="75" t="s">
        <v>276</v>
      </c>
      <c r="H868" s="75" t="s">
        <v>276</v>
      </c>
      <c r="I868" s="75" t="s">
        <v>276</v>
      </c>
      <c r="J868" s="75" t="s">
        <v>276</v>
      </c>
      <c r="K868" s="75" t="s">
        <v>276</v>
      </c>
      <c r="L868" s="75" t="s">
        <v>276</v>
      </c>
      <c r="M868" s="75" t="s">
        <v>276</v>
      </c>
      <c r="N868" s="75" t="s">
        <v>276</v>
      </c>
      <c r="O868" s="75" t="s">
        <v>276</v>
      </c>
      <c r="P868" s="75" t="s">
        <v>276</v>
      </c>
      <c r="Q868" s="75" t="s">
        <v>276</v>
      </c>
      <c r="R868" s="75" t="s">
        <v>276</v>
      </c>
      <c r="S868" s="75" t="s">
        <v>276</v>
      </c>
      <c r="T868" s="75" t="s">
        <v>276</v>
      </c>
      <c r="U868" s="75" t="s">
        <v>276</v>
      </c>
      <c r="V868" s="75" t="s">
        <v>276</v>
      </c>
      <c r="W868" s="75" t="s">
        <v>276</v>
      </c>
      <c r="X868" s="75" t="s">
        <v>276</v>
      </c>
      <c r="Y868" s="75" t="s">
        <v>276</v>
      </c>
      <c r="Z868" s="75" t="s">
        <v>276</v>
      </c>
      <c r="AA868" s="75" t="s">
        <v>276</v>
      </c>
      <c r="AB868" s="75" t="s">
        <v>276</v>
      </c>
      <c r="AC868" s="75" t="s">
        <v>276</v>
      </c>
      <c r="AD868" s="75" t="s">
        <v>276</v>
      </c>
      <c r="AE868" s="75" t="s">
        <v>276</v>
      </c>
      <c r="AF868" s="75" t="s">
        <v>276</v>
      </c>
      <c r="AG868" s="75" t="s">
        <v>276</v>
      </c>
      <c r="AH868" s="75" t="s">
        <v>276</v>
      </c>
      <c r="AI868" s="75" t="s">
        <v>276</v>
      </c>
      <c r="AJ868" s="75" t="s">
        <v>276</v>
      </c>
      <c r="AK868" s="75" t="s">
        <v>276</v>
      </c>
      <c r="AL868" s="75" t="s">
        <v>276</v>
      </c>
      <c r="AM868" s="75" t="s">
        <v>276</v>
      </c>
      <c r="AN868" s="75" t="s">
        <v>276</v>
      </c>
      <c r="AO868" s="75" t="s">
        <v>276</v>
      </c>
      <c r="AP868" s="75" t="s">
        <v>276</v>
      </c>
      <c r="AQ868" s="75" t="s">
        <v>276</v>
      </c>
      <c r="AR868" s="75" t="s">
        <v>276</v>
      </c>
      <c r="AS868" s="75" t="s">
        <v>276</v>
      </c>
      <c r="AT868" s="75" t="s">
        <v>276</v>
      </c>
      <c r="AU868" s="75" t="s">
        <v>276</v>
      </c>
      <c r="AV868" s="75" t="s">
        <v>276</v>
      </c>
      <c r="AW868" s="75" t="s">
        <v>276</v>
      </c>
      <c r="AX868" s="75" t="s">
        <v>276</v>
      </c>
      <c r="AY868" s="75" t="s">
        <v>276</v>
      </c>
      <c r="AZ868" s="75" t="s">
        <v>276</v>
      </c>
      <c r="BA868" s="75" t="s">
        <v>276</v>
      </c>
    </row>
    <row r="869" spans="2:53" x14ac:dyDescent="0.25">
      <c r="B869" t="str">
        <f t="shared" ref="B869:B875" si="741">+B861</f>
        <v>FABBRICATI</v>
      </c>
      <c r="C869" s="77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  <c r="AA869" s="72"/>
      <c r="AB869" s="72"/>
      <c r="AC869" s="72"/>
      <c r="AD869" s="72"/>
      <c r="AE869" s="72"/>
      <c r="AF869" s="72"/>
      <c r="AG869" s="72"/>
      <c r="AH869" s="72"/>
      <c r="AI869" s="72"/>
      <c r="AJ869" s="72"/>
      <c r="AK869" s="72"/>
      <c r="AL869" s="72"/>
      <c r="AM869" s="72"/>
      <c r="AN869" s="72"/>
      <c r="AO869" s="72"/>
      <c r="AP869" s="72"/>
      <c r="AQ869" s="72"/>
      <c r="AR869" s="72"/>
      <c r="AS869" s="72"/>
      <c r="AT869" s="72"/>
      <c r="AU869" s="72"/>
      <c r="AV869" s="72"/>
      <c r="AW869" s="72"/>
      <c r="AX869" s="72"/>
      <c r="AY869" s="72"/>
      <c r="AZ869" s="72"/>
      <c r="BA869" s="72"/>
    </row>
    <row r="870" spans="2:53" x14ac:dyDescent="0.25">
      <c r="B870" t="str">
        <f t="shared" si="741"/>
        <v>IMPIANTI E MACCHINARI</v>
      </c>
      <c r="C870" s="77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  <c r="AA870" s="72"/>
      <c r="AB870" s="72"/>
      <c r="AC870" s="72"/>
      <c r="AD870" s="72"/>
      <c r="AE870" s="72"/>
      <c r="AF870" s="72"/>
      <c r="AG870" s="72"/>
      <c r="AH870" s="72"/>
      <c r="AI870" s="72"/>
      <c r="AJ870" s="72"/>
      <c r="AK870" s="72"/>
      <c r="AL870" s="72"/>
      <c r="AM870" s="72"/>
      <c r="AN870" s="72"/>
      <c r="AO870" s="72"/>
      <c r="AP870" s="72"/>
      <c r="AQ870" s="72"/>
      <c r="AR870" s="72"/>
      <c r="AS870" s="72"/>
      <c r="AT870" s="72"/>
      <c r="AU870" s="72"/>
      <c r="AV870" s="72"/>
      <c r="AW870" s="72"/>
      <c r="AX870" s="72"/>
      <c r="AY870" s="72"/>
      <c r="AZ870" s="72"/>
      <c r="BA870" s="72"/>
    </row>
    <row r="871" spans="2:53" x14ac:dyDescent="0.25">
      <c r="B871" t="str">
        <f t="shared" si="741"/>
        <v>ATTREZZATURE IND.LI E COMM.LI</v>
      </c>
      <c r="C871" s="77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  <c r="AA871" s="72"/>
      <c r="AB871" s="72"/>
      <c r="AC871" s="72"/>
      <c r="AD871" s="72"/>
      <c r="AE871" s="72"/>
      <c r="AF871" s="72"/>
      <c r="AG871" s="72"/>
      <c r="AH871" s="72"/>
      <c r="AI871" s="72"/>
      <c r="AJ871" s="72"/>
      <c r="AK871" s="72"/>
      <c r="AL871" s="72"/>
      <c r="AM871" s="72"/>
      <c r="AN871" s="72"/>
      <c r="AO871" s="72"/>
      <c r="AP871" s="72"/>
      <c r="AQ871" s="72"/>
      <c r="AR871" s="72"/>
      <c r="AS871" s="72"/>
      <c r="AT871" s="72"/>
      <c r="AU871" s="72"/>
      <c r="AV871" s="72"/>
      <c r="AW871" s="72"/>
      <c r="AX871" s="72"/>
      <c r="AY871" s="72"/>
      <c r="AZ871" s="72"/>
      <c r="BA871" s="72"/>
    </row>
    <row r="872" spans="2:53" x14ac:dyDescent="0.25">
      <c r="B872" t="str">
        <f t="shared" si="741"/>
        <v>ALTRI BENI</v>
      </c>
      <c r="C872" s="77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  <c r="AA872" s="72"/>
      <c r="AB872" s="72"/>
      <c r="AC872" s="72"/>
      <c r="AD872" s="72"/>
      <c r="AE872" s="72"/>
      <c r="AF872" s="72"/>
      <c r="AG872" s="72"/>
      <c r="AH872" s="72"/>
      <c r="AI872" s="72"/>
      <c r="AJ872" s="72"/>
      <c r="AK872" s="72"/>
      <c r="AL872" s="72"/>
      <c r="AM872" s="72"/>
      <c r="AN872" s="72"/>
      <c r="AO872" s="72"/>
      <c r="AP872" s="72"/>
      <c r="AQ872" s="72"/>
      <c r="AR872" s="72"/>
      <c r="AS872" s="72"/>
      <c r="AT872" s="72"/>
      <c r="AU872" s="72"/>
      <c r="AV872" s="72"/>
      <c r="AW872" s="72"/>
      <c r="AX872" s="72"/>
      <c r="AY872" s="72"/>
      <c r="AZ872" s="72"/>
      <c r="BA872" s="72"/>
    </row>
    <row r="873" spans="2:53" x14ac:dyDescent="0.25">
      <c r="B873" t="str">
        <f t="shared" si="741"/>
        <v>COSTI D'IMPIANTO E AMPLIAMENTO</v>
      </c>
      <c r="C873" s="77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  <c r="AA873" s="72"/>
      <c r="AB873" s="72"/>
      <c r="AC873" s="72"/>
      <c r="AD873" s="72"/>
      <c r="AE873" s="72"/>
      <c r="AF873" s="72"/>
      <c r="AG873" s="72"/>
      <c r="AH873" s="72"/>
      <c r="AI873" s="72"/>
      <c r="AJ873" s="72"/>
      <c r="AK873" s="72"/>
      <c r="AL873" s="72"/>
      <c r="AM873" s="72"/>
      <c r="AN873" s="72"/>
      <c r="AO873" s="72"/>
      <c r="AP873" s="72"/>
      <c r="AQ873" s="72"/>
      <c r="AR873" s="72"/>
      <c r="AS873" s="72"/>
      <c r="AT873" s="72"/>
      <c r="AU873" s="72"/>
      <c r="AV873" s="72"/>
      <c r="AW873" s="72"/>
      <c r="AX873" s="72"/>
      <c r="AY873" s="72"/>
      <c r="AZ873" s="72"/>
      <c r="BA873" s="72"/>
    </row>
    <row r="874" spans="2:53" x14ac:dyDescent="0.25">
      <c r="B874" t="str">
        <f t="shared" si="741"/>
        <v>Ricerca &amp; Sviluppo</v>
      </c>
      <c r="C874" s="77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  <c r="AA874" s="72"/>
      <c r="AB874" s="72"/>
      <c r="AC874" s="72"/>
      <c r="AD874" s="72"/>
      <c r="AE874" s="72"/>
      <c r="AF874" s="72"/>
      <c r="AG874" s="72"/>
      <c r="AH874" s="72"/>
      <c r="AI874" s="72"/>
      <c r="AJ874" s="72"/>
      <c r="AK874" s="72"/>
      <c r="AL874" s="72"/>
      <c r="AM874" s="72"/>
      <c r="AN874" s="72"/>
      <c r="AO874" s="72"/>
      <c r="AP874" s="72"/>
      <c r="AQ874" s="72"/>
      <c r="AR874" s="72"/>
      <c r="AS874" s="72"/>
      <c r="AT874" s="72"/>
      <c r="AU874" s="72"/>
      <c r="AV874" s="72"/>
      <c r="AW874" s="72"/>
      <c r="AX874" s="72"/>
      <c r="AY874" s="72"/>
      <c r="AZ874" s="72"/>
      <c r="BA874" s="72"/>
    </row>
    <row r="875" spans="2:53" x14ac:dyDescent="0.25">
      <c r="B875" t="str">
        <f t="shared" si="741"/>
        <v>ALTRE IMM.NI IMMATERIALI</v>
      </c>
      <c r="C875" s="77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  <c r="AA875" s="72"/>
      <c r="AB875" s="72"/>
      <c r="AC875" s="72"/>
      <c r="AD875" s="72"/>
      <c r="AE875" s="72"/>
      <c r="AF875" s="72"/>
      <c r="AG875" s="72"/>
      <c r="AH875" s="72"/>
      <c r="AI875" s="72"/>
      <c r="AJ875" s="72"/>
      <c r="AK875" s="72"/>
      <c r="AL875" s="72"/>
      <c r="AM875" s="72"/>
      <c r="AN875" s="72"/>
      <c r="AO875" s="72"/>
      <c r="AP875" s="72"/>
      <c r="AQ875" s="72"/>
      <c r="AR875" s="72"/>
      <c r="AS875" s="72"/>
      <c r="AT875" s="72"/>
      <c r="AU875" s="72"/>
      <c r="AV875" s="72"/>
      <c r="AW875" s="72"/>
      <c r="AX875" s="72"/>
      <c r="AY875" s="72"/>
      <c r="AZ875" s="72"/>
      <c r="BA875" s="72"/>
    </row>
    <row r="877" spans="2:53" ht="30" x14ac:dyDescent="0.25">
      <c r="C877" s="75" t="s">
        <v>274</v>
      </c>
      <c r="F877" s="75" t="s">
        <v>275</v>
      </c>
      <c r="G877" s="75" t="s">
        <v>275</v>
      </c>
      <c r="H877" s="75" t="s">
        <v>275</v>
      </c>
      <c r="I877" s="75" t="s">
        <v>275</v>
      </c>
      <c r="J877" s="75" t="s">
        <v>275</v>
      </c>
      <c r="K877" s="75" t="s">
        <v>275</v>
      </c>
      <c r="L877" s="75" t="s">
        <v>275</v>
      </c>
      <c r="M877" s="75" t="s">
        <v>275</v>
      </c>
      <c r="N877" s="75" t="s">
        <v>275</v>
      </c>
      <c r="O877" s="75" t="s">
        <v>275</v>
      </c>
      <c r="P877" s="75" t="s">
        <v>275</v>
      </c>
      <c r="Q877" s="75" t="s">
        <v>275</v>
      </c>
      <c r="R877" s="75" t="s">
        <v>275</v>
      </c>
      <c r="S877" s="75" t="s">
        <v>275</v>
      </c>
      <c r="T877" s="75" t="s">
        <v>275</v>
      </c>
      <c r="U877" s="75" t="s">
        <v>275</v>
      </c>
      <c r="V877" s="75" t="s">
        <v>275</v>
      </c>
      <c r="W877" s="75" t="s">
        <v>275</v>
      </c>
      <c r="X877" s="75" t="s">
        <v>275</v>
      </c>
      <c r="Y877" s="75" t="s">
        <v>275</v>
      </c>
      <c r="Z877" s="75" t="s">
        <v>275</v>
      </c>
      <c r="AA877" s="75" t="s">
        <v>275</v>
      </c>
      <c r="AB877" s="75" t="s">
        <v>275</v>
      </c>
      <c r="AC877" s="75" t="s">
        <v>275</v>
      </c>
      <c r="AD877" s="75" t="s">
        <v>275</v>
      </c>
      <c r="AE877" s="75" t="s">
        <v>275</v>
      </c>
      <c r="AF877" s="75" t="s">
        <v>275</v>
      </c>
      <c r="AG877" s="75" t="s">
        <v>275</v>
      </c>
      <c r="AH877" s="75" t="s">
        <v>275</v>
      </c>
      <c r="AI877" s="75" t="s">
        <v>275</v>
      </c>
      <c r="AJ877" s="75" t="s">
        <v>275</v>
      </c>
      <c r="AK877" s="75" t="s">
        <v>275</v>
      </c>
      <c r="AL877" s="75" t="s">
        <v>275</v>
      </c>
      <c r="AM877" s="75" t="s">
        <v>275</v>
      </c>
      <c r="AN877" s="75" t="s">
        <v>275</v>
      </c>
      <c r="AO877" s="75" t="s">
        <v>275</v>
      </c>
      <c r="AP877" s="75" t="s">
        <v>275</v>
      </c>
      <c r="AQ877" s="75" t="s">
        <v>275</v>
      </c>
      <c r="AR877" s="75" t="s">
        <v>275</v>
      </c>
      <c r="AS877" s="75" t="s">
        <v>275</v>
      </c>
      <c r="AT877" s="75" t="s">
        <v>275</v>
      </c>
      <c r="AU877" s="75" t="s">
        <v>275</v>
      </c>
      <c r="AV877" s="75" t="s">
        <v>275</v>
      </c>
      <c r="AW877" s="75" t="s">
        <v>275</v>
      </c>
      <c r="AX877" s="75" t="s">
        <v>275</v>
      </c>
      <c r="AY877" s="75" t="s">
        <v>275</v>
      </c>
      <c r="AZ877" s="75" t="s">
        <v>275</v>
      </c>
      <c r="BA877" s="75" t="s">
        <v>275</v>
      </c>
    </row>
    <row r="878" spans="2:53" x14ac:dyDescent="0.25">
      <c r="B878" t="str">
        <f t="shared" ref="B878:C884" si="742">+B861</f>
        <v>FABBRICATI</v>
      </c>
      <c r="C878" s="77">
        <f t="shared" si="742"/>
        <v>0.1</v>
      </c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  <c r="AA878" s="72"/>
      <c r="AB878" s="72"/>
      <c r="AC878" s="72"/>
      <c r="AD878" s="72"/>
      <c r="AE878" s="72"/>
      <c r="AF878" s="72"/>
      <c r="AG878" s="72"/>
      <c r="AH878" s="72"/>
      <c r="AI878" s="72"/>
      <c r="AJ878" s="72"/>
      <c r="AK878" s="72"/>
      <c r="AL878" s="72"/>
      <c r="AM878" s="72"/>
      <c r="AN878" s="72"/>
      <c r="AO878" s="72"/>
      <c r="AP878" s="72"/>
      <c r="AQ878" s="72"/>
      <c r="AR878" s="72"/>
      <c r="AS878" s="72"/>
      <c r="AT878" s="72"/>
      <c r="AU878" s="72"/>
      <c r="AV878" s="72"/>
      <c r="AW878" s="72"/>
      <c r="AX878" s="72"/>
      <c r="AY878" s="72"/>
      <c r="AZ878" s="72"/>
      <c r="BA878" s="72"/>
    </row>
    <row r="879" spans="2:53" x14ac:dyDescent="0.25">
      <c r="B879" t="str">
        <f t="shared" si="742"/>
        <v>IMPIANTI E MACCHINARI</v>
      </c>
      <c r="C879" s="77">
        <f t="shared" si="742"/>
        <v>0.1</v>
      </c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  <c r="AA879" s="72"/>
      <c r="AB879" s="72"/>
      <c r="AC879" s="72"/>
      <c r="AD879" s="72"/>
      <c r="AE879" s="72"/>
      <c r="AF879" s="72"/>
      <c r="AG879" s="72"/>
      <c r="AH879" s="72"/>
      <c r="AI879" s="72"/>
      <c r="AJ879" s="72"/>
      <c r="AK879" s="72"/>
      <c r="AL879" s="72"/>
      <c r="AM879" s="72"/>
      <c r="AN879" s="72"/>
      <c r="AO879" s="72"/>
      <c r="AP879" s="72"/>
      <c r="AQ879" s="72"/>
      <c r="AR879" s="72"/>
      <c r="AS879" s="72"/>
      <c r="AT879" s="72"/>
      <c r="AU879" s="72"/>
      <c r="AV879" s="72"/>
      <c r="AW879" s="72"/>
      <c r="AX879" s="72"/>
      <c r="AY879" s="72"/>
      <c r="AZ879" s="72"/>
      <c r="BA879" s="72"/>
    </row>
    <row r="880" spans="2:53" x14ac:dyDescent="0.25">
      <c r="B880" t="str">
        <f t="shared" si="742"/>
        <v>ATTREZZATURE IND.LI E COMM.LI</v>
      </c>
      <c r="C880" s="77">
        <f t="shared" si="742"/>
        <v>0.1</v>
      </c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  <c r="AA880" s="72"/>
      <c r="AB880" s="72"/>
      <c r="AC880" s="72"/>
      <c r="AD880" s="72"/>
      <c r="AE880" s="72"/>
      <c r="AF880" s="72"/>
      <c r="AG880" s="72"/>
      <c r="AH880" s="72"/>
      <c r="AI880" s="72"/>
      <c r="AJ880" s="72"/>
      <c r="AK880" s="72"/>
      <c r="AL880" s="72"/>
      <c r="AM880" s="72"/>
      <c r="AN880" s="72"/>
      <c r="AO880" s="72"/>
      <c r="AP880" s="72"/>
      <c r="AQ880" s="72"/>
      <c r="AR880" s="72"/>
      <c r="AS880" s="72"/>
      <c r="AT880" s="72"/>
      <c r="AU880" s="72"/>
      <c r="AV880" s="72"/>
      <c r="AW880" s="72"/>
      <c r="AX880" s="72"/>
      <c r="AY880" s="72"/>
      <c r="AZ880" s="72"/>
      <c r="BA880" s="72"/>
    </row>
    <row r="881" spans="2:53" x14ac:dyDescent="0.25">
      <c r="B881" t="str">
        <f t="shared" si="742"/>
        <v>ALTRI BENI</v>
      </c>
      <c r="C881" s="77">
        <f t="shared" si="742"/>
        <v>0.1</v>
      </c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  <c r="AA881" s="72"/>
      <c r="AB881" s="72"/>
      <c r="AC881" s="72"/>
      <c r="AD881" s="72"/>
      <c r="AE881" s="72"/>
      <c r="AF881" s="72"/>
      <c r="AG881" s="72"/>
      <c r="AH881" s="72"/>
      <c r="AI881" s="72"/>
      <c r="AJ881" s="72"/>
      <c r="AK881" s="72"/>
      <c r="AL881" s="72"/>
      <c r="AM881" s="72"/>
      <c r="AN881" s="72"/>
      <c r="AO881" s="72"/>
      <c r="AP881" s="72"/>
      <c r="AQ881" s="72"/>
      <c r="AR881" s="72"/>
      <c r="AS881" s="72"/>
      <c r="AT881" s="72"/>
      <c r="AU881" s="72"/>
      <c r="AV881" s="72"/>
      <c r="AW881" s="72"/>
      <c r="AX881" s="72"/>
      <c r="AY881" s="72"/>
      <c r="AZ881" s="72"/>
      <c r="BA881" s="72"/>
    </row>
    <row r="882" spans="2:53" x14ac:dyDescent="0.25">
      <c r="B882" t="str">
        <f t="shared" si="742"/>
        <v>COSTI D'IMPIANTO E AMPLIAMENTO</v>
      </c>
      <c r="C882" s="77">
        <f t="shared" si="742"/>
        <v>0.1</v>
      </c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  <c r="AA882" s="72"/>
      <c r="AB882" s="72"/>
      <c r="AC882" s="72"/>
      <c r="AD882" s="72"/>
      <c r="AE882" s="72"/>
      <c r="AF882" s="72"/>
      <c r="AG882" s="72"/>
      <c r="AH882" s="72"/>
      <c r="AI882" s="72"/>
      <c r="AJ882" s="72"/>
      <c r="AK882" s="72"/>
      <c r="AL882" s="72"/>
      <c r="AM882" s="72"/>
      <c r="AN882" s="72"/>
      <c r="AO882" s="72"/>
      <c r="AP882" s="72"/>
      <c r="AQ882" s="72"/>
      <c r="AR882" s="72"/>
      <c r="AS882" s="72"/>
      <c r="AT882" s="72"/>
      <c r="AU882" s="72"/>
      <c r="AV882" s="72"/>
      <c r="AW882" s="72"/>
      <c r="AX882" s="72"/>
      <c r="AY882" s="72"/>
      <c r="AZ882" s="72"/>
      <c r="BA882" s="72"/>
    </row>
    <row r="883" spans="2:53" x14ac:dyDescent="0.25">
      <c r="B883" t="str">
        <f t="shared" si="742"/>
        <v>Ricerca &amp; Sviluppo</v>
      </c>
      <c r="C883" s="77">
        <f t="shared" si="742"/>
        <v>0.1</v>
      </c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  <c r="AA883" s="72"/>
      <c r="AB883" s="72"/>
      <c r="AC883" s="72"/>
      <c r="AD883" s="72"/>
      <c r="AE883" s="72"/>
      <c r="AF883" s="72"/>
      <c r="AG883" s="72"/>
      <c r="AH883" s="72"/>
      <c r="AI883" s="72"/>
      <c r="AJ883" s="72"/>
      <c r="AK883" s="72"/>
      <c r="AL883" s="72"/>
      <c r="AM883" s="72"/>
      <c r="AN883" s="72"/>
      <c r="AO883" s="72"/>
      <c r="AP883" s="72"/>
      <c r="AQ883" s="72"/>
      <c r="AR883" s="72"/>
      <c r="AS883" s="72"/>
      <c r="AT883" s="72"/>
      <c r="AU883" s="72"/>
      <c r="AV883" s="72"/>
      <c r="AW883" s="72"/>
      <c r="AX883" s="72"/>
      <c r="AY883" s="72"/>
      <c r="AZ883" s="72"/>
      <c r="BA883" s="72"/>
    </row>
    <row r="884" spans="2:53" x14ac:dyDescent="0.25">
      <c r="B884" t="str">
        <f t="shared" si="742"/>
        <v>ALTRE IMM.NI IMMATERIALI</v>
      </c>
      <c r="C884" s="77">
        <f t="shared" si="742"/>
        <v>0.1</v>
      </c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  <c r="AA884" s="72"/>
      <c r="AB884" s="72"/>
      <c r="AC884" s="72"/>
      <c r="AD884" s="72"/>
      <c r="AE884" s="72"/>
      <c r="AF884" s="72"/>
      <c r="AG884" s="72"/>
      <c r="AH884" s="72"/>
      <c r="AI884" s="72"/>
      <c r="AJ884" s="72"/>
      <c r="AK884" s="72"/>
      <c r="AL884" s="72"/>
      <c r="AM884" s="72"/>
      <c r="AN884" s="72"/>
      <c r="AO884" s="72"/>
      <c r="AP884" s="72"/>
      <c r="AQ884" s="72"/>
      <c r="AR884" s="72"/>
      <c r="AS884" s="72"/>
      <c r="AT884" s="72"/>
      <c r="AU884" s="72"/>
      <c r="AV884" s="72"/>
      <c r="AW884" s="72"/>
      <c r="AX884" s="72"/>
      <c r="AY884" s="72"/>
      <c r="AZ884" s="72"/>
      <c r="BA884" s="72"/>
    </row>
    <row r="885" spans="2:53" ht="30" x14ac:dyDescent="0.25">
      <c r="C885" s="75"/>
      <c r="F885" s="75" t="s">
        <v>276</v>
      </c>
      <c r="G885" s="75" t="s">
        <v>276</v>
      </c>
      <c r="H885" s="75" t="s">
        <v>276</v>
      </c>
      <c r="I885" s="75" t="s">
        <v>276</v>
      </c>
      <c r="J885" s="75" t="s">
        <v>276</v>
      </c>
      <c r="K885" s="75" t="s">
        <v>276</v>
      </c>
      <c r="L885" s="75" t="s">
        <v>276</v>
      </c>
      <c r="M885" s="75" t="s">
        <v>276</v>
      </c>
      <c r="N885" s="75" t="s">
        <v>276</v>
      </c>
      <c r="O885" s="75" t="s">
        <v>276</v>
      </c>
      <c r="P885" s="75" t="s">
        <v>276</v>
      </c>
      <c r="Q885" s="75" t="s">
        <v>276</v>
      </c>
      <c r="R885" s="75" t="s">
        <v>276</v>
      </c>
      <c r="S885" s="75" t="s">
        <v>276</v>
      </c>
      <c r="T885" s="75" t="s">
        <v>276</v>
      </c>
      <c r="U885" s="75" t="s">
        <v>276</v>
      </c>
      <c r="V885" s="75" t="s">
        <v>276</v>
      </c>
      <c r="W885" s="75" t="s">
        <v>276</v>
      </c>
      <c r="X885" s="75" t="s">
        <v>276</v>
      </c>
      <c r="Y885" s="75" t="s">
        <v>276</v>
      </c>
      <c r="Z885" s="75" t="s">
        <v>276</v>
      </c>
      <c r="AA885" s="75" t="s">
        <v>276</v>
      </c>
      <c r="AB885" s="75" t="s">
        <v>276</v>
      </c>
      <c r="AC885" s="75" t="s">
        <v>276</v>
      </c>
      <c r="AD885" s="75" t="s">
        <v>276</v>
      </c>
      <c r="AE885" s="75" t="s">
        <v>276</v>
      </c>
      <c r="AF885" s="75" t="s">
        <v>276</v>
      </c>
      <c r="AG885" s="75" t="s">
        <v>276</v>
      </c>
      <c r="AH885" s="75" t="s">
        <v>276</v>
      </c>
      <c r="AI885" s="75" t="s">
        <v>276</v>
      </c>
      <c r="AJ885" s="75" t="s">
        <v>276</v>
      </c>
      <c r="AK885" s="75" t="s">
        <v>276</v>
      </c>
      <c r="AL885" s="75" t="s">
        <v>276</v>
      </c>
      <c r="AM885" s="75" t="s">
        <v>276</v>
      </c>
      <c r="AN885" s="75" t="s">
        <v>276</v>
      </c>
      <c r="AO885" s="75" t="s">
        <v>276</v>
      </c>
      <c r="AP885" s="75" t="s">
        <v>276</v>
      </c>
      <c r="AQ885" s="75" t="s">
        <v>276</v>
      </c>
      <c r="AR885" s="75" t="s">
        <v>276</v>
      </c>
      <c r="AS885" s="75" t="s">
        <v>276</v>
      </c>
      <c r="AT885" s="75" t="s">
        <v>276</v>
      </c>
      <c r="AU885" s="75" t="s">
        <v>276</v>
      </c>
      <c r="AV885" s="75" t="s">
        <v>276</v>
      </c>
      <c r="AW885" s="75" t="s">
        <v>276</v>
      </c>
      <c r="AX885" s="75" t="s">
        <v>276</v>
      </c>
      <c r="AY885" s="75" t="s">
        <v>276</v>
      </c>
      <c r="AZ885" s="75" t="s">
        <v>276</v>
      </c>
      <c r="BA885" s="75" t="s">
        <v>276</v>
      </c>
    </row>
    <row r="886" spans="2:53" x14ac:dyDescent="0.25">
      <c r="B886" t="str">
        <f t="shared" ref="B886:B892" si="743">+B878</f>
        <v>FABBRICATI</v>
      </c>
      <c r="C886" s="77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  <c r="AA886" s="72"/>
      <c r="AB886" s="72"/>
      <c r="AC886" s="72"/>
      <c r="AD886" s="72"/>
      <c r="AE886" s="72"/>
      <c r="AF886" s="72"/>
      <c r="AG886" s="72"/>
      <c r="AH886" s="72"/>
      <c r="AI886" s="72"/>
      <c r="AJ886" s="72"/>
      <c r="AK886" s="72"/>
      <c r="AL886" s="72"/>
      <c r="AM886" s="72"/>
      <c r="AN886" s="72"/>
      <c r="AO886" s="72"/>
      <c r="AP886" s="72"/>
      <c r="AQ886" s="72"/>
      <c r="AR886" s="72"/>
      <c r="AS886" s="72"/>
      <c r="AT886" s="72"/>
      <c r="AU886" s="72"/>
      <c r="AV886" s="72"/>
      <c r="AW886" s="72"/>
      <c r="AX886" s="72"/>
      <c r="AY886" s="72"/>
      <c r="AZ886" s="72"/>
      <c r="BA886" s="72"/>
    </row>
    <row r="887" spans="2:53" x14ac:dyDescent="0.25">
      <c r="B887" t="str">
        <f t="shared" si="743"/>
        <v>IMPIANTI E MACCHINARI</v>
      </c>
      <c r="C887" s="77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  <c r="AA887" s="72"/>
      <c r="AB887" s="72"/>
      <c r="AC887" s="72"/>
      <c r="AD887" s="72"/>
      <c r="AE887" s="72"/>
      <c r="AF887" s="72"/>
      <c r="AG887" s="72"/>
      <c r="AH887" s="72"/>
      <c r="AI887" s="72"/>
      <c r="AJ887" s="72"/>
      <c r="AK887" s="72"/>
      <c r="AL887" s="72"/>
      <c r="AM887" s="72"/>
      <c r="AN887" s="72"/>
      <c r="AO887" s="72"/>
      <c r="AP887" s="72"/>
      <c r="AQ887" s="72"/>
      <c r="AR887" s="72"/>
      <c r="AS887" s="72"/>
      <c r="AT887" s="72"/>
      <c r="AU887" s="72"/>
      <c r="AV887" s="72"/>
      <c r="AW887" s="72"/>
      <c r="AX887" s="72"/>
      <c r="AY887" s="72"/>
      <c r="AZ887" s="72"/>
      <c r="BA887" s="72"/>
    </row>
    <row r="888" spans="2:53" x14ac:dyDescent="0.25">
      <c r="B888" t="str">
        <f t="shared" si="743"/>
        <v>ATTREZZATURE IND.LI E COMM.LI</v>
      </c>
      <c r="C888" s="77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  <c r="AA888" s="72"/>
      <c r="AB888" s="72"/>
      <c r="AC888" s="72"/>
      <c r="AD888" s="72"/>
      <c r="AE888" s="72"/>
      <c r="AF888" s="72"/>
      <c r="AG888" s="72"/>
      <c r="AH888" s="72"/>
      <c r="AI888" s="72"/>
      <c r="AJ888" s="72"/>
      <c r="AK888" s="72"/>
      <c r="AL888" s="72"/>
      <c r="AM888" s="72"/>
      <c r="AN888" s="72"/>
      <c r="AO888" s="72"/>
      <c r="AP888" s="72"/>
      <c r="AQ888" s="72"/>
      <c r="AR888" s="72"/>
      <c r="AS888" s="72"/>
      <c r="AT888" s="72"/>
      <c r="AU888" s="72"/>
      <c r="AV888" s="72"/>
      <c r="AW888" s="72"/>
      <c r="AX888" s="72"/>
      <c r="AY888" s="72"/>
      <c r="AZ888" s="72"/>
      <c r="BA888" s="72"/>
    </row>
    <row r="889" spans="2:53" x14ac:dyDescent="0.25">
      <c r="B889" t="str">
        <f t="shared" si="743"/>
        <v>ALTRI BENI</v>
      </c>
      <c r="C889" s="77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  <c r="AA889" s="72"/>
      <c r="AB889" s="72"/>
      <c r="AC889" s="72"/>
      <c r="AD889" s="72"/>
      <c r="AE889" s="72"/>
      <c r="AF889" s="72"/>
      <c r="AG889" s="72"/>
      <c r="AH889" s="72"/>
      <c r="AI889" s="72"/>
      <c r="AJ889" s="72"/>
      <c r="AK889" s="72"/>
      <c r="AL889" s="72"/>
      <c r="AM889" s="72"/>
      <c r="AN889" s="72"/>
      <c r="AO889" s="72"/>
      <c r="AP889" s="72"/>
      <c r="AQ889" s="72"/>
      <c r="AR889" s="72"/>
      <c r="AS889" s="72"/>
      <c r="AT889" s="72"/>
      <c r="AU889" s="72"/>
      <c r="AV889" s="72"/>
      <c r="AW889" s="72"/>
      <c r="AX889" s="72"/>
      <c r="AY889" s="72"/>
      <c r="AZ889" s="72"/>
      <c r="BA889" s="72"/>
    </row>
    <row r="890" spans="2:53" x14ac:dyDescent="0.25">
      <c r="B890" t="str">
        <f t="shared" si="743"/>
        <v>COSTI D'IMPIANTO E AMPLIAMENTO</v>
      </c>
      <c r="C890" s="77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  <c r="AA890" s="72"/>
      <c r="AB890" s="72"/>
      <c r="AC890" s="72"/>
      <c r="AD890" s="72"/>
      <c r="AE890" s="72"/>
      <c r="AF890" s="72"/>
      <c r="AG890" s="72"/>
      <c r="AH890" s="72"/>
      <c r="AI890" s="72"/>
      <c r="AJ890" s="72"/>
      <c r="AK890" s="72"/>
      <c r="AL890" s="72"/>
      <c r="AM890" s="72"/>
      <c r="AN890" s="72"/>
      <c r="AO890" s="72"/>
      <c r="AP890" s="72"/>
      <c r="AQ890" s="72"/>
      <c r="AR890" s="72"/>
      <c r="AS890" s="72"/>
      <c r="AT890" s="72"/>
      <c r="AU890" s="72"/>
      <c r="AV890" s="72"/>
      <c r="AW890" s="72"/>
      <c r="AX890" s="72"/>
      <c r="AY890" s="72"/>
      <c r="AZ890" s="72"/>
      <c r="BA890" s="72"/>
    </row>
    <row r="891" spans="2:53" x14ac:dyDescent="0.25">
      <c r="B891" t="str">
        <f t="shared" si="743"/>
        <v>Ricerca &amp; Sviluppo</v>
      </c>
      <c r="C891" s="77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  <c r="AA891" s="72"/>
      <c r="AB891" s="72"/>
      <c r="AC891" s="72"/>
      <c r="AD891" s="72"/>
      <c r="AE891" s="72"/>
      <c r="AF891" s="72"/>
      <c r="AG891" s="72"/>
      <c r="AH891" s="72"/>
      <c r="AI891" s="72"/>
      <c r="AJ891" s="72"/>
      <c r="AK891" s="72"/>
      <c r="AL891" s="72"/>
      <c r="AM891" s="72"/>
      <c r="AN891" s="72"/>
      <c r="AO891" s="72"/>
      <c r="AP891" s="72"/>
      <c r="AQ891" s="72"/>
      <c r="AR891" s="72"/>
      <c r="AS891" s="72"/>
      <c r="AT891" s="72"/>
      <c r="AU891" s="72"/>
      <c r="AV891" s="72"/>
      <c r="AW891" s="72"/>
      <c r="AX891" s="72"/>
      <c r="AY891" s="72"/>
      <c r="AZ891" s="72"/>
      <c r="BA891" s="72"/>
    </row>
    <row r="892" spans="2:53" x14ac:dyDescent="0.25">
      <c r="B892" t="str">
        <f t="shared" si="743"/>
        <v>ALTRE IMM.NI IMMATERIALI</v>
      </c>
      <c r="C892" s="77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  <c r="AA892" s="72"/>
      <c r="AB892" s="72"/>
      <c r="AC892" s="72"/>
      <c r="AD892" s="72"/>
      <c r="AE892" s="72"/>
      <c r="AF892" s="72"/>
      <c r="AG892" s="72"/>
      <c r="AH892" s="72"/>
      <c r="AI892" s="72"/>
      <c r="AJ892" s="72"/>
      <c r="AK892" s="72"/>
      <c r="AL892" s="72"/>
      <c r="AM892" s="72"/>
      <c r="AN892" s="72"/>
      <c r="AO892" s="72"/>
      <c r="AP892" s="72"/>
      <c r="AQ892" s="72"/>
      <c r="AR892" s="72"/>
      <c r="AS892" s="72"/>
      <c r="AT892" s="72"/>
      <c r="AU892" s="72"/>
      <c r="AV892" s="72"/>
      <c r="AW892" s="72"/>
      <c r="AX892" s="72"/>
      <c r="AY892" s="72"/>
      <c r="AZ892" s="72"/>
      <c r="BA892" s="72"/>
    </row>
    <row r="894" spans="2:53" ht="30" x14ac:dyDescent="0.25">
      <c r="C894" s="75" t="s">
        <v>274</v>
      </c>
      <c r="F894" s="75" t="s">
        <v>275</v>
      </c>
      <c r="G894" s="75" t="s">
        <v>275</v>
      </c>
      <c r="H894" s="75" t="s">
        <v>275</v>
      </c>
      <c r="I894" s="75" t="s">
        <v>275</v>
      </c>
      <c r="J894" s="75" t="s">
        <v>275</v>
      </c>
      <c r="K894" s="75" t="s">
        <v>275</v>
      </c>
      <c r="L894" s="75" t="s">
        <v>275</v>
      </c>
      <c r="M894" s="75" t="s">
        <v>275</v>
      </c>
      <c r="N894" s="75" t="s">
        <v>275</v>
      </c>
      <c r="O894" s="75" t="s">
        <v>275</v>
      </c>
      <c r="P894" s="75" t="s">
        <v>275</v>
      </c>
      <c r="Q894" s="75" t="s">
        <v>275</v>
      </c>
      <c r="R894" s="75" t="s">
        <v>275</v>
      </c>
      <c r="S894" s="75" t="s">
        <v>275</v>
      </c>
      <c r="T894" s="75" t="s">
        <v>275</v>
      </c>
      <c r="U894" s="75" t="s">
        <v>275</v>
      </c>
      <c r="V894" s="75" t="s">
        <v>275</v>
      </c>
      <c r="W894" s="75" t="s">
        <v>275</v>
      </c>
      <c r="X894" s="75" t="s">
        <v>275</v>
      </c>
      <c r="Y894" s="75" t="s">
        <v>275</v>
      </c>
      <c r="Z894" s="75" t="s">
        <v>275</v>
      </c>
      <c r="AA894" s="75" t="s">
        <v>275</v>
      </c>
      <c r="AB894" s="75" t="s">
        <v>275</v>
      </c>
      <c r="AC894" s="75" t="s">
        <v>275</v>
      </c>
      <c r="AD894" s="75" t="s">
        <v>275</v>
      </c>
      <c r="AE894" s="75" t="s">
        <v>275</v>
      </c>
      <c r="AF894" s="75" t="s">
        <v>275</v>
      </c>
      <c r="AG894" s="75" t="s">
        <v>275</v>
      </c>
      <c r="AH894" s="75" t="s">
        <v>275</v>
      </c>
      <c r="AI894" s="75" t="s">
        <v>275</v>
      </c>
      <c r="AJ894" s="75" t="s">
        <v>275</v>
      </c>
      <c r="AK894" s="75" t="s">
        <v>275</v>
      </c>
      <c r="AL894" s="75" t="s">
        <v>275</v>
      </c>
      <c r="AM894" s="75" t="s">
        <v>275</v>
      </c>
      <c r="AN894" s="75" t="s">
        <v>275</v>
      </c>
      <c r="AO894" s="75" t="s">
        <v>275</v>
      </c>
      <c r="AP894" s="75" t="s">
        <v>275</v>
      </c>
      <c r="AQ894" s="75" t="s">
        <v>275</v>
      </c>
      <c r="AR894" s="75" t="s">
        <v>275</v>
      </c>
      <c r="AS894" s="75" t="s">
        <v>275</v>
      </c>
      <c r="AT894" s="75" t="s">
        <v>275</v>
      </c>
      <c r="AU894" s="75" t="s">
        <v>275</v>
      </c>
      <c r="AV894" s="75" t="s">
        <v>275</v>
      </c>
      <c r="AW894" s="75" t="s">
        <v>275</v>
      </c>
      <c r="AX894" s="75" t="s">
        <v>275</v>
      </c>
      <c r="AY894" s="75" t="s">
        <v>275</v>
      </c>
      <c r="AZ894" s="75" t="s">
        <v>275</v>
      </c>
      <c r="BA894" s="75" t="s">
        <v>275</v>
      </c>
    </row>
    <row r="895" spans="2:53" x14ac:dyDescent="0.25">
      <c r="B895" t="str">
        <f t="shared" ref="B895:C901" si="744">+B878</f>
        <v>FABBRICATI</v>
      </c>
      <c r="C895" s="77">
        <f t="shared" si="744"/>
        <v>0.1</v>
      </c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  <c r="AA895" s="72"/>
      <c r="AB895" s="72"/>
      <c r="AC895" s="72"/>
      <c r="AD895" s="72"/>
      <c r="AE895" s="72"/>
      <c r="AF895" s="72"/>
      <c r="AG895" s="72"/>
      <c r="AH895" s="72"/>
      <c r="AI895" s="72"/>
      <c r="AJ895" s="72"/>
      <c r="AK895" s="72"/>
      <c r="AL895" s="72"/>
      <c r="AM895" s="72"/>
      <c r="AN895" s="72"/>
      <c r="AO895" s="72"/>
      <c r="AP895" s="72"/>
      <c r="AQ895" s="72"/>
      <c r="AR895" s="72"/>
      <c r="AS895" s="72"/>
      <c r="AT895" s="72"/>
      <c r="AU895" s="72"/>
      <c r="AV895" s="72"/>
      <c r="AW895" s="72"/>
      <c r="AX895" s="72"/>
      <c r="AY895" s="72"/>
      <c r="AZ895" s="72"/>
      <c r="BA895" s="72"/>
    </row>
    <row r="896" spans="2:53" x14ac:dyDescent="0.25">
      <c r="B896" t="str">
        <f t="shared" si="744"/>
        <v>IMPIANTI E MACCHINARI</v>
      </c>
      <c r="C896" s="77">
        <f t="shared" si="744"/>
        <v>0.1</v>
      </c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  <c r="AA896" s="72"/>
      <c r="AB896" s="72"/>
      <c r="AC896" s="72"/>
      <c r="AD896" s="72"/>
      <c r="AE896" s="72"/>
      <c r="AF896" s="72"/>
      <c r="AG896" s="72"/>
      <c r="AH896" s="72"/>
      <c r="AI896" s="72"/>
      <c r="AJ896" s="72"/>
      <c r="AK896" s="72"/>
      <c r="AL896" s="72"/>
      <c r="AM896" s="72"/>
      <c r="AN896" s="72"/>
      <c r="AO896" s="72"/>
      <c r="AP896" s="72"/>
      <c r="AQ896" s="72"/>
      <c r="AR896" s="72"/>
      <c r="AS896" s="72"/>
      <c r="AT896" s="72"/>
      <c r="AU896" s="72"/>
      <c r="AV896" s="72"/>
      <c r="AW896" s="72"/>
      <c r="AX896" s="72"/>
      <c r="AY896" s="72"/>
      <c r="AZ896" s="72"/>
      <c r="BA896" s="72"/>
    </row>
    <row r="897" spans="2:53" x14ac:dyDescent="0.25">
      <c r="B897" t="str">
        <f t="shared" si="744"/>
        <v>ATTREZZATURE IND.LI E COMM.LI</v>
      </c>
      <c r="C897" s="77">
        <f t="shared" si="744"/>
        <v>0.1</v>
      </c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  <c r="AA897" s="72"/>
      <c r="AB897" s="72"/>
      <c r="AC897" s="72"/>
      <c r="AD897" s="72"/>
      <c r="AE897" s="72"/>
      <c r="AF897" s="72"/>
      <c r="AG897" s="72"/>
      <c r="AH897" s="72"/>
      <c r="AI897" s="72"/>
      <c r="AJ897" s="72"/>
      <c r="AK897" s="72"/>
      <c r="AL897" s="72"/>
      <c r="AM897" s="72"/>
      <c r="AN897" s="72"/>
      <c r="AO897" s="72"/>
      <c r="AP897" s="72"/>
      <c r="AQ897" s="72"/>
      <c r="AR897" s="72"/>
      <c r="AS897" s="72"/>
      <c r="AT897" s="72"/>
      <c r="AU897" s="72"/>
      <c r="AV897" s="72"/>
      <c r="AW897" s="72"/>
      <c r="AX897" s="72"/>
      <c r="AY897" s="72"/>
      <c r="AZ897" s="72"/>
      <c r="BA897" s="72"/>
    </row>
    <row r="898" spans="2:53" x14ac:dyDescent="0.25">
      <c r="B898" t="str">
        <f t="shared" si="744"/>
        <v>ALTRI BENI</v>
      </c>
      <c r="C898" s="77">
        <f t="shared" si="744"/>
        <v>0.1</v>
      </c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  <c r="AA898" s="72"/>
      <c r="AB898" s="72"/>
      <c r="AC898" s="72"/>
      <c r="AD898" s="72"/>
      <c r="AE898" s="72"/>
      <c r="AF898" s="72"/>
      <c r="AG898" s="72"/>
      <c r="AH898" s="72"/>
      <c r="AI898" s="72"/>
      <c r="AJ898" s="72"/>
      <c r="AK898" s="72"/>
      <c r="AL898" s="72"/>
      <c r="AM898" s="72"/>
      <c r="AN898" s="72"/>
      <c r="AO898" s="72"/>
      <c r="AP898" s="72"/>
      <c r="AQ898" s="72"/>
      <c r="AR898" s="72"/>
      <c r="AS898" s="72"/>
      <c r="AT898" s="72"/>
      <c r="AU898" s="72"/>
      <c r="AV898" s="72"/>
      <c r="AW898" s="72"/>
      <c r="AX898" s="72"/>
      <c r="AY898" s="72"/>
      <c r="AZ898" s="72"/>
      <c r="BA898" s="72"/>
    </row>
    <row r="899" spans="2:53" x14ac:dyDescent="0.25">
      <c r="B899" t="str">
        <f t="shared" si="744"/>
        <v>COSTI D'IMPIANTO E AMPLIAMENTO</v>
      </c>
      <c r="C899" s="77">
        <f t="shared" si="744"/>
        <v>0.1</v>
      </c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  <c r="AA899" s="72"/>
      <c r="AB899" s="72"/>
      <c r="AC899" s="72"/>
      <c r="AD899" s="72"/>
      <c r="AE899" s="72"/>
      <c r="AF899" s="72"/>
      <c r="AG899" s="72"/>
      <c r="AH899" s="72"/>
      <c r="AI899" s="72"/>
      <c r="AJ899" s="72"/>
      <c r="AK899" s="72"/>
      <c r="AL899" s="72"/>
      <c r="AM899" s="72"/>
      <c r="AN899" s="72"/>
      <c r="AO899" s="72"/>
      <c r="AP899" s="72"/>
      <c r="AQ899" s="72"/>
      <c r="AR899" s="72"/>
      <c r="AS899" s="72"/>
      <c r="AT899" s="72"/>
      <c r="AU899" s="72"/>
      <c r="AV899" s="72"/>
      <c r="AW899" s="72"/>
      <c r="AX899" s="72"/>
      <c r="AY899" s="72"/>
      <c r="AZ899" s="72"/>
      <c r="BA899" s="72"/>
    </row>
    <row r="900" spans="2:53" x14ac:dyDescent="0.25">
      <c r="B900" t="str">
        <f t="shared" si="744"/>
        <v>Ricerca &amp; Sviluppo</v>
      </c>
      <c r="C900" s="77">
        <f t="shared" si="744"/>
        <v>0.1</v>
      </c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  <c r="AA900" s="72"/>
      <c r="AB900" s="72"/>
      <c r="AC900" s="72"/>
      <c r="AD900" s="72"/>
      <c r="AE900" s="72"/>
      <c r="AF900" s="72"/>
      <c r="AG900" s="72"/>
      <c r="AH900" s="72"/>
      <c r="AI900" s="72"/>
      <c r="AJ900" s="72"/>
      <c r="AK900" s="72"/>
      <c r="AL900" s="72"/>
      <c r="AM900" s="72"/>
      <c r="AN900" s="72"/>
      <c r="AO900" s="72"/>
      <c r="AP900" s="72"/>
      <c r="AQ900" s="72"/>
      <c r="AR900" s="72"/>
      <c r="AS900" s="72"/>
      <c r="AT900" s="72"/>
      <c r="AU900" s="72"/>
      <c r="AV900" s="72"/>
      <c r="AW900" s="72"/>
      <c r="AX900" s="72"/>
      <c r="AY900" s="72"/>
      <c r="AZ900" s="72"/>
      <c r="BA900" s="72"/>
    </row>
    <row r="901" spans="2:53" x14ac:dyDescent="0.25">
      <c r="B901" t="str">
        <f t="shared" si="744"/>
        <v>ALTRE IMM.NI IMMATERIALI</v>
      </c>
      <c r="C901" s="77">
        <f t="shared" si="744"/>
        <v>0.1</v>
      </c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  <c r="AA901" s="72"/>
      <c r="AB901" s="72"/>
      <c r="AC901" s="72"/>
      <c r="AD901" s="72"/>
      <c r="AE901" s="72"/>
      <c r="AF901" s="72"/>
      <c r="AG901" s="72"/>
      <c r="AH901" s="72"/>
      <c r="AI901" s="72"/>
      <c r="AJ901" s="72"/>
      <c r="AK901" s="72"/>
      <c r="AL901" s="72"/>
      <c r="AM901" s="72"/>
      <c r="AN901" s="72"/>
      <c r="AO901" s="72"/>
      <c r="AP901" s="72"/>
      <c r="AQ901" s="72"/>
      <c r="AR901" s="72"/>
      <c r="AS901" s="72"/>
      <c r="AT901" s="72"/>
      <c r="AU901" s="72"/>
      <c r="AV901" s="72"/>
      <c r="AW901" s="72"/>
      <c r="AX901" s="72"/>
      <c r="AY901" s="72"/>
      <c r="AZ901" s="72"/>
      <c r="BA901" s="72"/>
    </row>
    <row r="902" spans="2:53" ht="30" x14ac:dyDescent="0.25">
      <c r="C902" s="75"/>
      <c r="F902" s="75" t="s">
        <v>276</v>
      </c>
      <c r="G902" s="75" t="s">
        <v>276</v>
      </c>
      <c r="H902" s="75" t="s">
        <v>276</v>
      </c>
      <c r="I902" s="75" t="s">
        <v>276</v>
      </c>
      <c r="J902" s="75" t="s">
        <v>276</v>
      </c>
      <c r="K902" s="75" t="s">
        <v>276</v>
      </c>
      <c r="L902" s="75" t="s">
        <v>276</v>
      </c>
      <c r="M902" s="75" t="s">
        <v>276</v>
      </c>
      <c r="N902" s="75" t="s">
        <v>276</v>
      </c>
      <c r="O902" s="75" t="s">
        <v>276</v>
      </c>
      <c r="P902" s="75" t="s">
        <v>276</v>
      </c>
      <c r="Q902" s="75" t="s">
        <v>276</v>
      </c>
      <c r="R902" s="75" t="s">
        <v>276</v>
      </c>
      <c r="S902" s="75" t="s">
        <v>276</v>
      </c>
      <c r="T902" s="75" t="s">
        <v>276</v>
      </c>
      <c r="U902" s="75" t="s">
        <v>276</v>
      </c>
      <c r="V902" s="75" t="s">
        <v>276</v>
      </c>
      <c r="W902" s="75" t="s">
        <v>276</v>
      </c>
      <c r="X902" s="75" t="s">
        <v>276</v>
      </c>
      <c r="Y902" s="75" t="s">
        <v>276</v>
      </c>
      <c r="Z902" s="75" t="s">
        <v>276</v>
      </c>
      <c r="AA902" s="75" t="s">
        <v>276</v>
      </c>
      <c r="AB902" s="75" t="s">
        <v>276</v>
      </c>
      <c r="AC902" s="75" t="s">
        <v>276</v>
      </c>
      <c r="AD902" s="75" t="s">
        <v>276</v>
      </c>
      <c r="AE902" s="75" t="s">
        <v>276</v>
      </c>
      <c r="AF902" s="75" t="s">
        <v>276</v>
      </c>
      <c r="AG902" s="75" t="s">
        <v>276</v>
      </c>
      <c r="AH902" s="75" t="s">
        <v>276</v>
      </c>
      <c r="AI902" s="75" t="s">
        <v>276</v>
      </c>
      <c r="AJ902" s="75" t="s">
        <v>276</v>
      </c>
      <c r="AK902" s="75" t="s">
        <v>276</v>
      </c>
      <c r="AL902" s="75" t="s">
        <v>276</v>
      </c>
      <c r="AM902" s="75" t="s">
        <v>276</v>
      </c>
      <c r="AN902" s="75" t="s">
        <v>276</v>
      </c>
      <c r="AO902" s="75" t="s">
        <v>276</v>
      </c>
      <c r="AP902" s="75" t="s">
        <v>276</v>
      </c>
      <c r="AQ902" s="75" t="s">
        <v>276</v>
      </c>
      <c r="AR902" s="75" t="s">
        <v>276</v>
      </c>
      <c r="AS902" s="75" t="s">
        <v>276</v>
      </c>
      <c r="AT902" s="75" t="s">
        <v>276</v>
      </c>
      <c r="AU902" s="75" t="s">
        <v>276</v>
      </c>
      <c r="AV902" s="75" t="s">
        <v>276</v>
      </c>
      <c r="AW902" s="75" t="s">
        <v>276</v>
      </c>
      <c r="AX902" s="75" t="s">
        <v>276</v>
      </c>
      <c r="AY902" s="75" t="s">
        <v>276</v>
      </c>
      <c r="AZ902" s="75" t="s">
        <v>276</v>
      </c>
      <c r="BA902" s="75" t="s">
        <v>276</v>
      </c>
    </row>
    <row r="903" spans="2:53" x14ac:dyDescent="0.25">
      <c r="B903" t="str">
        <f t="shared" ref="B903:B909" si="745">+B895</f>
        <v>FABBRICATI</v>
      </c>
      <c r="C903" s="77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  <c r="AA903" s="72"/>
      <c r="AB903" s="72"/>
      <c r="AC903" s="72"/>
      <c r="AD903" s="72"/>
      <c r="AE903" s="72"/>
      <c r="AF903" s="72"/>
      <c r="AG903" s="72"/>
      <c r="AH903" s="72"/>
      <c r="AI903" s="72"/>
      <c r="AJ903" s="72"/>
      <c r="AK903" s="72"/>
      <c r="AL903" s="72"/>
      <c r="AM903" s="72"/>
      <c r="AN903" s="72"/>
      <c r="AO903" s="72"/>
      <c r="AP903" s="72"/>
      <c r="AQ903" s="72"/>
      <c r="AR903" s="72"/>
      <c r="AS903" s="72"/>
      <c r="AT903" s="72"/>
      <c r="AU903" s="72"/>
      <c r="AV903" s="72"/>
      <c r="AW903" s="72"/>
      <c r="AX903" s="72"/>
      <c r="AY903" s="72"/>
      <c r="AZ903" s="72"/>
      <c r="BA903" s="72"/>
    </row>
    <row r="904" spans="2:53" x14ac:dyDescent="0.25">
      <c r="B904" t="str">
        <f t="shared" si="745"/>
        <v>IMPIANTI E MACCHINARI</v>
      </c>
      <c r="C904" s="77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  <c r="AA904" s="72"/>
      <c r="AB904" s="72"/>
      <c r="AC904" s="72"/>
      <c r="AD904" s="72"/>
      <c r="AE904" s="72"/>
      <c r="AF904" s="72"/>
      <c r="AG904" s="72"/>
      <c r="AH904" s="72"/>
      <c r="AI904" s="72"/>
      <c r="AJ904" s="72"/>
      <c r="AK904" s="72"/>
      <c r="AL904" s="72"/>
      <c r="AM904" s="72"/>
      <c r="AN904" s="72"/>
      <c r="AO904" s="72"/>
      <c r="AP904" s="72"/>
      <c r="AQ904" s="72"/>
      <c r="AR904" s="72"/>
      <c r="AS904" s="72"/>
      <c r="AT904" s="72"/>
      <c r="AU904" s="72"/>
      <c r="AV904" s="72"/>
      <c r="AW904" s="72"/>
      <c r="AX904" s="72"/>
      <c r="AY904" s="72"/>
      <c r="AZ904" s="72"/>
      <c r="BA904" s="72"/>
    </row>
    <row r="905" spans="2:53" x14ac:dyDescent="0.25">
      <c r="B905" t="str">
        <f t="shared" si="745"/>
        <v>ATTREZZATURE IND.LI E COMM.LI</v>
      </c>
      <c r="C905" s="77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  <c r="AA905" s="72"/>
      <c r="AB905" s="72"/>
      <c r="AC905" s="72"/>
      <c r="AD905" s="72"/>
      <c r="AE905" s="72"/>
      <c r="AF905" s="72"/>
      <c r="AG905" s="72"/>
      <c r="AH905" s="72"/>
      <c r="AI905" s="72"/>
      <c r="AJ905" s="72"/>
      <c r="AK905" s="72"/>
      <c r="AL905" s="72"/>
      <c r="AM905" s="72"/>
      <c r="AN905" s="72"/>
      <c r="AO905" s="72"/>
      <c r="AP905" s="72"/>
      <c r="AQ905" s="72"/>
      <c r="AR905" s="72"/>
      <c r="AS905" s="72"/>
      <c r="AT905" s="72"/>
      <c r="AU905" s="72"/>
      <c r="AV905" s="72"/>
      <c r="AW905" s="72"/>
      <c r="AX905" s="72"/>
      <c r="AY905" s="72"/>
      <c r="AZ905" s="72"/>
      <c r="BA905" s="72"/>
    </row>
    <row r="906" spans="2:53" x14ac:dyDescent="0.25">
      <c r="B906" t="str">
        <f t="shared" si="745"/>
        <v>ALTRI BENI</v>
      </c>
      <c r="C906" s="77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  <c r="AA906" s="72"/>
      <c r="AB906" s="72"/>
      <c r="AC906" s="72"/>
      <c r="AD906" s="72"/>
      <c r="AE906" s="72"/>
      <c r="AF906" s="72"/>
      <c r="AG906" s="72"/>
      <c r="AH906" s="72"/>
      <c r="AI906" s="72"/>
      <c r="AJ906" s="72"/>
      <c r="AK906" s="72"/>
      <c r="AL906" s="72"/>
      <c r="AM906" s="72"/>
      <c r="AN906" s="72"/>
      <c r="AO906" s="72"/>
      <c r="AP906" s="72"/>
      <c r="AQ906" s="72"/>
      <c r="AR906" s="72"/>
      <c r="AS906" s="72"/>
      <c r="AT906" s="72"/>
      <c r="AU906" s="72"/>
      <c r="AV906" s="72"/>
      <c r="AW906" s="72"/>
      <c r="AX906" s="72"/>
      <c r="AY906" s="72"/>
      <c r="AZ906" s="72"/>
      <c r="BA906" s="72"/>
    </row>
    <row r="907" spans="2:53" x14ac:dyDescent="0.25">
      <c r="B907" t="str">
        <f t="shared" si="745"/>
        <v>COSTI D'IMPIANTO E AMPLIAMENTO</v>
      </c>
      <c r="C907" s="77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  <c r="AA907" s="72"/>
      <c r="AB907" s="72"/>
      <c r="AC907" s="72"/>
      <c r="AD907" s="72"/>
      <c r="AE907" s="72"/>
      <c r="AF907" s="72"/>
      <c r="AG907" s="72"/>
      <c r="AH907" s="72"/>
      <c r="AI907" s="72"/>
      <c r="AJ907" s="72"/>
      <c r="AK907" s="72"/>
      <c r="AL907" s="72"/>
      <c r="AM907" s="72"/>
      <c r="AN907" s="72"/>
      <c r="AO907" s="72"/>
      <c r="AP907" s="72"/>
      <c r="AQ907" s="72"/>
      <c r="AR907" s="72"/>
      <c r="AS907" s="72"/>
      <c r="AT907" s="72"/>
      <c r="AU907" s="72"/>
      <c r="AV907" s="72"/>
      <c r="AW907" s="72"/>
      <c r="AX907" s="72"/>
      <c r="AY907" s="72"/>
      <c r="AZ907" s="72"/>
      <c r="BA907" s="72"/>
    </row>
    <row r="908" spans="2:53" x14ac:dyDescent="0.25">
      <c r="B908" t="str">
        <f t="shared" si="745"/>
        <v>Ricerca &amp; Sviluppo</v>
      </c>
      <c r="C908" s="77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  <c r="AA908" s="72"/>
      <c r="AB908" s="72"/>
      <c r="AC908" s="72"/>
      <c r="AD908" s="72"/>
      <c r="AE908" s="72"/>
      <c r="AF908" s="72"/>
      <c r="AG908" s="72"/>
      <c r="AH908" s="72"/>
      <c r="AI908" s="72"/>
      <c r="AJ908" s="72"/>
      <c r="AK908" s="72"/>
      <c r="AL908" s="72"/>
      <c r="AM908" s="72"/>
      <c r="AN908" s="72"/>
      <c r="AO908" s="72"/>
      <c r="AP908" s="72"/>
      <c r="AQ908" s="72"/>
      <c r="AR908" s="72"/>
      <c r="AS908" s="72"/>
      <c r="AT908" s="72"/>
      <c r="AU908" s="72"/>
      <c r="AV908" s="72"/>
      <c r="AW908" s="72"/>
      <c r="AX908" s="72"/>
      <c r="AY908" s="72"/>
      <c r="AZ908" s="72"/>
      <c r="BA908" s="72"/>
    </row>
    <row r="909" spans="2:53" x14ac:dyDescent="0.25">
      <c r="B909" t="str">
        <f t="shared" si="745"/>
        <v>ALTRE IMM.NI IMMATERIALI</v>
      </c>
      <c r="C909" s="77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  <c r="AA909" s="72"/>
      <c r="AB909" s="72"/>
      <c r="AC909" s="72"/>
      <c r="AD909" s="72"/>
      <c r="AE909" s="72"/>
      <c r="AF909" s="72"/>
      <c r="AG909" s="72"/>
      <c r="AH909" s="72"/>
      <c r="AI909" s="72"/>
      <c r="AJ909" s="72"/>
      <c r="AK909" s="72"/>
      <c r="AL909" s="72"/>
      <c r="AM909" s="72"/>
      <c r="AN909" s="72"/>
      <c r="AO909" s="72"/>
      <c r="AP909" s="72"/>
      <c r="AQ909" s="72"/>
      <c r="AR909" s="72"/>
      <c r="AS909" s="72"/>
      <c r="AT909" s="72"/>
      <c r="AU909" s="72"/>
      <c r="AV909" s="72"/>
      <c r="AW909" s="72"/>
      <c r="AX909" s="72"/>
      <c r="AY909" s="72"/>
      <c r="AZ909" s="72"/>
      <c r="BA909" s="72"/>
    </row>
    <row r="911" spans="2:53" ht="30" x14ac:dyDescent="0.25">
      <c r="C911" s="75" t="s">
        <v>274</v>
      </c>
      <c r="F911" s="75" t="s">
        <v>275</v>
      </c>
      <c r="G911" s="75" t="s">
        <v>275</v>
      </c>
      <c r="H911" s="75" t="s">
        <v>275</v>
      </c>
      <c r="I911" s="75" t="s">
        <v>275</v>
      </c>
      <c r="J911" s="75" t="s">
        <v>275</v>
      </c>
      <c r="K911" s="75" t="s">
        <v>275</v>
      </c>
      <c r="L911" s="75" t="s">
        <v>275</v>
      </c>
      <c r="M911" s="75" t="s">
        <v>275</v>
      </c>
      <c r="N911" s="75" t="s">
        <v>275</v>
      </c>
      <c r="O911" s="75" t="s">
        <v>275</v>
      </c>
      <c r="P911" s="75" t="s">
        <v>275</v>
      </c>
      <c r="Q911" s="75" t="s">
        <v>275</v>
      </c>
      <c r="R911" s="75" t="s">
        <v>275</v>
      </c>
      <c r="S911" s="75" t="s">
        <v>275</v>
      </c>
      <c r="T911" s="75" t="s">
        <v>275</v>
      </c>
      <c r="U911" s="75" t="s">
        <v>275</v>
      </c>
      <c r="V911" s="75" t="s">
        <v>275</v>
      </c>
      <c r="W911" s="75" t="s">
        <v>275</v>
      </c>
      <c r="X911" s="75" t="s">
        <v>275</v>
      </c>
      <c r="Y911" s="75" t="s">
        <v>275</v>
      </c>
      <c r="Z911" s="75" t="s">
        <v>275</v>
      </c>
      <c r="AA911" s="75" t="s">
        <v>275</v>
      </c>
      <c r="AB911" s="75" t="s">
        <v>275</v>
      </c>
      <c r="AC911" s="75" t="s">
        <v>275</v>
      </c>
      <c r="AD911" s="75" t="s">
        <v>275</v>
      </c>
      <c r="AE911" s="75" t="s">
        <v>275</v>
      </c>
      <c r="AF911" s="75" t="s">
        <v>275</v>
      </c>
      <c r="AG911" s="75" t="s">
        <v>275</v>
      </c>
      <c r="AH911" s="75" t="s">
        <v>275</v>
      </c>
      <c r="AI911" s="75" t="s">
        <v>275</v>
      </c>
      <c r="AJ911" s="75" t="s">
        <v>275</v>
      </c>
      <c r="AK911" s="75" t="s">
        <v>275</v>
      </c>
      <c r="AL911" s="75" t="s">
        <v>275</v>
      </c>
      <c r="AM911" s="75" t="s">
        <v>275</v>
      </c>
      <c r="AN911" s="75" t="s">
        <v>275</v>
      </c>
      <c r="AO911" s="75" t="s">
        <v>275</v>
      </c>
      <c r="AP911" s="75" t="s">
        <v>275</v>
      </c>
      <c r="AQ911" s="75" t="s">
        <v>275</v>
      </c>
      <c r="AR911" s="75" t="s">
        <v>275</v>
      </c>
      <c r="AS911" s="75" t="s">
        <v>275</v>
      </c>
      <c r="AT911" s="75" t="s">
        <v>275</v>
      </c>
      <c r="AU911" s="75" t="s">
        <v>275</v>
      </c>
      <c r="AV911" s="75" t="s">
        <v>275</v>
      </c>
      <c r="AW911" s="75" t="s">
        <v>275</v>
      </c>
      <c r="AX911" s="75" t="s">
        <v>275</v>
      </c>
      <c r="AY911" s="75" t="s">
        <v>275</v>
      </c>
      <c r="AZ911" s="75" t="s">
        <v>275</v>
      </c>
      <c r="BA911" s="75" t="s">
        <v>275</v>
      </c>
    </row>
    <row r="912" spans="2:53" x14ac:dyDescent="0.25">
      <c r="B912" t="str">
        <f t="shared" ref="B912:C918" si="746">+B895</f>
        <v>FABBRICATI</v>
      </c>
      <c r="C912" s="77">
        <f t="shared" si="746"/>
        <v>0.1</v>
      </c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  <c r="AA912" s="72"/>
      <c r="AB912" s="72"/>
      <c r="AC912" s="72"/>
      <c r="AD912" s="72"/>
      <c r="AE912" s="72"/>
      <c r="AF912" s="72"/>
      <c r="AG912" s="72"/>
      <c r="AH912" s="72"/>
      <c r="AI912" s="72"/>
      <c r="AJ912" s="72"/>
      <c r="AK912" s="72"/>
      <c r="AL912" s="72"/>
      <c r="AM912" s="72"/>
      <c r="AN912" s="72"/>
      <c r="AO912" s="72"/>
      <c r="AP912" s="72"/>
      <c r="AQ912" s="72"/>
      <c r="AR912" s="72"/>
      <c r="AS912" s="72"/>
      <c r="AT912" s="72"/>
      <c r="AU912" s="72"/>
      <c r="AV912" s="72"/>
      <c r="AW912" s="72"/>
      <c r="AX912" s="72"/>
      <c r="AY912" s="72"/>
      <c r="AZ912" s="72"/>
      <c r="BA912" s="72"/>
    </row>
    <row r="913" spans="2:53" x14ac:dyDescent="0.25">
      <c r="B913" t="str">
        <f t="shared" si="746"/>
        <v>IMPIANTI E MACCHINARI</v>
      </c>
      <c r="C913" s="77">
        <f t="shared" si="746"/>
        <v>0.1</v>
      </c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  <c r="AA913" s="72"/>
      <c r="AB913" s="72"/>
      <c r="AC913" s="72"/>
      <c r="AD913" s="72"/>
      <c r="AE913" s="72"/>
      <c r="AF913" s="72"/>
      <c r="AG913" s="72"/>
      <c r="AH913" s="72"/>
      <c r="AI913" s="72"/>
      <c r="AJ913" s="72"/>
      <c r="AK913" s="72"/>
      <c r="AL913" s="72"/>
      <c r="AM913" s="72"/>
      <c r="AN913" s="72"/>
      <c r="AO913" s="72"/>
      <c r="AP913" s="72"/>
      <c r="AQ913" s="72"/>
      <c r="AR913" s="72"/>
      <c r="AS913" s="72"/>
      <c r="AT913" s="72"/>
      <c r="AU913" s="72"/>
      <c r="AV913" s="72"/>
      <c r="AW913" s="72"/>
      <c r="AX913" s="72"/>
      <c r="AY913" s="72"/>
      <c r="AZ913" s="72"/>
      <c r="BA913" s="72"/>
    </row>
    <row r="914" spans="2:53" x14ac:dyDescent="0.25">
      <c r="B914" t="str">
        <f t="shared" si="746"/>
        <v>ATTREZZATURE IND.LI E COMM.LI</v>
      </c>
      <c r="C914" s="77">
        <f t="shared" si="746"/>
        <v>0.1</v>
      </c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  <c r="AA914" s="72"/>
      <c r="AB914" s="72"/>
      <c r="AC914" s="72"/>
      <c r="AD914" s="72"/>
      <c r="AE914" s="72"/>
      <c r="AF914" s="72"/>
      <c r="AG914" s="72"/>
      <c r="AH914" s="72"/>
      <c r="AI914" s="72"/>
      <c r="AJ914" s="72"/>
      <c r="AK914" s="72"/>
      <c r="AL914" s="72"/>
      <c r="AM914" s="72"/>
      <c r="AN914" s="72"/>
      <c r="AO914" s="72"/>
      <c r="AP914" s="72"/>
      <c r="AQ914" s="72"/>
      <c r="AR914" s="72"/>
      <c r="AS914" s="72"/>
      <c r="AT914" s="72"/>
      <c r="AU914" s="72"/>
      <c r="AV914" s="72"/>
      <c r="AW914" s="72"/>
      <c r="AX914" s="72"/>
      <c r="AY914" s="72"/>
      <c r="AZ914" s="72"/>
      <c r="BA914" s="72"/>
    </row>
    <row r="915" spans="2:53" x14ac:dyDescent="0.25">
      <c r="B915" t="str">
        <f t="shared" si="746"/>
        <v>ALTRI BENI</v>
      </c>
      <c r="C915" s="77">
        <f t="shared" si="746"/>
        <v>0.1</v>
      </c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  <c r="AA915" s="72"/>
      <c r="AB915" s="72"/>
      <c r="AC915" s="72"/>
      <c r="AD915" s="72"/>
      <c r="AE915" s="72"/>
      <c r="AF915" s="72"/>
      <c r="AG915" s="72"/>
      <c r="AH915" s="72"/>
      <c r="AI915" s="72"/>
      <c r="AJ915" s="72"/>
      <c r="AK915" s="72"/>
      <c r="AL915" s="72"/>
      <c r="AM915" s="72"/>
      <c r="AN915" s="72"/>
      <c r="AO915" s="72"/>
      <c r="AP915" s="72"/>
      <c r="AQ915" s="72"/>
      <c r="AR915" s="72"/>
      <c r="AS915" s="72"/>
      <c r="AT915" s="72"/>
      <c r="AU915" s="72"/>
      <c r="AV915" s="72"/>
      <c r="AW915" s="72"/>
      <c r="AX915" s="72"/>
      <c r="AY915" s="72"/>
      <c r="AZ915" s="72"/>
      <c r="BA915" s="72"/>
    </row>
    <row r="916" spans="2:53" x14ac:dyDescent="0.25">
      <c r="B916" t="str">
        <f t="shared" si="746"/>
        <v>COSTI D'IMPIANTO E AMPLIAMENTO</v>
      </c>
      <c r="C916" s="77">
        <f t="shared" si="746"/>
        <v>0.1</v>
      </c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  <c r="AA916" s="72"/>
      <c r="AB916" s="72"/>
      <c r="AC916" s="72"/>
      <c r="AD916" s="72"/>
      <c r="AE916" s="72"/>
      <c r="AF916" s="72"/>
      <c r="AG916" s="72"/>
      <c r="AH916" s="72"/>
      <c r="AI916" s="72"/>
      <c r="AJ916" s="72"/>
      <c r="AK916" s="72"/>
      <c r="AL916" s="72"/>
      <c r="AM916" s="72"/>
      <c r="AN916" s="72"/>
      <c r="AO916" s="72"/>
      <c r="AP916" s="72"/>
      <c r="AQ916" s="72"/>
      <c r="AR916" s="72"/>
      <c r="AS916" s="72"/>
      <c r="AT916" s="72"/>
      <c r="AU916" s="72"/>
      <c r="AV916" s="72"/>
      <c r="AW916" s="72"/>
      <c r="AX916" s="72"/>
      <c r="AY916" s="72"/>
      <c r="AZ916" s="72"/>
      <c r="BA916" s="72"/>
    </row>
    <row r="917" spans="2:53" x14ac:dyDescent="0.25">
      <c r="B917" t="str">
        <f t="shared" si="746"/>
        <v>Ricerca &amp; Sviluppo</v>
      </c>
      <c r="C917" s="77">
        <f t="shared" si="746"/>
        <v>0.1</v>
      </c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  <c r="AA917" s="72"/>
      <c r="AB917" s="72"/>
      <c r="AC917" s="72"/>
      <c r="AD917" s="72"/>
      <c r="AE917" s="72"/>
      <c r="AF917" s="72"/>
      <c r="AG917" s="72"/>
      <c r="AH917" s="72"/>
      <c r="AI917" s="72"/>
      <c r="AJ917" s="72"/>
      <c r="AK917" s="72"/>
      <c r="AL917" s="72"/>
      <c r="AM917" s="72"/>
      <c r="AN917" s="72"/>
      <c r="AO917" s="72"/>
      <c r="AP917" s="72"/>
      <c r="AQ917" s="72"/>
      <c r="AR917" s="72"/>
      <c r="AS917" s="72"/>
      <c r="AT917" s="72"/>
      <c r="AU917" s="72"/>
      <c r="AV917" s="72"/>
      <c r="AW917" s="72"/>
      <c r="AX917" s="72"/>
      <c r="AY917" s="72"/>
      <c r="AZ917" s="72"/>
      <c r="BA917" s="72"/>
    </row>
    <row r="918" spans="2:53" x14ac:dyDescent="0.25">
      <c r="B918" t="str">
        <f t="shared" si="746"/>
        <v>ALTRE IMM.NI IMMATERIALI</v>
      </c>
      <c r="C918" s="77">
        <f t="shared" si="746"/>
        <v>0.1</v>
      </c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  <c r="AA918" s="72"/>
      <c r="AB918" s="72"/>
      <c r="AC918" s="72"/>
      <c r="AD918" s="72"/>
      <c r="AE918" s="72"/>
      <c r="AF918" s="72"/>
      <c r="AG918" s="72"/>
      <c r="AH918" s="72"/>
      <c r="AI918" s="72"/>
      <c r="AJ918" s="72"/>
      <c r="AK918" s="72"/>
      <c r="AL918" s="72"/>
      <c r="AM918" s="72"/>
      <c r="AN918" s="72"/>
      <c r="AO918" s="72"/>
      <c r="AP918" s="72"/>
      <c r="AQ918" s="72"/>
      <c r="AR918" s="72"/>
      <c r="AS918" s="72"/>
      <c r="AT918" s="72"/>
      <c r="AU918" s="72"/>
      <c r="AV918" s="72"/>
      <c r="AW918" s="72"/>
      <c r="AX918" s="72"/>
      <c r="AY918" s="72"/>
      <c r="AZ918" s="72"/>
      <c r="BA918" s="72"/>
    </row>
    <row r="919" spans="2:53" ht="30" x14ac:dyDescent="0.25">
      <c r="C919" s="75"/>
      <c r="F919" s="75" t="s">
        <v>276</v>
      </c>
      <c r="G919" s="75" t="s">
        <v>276</v>
      </c>
      <c r="H919" s="75" t="s">
        <v>276</v>
      </c>
      <c r="I919" s="75" t="s">
        <v>276</v>
      </c>
      <c r="J919" s="75" t="s">
        <v>276</v>
      </c>
      <c r="K919" s="75" t="s">
        <v>276</v>
      </c>
      <c r="L919" s="75" t="s">
        <v>276</v>
      </c>
      <c r="M919" s="75" t="s">
        <v>276</v>
      </c>
      <c r="N919" s="75" t="s">
        <v>276</v>
      </c>
      <c r="O919" s="75" t="s">
        <v>276</v>
      </c>
      <c r="P919" s="75" t="s">
        <v>276</v>
      </c>
      <c r="Q919" s="75" t="s">
        <v>276</v>
      </c>
      <c r="R919" s="75" t="s">
        <v>276</v>
      </c>
      <c r="S919" s="75" t="s">
        <v>276</v>
      </c>
      <c r="T919" s="75" t="s">
        <v>276</v>
      </c>
      <c r="U919" s="75" t="s">
        <v>276</v>
      </c>
      <c r="V919" s="75" t="s">
        <v>276</v>
      </c>
      <c r="W919" s="75" t="s">
        <v>276</v>
      </c>
      <c r="X919" s="75" t="s">
        <v>276</v>
      </c>
      <c r="Y919" s="75" t="s">
        <v>276</v>
      </c>
      <c r="Z919" s="75" t="s">
        <v>276</v>
      </c>
      <c r="AA919" s="75" t="s">
        <v>276</v>
      </c>
      <c r="AB919" s="75" t="s">
        <v>276</v>
      </c>
      <c r="AC919" s="75" t="s">
        <v>276</v>
      </c>
      <c r="AD919" s="75" t="s">
        <v>276</v>
      </c>
      <c r="AE919" s="75" t="s">
        <v>276</v>
      </c>
      <c r="AF919" s="75" t="s">
        <v>276</v>
      </c>
      <c r="AG919" s="75" t="s">
        <v>276</v>
      </c>
      <c r="AH919" s="75" t="s">
        <v>276</v>
      </c>
      <c r="AI919" s="75" t="s">
        <v>276</v>
      </c>
      <c r="AJ919" s="75" t="s">
        <v>276</v>
      </c>
      <c r="AK919" s="75" t="s">
        <v>276</v>
      </c>
      <c r="AL919" s="75" t="s">
        <v>276</v>
      </c>
      <c r="AM919" s="75" t="s">
        <v>276</v>
      </c>
      <c r="AN919" s="75" t="s">
        <v>276</v>
      </c>
      <c r="AO919" s="75" t="s">
        <v>276</v>
      </c>
      <c r="AP919" s="75" t="s">
        <v>276</v>
      </c>
      <c r="AQ919" s="75" t="s">
        <v>276</v>
      </c>
      <c r="AR919" s="75" t="s">
        <v>276</v>
      </c>
      <c r="AS919" s="75" t="s">
        <v>276</v>
      </c>
      <c r="AT919" s="75" t="s">
        <v>276</v>
      </c>
      <c r="AU919" s="75" t="s">
        <v>276</v>
      </c>
      <c r="AV919" s="75" t="s">
        <v>276</v>
      </c>
      <c r="AW919" s="75" t="s">
        <v>276</v>
      </c>
      <c r="AX919" s="75" t="s">
        <v>276</v>
      </c>
      <c r="AY919" s="75" t="s">
        <v>276</v>
      </c>
      <c r="AZ919" s="75" t="s">
        <v>276</v>
      </c>
      <c r="BA919" s="75" t="s">
        <v>276</v>
      </c>
    </row>
    <row r="920" spans="2:53" x14ac:dyDescent="0.25">
      <c r="B920" t="str">
        <f t="shared" ref="B920:B926" si="747">+B912</f>
        <v>FABBRICATI</v>
      </c>
      <c r="C920" s="77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  <c r="AA920" s="72"/>
      <c r="AB920" s="72"/>
      <c r="AC920" s="72"/>
      <c r="AD920" s="72"/>
      <c r="AE920" s="72"/>
      <c r="AF920" s="72"/>
      <c r="AG920" s="72"/>
      <c r="AH920" s="72"/>
      <c r="AI920" s="72"/>
      <c r="AJ920" s="72"/>
      <c r="AK920" s="72"/>
      <c r="AL920" s="72"/>
      <c r="AM920" s="72"/>
      <c r="AN920" s="72"/>
      <c r="AO920" s="72"/>
      <c r="AP920" s="72"/>
      <c r="AQ920" s="72"/>
      <c r="AR920" s="72"/>
      <c r="AS920" s="72"/>
      <c r="AT920" s="72"/>
      <c r="AU920" s="72"/>
      <c r="AV920" s="72"/>
      <c r="AW920" s="72"/>
      <c r="AX920" s="72"/>
      <c r="AY920" s="72"/>
      <c r="AZ920" s="72"/>
      <c r="BA920" s="72"/>
    </row>
    <row r="921" spans="2:53" x14ac:dyDescent="0.25">
      <c r="B921" t="str">
        <f t="shared" si="747"/>
        <v>IMPIANTI E MACCHINARI</v>
      </c>
      <c r="C921" s="77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  <c r="AA921" s="72"/>
      <c r="AB921" s="72"/>
      <c r="AC921" s="72"/>
      <c r="AD921" s="72"/>
      <c r="AE921" s="72"/>
      <c r="AF921" s="72"/>
      <c r="AG921" s="72"/>
      <c r="AH921" s="72"/>
      <c r="AI921" s="72"/>
      <c r="AJ921" s="72"/>
      <c r="AK921" s="72"/>
      <c r="AL921" s="72"/>
      <c r="AM921" s="72"/>
      <c r="AN921" s="72"/>
      <c r="AO921" s="72"/>
      <c r="AP921" s="72"/>
      <c r="AQ921" s="72"/>
      <c r="AR921" s="72"/>
      <c r="AS921" s="72"/>
      <c r="AT921" s="72"/>
      <c r="AU921" s="72"/>
      <c r="AV921" s="72"/>
      <c r="AW921" s="72"/>
      <c r="AX921" s="72"/>
      <c r="AY921" s="72"/>
      <c r="AZ921" s="72"/>
      <c r="BA921" s="72"/>
    </row>
    <row r="922" spans="2:53" x14ac:dyDescent="0.25">
      <c r="B922" t="str">
        <f t="shared" si="747"/>
        <v>ATTREZZATURE IND.LI E COMM.LI</v>
      </c>
      <c r="C922" s="77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  <c r="AA922" s="72"/>
      <c r="AB922" s="72"/>
      <c r="AC922" s="72"/>
      <c r="AD922" s="72"/>
      <c r="AE922" s="72"/>
      <c r="AF922" s="72"/>
      <c r="AG922" s="72"/>
      <c r="AH922" s="72"/>
      <c r="AI922" s="72"/>
      <c r="AJ922" s="72"/>
      <c r="AK922" s="72"/>
      <c r="AL922" s="72"/>
      <c r="AM922" s="72"/>
      <c r="AN922" s="72"/>
      <c r="AO922" s="72"/>
      <c r="AP922" s="72"/>
      <c r="AQ922" s="72"/>
      <c r="AR922" s="72"/>
      <c r="AS922" s="72"/>
      <c r="AT922" s="72"/>
      <c r="AU922" s="72"/>
      <c r="AV922" s="72"/>
      <c r="AW922" s="72"/>
      <c r="AX922" s="72"/>
      <c r="AY922" s="72"/>
      <c r="AZ922" s="72"/>
      <c r="BA922" s="72"/>
    </row>
    <row r="923" spans="2:53" x14ac:dyDescent="0.25">
      <c r="B923" t="str">
        <f t="shared" si="747"/>
        <v>ALTRI BENI</v>
      </c>
      <c r="C923" s="77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  <c r="AA923" s="72"/>
      <c r="AB923" s="72"/>
      <c r="AC923" s="72"/>
      <c r="AD923" s="72"/>
      <c r="AE923" s="72"/>
      <c r="AF923" s="72"/>
      <c r="AG923" s="72"/>
      <c r="AH923" s="72"/>
      <c r="AI923" s="72"/>
      <c r="AJ923" s="72"/>
      <c r="AK923" s="72"/>
      <c r="AL923" s="72"/>
      <c r="AM923" s="72"/>
      <c r="AN923" s="72"/>
      <c r="AO923" s="72"/>
      <c r="AP923" s="72"/>
      <c r="AQ923" s="72"/>
      <c r="AR923" s="72"/>
      <c r="AS923" s="72"/>
      <c r="AT923" s="72"/>
      <c r="AU923" s="72"/>
      <c r="AV923" s="72"/>
      <c r="AW923" s="72"/>
      <c r="AX923" s="72"/>
      <c r="AY923" s="72"/>
      <c r="AZ923" s="72"/>
      <c r="BA923" s="72"/>
    </row>
    <row r="924" spans="2:53" x14ac:dyDescent="0.25">
      <c r="B924" t="str">
        <f t="shared" si="747"/>
        <v>COSTI D'IMPIANTO E AMPLIAMENTO</v>
      </c>
      <c r="C924" s="77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  <c r="AA924" s="72"/>
      <c r="AB924" s="72"/>
      <c r="AC924" s="72"/>
      <c r="AD924" s="72"/>
      <c r="AE924" s="72"/>
      <c r="AF924" s="72"/>
      <c r="AG924" s="72"/>
      <c r="AH924" s="72"/>
      <c r="AI924" s="72"/>
      <c r="AJ924" s="72"/>
      <c r="AK924" s="72"/>
      <c r="AL924" s="72"/>
      <c r="AM924" s="72"/>
      <c r="AN924" s="72"/>
      <c r="AO924" s="72"/>
      <c r="AP924" s="72"/>
      <c r="AQ924" s="72"/>
      <c r="AR924" s="72"/>
      <c r="AS924" s="72"/>
      <c r="AT924" s="72"/>
      <c r="AU924" s="72"/>
      <c r="AV924" s="72"/>
      <c r="AW924" s="72"/>
      <c r="AX924" s="72"/>
      <c r="AY924" s="72"/>
      <c r="AZ924" s="72"/>
      <c r="BA924" s="72"/>
    </row>
    <row r="925" spans="2:53" x14ac:dyDescent="0.25">
      <c r="B925" t="str">
        <f t="shared" si="747"/>
        <v>Ricerca &amp; Sviluppo</v>
      </c>
      <c r="C925" s="77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  <c r="AA925" s="72"/>
      <c r="AB925" s="72"/>
      <c r="AC925" s="72"/>
      <c r="AD925" s="72"/>
      <c r="AE925" s="72"/>
      <c r="AF925" s="72"/>
      <c r="AG925" s="72"/>
      <c r="AH925" s="72"/>
      <c r="AI925" s="72"/>
      <c r="AJ925" s="72"/>
      <c r="AK925" s="72"/>
      <c r="AL925" s="72"/>
      <c r="AM925" s="72"/>
      <c r="AN925" s="72"/>
      <c r="AO925" s="72"/>
      <c r="AP925" s="72"/>
      <c r="AQ925" s="72"/>
      <c r="AR925" s="72"/>
      <c r="AS925" s="72"/>
      <c r="AT925" s="72"/>
      <c r="AU925" s="72"/>
      <c r="AV925" s="72"/>
      <c r="AW925" s="72"/>
      <c r="AX925" s="72"/>
      <c r="AY925" s="72"/>
      <c r="AZ925" s="72"/>
      <c r="BA925" s="72"/>
    </row>
    <row r="926" spans="2:53" x14ac:dyDescent="0.25">
      <c r="B926" t="str">
        <f t="shared" si="747"/>
        <v>ALTRE IMM.NI IMMATERIALI</v>
      </c>
      <c r="C926" s="77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  <c r="AA926" s="72"/>
      <c r="AB926" s="72"/>
      <c r="AC926" s="72"/>
      <c r="AD926" s="72"/>
      <c r="AE926" s="72"/>
      <c r="AF926" s="72"/>
      <c r="AG926" s="72"/>
      <c r="AH926" s="72"/>
      <c r="AI926" s="72"/>
      <c r="AJ926" s="72"/>
      <c r="AK926" s="72"/>
      <c r="AL926" s="72"/>
      <c r="AM926" s="72"/>
      <c r="AN926" s="72"/>
      <c r="AO926" s="72"/>
      <c r="AP926" s="72"/>
      <c r="AQ926" s="72"/>
      <c r="AR926" s="72"/>
      <c r="AS926" s="72"/>
      <c r="AT926" s="72"/>
      <c r="AU926" s="72"/>
      <c r="AV926" s="72"/>
      <c r="AW926" s="72"/>
      <c r="AX926" s="72"/>
      <c r="AY926" s="72"/>
      <c r="AZ926" s="72"/>
      <c r="BA926" s="72"/>
    </row>
    <row r="928" spans="2:53" ht="30" x14ac:dyDescent="0.25">
      <c r="C928" s="75" t="s">
        <v>274</v>
      </c>
      <c r="F928" s="75" t="s">
        <v>275</v>
      </c>
      <c r="G928" s="75" t="s">
        <v>275</v>
      </c>
      <c r="H928" s="75" t="s">
        <v>275</v>
      </c>
      <c r="I928" s="75" t="s">
        <v>275</v>
      </c>
      <c r="J928" s="75" t="s">
        <v>275</v>
      </c>
      <c r="K928" s="75" t="s">
        <v>275</v>
      </c>
      <c r="L928" s="75" t="s">
        <v>275</v>
      </c>
      <c r="M928" s="75" t="s">
        <v>275</v>
      </c>
      <c r="N928" s="75" t="s">
        <v>275</v>
      </c>
      <c r="O928" s="75" t="s">
        <v>275</v>
      </c>
      <c r="P928" s="75" t="s">
        <v>275</v>
      </c>
      <c r="Q928" s="75" t="s">
        <v>275</v>
      </c>
      <c r="R928" s="75" t="s">
        <v>275</v>
      </c>
      <c r="S928" s="75" t="s">
        <v>275</v>
      </c>
      <c r="T928" s="75" t="s">
        <v>275</v>
      </c>
      <c r="U928" s="75" t="s">
        <v>275</v>
      </c>
      <c r="V928" s="75" t="s">
        <v>275</v>
      </c>
      <c r="W928" s="75" t="s">
        <v>275</v>
      </c>
      <c r="X928" s="75" t="s">
        <v>275</v>
      </c>
      <c r="Y928" s="75" t="s">
        <v>275</v>
      </c>
      <c r="Z928" s="75" t="s">
        <v>275</v>
      </c>
      <c r="AA928" s="75" t="s">
        <v>275</v>
      </c>
      <c r="AB928" s="75" t="s">
        <v>275</v>
      </c>
      <c r="AC928" s="75" t="s">
        <v>275</v>
      </c>
      <c r="AD928" s="75" t="s">
        <v>275</v>
      </c>
      <c r="AE928" s="75" t="s">
        <v>275</v>
      </c>
      <c r="AF928" s="75" t="s">
        <v>275</v>
      </c>
      <c r="AG928" s="75" t="s">
        <v>275</v>
      </c>
      <c r="AH928" s="75" t="s">
        <v>275</v>
      </c>
      <c r="AI928" s="75" t="s">
        <v>275</v>
      </c>
      <c r="AJ928" s="75" t="s">
        <v>275</v>
      </c>
      <c r="AK928" s="75" t="s">
        <v>275</v>
      </c>
      <c r="AL928" s="75" t="s">
        <v>275</v>
      </c>
      <c r="AM928" s="75" t="s">
        <v>275</v>
      </c>
      <c r="AN928" s="75" t="s">
        <v>275</v>
      </c>
      <c r="AO928" s="75" t="s">
        <v>275</v>
      </c>
      <c r="AP928" s="75" t="s">
        <v>275</v>
      </c>
      <c r="AQ928" s="75" t="s">
        <v>275</v>
      </c>
      <c r="AR928" s="75" t="s">
        <v>275</v>
      </c>
      <c r="AS928" s="75" t="s">
        <v>275</v>
      </c>
      <c r="AT928" s="75" t="s">
        <v>275</v>
      </c>
      <c r="AU928" s="75" t="s">
        <v>275</v>
      </c>
      <c r="AV928" s="75" t="s">
        <v>275</v>
      </c>
      <c r="AW928" s="75" t="s">
        <v>275</v>
      </c>
      <c r="AX928" s="75" t="s">
        <v>275</v>
      </c>
      <c r="AY928" s="75" t="s">
        <v>275</v>
      </c>
      <c r="AZ928" s="75" t="s">
        <v>275</v>
      </c>
      <c r="BA928" s="75" t="s">
        <v>275</v>
      </c>
    </row>
    <row r="929" spans="2:53" x14ac:dyDescent="0.25">
      <c r="B929" t="str">
        <f t="shared" ref="B929:C935" si="748">+B912</f>
        <v>FABBRICATI</v>
      </c>
      <c r="C929" s="77">
        <f t="shared" si="748"/>
        <v>0.1</v>
      </c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  <c r="AA929" s="72"/>
      <c r="AB929" s="72"/>
      <c r="AC929" s="72"/>
      <c r="AD929" s="72"/>
      <c r="AE929" s="72"/>
      <c r="AF929" s="72"/>
      <c r="AG929" s="72"/>
      <c r="AH929" s="72"/>
      <c r="AI929" s="72"/>
      <c r="AJ929" s="72"/>
      <c r="AK929" s="72"/>
      <c r="AL929" s="72"/>
      <c r="AM929" s="72"/>
      <c r="AN929" s="72"/>
      <c r="AO929" s="72"/>
      <c r="AP929" s="72"/>
      <c r="AQ929" s="72"/>
      <c r="AR929" s="72"/>
      <c r="AS929" s="72"/>
      <c r="AT929" s="72"/>
      <c r="AU929" s="72"/>
      <c r="AV929" s="72"/>
      <c r="AW929" s="72"/>
      <c r="AX929" s="72"/>
      <c r="AY929" s="72"/>
      <c r="AZ929" s="72"/>
      <c r="BA929" s="72"/>
    </row>
    <row r="930" spans="2:53" x14ac:dyDescent="0.25">
      <c r="B930" t="str">
        <f t="shared" si="748"/>
        <v>IMPIANTI E MACCHINARI</v>
      </c>
      <c r="C930" s="77">
        <f t="shared" si="748"/>
        <v>0.1</v>
      </c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  <c r="AA930" s="72"/>
      <c r="AB930" s="72"/>
      <c r="AC930" s="72"/>
      <c r="AD930" s="72"/>
      <c r="AE930" s="72"/>
      <c r="AF930" s="72"/>
      <c r="AG930" s="72"/>
      <c r="AH930" s="72"/>
      <c r="AI930" s="72"/>
      <c r="AJ930" s="72"/>
      <c r="AK930" s="72"/>
      <c r="AL930" s="72"/>
      <c r="AM930" s="72"/>
      <c r="AN930" s="72"/>
      <c r="AO930" s="72"/>
      <c r="AP930" s="72"/>
      <c r="AQ930" s="72"/>
      <c r="AR930" s="72"/>
      <c r="AS930" s="72"/>
      <c r="AT930" s="72"/>
      <c r="AU930" s="72"/>
      <c r="AV930" s="72"/>
      <c r="AW930" s="72"/>
      <c r="AX930" s="72"/>
      <c r="AY930" s="72"/>
      <c r="AZ930" s="72"/>
      <c r="BA930" s="72"/>
    </row>
    <row r="931" spans="2:53" x14ac:dyDescent="0.25">
      <c r="B931" t="str">
        <f t="shared" si="748"/>
        <v>ATTREZZATURE IND.LI E COMM.LI</v>
      </c>
      <c r="C931" s="77">
        <f t="shared" si="748"/>
        <v>0.1</v>
      </c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  <c r="AA931" s="72"/>
      <c r="AB931" s="72"/>
      <c r="AC931" s="72"/>
      <c r="AD931" s="72"/>
      <c r="AE931" s="72"/>
      <c r="AF931" s="72"/>
      <c r="AG931" s="72"/>
      <c r="AH931" s="72"/>
      <c r="AI931" s="72"/>
      <c r="AJ931" s="72"/>
      <c r="AK931" s="72"/>
      <c r="AL931" s="72"/>
      <c r="AM931" s="72"/>
      <c r="AN931" s="72"/>
      <c r="AO931" s="72"/>
      <c r="AP931" s="72"/>
      <c r="AQ931" s="72"/>
      <c r="AR931" s="72"/>
      <c r="AS931" s="72"/>
      <c r="AT931" s="72"/>
      <c r="AU931" s="72"/>
      <c r="AV931" s="72"/>
      <c r="AW931" s="72"/>
      <c r="AX931" s="72"/>
      <c r="AY931" s="72"/>
      <c r="AZ931" s="72"/>
      <c r="BA931" s="72"/>
    </row>
    <row r="932" spans="2:53" x14ac:dyDescent="0.25">
      <c r="B932" t="str">
        <f t="shared" si="748"/>
        <v>ALTRI BENI</v>
      </c>
      <c r="C932" s="77">
        <f t="shared" si="748"/>
        <v>0.1</v>
      </c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  <c r="AA932" s="72"/>
      <c r="AB932" s="72"/>
      <c r="AC932" s="72"/>
      <c r="AD932" s="72"/>
      <c r="AE932" s="72"/>
      <c r="AF932" s="72"/>
      <c r="AG932" s="72"/>
      <c r="AH932" s="72"/>
      <c r="AI932" s="72"/>
      <c r="AJ932" s="72"/>
      <c r="AK932" s="72"/>
      <c r="AL932" s="72"/>
      <c r="AM932" s="72"/>
      <c r="AN932" s="72"/>
      <c r="AO932" s="72"/>
      <c r="AP932" s="72"/>
      <c r="AQ932" s="72"/>
      <c r="AR932" s="72"/>
      <c r="AS932" s="72"/>
      <c r="AT932" s="72"/>
      <c r="AU932" s="72"/>
      <c r="AV932" s="72"/>
      <c r="AW932" s="72"/>
      <c r="AX932" s="72"/>
      <c r="AY932" s="72"/>
      <c r="AZ932" s="72"/>
      <c r="BA932" s="72"/>
    </row>
    <row r="933" spans="2:53" x14ac:dyDescent="0.25">
      <c r="B933" t="str">
        <f t="shared" si="748"/>
        <v>COSTI D'IMPIANTO E AMPLIAMENTO</v>
      </c>
      <c r="C933" s="77">
        <f t="shared" si="748"/>
        <v>0.1</v>
      </c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  <c r="AA933" s="72"/>
      <c r="AB933" s="72"/>
      <c r="AC933" s="72"/>
      <c r="AD933" s="72"/>
      <c r="AE933" s="72"/>
      <c r="AF933" s="72"/>
      <c r="AG933" s="72"/>
      <c r="AH933" s="72"/>
      <c r="AI933" s="72"/>
      <c r="AJ933" s="72"/>
      <c r="AK933" s="72"/>
      <c r="AL933" s="72"/>
      <c r="AM933" s="72"/>
      <c r="AN933" s="72"/>
      <c r="AO933" s="72"/>
      <c r="AP933" s="72"/>
      <c r="AQ933" s="72"/>
      <c r="AR933" s="72"/>
      <c r="AS933" s="72"/>
      <c r="AT933" s="72"/>
      <c r="AU933" s="72"/>
      <c r="AV933" s="72"/>
      <c r="AW933" s="72"/>
      <c r="AX933" s="72"/>
      <c r="AY933" s="72"/>
      <c r="AZ933" s="72"/>
      <c r="BA933" s="72"/>
    </row>
    <row r="934" spans="2:53" x14ac:dyDescent="0.25">
      <c r="B934" t="str">
        <f t="shared" si="748"/>
        <v>Ricerca &amp; Sviluppo</v>
      </c>
      <c r="C934" s="77">
        <f t="shared" si="748"/>
        <v>0.1</v>
      </c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  <c r="AA934" s="72"/>
      <c r="AB934" s="72"/>
      <c r="AC934" s="72"/>
      <c r="AD934" s="72"/>
      <c r="AE934" s="72"/>
      <c r="AF934" s="72"/>
      <c r="AG934" s="72"/>
      <c r="AH934" s="72"/>
      <c r="AI934" s="72"/>
      <c r="AJ934" s="72"/>
      <c r="AK934" s="72"/>
      <c r="AL934" s="72"/>
      <c r="AM934" s="72"/>
      <c r="AN934" s="72"/>
      <c r="AO934" s="72"/>
      <c r="AP934" s="72"/>
      <c r="AQ934" s="72"/>
      <c r="AR934" s="72"/>
      <c r="AS934" s="72"/>
      <c r="AT934" s="72"/>
      <c r="AU934" s="72"/>
      <c r="AV934" s="72"/>
      <c r="AW934" s="72"/>
      <c r="AX934" s="72"/>
      <c r="AY934" s="72"/>
      <c r="AZ934" s="72"/>
      <c r="BA934" s="72"/>
    </row>
    <row r="935" spans="2:53" x14ac:dyDescent="0.25">
      <c r="B935" t="str">
        <f t="shared" si="748"/>
        <v>ALTRE IMM.NI IMMATERIALI</v>
      </c>
      <c r="C935" s="77">
        <f t="shared" si="748"/>
        <v>0.1</v>
      </c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  <c r="AA935" s="72"/>
      <c r="AB935" s="72"/>
      <c r="AC935" s="72"/>
      <c r="AD935" s="72"/>
      <c r="AE935" s="72"/>
      <c r="AF935" s="72"/>
      <c r="AG935" s="72"/>
      <c r="AH935" s="72"/>
      <c r="AI935" s="72"/>
      <c r="AJ935" s="72"/>
      <c r="AK935" s="72"/>
      <c r="AL935" s="72"/>
      <c r="AM935" s="72"/>
      <c r="AN935" s="72"/>
      <c r="AO935" s="72"/>
      <c r="AP935" s="72"/>
      <c r="AQ935" s="72"/>
      <c r="AR935" s="72"/>
      <c r="AS935" s="72"/>
      <c r="AT935" s="72"/>
      <c r="AU935" s="72"/>
      <c r="AV935" s="72"/>
      <c r="AW935" s="72"/>
      <c r="AX935" s="72"/>
      <c r="AY935" s="72"/>
      <c r="AZ935" s="72"/>
      <c r="BA935" s="72"/>
    </row>
    <row r="936" spans="2:53" ht="30" x14ac:dyDescent="0.25">
      <c r="C936" s="75"/>
      <c r="F936" s="75" t="s">
        <v>276</v>
      </c>
      <c r="G936" s="75" t="s">
        <v>276</v>
      </c>
      <c r="H936" s="75" t="s">
        <v>276</v>
      </c>
      <c r="I936" s="75" t="s">
        <v>276</v>
      </c>
      <c r="J936" s="75" t="s">
        <v>276</v>
      </c>
      <c r="K936" s="75" t="s">
        <v>276</v>
      </c>
      <c r="L936" s="75" t="s">
        <v>276</v>
      </c>
      <c r="M936" s="75" t="s">
        <v>276</v>
      </c>
      <c r="N936" s="75" t="s">
        <v>276</v>
      </c>
      <c r="O936" s="75" t="s">
        <v>276</v>
      </c>
      <c r="P936" s="75" t="s">
        <v>276</v>
      </c>
      <c r="Q936" s="75" t="s">
        <v>276</v>
      </c>
      <c r="R936" s="75" t="s">
        <v>276</v>
      </c>
      <c r="S936" s="75" t="s">
        <v>276</v>
      </c>
      <c r="T936" s="75" t="s">
        <v>276</v>
      </c>
      <c r="U936" s="75" t="s">
        <v>276</v>
      </c>
      <c r="V936" s="75" t="s">
        <v>276</v>
      </c>
      <c r="W936" s="75" t="s">
        <v>276</v>
      </c>
      <c r="X936" s="75" t="s">
        <v>276</v>
      </c>
      <c r="Y936" s="75" t="s">
        <v>276</v>
      </c>
      <c r="Z936" s="75" t="s">
        <v>276</v>
      </c>
      <c r="AA936" s="75" t="s">
        <v>276</v>
      </c>
      <c r="AB936" s="75" t="s">
        <v>276</v>
      </c>
      <c r="AC936" s="75" t="s">
        <v>276</v>
      </c>
      <c r="AD936" s="75" t="s">
        <v>276</v>
      </c>
      <c r="AE936" s="75" t="s">
        <v>276</v>
      </c>
      <c r="AF936" s="75" t="s">
        <v>276</v>
      </c>
      <c r="AG936" s="75" t="s">
        <v>276</v>
      </c>
      <c r="AH936" s="75" t="s">
        <v>276</v>
      </c>
      <c r="AI936" s="75" t="s">
        <v>276</v>
      </c>
      <c r="AJ936" s="75" t="s">
        <v>276</v>
      </c>
      <c r="AK936" s="75" t="s">
        <v>276</v>
      </c>
      <c r="AL936" s="75" t="s">
        <v>276</v>
      </c>
      <c r="AM936" s="75" t="s">
        <v>276</v>
      </c>
      <c r="AN936" s="75" t="s">
        <v>276</v>
      </c>
      <c r="AO936" s="75" t="s">
        <v>276</v>
      </c>
      <c r="AP936" s="75" t="s">
        <v>276</v>
      </c>
      <c r="AQ936" s="75" t="s">
        <v>276</v>
      </c>
      <c r="AR936" s="75" t="s">
        <v>276</v>
      </c>
      <c r="AS936" s="75" t="s">
        <v>276</v>
      </c>
      <c r="AT936" s="75" t="s">
        <v>276</v>
      </c>
      <c r="AU936" s="75" t="s">
        <v>276</v>
      </c>
      <c r="AV936" s="75" t="s">
        <v>276</v>
      </c>
      <c r="AW936" s="75" t="s">
        <v>276</v>
      </c>
      <c r="AX936" s="75" t="s">
        <v>276</v>
      </c>
      <c r="AY936" s="75" t="s">
        <v>276</v>
      </c>
      <c r="AZ936" s="75" t="s">
        <v>276</v>
      </c>
      <c r="BA936" s="75" t="s">
        <v>276</v>
      </c>
    </row>
    <row r="937" spans="2:53" x14ac:dyDescent="0.25">
      <c r="B937" t="str">
        <f t="shared" ref="B937:B943" si="749">+B929</f>
        <v>FABBRICATI</v>
      </c>
      <c r="C937" s="77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  <c r="AA937" s="72"/>
      <c r="AB937" s="72"/>
      <c r="AC937" s="72"/>
      <c r="AD937" s="72"/>
      <c r="AE937" s="72"/>
      <c r="AF937" s="72"/>
      <c r="AG937" s="72"/>
      <c r="AH937" s="72"/>
      <c r="AI937" s="72"/>
      <c r="AJ937" s="72"/>
      <c r="AK937" s="72"/>
      <c r="AL937" s="72"/>
      <c r="AM937" s="72"/>
      <c r="AN937" s="72"/>
      <c r="AO937" s="72"/>
      <c r="AP937" s="72"/>
      <c r="AQ937" s="72"/>
      <c r="AR937" s="72"/>
      <c r="AS937" s="72"/>
      <c r="AT937" s="72"/>
      <c r="AU937" s="72"/>
      <c r="AV937" s="72"/>
      <c r="AW937" s="72"/>
      <c r="AX937" s="72"/>
      <c r="AY937" s="72"/>
      <c r="AZ937" s="72"/>
      <c r="BA937" s="72"/>
    </row>
    <row r="938" spans="2:53" x14ac:dyDescent="0.25">
      <c r="B938" t="str">
        <f t="shared" si="749"/>
        <v>IMPIANTI E MACCHINARI</v>
      </c>
      <c r="C938" s="77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  <c r="AA938" s="72"/>
      <c r="AB938" s="72"/>
      <c r="AC938" s="72"/>
      <c r="AD938" s="72"/>
      <c r="AE938" s="72"/>
      <c r="AF938" s="72"/>
      <c r="AG938" s="72"/>
      <c r="AH938" s="72"/>
      <c r="AI938" s="72"/>
      <c r="AJ938" s="72"/>
      <c r="AK938" s="72"/>
      <c r="AL938" s="72"/>
      <c r="AM938" s="72"/>
      <c r="AN938" s="72"/>
      <c r="AO938" s="72"/>
      <c r="AP938" s="72"/>
      <c r="AQ938" s="72"/>
      <c r="AR938" s="72"/>
      <c r="AS938" s="72"/>
      <c r="AT938" s="72"/>
      <c r="AU938" s="72"/>
      <c r="AV938" s="72"/>
      <c r="AW938" s="72"/>
      <c r="AX938" s="72"/>
      <c r="AY938" s="72"/>
      <c r="AZ938" s="72"/>
      <c r="BA938" s="72"/>
    </row>
    <row r="939" spans="2:53" x14ac:dyDescent="0.25">
      <c r="B939" t="str">
        <f t="shared" si="749"/>
        <v>ATTREZZATURE IND.LI E COMM.LI</v>
      </c>
      <c r="C939" s="77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  <c r="AA939" s="72"/>
      <c r="AB939" s="72"/>
      <c r="AC939" s="72"/>
      <c r="AD939" s="72"/>
      <c r="AE939" s="72"/>
      <c r="AF939" s="72"/>
      <c r="AG939" s="72"/>
      <c r="AH939" s="72"/>
      <c r="AI939" s="72"/>
      <c r="AJ939" s="72"/>
      <c r="AK939" s="72"/>
      <c r="AL939" s="72"/>
      <c r="AM939" s="72"/>
      <c r="AN939" s="72"/>
      <c r="AO939" s="72"/>
      <c r="AP939" s="72"/>
      <c r="AQ939" s="72"/>
      <c r="AR939" s="72"/>
      <c r="AS939" s="72"/>
      <c r="AT939" s="72"/>
      <c r="AU939" s="72"/>
      <c r="AV939" s="72"/>
      <c r="AW939" s="72"/>
      <c r="AX939" s="72"/>
      <c r="AY939" s="72"/>
      <c r="AZ939" s="72"/>
      <c r="BA939" s="72"/>
    </row>
    <row r="940" spans="2:53" x14ac:dyDescent="0.25">
      <c r="B940" t="str">
        <f t="shared" si="749"/>
        <v>ALTRI BENI</v>
      </c>
      <c r="C940" s="77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  <c r="AA940" s="72"/>
      <c r="AB940" s="72"/>
      <c r="AC940" s="72"/>
      <c r="AD940" s="72"/>
      <c r="AE940" s="72"/>
      <c r="AF940" s="72"/>
      <c r="AG940" s="72"/>
      <c r="AH940" s="72"/>
      <c r="AI940" s="72"/>
      <c r="AJ940" s="72"/>
      <c r="AK940" s="72"/>
      <c r="AL940" s="72"/>
      <c r="AM940" s="72"/>
      <c r="AN940" s="72"/>
      <c r="AO940" s="72"/>
      <c r="AP940" s="72"/>
      <c r="AQ940" s="72"/>
      <c r="AR940" s="72"/>
      <c r="AS940" s="72"/>
      <c r="AT940" s="72"/>
      <c r="AU940" s="72"/>
      <c r="AV940" s="72"/>
      <c r="AW940" s="72"/>
      <c r="AX940" s="72"/>
      <c r="AY940" s="72"/>
      <c r="AZ940" s="72"/>
      <c r="BA940" s="72"/>
    </row>
    <row r="941" spans="2:53" x14ac:dyDescent="0.25">
      <c r="B941" t="str">
        <f t="shared" si="749"/>
        <v>COSTI D'IMPIANTO E AMPLIAMENTO</v>
      </c>
      <c r="C941" s="77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  <c r="AA941" s="72"/>
      <c r="AB941" s="72"/>
      <c r="AC941" s="72"/>
      <c r="AD941" s="72"/>
      <c r="AE941" s="72"/>
      <c r="AF941" s="72"/>
      <c r="AG941" s="72"/>
      <c r="AH941" s="72"/>
      <c r="AI941" s="72"/>
      <c r="AJ941" s="72"/>
      <c r="AK941" s="72"/>
      <c r="AL941" s="72"/>
      <c r="AM941" s="72"/>
      <c r="AN941" s="72"/>
      <c r="AO941" s="72"/>
      <c r="AP941" s="72"/>
      <c r="AQ941" s="72"/>
      <c r="AR941" s="72"/>
      <c r="AS941" s="72"/>
      <c r="AT941" s="72"/>
      <c r="AU941" s="72"/>
      <c r="AV941" s="72"/>
      <c r="AW941" s="72"/>
      <c r="AX941" s="72"/>
      <c r="AY941" s="72"/>
      <c r="AZ941" s="72"/>
      <c r="BA941" s="72"/>
    </row>
    <row r="942" spans="2:53" x14ac:dyDescent="0.25">
      <c r="B942" t="str">
        <f t="shared" si="749"/>
        <v>Ricerca &amp; Sviluppo</v>
      </c>
      <c r="C942" s="77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  <c r="AA942" s="72"/>
      <c r="AB942" s="72"/>
      <c r="AC942" s="72"/>
      <c r="AD942" s="72"/>
      <c r="AE942" s="72"/>
      <c r="AF942" s="72"/>
      <c r="AG942" s="72"/>
      <c r="AH942" s="72"/>
      <c r="AI942" s="72"/>
      <c r="AJ942" s="72"/>
      <c r="AK942" s="72"/>
      <c r="AL942" s="72"/>
      <c r="AM942" s="72"/>
      <c r="AN942" s="72"/>
      <c r="AO942" s="72"/>
      <c r="AP942" s="72"/>
      <c r="AQ942" s="72"/>
      <c r="AR942" s="72"/>
      <c r="AS942" s="72"/>
      <c r="AT942" s="72"/>
      <c r="AU942" s="72"/>
      <c r="AV942" s="72"/>
      <c r="AW942" s="72"/>
      <c r="AX942" s="72"/>
      <c r="AY942" s="72"/>
      <c r="AZ942" s="72"/>
      <c r="BA942" s="72"/>
    </row>
    <row r="943" spans="2:53" x14ac:dyDescent="0.25">
      <c r="B943" t="str">
        <f t="shared" si="749"/>
        <v>ALTRE IMM.NI IMMATERIALI</v>
      </c>
      <c r="C943" s="77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  <c r="AA943" s="72"/>
      <c r="AB943" s="72"/>
      <c r="AC943" s="72"/>
      <c r="AD943" s="72"/>
      <c r="AE943" s="72"/>
      <c r="AF943" s="72"/>
      <c r="AG943" s="72"/>
      <c r="AH943" s="72"/>
      <c r="AI943" s="72"/>
      <c r="AJ943" s="72"/>
      <c r="AK943" s="72"/>
      <c r="AL943" s="72"/>
      <c r="AM943" s="72"/>
      <c r="AN943" s="72"/>
      <c r="AO943" s="72"/>
      <c r="AP943" s="72"/>
      <c r="AQ943" s="72"/>
      <c r="AR943" s="72"/>
      <c r="AS943" s="72"/>
      <c r="AT943" s="72"/>
      <c r="AU943" s="72"/>
      <c r="AV943" s="72"/>
      <c r="AW943" s="72"/>
      <c r="AX943" s="72"/>
      <c r="AY943" s="72"/>
      <c r="AZ943" s="72"/>
      <c r="BA943" s="72"/>
    </row>
    <row r="945" spans="2:53" ht="30" x14ac:dyDescent="0.25">
      <c r="C945" s="75" t="s">
        <v>274</v>
      </c>
      <c r="F945" s="75" t="s">
        <v>275</v>
      </c>
      <c r="G945" s="75" t="s">
        <v>275</v>
      </c>
      <c r="H945" s="75" t="s">
        <v>275</v>
      </c>
      <c r="I945" s="75" t="s">
        <v>275</v>
      </c>
      <c r="J945" s="75" t="s">
        <v>275</v>
      </c>
      <c r="K945" s="75" t="s">
        <v>275</v>
      </c>
      <c r="L945" s="75" t="s">
        <v>275</v>
      </c>
      <c r="M945" s="75" t="s">
        <v>275</v>
      </c>
      <c r="N945" s="75" t="s">
        <v>275</v>
      </c>
      <c r="O945" s="75" t="s">
        <v>275</v>
      </c>
      <c r="P945" s="75" t="s">
        <v>275</v>
      </c>
      <c r="Q945" s="75" t="s">
        <v>275</v>
      </c>
      <c r="R945" s="75" t="s">
        <v>275</v>
      </c>
      <c r="S945" s="75" t="s">
        <v>275</v>
      </c>
      <c r="T945" s="75" t="s">
        <v>275</v>
      </c>
      <c r="U945" s="75" t="s">
        <v>275</v>
      </c>
      <c r="V945" s="75" t="s">
        <v>275</v>
      </c>
      <c r="W945" s="75" t="s">
        <v>275</v>
      </c>
      <c r="X945" s="75" t="s">
        <v>275</v>
      </c>
      <c r="Y945" s="75" t="s">
        <v>275</v>
      </c>
      <c r="Z945" s="75" t="s">
        <v>275</v>
      </c>
      <c r="AA945" s="75" t="s">
        <v>275</v>
      </c>
      <c r="AB945" s="75" t="s">
        <v>275</v>
      </c>
      <c r="AC945" s="75" t="s">
        <v>275</v>
      </c>
      <c r="AD945" s="75" t="s">
        <v>275</v>
      </c>
      <c r="AE945" s="75" t="s">
        <v>275</v>
      </c>
      <c r="AF945" s="75" t="s">
        <v>275</v>
      </c>
      <c r="AG945" s="75" t="s">
        <v>275</v>
      </c>
      <c r="AH945" s="75" t="s">
        <v>275</v>
      </c>
      <c r="AI945" s="75" t="s">
        <v>275</v>
      </c>
      <c r="AJ945" s="75" t="s">
        <v>275</v>
      </c>
      <c r="AK945" s="75" t="s">
        <v>275</v>
      </c>
      <c r="AL945" s="75" t="s">
        <v>275</v>
      </c>
      <c r="AM945" s="75" t="s">
        <v>275</v>
      </c>
      <c r="AN945" s="75" t="s">
        <v>275</v>
      </c>
      <c r="AO945" s="75" t="s">
        <v>275</v>
      </c>
      <c r="AP945" s="75" t="s">
        <v>275</v>
      </c>
      <c r="AQ945" s="75" t="s">
        <v>275</v>
      </c>
      <c r="AR945" s="75" t="s">
        <v>275</v>
      </c>
      <c r="AS945" s="75" t="s">
        <v>275</v>
      </c>
      <c r="AT945" s="75" t="s">
        <v>275</v>
      </c>
      <c r="AU945" s="75" t="s">
        <v>275</v>
      </c>
      <c r="AV945" s="75" t="s">
        <v>275</v>
      </c>
      <c r="AW945" s="75" t="s">
        <v>275</v>
      </c>
      <c r="AX945" s="75" t="s">
        <v>275</v>
      </c>
      <c r="AY945" s="75" t="s">
        <v>275</v>
      </c>
      <c r="AZ945" s="75" t="s">
        <v>275</v>
      </c>
      <c r="BA945" s="75" t="s">
        <v>275</v>
      </c>
    </row>
    <row r="946" spans="2:53" x14ac:dyDescent="0.25">
      <c r="B946" t="str">
        <f t="shared" ref="B946:C952" si="750">+B929</f>
        <v>FABBRICATI</v>
      </c>
      <c r="C946" s="77">
        <f t="shared" si="750"/>
        <v>0.1</v>
      </c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  <c r="AA946" s="72"/>
      <c r="AB946" s="72"/>
      <c r="AC946" s="72"/>
      <c r="AD946" s="72"/>
      <c r="AE946" s="72"/>
      <c r="AF946" s="72"/>
      <c r="AG946" s="72"/>
      <c r="AH946" s="72"/>
      <c r="AI946" s="72"/>
      <c r="AJ946" s="72"/>
      <c r="AK946" s="72"/>
      <c r="AL946" s="72"/>
      <c r="AM946" s="72"/>
      <c r="AN946" s="72"/>
      <c r="AO946" s="72"/>
      <c r="AP946" s="72"/>
      <c r="AQ946" s="72"/>
      <c r="AR946" s="72"/>
      <c r="AS946" s="72"/>
      <c r="AT946" s="72"/>
      <c r="AU946" s="72"/>
      <c r="AV946" s="72"/>
      <c r="AW946" s="72"/>
      <c r="AX946" s="72"/>
      <c r="AY946" s="72"/>
      <c r="AZ946" s="72"/>
      <c r="BA946" s="72"/>
    </row>
    <row r="947" spans="2:53" x14ac:dyDescent="0.25">
      <c r="B947" t="str">
        <f t="shared" si="750"/>
        <v>IMPIANTI E MACCHINARI</v>
      </c>
      <c r="C947" s="77">
        <f t="shared" si="750"/>
        <v>0.1</v>
      </c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  <c r="AA947" s="72"/>
      <c r="AB947" s="72"/>
      <c r="AC947" s="72"/>
      <c r="AD947" s="72"/>
      <c r="AE947" s="72"/>
      <c r="AF947" s="72"/>
      <c r="AG947" s="72"/>
      <c r="AH947" s="72"/>
      <c r="AI947" s="72"/>
      <c r="AJ947" s="72"/>
      <c r="AK947" s="72"/>
      <c r="AL947" s="72"/>
      <c r="AM947" s="72"/>
      <c r="AN947" s="72"/>
      <c r="AO947" s="72"/>
      <c r="AP947" s="72"/>
      <c r="AQ947" s="72"/>
      <c r="AR947" s="72"/>
      <c r="AS947" s="72"/>
      <c r="AT947" s="72"/>
      <c r="AU947" s="72"/>
      <c r="AV947" s="72"/>
      <c r="AW947" s="72"/>
      <c r="AX947" s="72"/>
      <c r="AY947" s="72"/>
      <c r="AZ947" s="72"/>
      <c r="BA947" s="72"/>
    </row>
    <row r="948" spans="2:53" x14ac:dyDescent="0.25">
      <c r="B948" t="str">
        <f t="shared" si="750"/>
        <v>ATTREZZATURE IND.LI E COMM.LI</v>
      </c>
      <c r="C948" s="77">
        <f t="shared" si="750"/>
        <v>0.1</v>
      </c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  <c r="AA948" s="72"/>
      <c r="AB948" s="72"/>
      <c r="AC948" s="72"/>
      <c r="AD948" s="72"/>
      <c r="AE948" s="72"/>
      <c r="AF948" s="72"/>
      <c r="AG948" s="72"/>
      <c r="AH948" s="72"/>
      <c r="AI948" s="72"/>
      <c r="AJ948" s="72"/>
      <c r="AK948" s="72"/>
      <c r="AL948" s="72"/>
      <c r="AM948" s="72"/>
      <c r="AN948" s="72"/>
      <c r="AO948" s="72"/>
      <c r="AP948" s="72"/>
      <c r="AQ948" s="72"/>
      <c r="AR948" s="72"/>
      <c r="AS948" s="72"/>
      <c r="AT948" s="72"/>
      <c r="AU948" s="72"/>
      <c r="AV948" s="72"/>
      <c r="AW948" s="72"/>
      <c r="AX948" s="72"/>
      <c r="AY948" s="72"/>
      <c r="AZ948" s="72"/>
      <c r="BA948" s="72"/>
    </row>
    <row r="949" spans="2:53" x14ac:dyDescent="0.25">
      <c r="B949" t="str">
        <f t="shared" si="750"/>
        <v>ALTRI BENI</v>
      </c>
      <c r="C949" s="77">
        <f t="shared" si="750"/>
        <v>0.1</v>
      </c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  <c r="AA949" s="72"/>
      <c r="AB949" s="72"/>
      <c r="AC949" s="72"/>
      <c r="AD949" s="72"/>
      <c r="AE949" s="72"/>
      <c r="AF949" s="72"/>
      <c r="AG949" s="72"/>
      <c r="AH949" s="72"/>
      <c r="AI949" s="72"/>
      <c r="AJ949" s="72"/>
      <c r="AK949" s="72"/>
      <c r="AL949" s="72"/>
      <c r="AM949" s="72"/>
      <c r="AN949" s="72"/>
      <c r="AO949" s="72"/>
      <c r="AP949" s="72"/>
      <c r="AQ949" s="72"/>
      <c r="AR949" s="72"/>
      <c r="AS949" s="72"/>
      <c r="AT949" s="72"/>
      <c r="AU949" s="72"/>
      <c r="AV949" s="72"/>
      <c r="AW949" s="72"/>
      <c r="AX949" s="72"/>
      <c r="AY949" s="72"/>
      <c r="AZ949" s="72"/>
      <c r="BA949" s="72"/>
    </row>
    <row r="950" spans="2:53" x14ac:dyDescent="0.25">
      <c r="B950" t="str">
        <f t="shared" si="750"/>
        <v>COSTI D'IMPIANTO E AMPLIAMENTO</v>
      </c>
      <c r="C950" s="77">
        <f t="shared" si="750"/>
        <v>0.1</v>
      </c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  <c r="AA950" s="72"/>
      <c r="AB950" s="72"/>
      <c r="AC950" s="72"/>
      <c r="AD950" s="72"/>
      <c r="AE950" s="72"/>
      <c r="AF950" s="72"/>
      <c r="AG950" s="72"/>
      <c r="AH950" s="72"/>
      <c r="AI950" s="72"/>
      <c r="AJ950" s="72"/>
      <c r="AK950" s="72"/>
      <c r="AL950" s="72"/>
      <c r="AM950" s="72"/>
      <c r="AN950" s="72"/>
      <c r="AO950" s="72"/>
      <c r="AP950" s="72"/>
      <c r="AQ950" s="72"/>
      <c r="AR950" s="72"/>
      <c r="AS950" s="72"/>
      <c r="AT950" s="72"/>
      <c r="AU950" s="72"/>
      <c r="AV950" s="72"/>
      <c r="AW950" s="72"/>
      <c r="AX950" s="72"/>
      <c r="AY950" s="72"/>
      <c r="AZ950" s="72"/>
      <c r="BA950" s="72"/>
    </row>
    <row r="951" spans="2:53" x14ac:dyDescent="0.25">
      <c r="B951" t="str">
        <f t="shared" si="750"/>
        <v>Ricerca &amp; Sviluppo</v>
      </c>
      <c r="C951" s="77">
        <f t="shared" si="750"/>
        <v>0.1</v>
      </c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  <c r="AA951" s="72"/>
      <c r="AB951" s="72"/>
      <c r="AC951" s="72"/>
      <c r="AD951" s="72"/>
      <c r="AE951" s="72"/>
      <c r="AF951" s="72"/>
      <c r="AG951" s="72"/>
      <c r="AH951" s="72"/>
      <c r="AI951" s="72"/>
      <c r="AJ951" s="72"/>
      <c r="AK951" s="72"/>
      <c r="AL951" s="72"/>
      <c r="AM951" s="72"/>
      <c r="AN951" s="72"/>
      <c r="AO951" s="72"/>
      <c r="AP951" s="72"/>
      <c r="AQ951" s="72"/>
      <c r="AR951" s="72"/>
      <c r="AS951" s="72"/>
      <c r="AT951" s="72"/>
      <c r="AU951" s="72"/>
      <c r="AV951" s="72"/>
      <c r="AW951" s="72"/>
      <c r="AX951" s="72"/>
      <c r="AY951" s="72"/>
      <c r="AZ951" s="72"/>
      <c r="BA951" s="72"/>
    </row>
    <row r="952" spans="2:53" x14ac:dyDescent="0.25">
      <c r="B952" t="str">
        <f t="shared" si="750"/>
        <v>ALTRE IMM.NI IMMATERIALI</v>
      </c>
      <c r="C952" s="77">
        <f t="shared" si="750"/>
        <v>0.1</v>
      </c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  <c r="AA952" s="72"/>
      <c r="AB952" s="72"/>
      <c r="AC952" s="72"/>
      <c r="AD952" s="72"/>
      <c r="AE952" s="72"/>
      <c r="AF952" s="72"/>
      <c r="AG952" s="72"/>
      <c r="AH952" s="72"/>
      <c r="AI952" s="72"/>
      <c r="AJ952" s="72"/>
      <c r="AK952" s="72"/>
      <c r="AL952" s="72"/>
      <c r="AM952" s="72"/>
      <c r="AN952" s="72"/>
      <c r="AO952" s="72"/>
      <c r="AP952" s="72"/>
      <c r="AQ952" s="72"/>
      <c r="AR952" s="72"/>
      <c r="AS952" s="72"/>
      <c r="AT952" s="72"/>
      <c r="AU952" s="72"/>
      <c r="AV952" s="72"/>
      <c r="AW952" s="72"/>
      <c r="AX952" s="72"/>
      <c r="AY952" s="72"/>
      <c r="AZ952" s="72"/>
      <c r="BA952" s="72"/>
    </row>
    <row r="953" spans="2:53" ht="30" x14ac:dyDescent="0.25">
      <c r="C953" s="75"/>
      <c r="F953" s="75" t="s">
        <v>276</v>
      </c>
      <c r="G953" s="75" t="s">
        <v>276</v>
      </c>
      <c r="H953" s="75" t="s">
        <v>276</v>
      </c>
      <c r="I953" s="75" t="s">
        <v>276</v>
      </c>
      <c r="J953" s="75" t="s">
        <v>276</v>
      </c>
      <c r="K953" s="75" t="s">
        <v>276</v>
      </c>
      <c r="L953" s="75" t="s">
        <v>276</v>
      </c>
      <c r="M953" s="75" t="s">
        <v>276</v>
      </c>
      <c r="N953" s="75" t="s">
        <v>276</v>
      </c>
      <c r="O953" s="75" t="s">
        <v>276</v>
      </c>
      <c r="P953" s="75" t="s">
        <v>276</v>
      </c>
      <c r="Q953" s="75" t="s">
        <v>276</v>
      </c>
      <c r="R953" s="75" t="s">
        <v>276</v>
      </c>
      <c r="S953" s="75" t="s">
        <v>276</v>
      </c>
      <c r="T953" s="75" t="s">
        <v>276</v>
      </c>
      <c r="U953" s="75" t="s">
        <v>276</v>
      </c>
      <c r="V953" s="75" t="s">
        <v>276</v>
      </c>
      <c r="W953" s="75" t="s">
        <v>276</v>
      </c>
      <c r="X953" s="75" t="s">
        <v>276</v>
      </c>
      <c r="Y953" s="75" t="s">
        <v>276</v>
      </c>
      <c r="Z953" s="75" t="s">
        <v>276</v>
      </c>
      <c r="AA953" s="75" t="s">
        <v>276</v>
      </c>
      <c r="AB953" s="75" t="s">
        <v>276</v>
      </c>
      <c r="AC953" s="75" t="s">
        <v>276</v>
      </c>
      <c r="AD953" s="75" t="s">
        <v>276</v>
      </c>
      <c r="AE953" s="75" t="s">
        <v>276</v>
      </c>
      <c r="AF953" s="75" t="s">
        <v>276</v>
      </c>
      <c r="AG953" s="75" t="s">
        <v>276</v>
      </c>
      <c r="AH953" s="75" t="s">
        <v>276</v>
      </c>
      <c r="AI953" s="75" t="s">
        <v>276</v>
      </c>
      <c r="AJ953" s="75" t="s">
        <v>276</v>
      </c>
      <c r="AK953" s="75" t="s">
        <v>276</v>
      </c>
      <c r="AL953" s="75" t="s">
        <v>276</v>
      </c>
      <c r="AM953" s="75" t="s">
        <v>276</v>
      </c>
      <c r="AN953" s="75" t="s">
        <v>276</v>
      </c>
      <c r="AO953" s="75" t="s">
        <v>276</v>
      </c>
      <c r="AP953" s="75" t="s">
        <v>276</v>
      </c>
      <c r="AQ953" s="75" t="s">
        <v>276</v>
      </c>
      <c r="AR953" s="75" t="s">
        <v>276</v>
      </c>
      <c r="AS953" s="75" t="s">
        <v>276</v>
      </c>
      <c r="AT953" s="75" t="s">
        <v>276</v>
      </c>
      <c r="AU953" s="75" t="s">
        <v>276</v>
      </c>
      <c r="AV953" s="75" t="s">
        <v>276</v>
      </c>
      <c r="AW953" s="75" t="s">
        <v>276</v>
      </c>
      <c r="AX953" s="75" t="s">
        <v>276</v>
      </c>
      <c r="AY953" s="75" t="s">
        <v>276</v>
      </c>
      <c r="AZ953" s="75" t="s">
        <v>276</v>
      </c>
      <c r="BA953" s="75" t="s">
        <v>276</v>
      </c>
    </row>
    <row r="954" spans="2:53" x14ac:dyDescent="0.25">
      <c r="B954" t="str">
        <f t="shared" ref="B954:B960" si="751">+B946</f>
        <v>FABBRICATI</v>
      </c>
      <c r="C954" s="77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  <c r="AA954" s="72"/>
      <c r="AB954" s="72"/>
      <c r="AC954" s="72"/>
      <c r="AD954" s="72"/>
      <c r="AE954" s="72"/>
      <c r="AF954" s="72"/>
      <c r="AG954" s="72"/>
      <c r="AH954" s="72"/>
      <c r="AI954" s="72"/>
      <c r="AJ954" s="72"/>
      <c r="AK954" s="72"/>
      <c r="AL954" s="72"/>
      <c r="AM954" s="72"/>
      <c r="AN954" s="72"/>
      <c r="AO954" s="72"/>
      <c r="AP954" s="72"/>
      <c r="AQ954" s="72"/>
      <c r="AR954" s="72"/>
      <c r="AS954" s="72"/>
      <c r="AT954" s="72"/>
      <c r="AU954" s="72"/>
      <c r="AV954" s="72"/>
      <c r="AW954" s="72"/>
      <c r="AX954" s="72"/>
      <c r="AY954" s="72"/>
      <c r="AZ954" s="72"/>
      <c r="BA954" s="72"/>
    </row>
    <row r="955" spans="2:53" x14ac:dyDescent="0.25">
      <c r="B955" t="str">
        <f t="shared" si="751"/>
        <v>IMPIANTI E MACCHINARI</v>
      </c>
      <c r="C955" s="77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  <c r="AA955" s="72"/>
      <c r="AB955" s="72"/>
      <c r="AC955" s="72"/>
      <c r="AD955" s="72"/>
      <c r="AE955" s="72"/>
      <c r="AF955" s="72"/>
      <c r="AG955" s="72"/>
      <c r="AH955" s="72"/>
      <c r="AI955" s="72"/>
      <c r="AJ955" s="72"/>
      <c r="AK955" s="72"/>
      <c r="AL955" s="72"/>
      <c r="AM955" s="72"/>
      <c r="AN955" s="72"/>
      <c r="AO955" s="72"/>
      <c r="AP955" s="72"/>
      <c r="AQ955" s="72"/>
      <c r="AR955" s="72"/>
      <c r="AS955" s="72"/>
      <c r="AT955" s="72"/>
      <c r="AU955" s="72"/>
      <c r="AV955" s="72"/>
      <c r="AW955" s="72"/>
      <c r="AX955" s="72"/>
      <c r="AY955" s="72"/>
      <c r="AZ955" s="72"/>
      <c r="BA955" s="72"/>
    </row>
    <row r="956" spans="2:53" x14ac:dyDescent="0.25">
      <c r="B956" t="str">
        <f t="shared" si="751"/>
        <v>ATTREZZATURE IND.LI E COMM.LI</v>
      </c>
      <c r="C956" s="77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  <c r="AA956" s="72"/>
      <c r="AB956" s="72"/>
      <c r="AC956" s="72"/>
      <c r="AD956" s="72"/>
      <c r="AE956" s="72"/>
      <c r="AF956" s="72"/>
      <c r="AG956" s="72"/>
      <c r="AH956" s="72"/>
      <c r="AI956" s="72"/>
      <c r="AJ956" s="72"/>
      <c r="AK956" s="72"/>
      <c r="AL956" s="72"/>
      <c r="AM956" s="72"/>
      <c r="AN956" s="72"/>
      <c r="AO956" s="72"/>
      <c r="AP956" s="72"/>
      <c r="AQ956" s="72"/>
      <c r="AR956" s="72"/>
      <c r="AS956" s="72"/>
      <c r="AT956" s="72"/>
      <c r="AU956" s="72"/>
      <c r="AV956" s="72"/>
      <c r="AW956" s="72"/>
      <c r="AX956" s="72"/>
      <c r="AY956" s="72"/>
      <c r="AZ956" s="72"/>
      <c r="BA956" s="72"/>
    </row>
    <row r="957" spans="2:53" x14ac:dyDescent="0.25">
      <c r="B957" t="str">
        <f t="shared" si="751"/>
        <v>ALTRI BENI</v>
      </c>
      <c r="C957" s="77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  <c r="AA957" s="72"/>
      <c r="AB957" s="72"/>
      <c r="AC957" s="72"/>
      <c r="AD957" s="72"/>
      <c r="AE957" s="72"/>
      <c r="AF957" s="72"/>
      <c r="AG957" s="72"/>
      <c r="AH957" s="72"/>
      <c r="AI957" s="72"/>
      <c r="AJ957" s="72"/>
      <c r="AK957" s="72"/>
      <c r="AL957" s="72"/>
      <c r="AM957" s="72"/>
      <c r="AN957" s="72"/>
      <c r="AO957" s="72"/>
      <c r="AP957" s="72"/>
      <c r="AQ957" s="72"/>
      <c r="AR957" s="72"/>
      <c r="AS957" s="72"/>
      <c r="AT957" s="72"/>
      <c r="AU957" s="72"/>
      <c r="AV957" s="72"/>
      <c r="AW957" s="72"/>
      <c r="AX957" s="72"/>
      <c r="AY957" s="72"/>
      <c r="AZ957" s="72"/>
      <c r="BA957" s="72"/>
    </row>
    <row r="958" spans="2:53" x14ac:dyDescent="0.25">
      <c r="B958" t="str">
        <f t="shared" si="751"/>
        <v>COSTI D'IMPIANTO E AMPLIAMENTO</v>
      </c>
      <c r="C958" s="77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  <c r="AA958" s="72"/>
      <c r="AB958" s="72"/>
      <c r="AC958" s="72"/>
      <c r="AD958" s="72"/>
      <c r="AE958" s="72"/>
      <c r="AF958" s="72"/>
      <c r="AG958" s="72"/>
      <c r="AH958" s="72"/>
      <c r="AI958" s="72"/>
      <c r="AJ958" s="72"/>
      <c r="AK958" s="72"/>
      <c r="AL958" s="72"/>
      <c r="AM958" s="72"/>
      <c r="AN958" s="72"/>
      <c r="AO958" s="72"/>
      <c r="AP958" s="72"/>
      <c r="AQ958" s="72"/>
      <c r="AR958" s="72"/>
      <c r="AS958" s="72"/>
      <c r="AT958" s="72"/>
      <c r="AU958" s="72"/>
      <c r="AV958" s="72"/>
      <c r="AW958" s="72"/>
      <c r="AX958" s="72"/>
      <c r="AY958" s="72"/>
      <c r="AZ958" s="72"/>
      <c r="BA958" s="72"/>
    </row>
    <row r="959" spans="2:53" x14ac:dyDescent="0.25">
      <c r="B959" t="str">
        <f t="shared" si="751"/>
        <v>Ricerca &amp; Sviluppo</v>
      </c>
      <c r="C959" s="77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  <c r="AA959" s="72"/>
      <c r="AB959" s="72"/>
      <c r="AC959" s="72"/>
      <c r="AD959" s="72"/>
      <c r="AE959" s="72"/>
      <c r="AF959" s="72"/>
      <c r="AG959" s="72"/>
      <c r="AH959" s="72"/>
      <c r="AI959" s="72"/>
      <c r="AJ959" s="72"/>
      <c r="AK959" s="72"/>
      <c r="AL959" s="72"/>
      <c r="AM959" s="72"/>
      <c r="AN959" s="72"/>
      <c r="AO959" s="72"/>
      <c r="AP959" s="72"/>
      <c r="AQ959" s="72"/>
      <c r="AR959" s="72"/>
      <c r="AS959" s="72"/>
      <c r="AT959" s="72"/>
      <c r="AU959" s="72"/>
      <c r="AV959" s="72"/>
      <c r="AW959" s="72"/>
      <c r="AX959" s="72"/>
      <c r="AY959" s="72"/>
      <c r="AZ959" s="72"/>
      <c r="BA959" s="72"/>
    </row>
    <row r="960" spans="2:53" x14ac:dyDescent="0.25">
      <c r="B960" t="str">
        <f t="shared" si="751"/>
        <v>ALTRE IMM.NI IMMATERIALI</v>
      </c>
      <c r="C960" s="77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  <c r="AA960" s="72"/>
      <c r="AB960" s="72"/>
      <c r="AC960" s="72"/>
      <c r="AD960" s="72"/>
      <c r="AE960" s="72"/>
      <c r="AF960" s="72"/>
      <c r="AG960" s="72"/>
      <c r="AH960" s="72"/>
      <c r="AI960" s="72"/>
      <c r="AJ960" s="72"/>
      <c r="AK960" s="72"/>
      <c r="AL960" s="72"/>
      <c r="AM960" s="72"/>
      <c r="AN960" s="72"/>
      <c r="AO960" s="72"/>
      <c r="AP960" s="72"/>
      <c r="AQ960" s="72"/>
      <c r="AR960" s="72"/>
      <c r="AS960" s="72"/>
      <c r="AT960" s="72"/>
      <c r="AU960" s="72"/>
      <c r="AV960" s="72"/>
      <c r="AW960" s="72"/>
      <c r="AX960" s="72"/>
      <c r="AY960" s="72"/>
      <c r="AZ960" s="72"/>
      <c r="BA960" s="72"/>
    </row>
    <row r="962" spans="2:53" ht="30" x14ac:dyDescent="0.25">
      <c r="C962" s="75" t="s">
        <v>274</v>
      </c>
      <c r="F962" s="75" t="s">
        <v>275</v>
      </c>
      <c r="G962" s="75" t="s">
        <v>275</v>
      </c>
      <c r="H962" s="75" t="s">
        <v>275</v>
      </c>
      <c r="I962" s="75" t="s">
        <v>275</v>
      </c>
      <c r="J962" s="75" t="s">
        <v>275</v>
      </c>
      <c r="K962" s="75" t="s">
        <v>275</v>
      </c>
      <c r="L962" s="75" t="s">
        <v>275</v>
      </c>
      <c r="M962" s="75" t="s">
        <v>275</v>
      </c>
      <c r="N962" s="75" t="s">
        <v>275</v>
      </c>
      <c r="O962" s="75" t="s">
        <v>275</v>
      </c>
      <c r="P962" s="75" t="s">
        <v>275</v>
      </c>
      <c r="Q962" s="75" t="s">
        <v>275</v>
      </c>
      <c r="R962" s="75" t="s">
        <v>275</v>
      </c>
      <c r="S962" s="75" t="s">
        <v>275</v>
      </c>
      <c r="T962" s="75" t="s">
        <v>275</v>
      </c>
      <c r="U962" s="75" t="s">
        <v>275</v>
      </c>
      <c r="V962" s="75" t="s">
        <v>275</v>
      </c>
      <c r="W962" s="75" t="s">
        <v>275</v>
      </c>
      <c r="X962" s="75" t="s">
        <v>275</v>
      </c>
      <c r="Y962" s="75" t="s">
        <v>275</v>
      </c>
      <c r="Z962" s="75" t="s">
        <v>275</v>
      </c>
      <c r="AA962" s="75" t="s">
        <v>275</v>
      </c>
      <c r="AB962" s="75" t="s">
        <v>275</v>
      </c>
      <c r="AC962" s="75" t="s">
        <v>275</v>
      </c>
      <c r="AD962" s="75" t="s">
        <v>275</v>
      </c>
      <c r="AE962" s="75" t="s">
        <v>275</v>
      </c>
      <c r="AF962" s="75" t="s">
        <v>275</v>
      </c>
      <c r="AG962" s="75" t="s">
        <v>275</v>
      </c>
      <c r="AH962" s="75" t="s">
        <v>275</v>
      </c>
      <c r="AI962" s="75" t="s">
        <v>275</v>
      </c>
      <c r="AJ962" s="75" t="s">
        <v>275</v>
      </c>
      <c r="AK962" s="75" t="s">
        <v>275</v>
      </c>
      <c r="AL962" s="75" t="s">
        <v>275</v>
      </c>
      <c r="AM962" s="75" t="s">
        <v>275</v>
      </c>
      <c r="AN962" s="75" t="s">
        <v>275</v>
      </c>
      <c r="AO962" s="75" t="s">
        <v>275</v>
      </c>
      <c r="AP962" s="75" t="s">
        <v>275</v>
      </c>
      <c r="AQ962" s="75" t="s">
        <v>275</v>
      </c>
      <c r="AR962" s="75" t="s">
        <v>275</v>
      </c>
      <c r="AS962" s="75" t="s">
        <v>275</v>
      </c>
      <c r="AT962" s="75" t="s">
        <v>275</v>
      </c>
      <c r="AU962" s="75" t="s">
        <v>275</v>
      </c>
      <c r="AV962" s="75" t="s">
        <v>275</v>
      </c>
      <c r="AW962" s="75" t="s">
        <v>275</v>
      </c>
      <c r="AX962" s="75" t="s">
        <v>275</v>
      </c>
      <c r="AY962" s="75" t="s">
        <v>275</v>
      </c>
      <c r="AZ962" s="75" t="s">
        <v>275</v>
      </c>
      <c r="BA962" s="75" t="s">
        <v>275</v>
      </c>
    </row>
    <row r="963" spans="2:53" x14ac:dyDescent="0.25">
      <c r="B963" t="str">
        <f t="shared" ref="B963:C969" si="752">+B946</f>
        <v>FABBRICATI</v>
      </c>
      <c r="C963" s="77">
        <f t="shared" si="752"/>
        <v>0.1</v>
      </c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  <c r="AA963" s="72"/>
      <c r="AB963" s="72"/>
      <c r="AC963" s="72"/>
      <c r="AD963" s="72"/>
      <c r="AE963" s="72"/>
      <c r="AF963" s="72"/>
      <c r="AG963" s="72"/>
      <c r="AH963" s="72"/>
      <c r="AI963" s="72"/>
      <c r="AJ963" s="72"/>
      <c r="AK963" s="72"/>
      <c r="AL963" s="72"/>
      <c r="AM963" s="72"/>
      <c r="AN963" s="72"/>
      <c r="AO963" s="72"/>
      <c r="AP963" s="72"/>
      <c r="AQ963" s="72"/>
      <c r="AR963" s="72"/>
      <c r="AS963" s="72"/>
      <c r="AT963" s="72"/>
      <c r="AU963" s="72"/>
      <c r="AV963" s="72"/>
      <c r="AW963" s="72"/>
      <c r="AX963" s="72"/>
      <c r="AY963" s="72"/>
      <c r="AZ963" s="72"/>
      <c r="BA963" s="72"/>
    </row>
    <row r="964" spans="2:53" x14ac:dyDescent="0.25">
      <c r="B964" t="str">
        <f t="shared" si="752"/>
        <v>IMPIANTI E MACCHINARI</v>
      </c>
      <c r="C964" s="77">
        <f t="shared" si="752"/>
        <v>0.1</v>
      </c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  <c r="AA964" s="72"/>
      <c r="AB964" s="72"/>
      <c r="AC964" s="72"/>
      <c r="AD964" s="72"/>
      <c r="AE964" s="72"/>
      <c r="AF964" s="72"/>
      <c r="AG964" s="72"/>
      <c r="AH964" s="72"/>
      <c r="AI964" s="72"/>
      <c r="AJ964" s="72"/>
      <c r="AK964" s="72"/>
      <c r="AL964" s="72"/>
      <c r="AM964" s="72"/>
      <c r="AN964" s="72"/>
      <c r="AO964" s="72"/>
      <c r="AP964" s="72"/>
      <c r="AQ964" s="72"/>
      <c r="AR964" s="72"/>
      <c r="AS964" s="72"/>
      <c r="AT964" s="72"/>
      <c r="AU964" s="72"/>
      <c r="AV964" s="72"/>
      <c r="AW964" s="72"/>
      <c r="AX964" s="72"/>
      <c r="AY964" s="72"/>
      <c r="AZ964" s="72"/>
      <c r="BA964" s="72"/>
    </row>
    <row r="965" spans="2:53" x14ac:dyDescent="0.25">
      <c r="B965" t="str">
        <f t="shared" si="752"/>
        <v>ATTREZZATURE IND.LI E COMM.LI</v>
      </c>
      <c r="C965" s="77">
        <f t="shared" si="752"/>
        <v>0.1</v>
      </c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  <c r="AA965" s="72"/>
      <c r="AB965" s="72"/>
      <c r="AC965" s="72"/>
      <c r="AD965" s="72"/>
      <c r="AE965" s="72"/>
      <c r="AF965" s="72"/>
      <c r="AG965" s="72"/>
      <c r="AH965" s="72"/>
      <c r="AI965" s="72"/>
      <c r="AJ965" s="72"/>
      <c r="AK965" s="72"/>
      <c r="AL965" s="72"/>
      <c r="AM965" s="72"/>
      <c r="AN965" s="72"/>
      <c r="AO965" s="72"/>
      <c r="AP965" s="72"/>
      <c r="AQ965" s="72"/>
      <c r="AR965" s="72"/>
      <c r="AS965" s="72"/>
      <c r="AT965" s="72"/>
      <c r="AU965" s="72"/>
      <c r="AV965" s="72"/>
      <c r="AW965" s="72"/>
      <c r="AX965" s="72"/>
      <c r="AY965" s="72"/>
      <c r="AZ965" s="72"/>
      <c r="BA965" s="72"/>
    </row>
    <row r="966" spans="2:53" x14ac:dyDescent="0.25">
      <c r="B966" t="str">
        <f t="shared" si="752"/>
        <v>ALTRI BENI</v>
      </c>
      <c r="C966" s="77">
        <f t="shared" si="752"/>
        <v>0.1</v>
      </c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  <c r="AA966" s="72"/>
      <c r="AB966" s="72"/>
      <c r="AC966" s="72"/>
      <c r="AD966" s="72"/>
      <c r="AE966" s="72"/>
      <c r="AF966" s="72"/>
      <c r="AG966" s="72"/>
      <c r="AH966" s="72"/>
      <c r="AI966" s="72"/>
      <c r="AJ966" s="72"/>
      <c r="AK966" s="72"/>
      <c r="AL966" s="72"/>
      <c r="AM966" s="72"/>
      <c r="AN966" s="72"/>
      <c r="AO966" s="72"/>
      <c r="AP966" s="72"/>
      <c r="AQ966" s="72"/>
      <c r="AR966" s="72"/>
      <c r="AS966" s="72"/>
      <c r="AT966" s="72"/>
      <c r="AU966" s="72"/>
      <c r="AV966" s="72"/>
      <c r="AW966" s="72"/>
      <c r="AX966" s="72"/>
      <c r="AY966" s="72"/>
      <c r="AZ966" s="72"/>
      <c r="BA966" s="72"/>
    </row>
    <row r="967" spans="2:53" x14ac:dyDescent="0.25">
      <c r="B967" t="str">
        <f t="shared" si="752"/>
        <v>COSTI D'IMPIANTO E AMPLIAMENTO</v>
      </c>
      <c r="C967" s="77">
        <f t="shared" si="752"/>
        <v>0.1</v>
      </c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  <c r="AA967" s="72"/>
      <c r="AB967" s="72"/>
      <c r="AC967" s="72"/>
      <c r="AD967" s="72"/>
      <c r="AE967" s="72"/>
      <c r="AF967" s="72"/>
      <c r="AG967" s="72"/>
      <c r="AH967" s="72"/>
      <c r="AI967" s="72"/>
      <c r="AJ967" s="72"/>
      <c r="AK967" s="72"/>
      <c r="AL967" s="72"/>
      <c r="AM967" s="72"/>
      <c r="AN967" s="72"/>
      <c r="AO967" s="72"/>
      <c r="AP967" s="72"/>
      <c r="AQ967" s="72"/>
      <c r="AR967" s="72"/>
      <c r="AS967" s="72"/>
      <c r="AT967" s="72"/>
      <c r="AU967" s="72"/>
      <c r="AV967" s="72"/>
      <c r="AW967" s="72"/>
      <c r="AX967" s="72"/>
      <c r="AY967" s="72"/>
      <c r="AZ967" s="72"/>
      <c r="BA967" s="72"/>
    </row>
    <row r="968" spans="2:53" x14ac:dyDescent="0.25">
      <c r="B968" t="str">
        <f t="shared" si="752"/>
        <v>Ricerca &amp; Sviluppo</v>
      </c>
      <c r="C968" s="77">
        <f t="shared" si="752"/>
        <v>0.1</v>
      </c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  <c r="AA968" s="72"/>
      <c r="AB968" s="72"/>
      <c r="AC968" s="72"/>
      <c r="AD968" s="72"/>
      <c r="AE968" s="72"/>
      <c r="AF968" s="72"/>
      <c r="AG968" s="72"/>
      <c r="AH968" s="72"/>
      <c r="AI968" s="72"/>
      <c r="AJ968" s="72"/>
      <c r="AK968" s="72"/>
      <c r="AL968" s="72"/>
      <c r="AM968" s="72"/>
      <c r="AN968" s="72"/>
      <c r="AO968" s="72"/>
      <c r="AP968" s="72"/>
      <c r="AQ968" s="72"/>
      <c r="AR968" s="72"/>
      <c r="AS968" s="72"/>
      <c r="AT968" s="72"/>
      <c r="AU968" s="72"/>
      <c r="AV968" s="72"/>
      <c r="AW968" s="72"/>
      <c r="AX968" s="72"/>
      <c r="AY968" s="72"/>
      <c r="AZ968" s="72"/>
      <c r="BA968" s="72"/>
    </row>
    <row r="969" spans="2:53" x14ac:dyDescent="0.25">
      <c r="B969" t="str">
        <f t="shared" si="752"/>
        <v>ALTRE IMM.NI IMMATERIALI</v>
      </c>
      <c r="C969" s="77">
        <f t="shared" si="752"/>
        <v>0.1</v>
      </c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  <c r="AA969" s="72"/>
      <c r="AB969" s="72"/>
      <c r="AC969" s="72"/>
      <c r="AD969" s="72"/>
      <c r="AE969" s="72"/>
      <c r="AF969" s="72"/>
      <c r="AG969" s="72"/>
      <c r="AH969" s="72"/>
      <c r="AI969" s="72"/>
      <c r="AJ969" s="72"/>
      <c r="AK969" s="72"/>
      <c r="AL969" s="72"/>
      <c r="AM969" s="72"/>
      <c r="AN969" s="72"/>
      <c r="AO969" s="72"/>
      <c r="AP969" s="72"/>
      <c r="AQ969" s="72"/>
      <c r="AR969" s="72"/>
      <c r="AS969" s="72"/>
      <c r="AT969" s="72"/>
      <c r="AU969" s="72"/>
      <c r="AV969" s="72"/>
      <c r="AW969" s="72"/>
      <c r="AX969" s="72"/>
      <c r="AY969" s="72"/>
      <c r="AZ969" s="72"/>
      <c r="BA969" s="72"/>
    </row>
    <row r="970" spans="2:53" ht="30" x14ac:dyDescent="0.25">
      <c r="C970" s="75"/>
      <c r="F970" s="75" t="s">
        <v>276</v>
      </c>
      <c r="G970" s="75" t="s">
        <v>276</v>
      </c>
      <c r="H970" s="75" t="s">
        <v>276</v>
      </c>
      <c r="I970" s="75" t="s">
        <v>276</v>
      </c>
      <c r="J970" s="75" t="s">
        <v>276</v>
      </c>
      <c r="K970" s="75" t="s">
        <v>276</v>
      </c>
      <c r="L970" s="75" t="s">
        <v>276</v>
      </c>
      <c r="M970" s="75" t="s">
        <v>276</v>
      </c>
      <c r="N970" s="75" t="s">
        <v>276</v>
      </c>
      <c r="O970" s="75" t="s">
        <v>276</v>
      </c>
      <c r="P970" s="75" t="s">
        <v>276</v>
      </c>
      <c r="Q970" s="75" t="s">
        <v>276</v>
      </c>
      <c r="R970" s="75" t="s">
        <v>276</v>
      </c>
      <c r="S970" s="75" t="s">
        <v>276</v>
      </c>
      <c r="T970" s="75" t="s">
        <v>276</v>
      </c>
      <c r="U970" s="75" t="s">
        <v>276</v>
      </c>
      <c r="V970" s="75" t="s">
        <v>276</v>
      </c>
      <c r="W970" s="75" t="s">
        <v>276</v>
      </c>
      <c r="X970" s="75" t="s">
        <v>276</v>
      </c>
      <c r="Y970" s="75" t="s">
        <v>276</v>
      </c>
      <c r="Z970" s="75" t="s">
        <v>276</v>
      </c>
      <c r="AA970" s="75" t="s">
        <v>276</v>
      </c>
      <c r="AB970" s="75" t="s">
        <v>276</v>
      </c>
      <c r="AC970" s="75" t="s">
        <v>276</v>
      </c>
      <c r="AD970" s="75" t="s">
        <v>276</v>
      </c>
      <c r="AE970" s="75" t="s">
        <v>276</v>
      </c>
      <c r="AF970" s="75" t="s">
        <v>276</v>
      </c>
      <c r="AG970" s="75" t="s">
        <v>276</v>
      </c>
      <c r="AH970" s="75" t="s">
        <v>276</v>
      </c>
      <c r="AI970" s="75" t="s">
        <v>276</v>
      </c>
      <c r="AJ970" s="75" t="s">
        <v>276</v>
      </c>
      <c r="AK970" s="75" t="s">
        <v>276</v>
      </c>
      <c r="AL970" s="75" t="s">
        <v>276</v>
      </c>
      <c r="AM970" s="75" t="s">
        <v>276</v>
      </c>
      <c r="AN970" s="75" t="s">
        <v>276</v>
      </c>
      <c r="AO970" s="75" t="s">
        <v>276</v>
      </c>
      <c r="AP970" s="75" t="s">
        <v>276</v>
      </c>
      <c r="AQ970" s="75" t="s">
        <v>276</v>
      </c>
      <c r="AR970" s="75" t="s">
        <v>276</v>
      </c>
      <c r="AS970" s="75" t="s">
        <v>276</v>
      </c>
      <c r="AT970" s="75" t="s">
        <v>276</v>
      </c>
      <c r="AU970" s="75" t="s">
        <v>276</v>
      </c>
      <c r="AV970" s="75" t="s">
        <v>276</v>
      </c>
      <c r="AW970" s="75" t="s">
        <v>276</v>
      </c>
      <c r="AX970" s="75" t="s">
        <v>276</v>
      </c>
      <c r="AY970" s="75" t="s">
        <v>276</v>
      </c>
      <c r="AZ970" s="75" t="s">
        <v>276</v>
      </c>
      <c r="BA970" s="75" t="s">
        <v>276</v>
      </c>
    </row>
    <row r="971" spans="2:53" x14ac:dyDescent="0.25">
      <c r="B971" t="str">
        <f t="shared" ref="B971:B977" si="753">+B963</f>
        <v>FABBRICATI</v>
      </c>
      <c r="C971" s="77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  <c r="AA971" s="72"/>
      <c r="AB971" s="72"/>
      <c r="AC971" s="72"/>
      <c r="AD971" s="72"/>
      <c r="AE971" s="72"/>
      <c r="AF971" s="72"/>
      <c r="AG971" s="72"/>
      <c r="AH971" s="72"/>
      <c r="AI971" s="72"/>
      <c r="AJ971" s="72"/>
      <c r="AK971" s="72"/>
      <c r="AL971" s="72"/>
      <c r="AM971" s="72"/>
      <c r="AN971" s="72"/>
      <c r="AO971" s="72"/>
      <c r="AP971" s="72"/>
      <c r="AQ971" s="72"/>
      <c r="AR971" s="72"/>
      <c r="AS971" s="72"/>
      <c r="AT971" s="72"/>
      <c r="AU971" s="72"/>
      <c r="AV971" s="72"/>
      <c r="AW971" s="72"/>
      <c r="AX971" s="72"/>
      <c r="AY971" s="72"/>
      <c r="AZ971" s="72"/>
      <c r="BA971" s="72"/>
    </row>
    <row r="972" spans="2:53" x14ac:dyDescent="0.25">
      <c r="B972" t="str">
        <f t="shared" si="753"/>
        <v>IMPIANTI E MACCHINARI</v>
      </c>
      <c r="C972" s="77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  <c r="AA972" s="72"/>
      <c r="AB972" s="72"/>
      <c r="AC972" s="72"/>
      <c r="AD972" s="72"/>
      <c r="AE972" s="72"/>
      <c r="AF972" s="72"/>
      <c r="AG972" s="72"/>
      <c r="AH972" s="72"/>
      <c r="AI972" s="72"/>
      <c r="AJ972" s="72"/>
      <c r="AK972" s="72"/>
      <c r="AL972" s="72"/>
      <c r="AM972" s="72"/>
      <c r="AN972" s="72"/>
      <c r="AO972" s="72"/>
      <c r="AP972" s="72"/>
      <c r="AQ972" s="72"/>
      <c r="AR972" s="72"/>
      <c r="AS972" s="72"/>
      <c r="AT972" s="72"/>
      <c r="AU972" s="72"/>
      <c r="AV972" s="72"/>
      <c r="AW972" s="72"/>
      <c r="AX972" s="72"/>
      <c r="AY972" s="72"/>
      <c r="AZ972" s="72"/>
      <c r="BA972" s="72"/>
    </row>
    <row r="973" spans="2:53" x14ac:dyDescent="0.25">
      <c r="B973" t="str">
        <f t="shared" si="753"/>
        <v>ATTREZZATURE IND.LI E COMM.LI</v>
      </c>
      <c r="C973" s="77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  <c r="AA973" s="72"/>
      <c r="AB973" s="72"/>
      <c r="AC973" s="72"/>
      <c r="AD973" s="72"/>
      <c r="AE973" s="72"/>
      <c r="AF973" s="72"/>
      <c r="AG973" s="72"/>
      <c r="AH973" s="72"/>
      <c r="AI973" s="72"/>
      <c r="AJ973" s="72"/>
      <c r="AK973" s="72"/>
      <c r="AL973" s="72"/>
      <c r="AM973" s="72"/>
      <c r="AN973" s="72"/>
      <c r="AO973" s="72"/>
      <c r="AP973" s="72"/>
      <c r="AQ973" s="72"/>
      <c r="AR973" s="72"/>
      <c r="AS973" s="72"/>
      <c r="AT973" s="72"/>
      <c r="AU973" s="72"/>
      <c r="AV973" s="72"/>
      <c r="AW973" s="72"/>
      <c r="AX973" s="72"/>
      <c r="AY973" s="72"/>
      <c r="AZ973" s="72"/>
      <c r="BA973" s="72"/>
    </row>
    <row r="974" spans="2:53" x14ac:dyDescent="0.25">
      <c r="B974" t="str">
        <f t="shared" si="753"/>
        <v>ALTRI BENI</v>
      </c>
      <c r="C974" s="77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  <c r="AA974" s="72"/>
      <c r="AB974" s="72"/>
      <c r="AC974" s="72"/>
      <c r="AD974" s="72"/>
      <c r="AE974" s="72"/>
      <c r="AF974" s="72"/>
      <c r="AG974" s="72"/>
      <c r="AH974" s="72"/>
      <c r="AI974" s="72"/>
      <c r="AJ974" s="72"/>
      <c r="AK974" s="72"/>
      <c r="AL974" s="72"/>
      <c r="AM974" s="72"/>
      <c r="AN974" s="72"/>
      <c r="AO974" s="72"/>
      <c r="AP974" s="72"/>
      <c r="AQ974" s="72"/>
      <c r="AR974" s="72"/>
      <c r="AS974" s="72"/>
      <c r="AT974" s="72"/>
      <c r="AU974" s="72"/>
      <c r="AV974" s="72"/>
      <c r="AW974" s="72"/>
      <c r="AX974" s="72"/>
      <c r="AY974" s="72"/>
      <c r="AZ974" s="72"/>
      <c r="BA974" s="72"/>
    </row>
    <row r="975" spans="2:53" x14ac:dyDescent="0.25">
      <c r="B975" t="str">
        <f t="shared" si="753"/>
        <v>COSTI D'IMPIANTO E AMPLIAMENTO</v>
      </c>
      <c r="C975" s="77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  <c r="AA975" s="72"/>
      <c r="AB975" s="72"/>
      <c r="AC975" s="72"/>
      <c r="AD975" s="72"/>
      <c r="AE975" s="72"/>
      <c r="AF975" s="72"/>
      <c r="AG975" s="72"/>
      <c r="AH975" s="72"/>
      <c r="AI975" s="72"/>
      <c r="AJ975" s="72"/>
      <c r="AK975" s="72"/>
      <c r="AL975" s="72"/>
      <c r="AM975" s="72"/>
      <c r="AN975" s="72"/>
      <c r="AO975" s="72"/>
      <c r="AP975" s="72"/>
      <c r="AQ975" s="72"/>
      <c r="AR975" s="72"/>
      <c r="AS975" s="72"/>
      <c r="AT975" s="72"/>
      <c r="AU975" s="72"/>
      <c r="AV975" s="72"/>
      <c r="AW975" s="72"/>
      <c r="AX975" s="72"/>
      <c r="AY975" s="72"/>
      <c r="AZ975" s="72"/>
      <c r="BA975" s="72"/>
    </row>
    <row r="976" spans="2:53" x14ac:dyDescent="0.25">
      <c r="B976" t="str">
        <f t="shared" si="753"/>
        <v>Ricerca &amp; Sviluppo</v>
      </c>
      <c r="C976" s="77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  <c r="AA976" s="72"/>
      <c r="AB976" s="72"/>
      <c r="AC976" s="72"/>
      <c r="AD976" s="72"/>
      <c r="AE976" s="72"/>
      <c r="AF976" s="72"/>
      <c r="AG976" s="72"/>
      <c r="AH976" s="72"/>
      <c r="AI976" s="72"/>
      <c r="AJ976" s="72"/>
      <c r="AK976" s="72"/>
      <c r="AL976" s="72"/>
      <c r="AM976" s="72"/>
      <c r="AN976" s="72"/>
      <c r="AO976" s="72"/>
      <c r="AP976" s="72"/>
      <c r="AQ976" s="72"/>
      <c r="AR976" s="72"/>
      <c r="AS976" s="72"/>
      <c r="AT976" s="72"/>
      <c r="AU976" s="72"/>
      <c r="AV976" s="72"/>
      <c r="AW976" s="72"/>
      <c r="AX976" s="72"/>
      <c r="AY976" s="72"/>
      <c r="AZ976" s="72"/>
      <c r="BA976" s="72"/>
    </row>
    <row r="977" spans="2:53" x14ac:dyDescent="0.25">
      <c r="B977" t="str">
        <f t="shared" si="753"/>
        <v>ALTRE IMM.NI IMMATERIALI</v>
      </c>
      <c r="C977" s="77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  <c r="AA977" s="72"/>
      <c r="AB977" s="72"/>
      <c r="AC977" s="72"/>
      <c r="AD977" s="72"/>
      <c r="AE977" s="72"/>
      <c r="AF977" s="72"/>
      <c r="AG977" s="72"/>
      <c r="AH977" s="72"/>
      <c r="AI977" s="72"/>
      <c r="AJ977" s="72"/>
      <c r="AK977" s="72"/>
      <c r="AL977" s="72"/>
      <c r="AM977" s="72"/>
      <c r="AN977" s="72"/>
      <c r="AO977" s="72"/>
      <c r="AP977" s="72"/>
      <c r="AQ977" s="72"/>
      <c r="AR977" s="72"/>
      <c r="AS977" s="72"/>
      <c r="AT977" s="72"/>
      <c r="AU977" s="72"/>
      <c r="AV977" s="72"/>
      <c r="AW977" s="72"/>
      <c r="AX977" s="72"/>
      <c r="AY977" s="72"/>
      <c r="AZ977" s="72"/>
      <c r="BA977" s="72"/>
    </row>
    <row r="979" spans="2:53" ht="30" x14ac:dyDescent="0.25">
      <c r="C979" s="75" t="s">
        <v>274</v>
      </c>
      <c r="F979" s="75" t="s">
        <v>275</v>
      </c>
      <c r="G979" s="75" t="s">
        <v>275</v>
      </c>
      <c r="H979" s="75" t="s">
        <v>275</v>
      </c>
      <c r="I979" s="75" t="s">
        <v>275</v>
      </c>
      <c r="J979" s="75" t="s">
        <v>275</v>
      </c>
      <c r="K979" s="75" t="s">
        <v>275</v>
      </c>
      <c r="L979" s="75" t="s">
        <v>275</v>
      </c>
      <c r="M979" s="75" t="s">
        <v>275</v>
      </c>
      <c r="N979" s="75" t="s">
        <v>275</v>
      </c>
      <c r="O979" s="75" t="s">
        <v>275</v>
      </c>
      <c r="P979" s="75" t="s">
        <v>275</v>
      </c>
      <c r="Q979" s="75" t="s">
        <v>275</v>
      </c>
      <c r="R979" s="75" t="s">
        <v>275</v>
      </c>
      <c r="S979" s="75" t="s">
        <v>275</v>
      </c>
      <c r="T979" s="75" t="s">
        <v>275</v>
      </c>
      <c r="U979" s="75" t="s">
        <v>275</v>
      </c>
      <c r="V979" s="75" t="s">
        <v>275</v>
      </c>
      <c r="W979" s="75" t="s">
        <v>275</v>
      </c>
      <c r="X979" s="75" t="s">
        <v>275</v>
      </c>
      <c r="Y979" s="75" t="s">
        <v>275</v>
      </c>
      <c r="Z979" s="75" t="s">
        <v>275</v>
      </c>
      <c r="AA979" s="75" t="s">
        <v>275</v>
      </c>
      <c r="AB979" s="75" t="s">
        <v>275</v>
      </c>
      <c r="AC979" s="75" t="s">
        <v>275</v>
      </c>
      <c r="AD979" s="75" t="s">
        <v>275</v>
      </c>
      <c r="AE979" s="75" t="s">
        <v>275</v>
      </c>
      <c r="AF979" s="75" t="s">
        <v>275</v>
      </c>
      <c r="AG979" s="75" t="s">
        <v>275</v>
      </c>
      <c r="AH979" s="75" t="s">
        <v>275</v>
      </c>
      <c r="AI979" s="75" t="s">
        <v>275</v>
      </c>
      <c r="AJ979" s="75" t="s">
        <v>275</v>
      </c>
      <c r="AK979" s="75" t="s">
        <v>275</v>
      </c>
      <c r="AL979" s="75" t="s">
        <v>275</v>
      </c>
      <c r="AM979" s="75" t="s">
        <v>275</v>
      </c>
      <c r="AN979" s="75" t="s">
        <v>275</v>
      </c>
      <c r="AO979" s="75" t="s">
        <v>275</v>
      </c>
      <c r="AP979" s="75" t="s">
        <v>275</v>
      </c>
      <c r="AQ979" s="75" t="s">
        <v>275</v>
      </c>
      <c r="AR979" s="75" t="s">
        <v>275</v>
      </c>
      <c r="AS979" s="75" t="s">
        <v>275</v>
      </c>
      <c r="AT979" s="75" t="s">
        <v>275</v>
      </c>
      <c r="AU979" s="75" t="s">
        <v>275</v>
      </c>
      <c r="AV979" s="75" t="s">
        <v>275</v>
      </c>
      <c r="AW979" s="75" t="s">
        <v>275</v>
      </c>
      <c r="AX979" s="75" t="s">
        <v>275</v>
      </c>
      <c r="AY979" s="75" t="s">
        <v>275</v>
      </c>
      <c r="AZ979" s="75" t="s">
        <v>275</v>
      </c>
      <c r="BA979" s="75" t="s">
        <v>275</v>
      </c>
    </row>
    <row r="980" spans="2:53" x14ac:dyDescent="0.25">
      <c r="B980" t="str">
        <f t="shared" ref="B980:C986" si="754">+B963</f>
        <v>FABBRICATI</v>
      </c>
      <c r="C980" s="77">
        <f t="shared" si="754"/>
        <v>0.1</v>
      </c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  <c r="AA980" s="72"/>
      <c r="AB980" s="72"/>
      <c r="AC980" s="72"/>
      <c r="AD980" s="72"/>
      <c r="AE980" s="72"/>
      <c r="AF980" s="72"/>
      <c r="AG980" s="72"/>
      <c r="AH980" s="72"/>
      <c r="AI980" s="72"/>
      <c r="AJ980" s="72"/>
      <c r="AK980" s="72"/>
      <c r="AL980" s="72"/>
      <c r="AM980" s="72"/>
      <c r="AN980" s="72"/>
      <c r="AO980" s="72"/>
      <c r="AP980" s="72"/>
      <c r="AQ980" s="72"/>
      <c r="AR980" s="72"/>
      <c r="AS980" s="72"/>
      <c r="AT980" s="72"/>
      <c r="AU980" s="72"/>
      <c r="AV980" s="72"/>
      <c r="AW980" s="72"/>
      <c r="AX980" s="72"/>
      <c r="AY980" s="72"/>
      <c r="AZ980" s="72"/>
      <c r="BA980" s="72"/>
    </row>
    <row r="981" spans="2:53" x14ac:dyDescent="0.25">
      <c r="B981" t="str">
        <f t="shared" si="754"/>
        <v>IMPIANTI E MACCHINARI</v>
      </c>
      <c r="C981" s="77">
        <f t="shared" si="754"/>
        <v>0.1</v>
      </c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  <c r="AA981" s="72"/>
      <c r="AB981" s="72"/>
      <c r="AC981" s="72"/>
      <c r="AD981" s="72"/>
      <c r="AE981" s="72"/>
      <c r="AF981" s="72"/>
      <c r="AG981" s="72"/>
      <c r="AH981" s="72"/>
      <c r="AI981" s="72"/>
      <c r="AJ981" s="72"/>
      <c r="AK981" s="72"/>
      <c r="AL981" s="72"/>
      <c r="AM981" s="72"/>
      <c r="AN981" s="72"/>
      <c r="AO981" s="72"/>
      <c r="AP981" s="72"/>
      <c r="AQ981" s="72"/>
      <c r="AR981" s="72"/>
      <c r="AS981" s="72"/>
      <c r="AT981" s="72"/>
      <c r="AU981" s="72"/>
      <c r="AV981" s="72"/>
      <c r="AW981" s="72"/>
      <c r="AX981" s="72"/>
      <c r="AY981" s="72"/>
      <c r="AZ981" s="72"/>
      <c r="BA981" s="72"/>
    </row>
    <row r="982" spans="2:53" x14ac:dyDescent="0.25">
      <c r="B982" t="str">
        <f t="shared" si="754"/>
        <v>ATTREZZATURE IND.LI E COMM.LI</v>
      </c>
      <c r="C982" s="77">
        <f t="shared" si="754"/>
        <v>0.1</v>
      </c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  <c r="AA982" s="72"/>
      <c r="AB982" s="72"/>
      <c r="AC982" s="72"/>
      <c r="AD982" s="72"/>
      <c r="AE982" s="72"/>
      <c r="AF982" s="72"/>
      <c r="AG982" s="72"/>
      <c r="AH982" s="72"/>
      <c r="AI982" s="72"/>
      <c r="AJ982" s="72"/>
      <c r="AK982" s="72"/>
      <c r="AL982" s="72"/>
      <c r="AM982" s="72"/>
      <c r="AN982" s="72"/>
      <c r="AO982" s="72"/>
      <c r="AP982" s="72"/>
      <c r="AQ982" s="72"/>
      <c r="AR982" s="72"/>
      <c r="AS982" s="72"/>
      <c r="AT982" s="72"/>
      <c r="AU982" s="72"/>
      <c r="AV982" s="72"/>
      <c r="AW982" s="72"/>
      <c r="AX982" s="72"/>
      <c r="AY982" s="72"/>
      <c r="AZ982" s="72"/>
      <c r="BA982" s="72"/>
    </row>
    <row r="983" spans="2:53" x14ac:dyDescent="0.25">
      <c r="B983" t="str">
        <f t="shared" si="754"/>
        <v>ALTRI BENI</v>
      </c>
      <c r="C983" s="77">
        <f t="shared" si="754"/>
        <v>0.1</v>
      </c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  <c r="AA983" s="72"/>
      <c r="AB983" s="72"/>
      <c r="AC983" s="72"/>
      <c r="AD983" s="72"/>
      <c r="AE983" s="72"/>
      <c r="AF983" s="72"/>
      <c r="AG983" s="72"/>
      <c r="AH983" s="72"/>
      <c r="AI983" s="72"/>
      <c r="AJ983" s="72"/>
      <c r="AK983" s="72"/>
      <c r="AL983" s="72"/>
      <c r="AM983" s="72"/>
      <c r="AN983" s="72"/>
      <c r="AO983" s="72"/>
      <c r="AP983" s="72"/>
      <c r="AQ983" s="72"/>
      <c r="AR983" s="72"/>
      <c r="AS983" s="72"/>
      <c r="AT983" s="72"/>
      <c r="AU983" s="72"/>
      <c r="AV983" s="72"/>
      <c r="AW983" s="72"/>
      <c r="AX983" s="72"/>
      <c r="AY983" s="72"/>
      <c r="AZ983" s="72"/>
      <c r="BA983" s="72"/>
    </row>
    <row r="984" spans="2:53" x14ac:dyDescent="0.25">
      <c r="B984" t="str">
        <f t="shared" si="754"/>
        <v>COSTI D'IMPIANTO E AMPLIAMENTO</v>
      </c>
      <c r="C984" s="77">
        <f t="shared" si="754"/>
        <v>0.1</v>
      </c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  <c r="AA984" s="72"/>
      <c r="AB984" s="72"/>
      <c r="AC984" s="72"/>
      <c r="AD984" s="72"/>
      <c r="AE984" s="72"/>
      <c r="AF984" s="72"/>
      <c r="AG984" s="72"/>
      <c r="AH984" s="72"/>
      <c r="AI984" s="72"/>
      <c r="AJ984" s="72"/>
      <c r="AK984" s="72"/>
      <c r="AL984" s="72"/>
      <c r="AM984" s="72"/>
      <c r="AN984" s="72"/>
      <c r="AO984" s="72"/>
      <c r="AP984" s="72"/>
      <c r="AQ984" s="72"/>
      <c r="AR984" s="72"/>
      <c r="AS984" s="72"/>
      <c r="AT984" s="72"/>
      <c r="AU984" s="72"/>
      <c r="AV984" s="72"/>
      <c r="AW984" s="72"/>
      <c r="AX984" s="72"/>
      <c r="AY984" s="72"/>
      <c r="AZ984" s="72"/>
      <c r="BA984" s="72"/>
    </row>
    <row r="985" spans="2:53" x14ac:dyDescent="0.25">
      <c r="B985" t="str">
        <f t="shared" si="754"/>
        <v>Ricerca &amp; Sviluppo</v>
      </c>
      <c r="C985" s="77">
        <f t="shared" si="754"/>
        <v>0.1</v>
      </c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  <c r="AA985" s="72"/>
      <c r="AB985" s="72"/>
      <c r="AC985" s="72"/>
      <c r="AD985" s="72"/>
      <c r="AE985" s="72"/>
      <c r="AF985" s="72"/>
      <c r="AG985" s="72"/>
      <c r="AH985" s="72"/>
      <c r="AI985" s="72"/>
      <c r="AJ985" s="72"/>
      <c r="AK985" s="72"/>
      <c r="AL985" s="72"/>
      <c r="AM985" s="72"/>
      <c r="AN985" s="72"/>
      <c r="AO985" s="72"/>
      <c r="AP985" s="72"/>
      <c r="AQ985" s="72"/>
      <c r="AR985" s="72"/>
      <c r="AS985" s="72"/>
      <c r="AT985" s="72"/>
      <c r="AU985" s="72"/>
      <c r="AV985" s="72"/>
      <c r="AW985" s="72"/>
      <c r="AX985" s="72"/>
      <c r="AY985" s="72"/>
      <c r="AZ985" s="72"/>
      <c r="BA985" s="72"/>
    </row>
    <row r="986" spans="2:53" x14ac:dyDescent="0.25">
      <c r="B986" t="str">
        <f t="shared" si="754"/>
        <v>ALTRE IMM.NI IMMATERIALI</v>
      </c>
      <c r="C986" s="77">
        <f t="shared" si="754"/>
        <v>0.1</v>
      </c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  <c r="AA986" s="72"/>
      <c r="AB986" s="72"/>
      <c r="AC986" s="72"/>
      <c r="AD986" s="72"/>
      <c r="AE986" s="72"/>
      <c r="AF986" s="72"/>
      <c r="AG986" s="72"/>
      <c r="AH986" s="72"/>
      <c r="AI986" s="72"/>
      <c r="AJ986" s="72"/>
      <c r="AK986" s="72"/>
      <c r="AL986" s="72"/>
      <c r="AM986" s="72"/>
      <c r="AN986" s="72"/>
      <c r="AO986" s="72"/>
      <c r="AP986" s="72"/>
      <c r="AQ986" s="72"/>
      <c r="AR986" s="72"/>
      <c r="AS986" s="72"/>
      <c r="AT986" s="72"/>
      <c r="AU986" s="72"/>
      <c r="AV986" s="72"/>
      <c r="AW986" s="72"/>
      <c r="AX986" s="72"/>
      <c r="AY986" s="72"/>
      <c r="AZ986" s="72"/>
      <c r="BA986" s="72"/>
    </row>
    <row r="987" spans="2:53" ht="30" x14ac:dyDescent="0.25">
      <c r="C987" s="75"/>
      <c r="F987" s="75" t="s">
        <v>276</v>
      </c>
      <c r="G987" s="75" t="s">
        <v>276</v>
      </c>
      <c r="H987" s="75" t="s">
        <v>276</v>
      </c>
      <c r="I987" s="75" t="s">
        <v>276</v>
      </c>
      <c r="J987" s="75" t="s">
        <v>276</v>
      </c>
      <c r="K987" s="75" t="s">
        <v>276</v>
      </c>
      <c r="L987" s="75" t="s">
        <v>276</v>
      </c>
      <c r="M987" s="75" t="s">
        <v>276</v>
      </c>
      <c r="N987" s="75" t="s">
        <v>276</v>
      </c>
      <c r="O987" s="75" t="s">
        <v>276</v>
      </c>
      <c r="P987" s="75" t="s">
        <v>276</v>
      </c>
      <c r="Q987" s="75" t="s">
        <v>276</v>
      </c>
      <c r="R987" s="75" t="s">
        <v>276</v>
      </c>
      <c r="S987" s="75" t="s">
        <v>276</v>
      </c>
      <c r="T987" s="75" t="s">
        <v>276</v>
      </c>
      <c r="U987" s="75" t="s">
        <v>276</v>
      </c>
      <c r="V987" s="75" t="s">
        <v>276</v>
      </c>
      <c r="W987" s="75" t="s">
        <v>276</v>
      </c>
      <c r="X987" s="75" t="s">
        <v>276</v>
      </c>
      <c r="Y987" s="75" t="s">
        <v>276</v>
      </c>
      <c r="Z987" s="75" t="s">
        <v>276</v>
      </c>
      <c r="AA987" s="75" t="s">
        <v>276</v>
      </c>
      <c r="AB987" s="75" t="s">
        <v>276</v>
      </c>
      <c r="AC987" s="75" t="s">
        <v>276</v>
      </c>
      <c r="AD987" s="75" t="s">
        <v>276</v>
      </c>
      <c r="AE987" s="75" t="s">
        <v>276</v>
      </c>
      <c r="AF987" s="75" t="s">
        <v>276</v>
      </c>
      <c r="AG987" s="75" t="s">
        <v>276</v>
      </c>
      <c r="AH987" s="75" t="s">
        <v>276</v>
      </c>
      <c r="AI987" s="75" t="s">
        <v>276</v>
      </c>
      <c r="AJ987" s="75" t="s">
        <v>276</v>
      </c>
      <c r="AK987" s="75" t="s">
        <v>276</v>
      </c>
      <c r="AL987" s="75" t="s">
        <v>276</v>
      </c>
      <c r="AM987" s="75" t="s">
        <v>276</v>
      </c>
      <c r="AN987" s="75" t="s">
        <v>276</v>
      </c>
      <c r="AO987" s="75" t="s">
        <v>276</v>
      </c>
      <c r="AP987" s="75" t="s">
        <v>276</v>
      </c>
      <c r="AQ987" s="75" t="s">
        <v>276</v>
      </c>
      <c r="AR987" s="75" t="s">
        <v>276</v>
      </c>
      <c r="AS987" s="75" t="s">
        <v>276</v>
      </c>
      <c r="AT987" s="75" t="s">
        <v>276</v>
      </c>
      <c r="AU987" s="75" t="s">
        <v>276</v>
      </c>
      <c r="AV987" s="75" t="s">
        <v>276</v>
      </c>
      <c r="AW987" s="75" t="s">
        <v>276</v>
      </c>
      <c r="AX987" s="75" t="s">
        <v>276</v>
      </c>
      <c r="AY987" s="75" t="s">
        <v>276</v>
      </c>
      <c r="AZ987" s="75" t="s">
        <v>276</v>
      </c>
      <c r="BA987" s="75" t="s">
        <v>276</v>
      </c>
    </row>
    <row r="988" spans="2:53" x14ac:dyDescent="0.25">
      <c r="B988" t="str">
        <f>+B980</f>
        <v>FABBRICATI</v>
      </c>
      <c r="C988" s="77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  <c r="AA988" s="72"/>
      <c r="AB988" s="72"/>
      <c r="AC988" s="72"/>
      <c r="AD988" s="72"/>
      <c r="AE988" s="72"/>
      <c r="AF988" s="72"/>
      <c r="AG988" s="72"/>
      <c r="AH988" s="72"/>
      <c r="AI988" s="72"/>
      <c r="AJ988" s="72"/>
      <c r="AK988" s="72"/>
      <c r="AL988" s="72"/>
      <c r="AM988" s="72"/>
      <c r="AN988" s="72"/>
      <c r="AO988" s="72"/>
      <c r="AP988" s="72"/>
      <c r="AQ988" s="72"/>
      <c r="AR988" s="72"/>
      <c r="AS988" s="72"/>
      <c r="AT988" s="72"/>
      <c r="AU988" s="72"/>
      <c r="AV988" s="72"/>
      <c r="AW988" s="72"/>
      <c r="AX988" s="72"/>
      <c r="AY988" s="72"/>
      <c r="AZ988" s="72"/>
      <c r="BA988" s="72"/>
    </row>
    <row r="989" spans="2:53" x14ac:dyDescent="0.25">
      <c r="B989" t="str">
        <f>+B981</f>
        <v>IMPIANTI E MACCHINARI</v>
      </c>
      <c r="C989" s="77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  <c r="AA989" s="72"/>
      <c r="AB989" s="72"/>
      <c r="AC989" s="72"/>
      <c r="AD989" s="72"/>
      <c r="AE989" s="72"/>
      <c r="AF989" s="72"/>
      <c r="AG989" s="72"/>
      <c r="AH989" s="72"/>
      <c r="AI989" s="72"/>
      <c r="AJ989" s="72"/>
      <c r="AK989" s="72"/>
      <c r="AL989" s="72"/>
      <c r="AM989" s="72"/>
      <c r="AN989" s="72"/>
      <c r="AO989" s="72"/>
      <c r="AP989" s="72"/>
      <c r="AQ989" s="72"/>
      <c r="AR989" s="72"/>
      <c r="AS989" s="72"/>
      <c r="AT989" s="72"/>
      <c r="AU989" s="72"/>
      <c r="AV989" s="72"/>
      <c r="AW989" s="72"/>
      <c r="AX989" s="72"/>
      <c r="AY989" s="72"/>
      <c r="AZ989" s="72"/>
      <c r="BA989" s="72"/>
    </row>
    <row r="990" spans="2:53" x14ac:dyDescent="0.25">
      <c r="B990" t="str">
        <f>+B982</f>
        <v>ATTREZZATURE IND.LI E COMM.LI</v>
      </c>
      <c r="C990" s="77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  <c r="AA990" s="72"/>
      <c r="AB990" s="72"/>
      <c r="AC990" s="72"/>
      <c r="AD990" s="72"/>
      <c r="AE990" s="72"/>
      <c r="AF990" s="72"/>
      <c r="AG990" s="72"/>
      <c r="AH990" s="72"/>
      <c r="AI990" s="72"/>
      <c r="AJ990" s="72"/>
      <c r="AK990" s="72"/>
      <c r="AL990" s="72"/>
      <c r="AM990" s="72"/>
      <c r="AN990" s="72"/>
      <c r="AO990" s="72"/>
      <c r="AP990" s="72"/>
      <c r="AQ990" s="72"/>
      <c r="AR990" s="72"/>
      <c r="AS990" s="72"/>
      <c r="AT990" s="72"/>
      <c r="AU990" s="72"/>
      <c r="AV990" s="72"/>
      <c r="AW990" s="72"/>
      <c r="AX990" s="72"/>
      <c r="AY990" s="72"/>
      <c r="AZ990" s="72"/>
      <c r="BA990" s="72"/>
    </row>
    <row r="991" spans="2:53" x14ac:dyDescent="0.25">
      <c r="C991" s="77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  <c r="AA991" s="72"/>
      <c r="AB991" s="72"/>
      <c r="AC991" s="72"/>
      <c r="AD991" s="72"/>
      <c r="AE991" s="72"/>
      <c r="AF991" s="72"/>
      <c r="AG991" s="72"/>
      <c r="AH991" s="72"/>
      <c r="AI991" s="72"/>
      <c r="AJ991" s="72"/>
      <c r="AK991" s="72"/>
      <c r="AL991" s="72"/>
      <c r="AM991" s="72"/>
      <c r="AN991" s="72"/>
      <c r="AO991" s="72"/>
      <c r="AP991" s="72"/>
      <c r="AQ991" s="72"/>
      <c r="AR991" s="72"/>
      <c r="AS991" s="72"/>
      <c r="AT991" s="72"/>
      <c r="AU991" s="72"/>
      <c r="AV991" s="72"/>
      <c r="AW991" s="72"/>
      <c r="AX991" s="72"/>
      <c r="AY991" s="72"/>
      <c r="AZ991" s="72"/>
      <c r="BA991" s="72"/>
    </row>
    <row r="992" spans="2:53" x14ac:dyDescent="0.25">
      <c r="B992" t="str">
        <f>+B984</f>
        <v>COSTI D'IMPIANTO E AMPLIAMENTO</v>
      </c>
      <c r="C992" s="77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  <c r="AA992" s="72"/>
      <c r="AB992" s="72"/>
      <c r="AC992" s="72"/>
      <c r="AD992" s="72"/>
      <c r="AE992" s="72"/>
      <c r="AF992" s="72"/>
      <c r="AG992" s="72"/>
      <c r="AH992" s="72"/>
      <c r="AI992" s="72"/>
      <c r="AJ992" s="72"/>
      <c r="AK992" s="72"/>
      <c r="AL992" s="72"/>
      <c r="AM992" s="72"/>
      <c r="AN992" s="72"/>
      <c r="AO992" s="72"/>
      <c r="AP992" s="72"/>
      <c r="AQ992" s="72"/>
      <c r="AR992" s="72"/>
      <c r="AS992" s="72"/>
      <c r="AT992" s="72"/>
      <c r="AU992" s="72"/>
      <c r="AV992" s="72"/>
      <c r="AW992" s="72"/>
      <c r="AX992" s="72"/>
      <c r="AY992" s="72"/>
      <c r="AZ992" s="72"/>
      <c r="BA992" s="72"/>
    </row>
    <row r="993" spans="2:53" x14ac:dyDescent="0.25">
      <c r="B993" t="str">
        <f>+B985</f>
        <v>Ricerca &amp; Sviluppo</v>
      </c>
      <c r="C993" s="77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  <c r="AA993" s="72"/>
      <c r="AB993" s="72"/>
      <c r="AC993" s="72"/>
      <c r="AD993" s="72"/>
      <c r="AE993" s="72"/>
      <c r="AF993" s="72"/>
      <c r="AG993" s="72"/>
      <c r="AH993" s="72"/>
      <c r="AI993" s="72"/>
      <c r="AJ993" s="72"/>
      <c r="AK993" s="72"/>
      <c r="AL993" s="72"/>
      <c r="AM993" s="72"/>
      <c r="AN993" s="72"/>
      <c r="AO993" s="72"/>
      <c r="AP993" s="72"/>
      <c r="AQ993" s="72"/>
      <c r="AR993" s="72"/>
      <c r="AS993" s="72"/>
      <c r="AT993" s="72"/>
      <c r="AU993" s="72"/>
      <c r="AV993" s="72"/>
      <c r="AW993" s="72"/>
      <c r="AX993" s="72"/>
      <c r="AY993" s="72"/>
      <c r="AZ993" s="72"/>
      <c r="BA993" s="72"/>
    </row>
    <row r="994" spans="2:53" x14ac:dyDescent="0.25">
      <c r="B994" t="str">
        <f>+B986</f>
        <v>ALTRE IMM.NI IMMATERIALI</v>
      </c>
      <c r="C994" s="77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  <c r="AA994" s="72"/>
      <c r="AB994" s="72"/>
      <c r="AC994" s="72"/>
      <c r="AD994" s="72"/>
      <c r="AE994" s="72"/>
      <c r="AF994" s="72"/>
      <c r="AG994" s="72"/>
      <c r="AH994" s="72"/>
      <c r="AI994" s="72"/>
      <c r="AJ994" s="72"/>
      <c r="AK994" s="72"/>
      <c r="AL994" s="72"/>
      <c r="AM994" s="72"/>
      <c r="AN994" s="72"/>
      <c r="AO994" s="72"/>
      <c r="AP994" s="72"/>
      <c r="AQ994" s="72"/>
      <c r="AR994" s="72"/>
      <c r="AS994" s="72"/>
      <c r="AT994" s="72"/>
      <c r="AU994" s="72"/>
      <c r="AV994" s="72"/>
      <c r="AW994" s="72"/>
      <c r="AX994" s="72"/>
      <c r="AY994" s="72"/>
      <c r="AZ994" s="72"/>
      <c r="BA994" s="72"/>
    </row>
    <row r="996" spans="2:53" ht="30" x14ac:dyDescent="0.25">
      <c r="C996" s="75" t="s">
        <v>274</v>
      </c>
      <c r="F996" s="75" t="s">
        <v>275</v>
      </c>
      <c r="G996" s="75" t="s">
        <v>275</v>
      </c>
      <c r="H996" s="75" t="s">
        <v>275</v>
      </c>
      <c r="I996" s="75" t="s">
        <v>275</v>
      </c>
      <c r="J996" s="75" t="s">
        <v>275</v>
      </c>
      <c r="K996" s="75" t="s">
        <v>275</v>
      </c>
      <c r="L996" s="75" t="s">
        <v>275</v>
      </c>
      <c r="M996" s="75" t="s">
        <v>275</v>
      </c>
      <c r="N996" s="75" t="s">
        <v>275</v>
      </c>
      <c r="O996" s="75" t="s">
        <v>275</v>
      </c>
      <c r="P996" s="75" t="s">
        <v>275</v>
      </c>
      <c r="Q996" s="75" t="s">
        <v>275</v>
      </c>
      <c r="R996" s="75" t="s">
        <v>275</v>
      </c>
      <c r="S996" s="75" t="s">
        <v>275</v>
      </c>
      <c r="T996" s="75" t="s">
        <v>275</v>
      </c>
      <c r="U996" s="75" t="s">
        <v>275</v>
      </c>
      <c r="V996" s="75" t="s">
        <v>275</v>
      </c>
      <c r="W996" s="75" t="s">
        <v>275</v>
      </c>
      <c r="X996" s="75" t="s">
        <v>275</v>
      </c>
      <c r="Y996" s="75" t="s">
        <v>275</v>
      </c>
      <c r="Z996" s="75" t="s">
        <v>275</v>
      </c>
      <c r="AA996" s="75" t="s">
        <v>275</v>
      </c>
      <c r="AB996" s="75" t="s">
        <v>275</v>
      </c>
      <c r="AC996" s="75" t="s">
        <v>275</v>
      </c>
      <c r="AD996" s="75" t="s">
        <v>275</v>
      </c>
      <c r="AE996" s="75" t="s">
        <v>275</v>
      </c>
      <c r="AF996" s="75" t="s">
        <v>275</v>
      </c>
      <c r="AG996" s="75" t="s">
        <v>275</v>
      </c>
      <c r="AH996" s="75" t="s">
        <v>275</v>
      </c>
      <c r="AI996" s="75" t="s">
        <v>275</v>
      </c>
      <c r="AJ996" s="75" t="s">
        <v>275</v>
      </c>
      <c r="AK996" s="75" t="s">
        <v>275</v>
      </c>
      <c r="AL996" s="75" t="s">
        <v>275</v>
      </c>
      <c r="AM996" s="75" t="s">
        <v>275</v>
      </c>
      <c r="AN996" s="75" t="s">
        <v>275</v>
      </c>
      <c r="AO996" s="75" t="s">
        <v>275</v>
      </c>
      <c r="AP996" s="75" t="s">
        <v>275</v>
      </c>
      <c r="AQ996" s="75" t="s">
        <v>275</v>
      </c>
      <c r="AR996" s="75" t="s">
        <v>275</v>
      </c>
      <c r="AS996" s="75" t="s">
        <v>275</v>
      </c>
      <c r="AT996" s="75" t="s">
        <v>275</v>
      </c>
      <c r="AU996" s="75" t="s">
        <v>275</v>
      </c>
      <c r="AV996" s="75" t="s">
        <v>275</v>
      </c>
      <c r="AW996" s="75" t="s">
        <v>275</v>
      </c>
      <c r="AX996" s="75" t="s">
        <v>275</v>
      </c>
      <c r="AY996" s="75" t="s">
        <v>275</v>
      </c>
      <c r="AZ996" s="75" t="s">
        <v>275</v>
      </c>
      <c r="BA996" s="75" t="s">
        <v>275</v>
      </c>
    </row>
    <row r="997" spans="2:53" x14ac:dyDescent="0.25">
      <c r="B997" t="str">
        <f t="shared" ref="B997:C1003" si="755">+B980</f>
        <v>FABBRICATI</v>
      </c>
      <c r="C997" s="77">
        <f t="shared" si="755"/>
        <v>0.1</v>
      </c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  <c r="AA997" s="72"/>
      <c r="AB997" s="72"/>
      <c r="AC997" s="72"/>
      <c r="AD997" s="72"/>
      <c r="AE997" s="72"/>
      <c r="AF997" s="72"/>
      <c r="AG997" s="72"/>
      <c r="AH997" s="72"/>
      <c r="AI997" s="72"/>
      <c r="AJ997" s="72"/>
      <c r="AK997" s="72"/>
      <c r="AL997" s="72"/>
      <c r="AM997" s="72"/>
      <c r="AN997" s="72"/>
      <c r="AO997" s="72"/>
      <c r="AP997" s="72"/>
      <c r="AQ997" s="72"/>
      <c r="AR997" s="72"/>
      <c r="AS997" s="72"/>
      <c r="AT997" s="72"/>
      <c r="AU997" s="72"/>
      <c r="AV997" s="72"/>
      <c r="AW997" s="72"/>
      <c r="AX997" s="72"/>
      <c r="AY997" s="72"/>
      <c r="AZ997" s="72"/>
      <c r="BA997" s="72"/>
    </row>
    <row r="998" spans="2:53" x14ac:dyDescent="0.25">
      <c r="B998" t="str">
        <f t="shared" si="755"/>
        <v>IMPIANTI E MACCHINARI</v>
      </c>
      <c r="C998" s="77">
        <f t="shared" si="755"/>
        <v>0.1</v>
      </c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  <c r="AA998" s="72"/>
      <c r="AB998" s="72"/>
      <c r="AC998" s="72"/>
      <c r="AD998" s="72"/>
      <c r="AE998" s="72"/>
      <c r="AF998" s="72"/>
      <c r="AG998" s="72"/>
      <c r="AH998" s="72"/>
      <c r="AI998" s="72"/>
      <c r="AJ998" s="72"/>
      <c r="AK998" s="72"/>
      <c r="AL998" s="72"/>
      <c r="AM998" s="72"/>
      <c r="AN998" s="72"/>
      <c r="AO998" s="72"/>
      <c r="AP998" s="72"/>
      <c r="AQ998" s="72"/>
      <c r="AR998" s="72"/>
      <c r="AS998" s="72"/>
      <c r="AT998" s="72"/>
      <c r="AU998" s="72"/>
      <c r="AV998" s="72"/>
      <c r="AW998" s="72"/>
      <c r="AX998" s="72"/>
      <c r="AY998" s="72"/>
      <c r="AZ998" s="72"/>
      <c r="BA998" s="72"/>
    </row>
    <row r="999" spans="2:53" x14ac:dyDescent="0.25">
      <c r="B999" t="str">
        <f t="shared" si="755"/>
        <v>ATTREZZATURE IND.LI E COMM.LI</v>
      </c>
      <c r="C999" s="77">
        <f t="shared" si="755"/>
        <v>0.1</v>
      </c>
      <c r="E999" s="77"/>
      <c r="G999" s="77"/>
      <c r="I999" s="77"/>
      <c r="K999" s="77"/>
      <c r="M999" s="77"/>
      <c r="O999" s="77"/>
      <c r="Q999" s="77"/>
      <c r="S999" s="77"/>
      <c r="U999" s="77"/>
      <c r="W999" s="77"/>
      <c r="Y999" s="77"/>
      <c r="AA999" s="77"/>
      <c r="AC999" s="77"/>
      <c r="AE999" s="77"/>
      <c r="AG999" s="77"/>
      <c r="AI999" s="77"/>
      <c r="AK999" s="77"/>
      <c r="AM999" s="77"/>
      <c r="AO999" s="77"/>
      <c r="AQ999" s="77"/>
      <c r="AS999" s="77"/>
      <c r="AU999" s="77"/>
      <c r="AW999" s="77"/>
      <c r="AY999" s="72"/>
      <c r="AZ999" s="72"/>
      <c r="BA999" s="72"/>
    </row>
    <row r="1000" spans="2:53" x14ac:dyDescent="0.25">
      <c r="B1000" t="str">
        <f t="shared" si="755"/>
        <v>ALTRI BENI</v>
      </c>
      <c r="C1000" s="77">
        <f t="shared" si="755"/>
        <v>0.1</v>
      </c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  <c r="AA1000" s="72"/>
      <c r="AB1000" s="72"/>
      <c r="AC1000" s="72"/>
      <c r="AD1000" s="72"/>
      <c r="AE1000" s="72"/>
      <c r="AF1000" s="72"/>
      <c r="AG1000" s="72"/>
      <c r="AH1000" s="72"/>
      <c r="AI1000" s="72"/>
      <c r="AJ1000" s="72"/>
      <c r="AK1000" s="72"/>
      <c r="AL1000" s="72"/>
      <c r="AM1000" s="72"/>
      <c r="AN1000" s="72"/>
      <c r="AO1000" s="72"/>
      <c r="AP1000" s="72"/>
      <c r="AQ1000" s="72"/>
      <c r="AR1000" s="72"/>
      <c r="AS1000" s="72"/>
      <c r="AT1000" s="72"/>
      <c r="AU1000" s="72"/>
      <c r="AV1000" s="72"/>
      <c r="AW1000" s="72"/>
      <c r="AX1000" s="72"/>
      <c r="AY1000" s="72"/>
      <c r="AZ1000" s="72"/>
      <c r="BA1000" s="72"/>
    </row>
    <row r="1001" spans="2:53" x14ac:dyDescent="0.25">
      <c r="B1001" t="str">
        <f t="shared" si="755"/>
        <v>COSTI D'IMPIANTO E AMPLIAMENTO</v>
      </c>
      <c r="C1001" s="77">
        <f t="shared" si="755"/>
        <v>0.1</v>
      </c>
      <c r="F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  <c r="U1001" s="72"/>
      <c r="V1001" s="72"/>
      <c r="W1001" s="72"/>
      <c r="X1001" s="72"/>
      <c r="Y1001" s="72"/>
      <c r="Z1001" s="72"/>
      <c r="AA1001" s="72"/>
      <c r="AB1001" s="72"/>
      <c r="AC1001" s="72"/>
      <c r="AD1001" s="72"/>
      <c r="AE1001" s="72"/>
      <c r="AF1001" s="72"/>
      <c r="AG1001" s="72"/>
      <c r="AH1001" s="72"/>
      <c r="AI1001" s="72"/>
      <c r="AJ1001" s="72"/>
      <c r="AK1001" s="72"/>
      <c r="AL1001" s="72"/>
      <c r="AM1001" s="72"/>
      <c r="AN1001" s="72"/>
      <c r="AO1001" s="72"/>
      <c r="AP1001" s="72"/>
      <c r="AQ1001" s="72"/>
      <c r="AR1001" s="72"/>
      <c r="AS1001" s="72"/>
      <c r="AT1001" s="72"/>
      <c r="AU1001" s="72"/>
      <c r="AV1001" s="72"/>
      <c r="AW1001" s="72"/>
      <c r="AX1001" s="72"/>
      <c r="AY1001" s="72"/>
      <c r="AZ1001" s="72"/>
      <c r="BA1001" s="72"/>
    </row>
    <row r="1002" spans="2:53" x14ac:dyDescent="0.25">
      <c r="B1002" t="str">
        <f t="shared" si="755"/>
        <v>Ricerca &amp; Sviluppo</v>
      </c>
      <c r="C1002" s="77">
        <f t="shared" si="755"/>
        <v>0.1</v>
      </c>
      <c r="F1002" s="72"/>
      <c r="G1002" s="72"/>
      <c r="H1002" s="72"/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  <c r="U1002" s="72"/>
      <c r="V1002" s="72"/>
      <c r="W1002" s="72"/>
      <c r="X1002" s="72"/>
      <c r="Y1002" s="72"/>
      <c r="Z1002" s="72"/>
      <c r="AA1002" s="72"/>
      <c r="AB1002" s="72"/>
      <c r="AC1002" s="72"/>
      <c r="AD1002" s="72"/>
      <c r="AE1002" s="72"/>
      <c r="AF1002" s="72"/>
      <c r="AG1002" s="72"/>
      <c r="AH1002" s="72"/>
      <c r="AI1002" s="72"/>
      <c r="AJ1002" s="72"/>
      <c r="AK1002" s="72"/>
      <c r="AL1002" s="72"/>
      <c r="AM1002" s="72"/>
      <c r="AN1002" s="72"/>
      <c r="AO1002" s="72"/>
      <c r="AP1002" s="72"/>
      <c r="AQ1002" s="72"/>
      <c r="AR1002" s="72"/>
      <c r="AS1002" s="72"/>
      <c r="AT1002" s="72"/>
      <c r="AU1002" s="72"/>
      <c r="AV1002" s="72"/>
      <c r="AW1002" s="72"/>
      <c r="AX1002" s="72"/>
      <c r="AY1002" s="72"/>
      <c r="AZ1002" s="72"/>
      <c r="BA1002" s="72"/>
    </row>
    <row r="1003" spans="2:53" x14ac:dyDescent="0.25">
      <c r="B1003" t="str">
        <f t="shared" si="755"/>
        <v>ALTRE IMM.NI IMMATERIALI</v>
      </c>
      <c r="C1003" s="77">
        <f t="shared" si="755"/>
        <v>0.1</v>
      </c>
      <c r="F1003" s="72"/>
      <c r="G1003" s="72"/>
      <c r="H1003" s="72"/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  <c r="U1003" s="72"/>
      <c r="V1003" s="72"/>
      <c r="W1003" s="72"/>
      <c r="X1003" s="72"/>
      <c r="Y1003" s="72"/>
      <c r="Z1003" s="72"/>
      <c r="AA1003" s="72"/>
      <c r="AB1003" s="72"/>
      <c r="AC1003" s="72"/>
      <c r="AD1003" s="72"/>
      <c r="AE1003" s="72"/>
      <c r="AF1003" s="72"/>
      <c r="AG1003" s="72"/>
      <c r="AH1003" s="72"/>
      <c r="AI1003" s="72"/>
      <c r="AJ1003" s="72"/>
      <c r="AK1003" s="72"/>
      <c r="AL1003" s="72"/>
      <c r="AM1003" s="72"/>
      <c r="AN1003" s="72"/>
      <c r="AO1003" s="72"/>
      <c r="AP1003" s="72"/>
      <c r="AQ1003" s="72"/>
      <c r="AR1003" s="72"/>
      <c r="AS1003" s="72"/>
      <c r="AT1003" s="72"/>
      <c r="AU1003" s="72"/>
      <c r="AV1003" s="72"/>
      <c r="AW1003" s="72"/>
      <c r="AX1003" s="72"/>
      <c r="AY1003" s="72"/>
      <c r="AZ1003" s="72"/>
      <c r="BA1003" s="72"/>
    </row>
    <row r="1004" spans="2:53" ht="30" x14ac:dyDescent="0.25">
      <c r="C1004" s="75"/>
      <c r="F1004" s="75" t="s">
        <v>276</v>
      </c>
      <c r="G1004" s="75" t="s">
        <v>276</v>
      </c>
      <c r="H1004" s="75" t="s">
        <v>276</v>
      </c>
      <c r="I1004" s="75" t="s">
        <v>276</v>
      </c>
      <c r="J1004" s="75" t="s">
        <v>276</v>
      </c>
      <c r="K1004" s="75" t="s">
        <v>276</v>
      </c>
      <c r="L1004" s="75" t="s">
        <v>276</v>
      </c>
      <c r="M1004" s="75" t="s">
        <v>276</v>
      </c>
      <c r="N1004" s="75" t="s">
        <v>276</v>
      </c>
      <c r="O1004" s="75" t="s">
        <v>276</v>
      </c>
      <c r="P1004" s="75" t="s">
        <v>276</v>
      </c>
      <c r="Q1004" s="75" t="s">
        <v>276</v>
      </c>
      <c r="R1004" s="75" t="s">
        <v>276</v>
      </c>
      <c r="S1004" s="75" t="s">
        <v>276</v>
      </c>
      <c r="T1004" s="75" t="s">
        <v>276</v>
      </c>
      <c r="U1004" s="75" t="s">
        <v>276</v>
      </c>
      <c r="V1004" s="75" t="s">
        <v>276</v>
      </c>
      <c r="W1004" s="75" t="s">
        <v>276</v>
      </c>
      <c r="X1004" s="75" t="s">
        <v>276</v>
      </c>
      <c r="Y1004" s="75" t="s">
        <v>276</v>
      </c>
      <c r="Z1004" s="75" t="s">
        <v>276</v>
      </c>
      <c r="AA1004" s="75" t="s">
        <v>276</v>
      </c>
      <c r="AB1004" s="75" t="s">
        <v>276</v>
      </c>
      <c r="AC1004" s="75" t="s">
        <v>276</v>
      </c>
      <c r="AD1004" s="75" t="s">
        <v>276</v>
      </c>
      <c r="AE1004" s="75" t="s">
        <v>276</v>
      </c>
      <c r="AF1004" s="75" t="s">
        <v>276</v>
      </c>
      <c r="AG1004" s="75" t="s">
        <v>276</v>
      </c>
      <c r="AH1004" s="75" t="s">
        <v>276</v>
      </c>
      <c r="AI1004" s="75" t="s">
        <v>276</v>
      </c>
      <c r="AJ1004" s="75" t="s">
        <v>276</v>
      </c>
      <c r="AK1004" s="75" t="s">
        <v>276</v>
      </c>
      <c r="AL1004" s="75" t="s">
        <v>276</v>
      </c>
      <c r="AM1004" s="75" t="s">
        <v>276</v>
      </c>
      <c r="AN1004" s="75" t="s">
        <v>276</v>
      </c>
      <c r="AO1004" s="75" t="s">
        <v>276</v>
      </c>
      <c r="AP1004" s="75" t="s">
        <v>276</v>
      </c>
      <c r="AQ1004" s="75" t="s">
        <v>276</v>
      </c>
      <c r="AR1004" s="75" t="s">
        <v>276</v>
      </c>
      <c r="AS1004" s="75" t="s">
        <v>276</v>
      </c>
      <c r="AT1004" s="75" t="s">
        <v>276</v>
      </c>
      <c r="AU1004" s="75" t="s">
        <v>276</v>
      </c>
      <c r="AV1004" s="75" t="s">
        <v>276</v>
      </c>
      <c r="AW1004" s="75" t="s">
        <v>276</v>
      </c>
      <c r="AX1004" s="75" t="s">
        <v>276</v>
      </c>
      <c r="AY1004" s="75" t="s">
        <v>276</v>
      </c>
      <c r="AZ1004" s="75" t="s">
        <v>276</v>
      </c>
      <c r="BA1004" s="75" t="s">
        <v>276</v>
      </c>
    </row>
    <row r="1005" spans="2:53" x14ac:dyDescent="0.25">
      <c r="B1005" t="str">
        <f t="shared" ref="B1005:B1011" si="756">+B997</f>
        <v>FABBRICATI</v>
      </c>
      <c r="C1005" s="77"/>
      <c r="F1005" s="72"/>
      <c r="G1005" s="72"/>
      <c r="H1005" s="72"/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  <c r="U1005" s="72"/>
      <c r="V1005" s="72"/>
      <c r="W1005" s="72"/>
      <c r="X1005" s="72"/>
      <c r="Y1005" s="72"/>
      <c r="Z1005" s="72"/>
      <c r="AA1005" s="72"/>
      <c r="AB1005" s="72"/>
      <c r="AC1005" s="72"/>
      <c r="AD1005" s="72"/>
      <c r="AE1005" s="72"/>
      <c r="AF1005" s="72"/>
      <c r="AG1005" s="72"/>
      <c r="AH1005" s="72"/>
      <c r="AI1005" s="72"/>
      <c r="AJ1005" s="72"/>
      <c r="AK1005" s="72"/>
      <c r="AL1005" s="72"/>
      <c r="AM1005" s="72"/>
      <c r="AN1005" s="72"/>
      <c r="AO1005" s="72"/>
      <c r="AP1005" s="72"/>
      <c r="AQ1005" s="72"/>
      <c r="AR1005" s="72"/>
      <c r="AS1005" s="72"/>
      <c r="AT1005" s="72"/>
      <c r="AU1005" s="72"/>
      <c r="AV1005" s="72"/>
      <c r="AW1005" s="72"/>
      <c r="AX1005" s="72"/>
      <c r="AY1005" s="72"/>
      <c r="AZ1005" s="72"/>
      <c r="BA1005" s="72"/>
    </row>
    <row r="1006" spans="2:53" x14ac:dyDescent="0.25">
      <c r="B1006" t="str">
        <f t="shared" si="756"/>
        <v>IMPIANTI E MACCHINARI</v>
      </c>
      <c r="C1006" s="77"/>
      <c r="F1006" s="72"/>
      <c r="G1006" s="72"/>
      <c r="H1006" s="72"/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  <c r="U1006" s="72"/>
      <c r="V1006" s="72"/>
      <c r="W1006" s="72"/>
      <c r="X1006" s="72"/>
      <c r="Y1006" s="72"/>
      <c r="Z1006" s="72"/>
      <c r="AA1006" s="72"/>
      <c r="AB1006" s="72"/>
      <c r="AC1006" s="72"/>
      <c r="AD1006" s="72"/>
      <c r="AE1006" s="72"/>
      <c r="AF1006" s="72"/>
      <c r="AG1006" s="72"/>
      <c r="AH1006" s="72"/>
      <c r="AI1006" s="72"/>
      <c r="AJ1006" s="72"/>
      <c r="AK1006" s="72"/>
      <c r="AL1006" s="72"/>
      <c r="AM1006" s="72"/>
      <c r="AN1006" s="72"/>
      <c r="AO1006" s="72"/>
      <c r="AP1006" s="72"/>
      <c r="AQ1006" s="72"/>
      <c r="AR1006" s="72"/>
      <c r="AS1006" s="72"/>
      <c r="AT1006" s="72"/>
      <c r="AU1006" s="72"/>
      <c r="AV1006" s="72"/>
      <c r="AW1006" s="72"/>
      <c r="AX1006" s="72"/>
      <c r="AY1006" s="72"/>
      <c r="AZ1006" s="72"/>
      <c r="BA1006" s="72"/>
    </row>
    <row r="1007" spans="2:53" x14ac:dyDescent="0.25">
      <c r="B1007" t="str">
        <f t="shared" si="756"/>
        <v>ATTREZZATURE IND.LI E COMM.LI</v>
      </c>
      <c r="C1007" s="77"/>
      <c r="F1007" s="72"/>
      <c r="G1007" s="72"/>
      <c r="H1007" s="72"/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  <c r="U1007" s="72"/>
      <c r="V1007" s="72"/>
      <c r="W1007" s="72"/>
      <c r="X1007" s="72"/>
      <c r="Y1007" s="72"/>
      <c r="Z1007" s="72"/>
      <c r="AA1007" s="72"/>
      <c r="AB1007" s="72"/>
      <c r="AC1007" s="72"/>
      <c r="AD1007" s="72"/>
      <c r="AE1007" s="72"/>
      <c r="AF1007" s="72"/>
      <c r="AG1007" s="72"/>
      <c r="AH1007" s="72"/>
      <c r="AI1007" s="72"/>
      <c r="AJ1007" s="72"/>
      <c r="AK1007" s="72"/>
      <c r="AL1007" s="72"/>
      <c r="AM1007" s="72"/>
      <c r="AN1007" s="72"/>
      <c r="AO1007" s="72"/>
      <c r="AP1007" s="72"/>
      <c r="AQ1007" s="72"/>
      <c r="AR1007" s="72"/>
      <c r="AS1007" s="72"/>
      <c r="AT1007" s="72"/>
      <c r="AU1007" s="72"/>
      <c r="AV1007" s="72"/>
      <c r="AW1007" s="72"/>
      <c r="AX1007" s="72"/>
      <c r="AY1007" s="72"/>
      <c r="AZ1007" s="72"/>
      <c r="BA1007" s="72"/>
    </row>
    <row r="1008" spans="2:53" x14ac:dyDescent="0.25">
      <c r="B1008" t="str">
        <f t="shared" si="756"/>
        <v>ALTRI BENI</v>
      </c>
      <c r="C1008" s="77"/>
      <c r="F1008" s="72"/>
      <c r="G1008" s="72"/>
      <c r="H1008" s="72"/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  <c r="U1008" s="72"/>
      <c r="V1008" s="72"/>
      <c r="W1008" s="72"/>
      <c r="X1008" s="72"/>
      <c r="Y1008" s="72"/>
      <c r="Z1008" s="72"/>
      <c r="AA1008" s="72"/>
      <c r="AB1008" s="72"/>
      <c r="AC1008" s="72"/>
      <c r="AD1008" s="72"/>
      <c r="AE1008" s="72"/>
      <c r="AF1008" s="72"/>
      <c r="AG1008" s="72"/>
      <c r="AH1008" s="72"/>
      <c r="AI1008" s="72"/>
      <c r="AJ1008" s="72"/>
      <c r="AK1008" s="72"/>
      <c r="AL1008" s="72"/>
      <c r="AM1008" s="72"/>
      <c r="AN1008" s="72"/>
      <c r="AO1008" s="72"/>
      <c r="AP1008" s="72"/>
      <c r="AQ1008" s="72"/>
      <c r="AR1008" s="72"/>
      <c r="AS1008" s="72"/>
      <c r="AT1008" s="72"/>
      <c r="AU1008" s="72"/>
      <c r="AV1008" s="72"/>
      <c r="AW1008" s="72"/>
      <c r="AX1008" s="72"/>
      <c r="AY1008" s="72"/>
      <c r="AZ1008" s="72"/>
      <c r="BA1008" s="72"/>
    </row>
    <row r="1009" spans="2:53" x14ac:dyDescent="0.25">
      <c r="B1009" t="str">
        <f t="shared" si="756"/>
        <v>COSTI D'IMPIANTO E AMPLIAMENTO</v>
      </c>
      <c r="C1009" s="77"/>
      <c r="F1009" s="72"/>
      <c r="G1009" s="72"/>
      <c r="H1009" s="72"/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  <c r="U1009" s="72"/>
      <c r="V1009" s="72"/>
      <c r="W1009" s="72"/>
      <c r="X1009" s="72"/>
      <c r="Y1009" s="72"/>
      <c r="Z1009" s="72"/>
      <c r="AA1009" s="72"/>
      <c r="AB1009" s="72"/>
      <c r="AC1009" s="72"/>
      <c r="AD1009" s="72"/>
      <c r="AE1009" s="72"/>
      <c r="AF1009" s="72"/>
      <c r="AG1009" s="72"/>
      <c r="AH1009" s="72"/>
      <c r="AI1009" s="72"/>
      <c r="AJ1009" s="72"/>
      <c r="AK1009" s="72"/>
      <c r="AL1009" s="72"/>
      <c r="AM1009" s="72"/>
      <c r="AN1009" s="72"/>
      <c r="AO1009" s="72"/>
      <c r="AP1009" s="72"/>
      <c r="AQ1009" s="72"/>
      <c r="AR1009" s="72"/>
      <c r="AS1009" s="72"/>
      <c r="AT1009" s="72"/>
      <c r="AU1009" s="72"/>
      <c r="AV1009" s="72"/>
      <c r="AW1009" s="72"/>
      <c r="AX1009" s="72"/>
      <c r="AY1009" s="72"/>
      <c r="AZ1009" s="72"/>
      <c r="BA1009" s="72"/>
    </row>
    <row r="1010" spans="2:53" x14ac:dyDescent="0.25">
      <c r="B1010" t="str">
        <f t="shared" si="756"/>
        <v>Ricerca &amp; Sviluppo</v>
      </c>
      <c r="C1010" s="77"/>
      <c r="F1010" s="72"/>
      <c r="G1010" s="72"/>
      <c r="H1010" s="72"/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  <c r="U1010" s="72"/>
      <c r="V1010" s="72"/>
      <c r="W1010" s="72"/>
      <c r="X1010" s="72"/>
      <c r="Y1010" s="72"/>
      <c r="Z1010" s="72"/>
      <c r="AA1010" s="72"/>
      <c r="AB1010" s="72"/>
      <c r="AC1010" s="72"/>
      <c r="AD1010" s="72"/>
      <c r="AE1010" s="72"/>
      <c r="AF1010" s="72"/>
      <c r="AG1010" s="72"/>
      <c r="AH1010" s="72"/>
      <c r="AI1010" s="72"/>
      <c r="AJ1010" s="72"/>
      <c r="AK1010" s="72"/>
      <c r="AL1010" s="72"/>
      <c r="AM1010" s="72"/>
      <c r="AN1010" s="72"/>
      <c r="AO1010" s="72"/>
      <c r="AP1010" s="72"/>
      <c r="AQ1010" s="72"/>
      <c r="AR1010" s="72"/>
      <c r="AS1010" s="72"/>
      <c r="AT1010" s="72"/>
      <c r="AU1010" s="72"/>
      <c r="AV1010" s="72"/>
      <c r="AW1010" s="72"/>
      <c r="AX1010" s="72"/>
      <c r="AY1010" s="72"/>
      <c r="AZ1010" s="72"/>
      <c r="BA1010" s="72"/>
    </row>
    <row r="1011" spans="2:53" x14ac:dyDescent="0.25">
      <c r="B1011" t="str">
        <f t="shared" si="756"/>
        <v>ALTRE IMM.NI IMMATERIALI</v>
      </c>
      <c r="C1011" s="77"/>
      <c r="F1011" s="72"/>
      <c r="G1011" s="72"/>
      <c r="H1011" s="72"/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  <c r="U1011" s="72"/>
      <c r="V1011" s="72"/>
      <c r="W1011" s="72"/>
      <c r="X1011" s="72"/>
      <c r="Y1011" s="72"/>
      <c r="Z1011" s="72"/>
      <c r="AA1011" s="72"/>
      <c r="AB1011" s="72"/>
      <c r="AC1011" s="72"/>
      <c r="AD1011" s="72"/>
      <c r="AE1011" s="72"/>
      <c r="AF1011" s="72"/>
      <c r="AG1011" s="72"/>
      <c r="AH1011" s="72"/>
      <c r="AI1011" s="72"/>
      <c r="AJ1011" s="72"/>
      <c r="AK1011" s="72"/>
      <c r="AL1011" s="72"/>
      <c r="AM1011" s="72"/>
      <c r="AN1011" s="72"/>
      <c r="AO1011" s="72"/>
      <c r="AP1011" s="72"/>
      <c r="AQ1011" s="72"/>
      <c r="AR1011" s="72"/>
      <c r="AS1011" s="72"/>
      <c r="AT1011" s="72"/>
      <c r="AU1011" s="72"/>
      <c r="AV1011" s="72"/>
      <c r="AW1011" s="72"/>
      <c r="AX1011" s="72"/>
      <c r="AY1011" s="72"/>
      <c r="AZ1011" s="72"/>
      <c r="BA1011" s="72"/>
    </row>
    <row r="1013" spans="2:53" ht="30" x14ac:dyDescent="0.25">
      <c r="C1013" s="75" t="s">
        <v>274</v>
      </c>
      <c r="F1013" s="75" t="s">
        <v>275</v>
      </c>
      <c r="G1013" s="75" t="s">
        <v>275</v>
      </c>
      <c r="H1013" s="75" t="s">
        <v>275</v>
      </c>
      <c r="I1013" s="75" t="s">
        <v>275</v>
      </c>
      <c r="J1013" s="75" t="s">
        <v>275</v>
      </c>
      <c r="K1013" s="75" t="s">
        <v>275</v>
      </c>
      <c r="L1013" s="75" t="s">
        <v>275</v>
      </c>
      <c r="M1013" s="75" t="s">
        <v>275</v>
      </c>
      <c r="N1013" s="75" t="s">
        <v>275</v>
      </c>
      <c r="O1013" s="75" t="s">
        <v>275</v>
      </c>
      <c r="P1013" s="75" t="s">
        <v>275</v>
      </c>
      <c r="Q1013" s="75" t="s">
        <v>275</v>
      </c>
      <c r="R1013" s="75" t="s">
        <v>275</v>
      </c>
      <c r="S1013" s="75" t="s">
        <v>275</v>
      </c>
      <c r="T1013" s="75" t="s">
        <v>275</v>
      </c>
      <c r="U1013" s="75" t="s">
        <v>275</v>
      </c>
      <c r="V1013" s="75" t="s">
        <v>275</v>
      </c>
      <c r="W1013" s="75" t="s">
        <v>275</v>
      </c>
      <c r="X1013" s="75" t="s">
        <v>275</v>
      </c>
      <c r="Y1013" s="75" t="s">
        <v>275</v>
      </c>
      <c r="Z1013" s="75" t="s">
        <v>275</v>
      </c>
      <c r="AA1013" s="75" t="s">
        <v>275</v>
      </c>
      <c r="AB1013" s="75" t="s">
        <v>275</v>
      </c>
      <c r="AC1013" s="75" t="s">
        <v>275</v>
      </c>
      <c r="AD1013" s="75" t="s">
        <v>275</v>
      </c>
      <c r="AE1013" s="75" t="s">
        <v>275</v>
      </c>
      <c r="AF1013" s="75" t="s">
        <v>275</v>
      </c>
      <c r="AG1013" s="75" t="s">
        <v>275</v>
      </c>
      <c r="AH1013" s="75" t="s">
        <v>275</v>
      </c>
      <c r="AI1013" s="75" t="s">
        <v>275</v>
      </c>
      <c r="AJ1013" s="75" t="s">
        <v>275</v>
      </c>
      <c r="AK1013" s="75" t="s">
        <v>275</v>
      </c>
      <c r="AL1013" s="75" t="s">
        <v>275</v>
      </c>
      <c r="AM1013" s="75" t="s">
        <v>275</v>
      </c>
      <c r="AN1013" s="75" t="s">
        <v>275</v>
      </c>
      <c r="AO1013" s="75" t="s">
        <v>275</v>
      </c>
      <c r="AP1013" s="75" t="s">
        <v>275</v>
      </c>
      <c r="AQ1013" s="75" t="s">
        <v>275</v>
      </c>
      <c r="AR1013" s="75" t="s">
        <v>275</v>
      </c>
      <c r="AS1013" s="75" t="s">
        <v>275</v>
      </c>
      <c r="AT1013" s="75" t="s">
        <v>275</v>
      </c>
      <c r="AU1013" s="75" t="s">
        <v>275</v>
      </c>
      <c r="AV1013" s="75" t="s">
        <v>275</v>
      </c>
      <c r="AW1013" s="75" t="s">
        <v>275</v>
      </c>
      <c r="AX1013" s="75" t="s">
        <v>275</v>
      </c>
      <c r="AY1013" s="75" t="s">
        <v>275</v>
      </c>
      <c r="AZ1013" s="75" t="s">
        <v>275</v>
      </c>
      <c r="BA1013" s="75" t="s">
        <v>275</v>
      </c>
    </row>
    <row r="1014" spans="2:53" x14ac:dyDescent="0.25">
      <c r="B1014" t="str">
        <f t="shared" ref="B1014:C1020" si="757">+B997</f>
        <v>FABBRICATI</v>
      </c>
      <c r="C1014" s="77">
        <f t="shared" si="757"/>
        <v>0.1</v>
      </c>
      <c r="F1014" s="72"/>
      <c r="G1014" s="72"/>
      <c r="H1014" s="72"/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  <c r="U1014" s="72"/>
      <c r="V1014" s="72"/>
      <c r="W1014" s="72"/>
      <c r="X1014" s="72"/>
      <c r="Y1014" s="72"/>
      <c r="Z1014" s="72"/>
      <c r="AA1014" s="72"/>
      <c r="AB1014" s="72"/>
      <c r="AC1014" s="72"/>
      <c r="AD1014" s="72"/>
      <c r="AE1014" s="72"/>
      <c r="AF1014" s="72"/>
      <c r="AG1014" s="72"/>
      <c r="AH1014" s="72"/>
      <c r="AI1014" s="72"/>
      <c r="AJ1014" s="72"/>
      <c r="AK1014" s="72"/>
      <c r="AL1014" s="72"/>
      <c r="AM1014" s="72"/>
      <c r="AN1014" s="72"/>
      <c r="AO1014" s="72"/>
      <c r="AP1014" s="72"/>
      <c r="AQ1014" s="72"/>
      <c r="AR1014" s="72"/>
      <c r="AS1014" s="72"/>
      <c r="AT1014" s="72"/>
      <c r="AU1014" s="72"/>
      <c r="AV1014" s="72"/>
      <c r="AW1014" s="72"/>
      <c r="AX1014" s="72"/>
      <c r="AY1014" s="72"/>
      <c r="AZ1014" s="72"/>
      <c r="BA1014" s="72"/>
    </row>
    <row r="1015" spans="2:53" x14ac:dyDescent="0.25">
      <c r="B1015" t="str">
        <f t="shared" si="757"/>
        <v>IMPIANTI E MACCHINARI</v>
      </c>
      <c r="C1015" s="77">
        <f t="shared" si="757"/>
        <v>0.1</v>
      </c>
      <c r="F1015" s="72"/>
      <c r="G1015" s="72"/>
      <c r="H1015" s="72"/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  <c r="U1015" s="72"/>
      <c r="V1015" s="72"/>
      <c r="W1015" s="72"/>
      <c r="X1015" s="72"/>
      <c r="Y1015" s="72"/>
      <c r="Z1015" s="72"/>
      <c r="AA1015" s="72"/>
      <c r="AB1015" s="72"/>
      <c r="AC1015" s="72"/>
      <c r="AD1015" s="72"/>
      <c r="AE1015" s="72"/>
      <c r="AF1015" s="72"/>
      <c r="AG1015" s="72"/>
      <c r="AH1015" s="72"/>
      <c r="AI1015" s="72"/>
      <c r="AJ1015" s="72"/>
      <c r="AK1015" s="72"/>
      <c r="AL1015" s="72"/>
      <c r="AM1015" s="72"/>
      <c r="AN1015" s="72"/>
      <c r="AO1015" s="72"/>
      <c r="AP1015" s="72"/>
      <c r="AQ1015" s="72"/>
      <c r="AR1015" s="72"/>
      <c r="AS1015" s="72"/>
      <c r="AT1015" s="72"/>
      <c r="AU1015" s="72"/>
      <c r="AV1015" s="72"/>
      <c r="AW1015" s="72"/>
      <c r="AX1015" s="72"/>
      <c r="AY1015" s="72"/>
      <c r="AZ1015" s="72"/>
      <c r="BA1015" s="72"/>
    </row>
    <row r="1016" spans="2:53" x14ac:dyDescent="0.25">
      <c r="B1016" t="str">
        <f t="shared" si="757"/>
        <v>ATTREZZATURE IND.LI E COMM.LI</v>
      </c>
      <c r="C1016" s="77">
        <f t="shared" si="757"/>
        <v>0.1</v>
      </c>
      <c r="F1016" s="72"/>
      <c r="G1016" s="72"/>
      <c r="H1016" s="72"/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  <c r="U1016" s="72"/>
      <c r="V1016" s="72"/>
      <c r="W1016" s="72"/>
      <c r="X1016" s="72"/>
      <c r="Y1016" s="72"/>
      <c r="Z1016" s="72"/>
      <c r="AA1016" s="72"/>
      <c r="AB1016" s="72"/>
      <c r="AC1016" s="72"/>
      <c r="AD1016" s="72"/>
      <c r="AE1016" s="72"/>
      <c r="AF1016" s="72"/>
      <c r="AG1016" s="72"/>
      <c r="AH1016" s="72"/>
      <c r="AI1016" s="72"/>
      <c r="AJ1016" s="72"/>
      <c r="AK1016" s="72"/>
      <c r="AL1016" s="72"/>
      <c r="AM1016" s="72"/>
      <c r="AN1016" s="72"/>
      <c r="AO1016" s="72"/>
      <c r="AP1016" s="72"/>
      <c r="AQ1016" s="72"/>
      <c r="AR1016" s="72"/>
      <c r="AS1016" s="72"/>
      <c r="AT1016" s="72"/>
      <c r="AU1016" s="72"/>
      <c r="AV1016" s="72"/>
      <c r="AW1016" s="72"/>
      <c r="AX1016" s="72"/>
      <c r="AY1016" s="72"/>
      <c r="AZ1016" s="72"/>
      <c r="BA1016" s="72"/>
    </row>
    <row r="1017" spans="2:53" x14ac:dyDescent="0.25">
      <c r="B1017" t="str">
        <f t="shared" si="757"/>
        <v>ALTRI BENI</v>
      </c>
      <c r="C1017" s="77">
        <f t="shared" si="757"/>
        <v>0.1</v>
      </c>
      <c r="F1017" s="72"/>
      <c r="G1017" s="72"/>
      <c r="H1017" s="72"/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  <c r="U1017" s="72"/>
      <c r="V1017" s="72"/>
      <c r="W1017" s="72"/>
      <c r="X1017" s="72"/>
      <c r="Y1017" s="72"/>
      <c r="Z1017" s="72"/>
      <c r="AA1017" s="72"/>
      <c r="AB1017" s="72"/>
      <c r="AC1017" s="72"/>
      <c r="AD1017" s="72"/>
      <c r="AE1017" s="72"/>
      <c r="AF1017" s="72"/>
      <c r="AG1017" s="72"/>
      <c r="AH1017" s="72"/>
      <c r="AI1017" s="72"/>
      <c r="AJ1017" s="72"/>
      <c r="AK1017" s="72"/>
      <c r="AL1017" s="72"/>
      <c r="AM1017" s="72"/>
      <c r="AN1017" s="72"/>
      <c r="AO1017" s="72"/>
      <c r="AP1017" s="72"/>
      <c r="AQ1017" s="72"/>
      <c r="AR1017" s="72"/>
      <c r="AS1017" s="72"/>
      <c r="AT1017" s="72"/>
      <c r="AU1017" s="72"/>
      <c r="AV1017" s="72"/>
      <c r="AW1017" s="72"/>
      <c r="AX1017" s="72"/>
      <c r="AY1017" s="72"/>
      <c r="AZ1017" s="72"/>
      <c r="BA1017" s="72"/>
    </row>
    <row r="1018" spans="2:53" x14ac:dyDescent="0.25">
      <c r="B1018" t="str">
        <f t="shared" si="757"/>
        <v>COSTI D'IMPIANTO E AMPLIAMENTO</v>
      </c>
      <c r="C1018" s="77">
        <f t="shared" si="757"/>
        <v>0.1</v>
      </c>
      <c r="F1018" s="72"/>
      <c r="G1018" s="72"/>
      <c r="H1018" s="72"/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  <c r="U1018" s="72"/>
      <c r="V1018" s="72"/>
      <c r="W1018" s="72"/>
      <c r="X1018" s="72"/>
      <c r="Y1018" s="72"/>
      <c r="Z1018" s="72"/>
      <c r="AA1018" s="72"/>
      <c r="AB1018" s="72"/>
      <c r="AC1018" s="72"/>
      <c r="AD1018" s="72"/>
      <c r="AE1018" s="72"/>
      <c r="AF1018" s="72"/>
      <c r="AG1018" s="72"/>
      <c r="AH1018" s="72"/>
      <c r="AI1018" s="72"/>
      <c r="AJ1018" s="72"/>
      <c r="AK1018" s="72"/>
      <c r="AL1018" s="72"/>
      <c r="AM1018" s="72"/>
      <c r="AN1018" s="72"/>
      <c r="AO1018" s="72"/>
      <c r="AP1018" s="72"/>
      <c r="AQ1018" s="72"/>
      <c r="AR1018" s="72"/>
      <c r="AS1018" s="72"/>
      <c r="AT1018" s="72"/>
      <c r="AU1018" s="72"/>
      <c r="AV1018" s="72"/>
      <c r="AW1018" s="72"/>
      <c r="AX1018" s="72"/>
      <c r="AY1018" s="72"/>
      <c r="AZ1018" s="72"/>
      <c r="BA1018" s="72"/>
    </row>
    <row r="1019" spans="2:53" x14ac:dyDescent="0.25">
      <c r="B1019" t="str">
        <f t="shared" si="757"/>
        <v>Ricerca &amp; Sviluppo</v>
      </c>
      <c r="C1019" s="77">
        <f t="shared" si="757"/>
        <v>0.1</v>
      </c>
      <c r="F1019" s="72"/>
      <c r="G1019" s="72"/>
      <c r="H1019" s="72"/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  <c r="U1019" s="72"/>
      <c r="V1019" s="72"/>
      <c r="W1019" s="72"/>
      <c r="X1019" s="72"/>
      <c r="Y1019" s="72"/>
      <c r="Z1019" s="72"/>
      <c r="AA1019" s="72"/>
      <c r="AB1019" s="72"/>
      <c r="AC1019" s="72"/>
      <c r="AD1019" s="72"/>
      <c r="AE1019" s="72"/>
      <c r="AF1019" s="72"/>
      <c r="AG1019" s="72"/>
      <c r="AH1019" s="72"/>
      <c r="AI1019" s="72"/>
      <c r="AJ1019" s="72"/>
      <c r="AK1019" s="72"/>
      <c r="AL1019" s="72"/>
      <c r="AM1019" s="72"/>
      <c r="AN1019" s="72"/>
      <c r="AO1019" s="72"/>
      <c r="AP1019" s="72"/>
      <c r="AQ1019" s="72"/>
      <c r="AR1019" s="72"/>
      <c r="AS1019" s="72"/>
      <c r="AT1019" s="72"/>
      <c r="AU1019" s="72"/>
      <c r="AV1019" s="72"/>
      <c r="AW1019" s="72"/>
      <c r="AX1019" s="72"/>
      <c r="AY1019" s="72"/>
      <c r="AZ1019" s="72"/>
      <c r="BA1019" s="72"/>
    </row>
    <row r="1020" spans="2:53" x14ac:dyDescent="0.25">
      <c r="B1020" t="str">
        <f t="shared" si="757"/>
        <v>ALTRE IMM.NI IMMATERIALI</v>
      </c>
      <c r="C1020" s="77">
        <f t="shared" si="757"/>
        <v>0.1</v>
      </c>
      <c r="F1020" s="72"/>
      <c r="G1020" s="72"/>
      <c r="H1020" s="72"/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  <c r="U1020" s="72"/>
      <c r="V1020" s="72"/>
      <c r="W1020" s="72"/>
      <c r="X1020" s="72"/>
      <c r="Y1020" s="72"/>
      <c r="Z1020" s="72"/>
      <c r="AA1020" s="72"/>
      <c r="AB1020" s="72"/>
      <c r="AC1020" s="72"/>
      <c r="AD1020" s="72"/>
      <c r="AE1020" s="72"/>
      <c r="AF1020" s="72"/>
      <c r="AG1020" s="72"/>
      <c r="AH1020" s="72"/>
      <c r="AI1020" s="72"/>
      <c r="AJ1020" s="72"/>
      <c r="AK1020" s="72"/>
      <c r="AL1020" s="72"/>
      <c r="AM1020" s="72"/>
      <c r="AN1020" s="72"/>
      <c r="AO1020" s="72"/>
      <c r="AP1020" s="72"/>
      <c r="AQ1020" s="72"/>
      <c r="AR1020" s="72"/>
      <c r="AS1020" s="72"/>
      <c r="AT1020" s="72"/>
      <c r="AU1020" s="72"/>
      <c r="AV1020" s="72"/>
      <c r="AW1020" s="72"/>
      <c r="AX1020" s="72"/>
      <c r="AY1020" s="72"/>
      <c r="AZ1020" s="72"/>
      <c r="BA1020" s="72"/>
    </row>
    <row r="1021" spans="2:53" ht="30" x14ac:dyDescent="0.25">
      <c r="C1021" s="75"/>
      <c r="F1021" s="75" t="s">
        <v>276</v>
      </c>
      <c r="G1021" s="75" t="s">
        <v>276</v>
      </c>
      <c r="H1021" s="75" t="s">
        <v>276</v>
      </c>
      <c r="I1021" s="75" t="s">
        <v>276</v>
      </c>
      <c r="J1021" s="75" t="s">
        <v>276</v>
      </c>
      <c r="K1021" s="75" t="s">
        <v>276</v>
      </c>
      <c r="L1021" s="75" t="s">
        <v>276</v>
      </c>
      <c r="M1021" s="75" t="s">
        <v>276</v>
      </c>
      <c r="N1021" s="75" t="s">
        <v>276</v>
      </c>
      <c r="O1021" s="75" t="s">
        <v>276</v>
      </c>
      <c r="P1021" s="75" t="s">
        <v>276</v>
      </c>
      <c r="Q1021" s="75" t="s">
        <v>276</v>
      </c>
      <c r="R1021" s="75" t="s">
        <v>276</v>
      </c>
      <c r="S1021" s="75" t="s">
        <v>276</v>
      </c>
      <c r="T1021" s="75" t="s">
        <v>276</v>
      </c>
      <c r="U1021" s="75" t="s">
        <v>276</v>
      </c>
      <c r="V1021" s="75" t="s">
        <v>276</v>
      </c>
      <c r="W1021" s="75" t="s">
        <v>276</v>
      </c>
      <c r="X1021" s="75" t="s">
        <v>276</v>
      </c>
      <c r="Y1021" s="75" t="s">
        <v>276</v>
      </c>
      <c r="Z1021" s="75" t="s">
        <v>276</v>
      </c>
      <c r="AA1021" s="75" t="s">
        <v>276</v>
      </c>
      <c r="AB1021" s="75" t="s">
        <v>276</v>
      </c>
      <c r="AC1021" s="75" t="s">
        <v>276</v>
      </c>
      <c r="AD1021" s="75" t="s">
        <v>276</v>
      </c>
      <c r="AE1021" s="75" t="s">
        <v>276</v>
      </c>
      <c r="AF1021" s="75" t="s">
        <v>276</v>
      </c>
      <c r="AG1021" s="75" t="s">
        <v>276</v>
      </c>
      <c r="AH1021" s="75" t="s">
        <v>276</v>
      </c>
      <c r="AI1021" s="75" t="s">
        <v>276</v>
      </c>
      <c r="AJ1021" s="75" t="s">
        <v>276</v>
      </c>
      <c r="AK1021" s="75" t="s">
        <v>276</v>
      </c>
      <c r="AL1021" s="75" t="s">
        <v>276</v>
      </c>
      <c r="AM1021" s="75" t="s">
        <v>276</v>
      </c>
      <c r="AN1021" s="75" t="s">
        <v>276</v>
      </c>
      <c r="AO1021" s="75" t="s">
        <v>276</v>
      </c>
      <c r="AP1021" s="75" t="s">
        <v>276</v>
      </c>
      <c r="AQ1021" s="75" t="s">
        <v>276</v>
      </c>
      <c r="AR1021" s="75" t="s">
        <v>276</v>
      </c>
      <c r="AS1021" s="75" t="s">
        <v>276</v>
      </c>
      <c r="AT1021" s="75" t="s">
        <v>276</v>
      </c>
      <c r="AU1021" s="75" t="s">
        <v>276</v>
      </c>
      <c r="AV1021" s="75" t="s">
        <v>276</v>
      </c>
      <c r="AW1021" s="75" t="s">
        <v>276</v>
      </c>
      <c r="AX1021" s="75" t="s">
        <v>276</v>
      </c>
      <c r="AY1021" s="75" t="s">
        <v>276</v>
      </c>
      <c r="AZ1021" s="75" t="s">
        <v>276</v>
      </c>
      <c r="BA1021" s="75" t="s">
        <v>276</v>
      </c>
    </row>
    <row r="1022" spans="2:53" x14ac:dyDescent="0.25">
      <c r="B1022" t="str">
        <f t="shared" ref="B1022:B1028" si="758">+B1014</f>
        <v>FABBRICATI</v>
      </c>
      <c r="C1022" s="77"/>
      <c r="F1022" s="72"/>
      <c r="G1022" s="72"/>
      <c r="H1022" s="72"/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  <c r="U1022" s="72"/>
      <c r="V1022" s="72"/>
      <c r="W1022" s="72"/>
      <c r="X1022" s="72"/>
      <c r="Y1022" s="72"/>
      <c r="Z1022" s="72"/>
      <c r="AA1022" s="72"/>
      <c r="AB1022" s="72"/>
      <c r="AC1022" s="72"/>
      <c r="AD1022" s="72"/>
      <c r="AE1022" s="72"/>
      <c r="AF1022" s="72"/>
      <c r="AG1022" s="72"/>
      <c r="AH1022" s="72"/>
      <c r="AI1022" s="72"/>
      <c r="AJ1022" s="72"/>
      <c r="AK1022" s="72"/>
      <c r="AL1022" s="72"/>
      <c r="AM1022" s="72"/>
      <c r="AN1022" s="72"/>
      <c r="AO1022" s="72"/>
      <c r="AP1022" s="72"/>
      <c r="AQ1022" s="72"/>
      <c r="AR1022" s="72"/>
      <c r="AS1022" s="72"/>
      <c r="AT1022" s="72"/>
      <c r="AU1022" s="72"/>
      <c r="AV1022" s="72"/>
      <c r="AW1022" s="72"/>
      <c r="AX1022" s="72"/>
      <c r="AY1022" s="72"/>
      <c r="AZ1022" s="72"/>
      <c r="BA1022" s="72"/>
    </row>
    <row r="1023" spans="2:53" x14ac:dyDescent="0.25">
      <c r="B1023" t="str">
        <f t="shared" si="758"/>
        <v>IMPIANTI E MACCHINARI</v>
      </c>
      <c r="C1023" s="77"/>
      <c r="F1023" s="72"/>
      <c r="G1023" s="72"/>
      <c r="H1023" s="72"/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  <c r="U1023" s="72"/>
      <c r="V1023" s="72"/>
      <c r="W1023" s="72"/>
      <c r="X1023" s="72"/>
      <c r="Y1023" s="72"/>
      <c r="Z1023" s="72"/>
      <c r="AA1023" s="72"/>
      <c r="AB1023" s="72"/>
      <c r="AC1023" s="72"/>
      <c r="AD1023" s="72"/>
      <c r="AE1023" s="72"/>
      <c r="AF1023" s="72"/>
      <c r="AG1023" s="72"/>
      <c r="AH1023" s="72"/>
      <c r="AI1023" s="72"/>
      <c r="AJ1023" s="72"/>
      <c r="AK1023" s="72"/>
      <c r="AL1023" s="72"/>
      <c r="AM1023" s="72"/>
      <c r="AN1023" s="72"/>
      <c r="AO1023" s="72"/>
      <c r="AP1023" s="72"/>
      <c r="AQ1023" s="72"/>
      <c r="AR1023" s="72"/>
      <c r="AS1023" s="72"/>
      <c r="AT1023" s="72"/>
      <c r="AU1023" s="72"/>
      <c r="AV1023" s="72"/>
      <c r="AW1023" s="72"/>
      <c r="AX1023" s="72"/>
      <c r="AY1023" s="72"/>
      <c r="AZ1023" s="72"/>
      <c r="BA1023" s="72"/>
    </row>
    <row r="1024" spans="2:53" x14ac:dyDescent="0.25">
      <c r="B1024" t="str">
        <f t="shared" si="758"/>
        <v>ATTREZZATURE IND.LI E COMM.LI</v>
      </c>
      <c r="C1024" s="77"/>
      <c r="F1024" s="72"/>
      <c r="G1024" s="72"/>
      <c r="H1024" s="72"/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  <c r="U1024" s="72"/>
      <c r="V1024" s="72"/>
      <c r="W1024" s="72"/>
      <c r="X1024" s="72"/>
      <c r="Y1024" s="72"/>
      <c r="Z1024" s="72"/>
      <c r="AA1024" s="72"/>
      <c r="AB1024" s="72"/>
      <c r="AC1024" s="72"/>
      <c r="AD1024" s="72"/>
      <c r="AE1024" s="72"/>
      <c r="AF1024" s="72"/>
      <c r="AG1024" s="72"/>
      <c r="AH1024" s="72"/>
      <c r="AI1024" s="72"/>
      <c r="AJ1024" s="72"/>
      <c r="AK1024" s="72"/>
      <c r="AL1024" s="72"/>
      <c r="AM1024" s="72"/>
      <c r="AN1024" s="72"/>
      <c r="AO1024" s="72"/>
      <c r="AP1024" s="72"/>
      <c r="AQ1024" s="72"/>
      <c r="AR1024" s="72"/>
      <c r="AS1024" s="72"/>
      <c r="AT1024" s="72"/>
      <c r="AU1024" s="72"/>
      <c r="AV1024" s="72"/>
      <c r="AW1024" s="72"/>
      <c r="AX1024" s="72"/>
      <c r="AY1024" s="72"/>
      <c r="AZ1024" s="72"/>
      <c r="BA1024" s="72"/>
    </row>
    <row r="1025" spans="2:53" x14ac:dyDescent="0.25">
      <c r="B1025" t="str">
        <f t="shared" si="758"/>
        <v>ALTRI BENI</v>
      </c>
      <c r="C1025" s="77"/>
      <c r="F1025" s="72"/>
      <c r="G1025" s="72"/>
      <c r="H1025" s="72"/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  <c r="U1025" s="72"/>
      <c r="V1025" s="72"/>
      <c r="W1025" s="72"/>
      <c r="X1025" s="72"/>
      <c r="Y1025" s="72"/>
      <c r="Z1025" s="72"/>
      <c r="AA1025" s="72"/>
      <c r="AB1025" s="72"/>
      <c r="AC1025" s="72"/>
      <c r="AD1025" s="72"/>
      <c r="AE1025" s="72"/>
      <c r="AF1025" s="72"/>
      <c r="AG1025" s="72"/>
      <c r="AH1025" s="72"/>
      <c r="AI1025" s="72"/>
      <c r="AJ1025" s="72"/>
      <c r="AK1025" s="72"/>
      <c r="AL1025" s="72"/>
      <c r="AM1025" s="72"/>
      <c r="AN1025" s="72"/>
      <c r="AO1025" s="72"/>
      <c r="AP1025" s="72"/>
      <c r="AQ1025" s="72"/>
      <c r="AR1025" s="72"/>
      <c r="AS1025" s="72"/>
      <c r="AT1025" s="72"/>
      <c r="AU1025" s="72"/>
      <c r="AV1025" s="72"/>
      <c r="AW1025" s="72"/>
      <c r="AX1025" s="72"/>
      <c r="AY1025" s="72"/>
      <c r="AZ1025" s="72"/>
      <c r="BA1025" s="72"/>
    </row>
    <row r="1026" spans="2:53" x14ac:dyDescent="0.25">
      <c r="B1026" t="str">
        <f t="shared" si="758"/>
        <v>COSTI D'IMPIANTO E AMPLIAMENTO</v>
      </c>
      <c r="C1026" s="77"/>
      <c r="F1026" s="72"/>
      <c r="G1026" s="72"/>
      <c r="H1026" s="72"/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  <c r="U1026" s="72"/>
      <c r="V1026" s="72"/>
      <c r="W1026" s="72"/>
      <c r="X1026" s="72"/>
      <c r="Y1026" s="72"/>
      <c r="Z1026" s="72"/>
      <c r="AA1026" s="72"/>
      <c r="AB1026" s="72"/>
      <c r="AC1026" s="72"/>
      <c r="AD1026" s="72"/>
      <c r="AE1026" s="72"/>
      <c r="AF1026" s="72"/>
      <c r="AG1026" s="72"/>
      <c r="AH1026" s="72"/>
      <c r="AI1026" s="72"/>
      <c r="AJ1026" s="72"/>
      <c r="AK1026" s="72"/>
      <c r="AL1026" s="72"/>
      <c r="AM1026" s="72"/>
      <c r="AN1026" s="72"/>
      <c r="AO1026" s="72"/>
      <c r="AP1026" s="72"/>
      <c r="AQ1026" s="72"/>
      <c r="AR1026" s="72"/>
      <c r="AS1026" s="72"/>
      <c r="AT1026" s="72"/>
      <c r="AU1026" s="72"/>
      <c r="AV1026" s="72"/>
      <c r="AW1026" s="72"/>
      <c r="AX1026" s="72"/>
      <c r="AY1026" s="72"/>
      <c r="AZ1026" s="72"/>
      <c r="BA1026" s="72"/>
    </row>
    <row r="1027" spans="2:53" x14ac:dyDescent="0.25">
      <c r="B1027" t="str">
        <f t="shared" si="758"/>
        <v>Ricerca &amp; Sviluppo</v>
      </c>
      <c r="C1027" s="77"/>
      <c r="F1027" s="72"/>
      <c r="G1027" s="72"/>
      <c r="H1027" s="72"/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  <c r="U1027" s="72"/>
      <c r="V1027" s="72"/>
      <c r="W1027" s="72"/>
      <c r="X1027" s="72"/>
      <c r="Y1027" s="72"/>
      <c r="Z1027" s="72"/>
      <c r="AA1027" s="72"/>
      <c r="AB1027" s="72"/>
      <c r="AC1027" s="72"/>
      <c r="AD1027" s="72"/>
      <c r="AE1027" s="72"/>
      <c r="AF1027" s="72"/>
      <c r="AG1027" s="72"/>
      <c r="AH1027" s="72"/>
      <c r="AI1027" s="72"/>
      <c r="AJ1027" s="72"/>
      <c r="AK1027" s="72"/>
      <c r="AL1027" s="72"/>
      <c r="AM1027" s="72"/>
      <c r="AN1027" s="72"/>
      <c r="AO1027" s="72"/>
      <c r="AP1027" s="72"/>
      <c r="AQ1027" s="72"/>
      <c r="AR1027" s="72"/>
      <c r="AS1027" s="72"/>
      <c r="AT1027" s="72"/>
      <c r="AU1027" s="72"/>
      <c r="AV1027" s="72"/>
      <c r="AW1027" s="72"/>
      <c r="AX1027" s="72"/>
      <c r="AY1027" s="72"/>
      <c r="AZ1027" s="72"/>
      <c r="BA1027" s="72"/>
    </row>
    <row r="1028" spans="2:53" x14ac:dyDescent="0.25">
      <c r="B1028" t="str">
        <f t="shared" si="758"/>
        <v>ALTRE IMM.NI IMMATERIALI</v>
      </c>
      <c r="C1028" s="77"/>
      <c r="F1028" s="72"/>
      <c r="G1028" s="72"/>
      <c r="H1028" s="72"/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  <c r="U1028" s="72"/>
      <c r="V1028" s="72"/>
      <c r="W1028" s="72"/>
      <c r="X1028" s="72"/>
      <c r="Y1028" s="72"/>
      <c r="Z1028" s="72"/>
      <c r="AA1028" s="72"/>
      <c r="AB1028" s="72"/>
      <c r="AC1028" s="72"/>
      <c r="AD1028" s="72"/>
      <c r="AE1028" s="72"/>
      <c r="AF1028" s="72"/>
      <c r="AG1028" s="72"/>
      <c r="AH1028" s="72"/>
      <c r="AI1028" s="72"/>
      <c r="AJ1028" s="72"/>
      <c r="AK1028" s="72"/>
      <c r="AL1028" s="72"/>
      <c r="AM1028" s="72"/>
      <c r="AN1028" s="72"/>
      <c r="AO1028" s="72"/>
      <c r="AP1028" s="72"/>
      <c r="AQ1028" s="72"/>
      <c r="AR1028" s="72"/>
      <c r="AS1028" s="72"/>
      <c r="AT1028" s="72"/>
      <c r="AU1028" s="72"/>
      <c r="AV1028" s="72"/>
      <c r="AW1028" s="72"/>
      <c r="AX1028" s="72"/>
      <c r="AY1028" s="72"/>
      <c r="AZ1028" s="72"/>
      <c r="BA1028" s="72"/>
    </row>
    <row r="1030" spans="2:53" ht="30" x14ac:dyDescent="0.25">
      <c r="C1030" s="75" t="s">
        <v>274</v>
      </c>
      <c r="F1030" s="75" t="s">
        <v>275</v>
      </c>
      <c r="G1030" s="75" t="s">
        <v>275</v>
      </c>
      <c r="H1030" s="75" t="s">
        <v>275</v>
      </c>
      <c r="I1030" s="75" t="s">
        <v>275</v>
      </c>
      <c r="J1030" s="75" t="s">
        <v>275</v>
      </c>
      <c r="K1030" s="75" t="s">
        <v>275</v>
      </c>
      <c r="L1030" s="75" t="s">
        <v>275</v>
      </c>
      <c r="M1030" s="75" t="s">
        <v>275</v>
      </c>
      <c r="N1030" s="75" t="s">
        <v>275</v>
      </c>
      <c r="O1030" s="75" t="s">
        <v>275</v>
      </c>
      <c r="P1030" s="75" t="s">
        <v>275</v>
      </c>
      <c r="Q1030" s="75" t="s">
        <v>275</v>
      </c>
      <c r="R1030" s="75" t="s">
        <v>275</v>
      </c>
      <c r="S1030" s="75" t="s">
        <v>275</v>
      </c>
      <c r="T1030" s="75" t="s">
        <v>275</v>
      </c>
      <c r="U1030" s="75" t="s">
        <v>275</v>
      </c>
      <c r="V1030" s="75" t="s">
        <v>275</v>
      </c>
      <c r="W1030" s="75" t="s">
        <v>275</v>
      </c>
      <c r="X1030" s="75" t="s">
        <v>275</v>
      </c>
      <c r="Y1030" s="75" t="s">
        <v>275</v>
      </c>
      <c r="Z1030" s="75" t="s">
        <v>275</v>
      </c>
      <c r="AA1030" s="75" t="s">
        <v>275</v>
      </c>
      <c r="AB1030" s="75" t="s">
        <v>275</v>
      </c>
      <c r="AC1030" s="75" t="s">
        <v>275</v>
      </c>
      <c r="AD1030" s="75" t="s">
        <v>275</v>
      </c>
      <c r="AE1030" s="75" t="s">
        <v>275</v>
      </c>
      <c r="AF1030" s="75" t="s">
        <v>275</v>
      </c>
      <c r="AG1030" s="75" t="s">
        <v>275</v>
      </c>
      <c r="AH1030" s="75" t="s">
        <v>275</v>
      </c>
      <c r="AI1030" s="75" t="s">
        <v>275</v>
      </c>
      <c r="AJ1030" s="75" t="s">
        <v>275</v>
      </c>
      <c r="AK1030" s="75" t="s">
        <v>275</v>
      </c>
      <c r="AL1030" s="75" t="s">
        <v>275</v>
      </c>
      <c r="AM1030" s="75" t="s">
        <v>275</v>
      </c>
      <c r="AN1030" s="75" t="s">
        <v>275</v>
      </c>
      <c r="AO1030" s="75" t="s">
        <v>275</v>
      </c>
      <c r="AP1030" s="75" t="s">
        <v>275</v>
      </c>
      <c r="AQ1030" s="75" t="s">
        <v>275</v>
      </c>
      <c r="AR1030" s="75" t="s">
        <v>275</v>
      </c>
      <c r="AS1030" s="75" t="s">
        <v>275</v>
      </c>
      <c r="AT1030" s="75" t="s">
        <v>275</v>
      </c>
      <c r="AU1030" s="75" t="s">
        <v>275</v>
      </c>
      <c r="AV1030" s="75" t="s">
        <v>275</v>
      </c>
      <c r="AW1030" s="75" t="s">
        <v>275</v>
      </c>
      <c r="AX1030" s="75" t="s">
        <v>275</v>
      </c>
      <c r="AY1030" s="75" t="s">
        <v>275</v>
      </c>
      <c r="AZ1030" s="75" t="s">
        <v>275</v>
      </c>
      <c r="BA1030" s="75" t="s">
        <v>275</v>
      </c>
    </row>
    <row r="1031" spans="2:53" x14ac:dyDescent="0.25">
      <c r="B1031" t="str">
        <f t="shared" ref="B1031:C1037" si="759">+B1014</f>
        <v>FABBRICATI</v>
      </c>
      <c r="C1031" s="77">
        <f t="shared" si="759"/>
        <v>0.1</v>
      </c>
      <c r="F1031" s="72"/>
      <c r="G1031" s="72"/>
      <c r="H1031" s="72"/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  <c r="U1031" s="72"/>
      <c r="V1031" s="72"/>
      <c r="W1031" s="72"/>
      <c r="X1031" s="72"/>
      <c r="Y1031" s="72"/>
      <c r="Z1031" s="72"/>
      <c r="AA1031" s="72"/>
      <c r="AB1031" s="72"/>
      <c r="AC1031" s="72"/>
      <c r="AD1031" s="72"/>
      <c r="AE1031" s="72"/>
      <c r="AF1031" s="72"/>
      <c r="AG1031" s="72"/>
      <c r="AH1031" s="72"/>
      <c r="AI1031" s="72"/>
      <c r="AJ1031" s="72"/>
      <c r="AK1031" s="72"/>
      <c r="AL1031" s="72"/>
      <c r="AM1031" s="72"/>
      <c r="AN1031" s="72"/>
      <c r="AO1031" s="72"/>
      <c r="AP1031" s="72"/>
      <c r="AQ1031" s="72"/>
      <c r="AR1031" s="72"/>
      <c r="AS1031" s="72"/>
      <c r="AT1031" s="72"/>
      <c r="AU1031" s="72"/>
      <c r="AV1031" s="72"/>
      <c r="AW1031" s="72"/>
      <c r="AX1031" s="72"/>
      <c r="AY1031" s="72"/>
      <c r="AZ1031" s="72"/>
      <c r="BA1031" s="72"/>
    </row>
    <row r="1032" spans="2:53" x14ac:dyDescent="0.25">
      <c r="B1032" t="str">
        <f t="shared" si="759"/>
        <v>IMPIANTI E MACCHINARI</v>
      </c>
      <c r="C1032" s="77">
        <f t="shared" si="759"/>
        <v>0.1</v>
      </c>
      <c r="F1032" s="72"/>
      <c r="G1032" s="72"/>
      <c r="H1032" s="72"/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  <c r="U1032" s="72"/>
      <c r="V1032" s="72"/>
      <c r="W1032" s="72"/>
      <c r="X1032" s="72"/>
      <c r="Y1032" s="72"/>
      <c r="Z1032" s="72"/>
      <c r="AA1032" s="72"/>
      <c r="AB1032" s="72"/>
      <c r="AC1032" s="72"/>
      <c r="AD1032" s="72"/>
      <c r="AE1032" s="72"/>
      <c r="AF1032" s="72"/>
      <c r="AG1032" s="72"/>
      <c r="AH1032" s="72"/>
      <c r="AI1032" s="72"/>
      <c r="AJ1032" s="72"/>
      <c r="AK1032" s="72"/>
      <c r="AL1032" s="72"/>
      <c r="AM1032" s="72"/>
      <c r="AN1032" s="72"/>
      <c r="AO1032" s="72"/>
      <c r="AP1032" s="72"/>
      <c r="AQ1032" s="72"/>
      <c r="AR1032" s="72"/>
      <c r="AS1032" s="72"/>
      <c r="AT1032" s="72"/>
      <c r="AU1032" s="72"/>
      <c r="AV1032" s="72"/>
      <c r="AW1032" s="72"/>
      <c r="AX1032" s="72"/>
      <c r="AY1032" s="72"/>
      <c r="AZ1032" s="72"/>
      <c r="BA1032" s="72"/>
    </row>
    <row r="1033" spans="2:53" x14ac:dyDescent="0.25">
      <c r="B1033" t="str">
        <f t="shared" si="759"/>
        <v>ATTREZZATURE IND.LI E COMM.LI</v>
      </c>
      <c r="C1033" s="77">
        <f t="shared" si="759"/>
        <v>0.1</v>
      </c>
      <c r="F1033" s="72"/>
      <c r="G1033" s="72"/>
      <c r="H1033" s="72"/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  <c r="U1033" s="72"/>
      <c r="V1033" s="72"/>
      <c r="W1033" s="72"/>
      <c r="X1033" s="72"/>
      <c r="Y1033" s="72"/>
      <c r="Z1033" s="72"/>
      <c r="AA1033" s="72"/>
      <c r="AB1033" s="72"/>
      <c r="AC1033" s="72"/>
      <c r="AD1033" s="72"/>
      <c r="AE1033" s="72"/>
      <c r="AF1033" s="72"/>
      <c r="AG1033" s="72"/>
      <c r="AH1033" s="72"/>
      <c r="AI1033" s="72"/>
      <c r="AJ1033" s="72"/>
      <c r="AK1033" s="72"/>
      <c r="AL1033" s="72"/>
      <c r="AM1033" s="72"/>
      <c r="AN1033" s="72"/>
      <c r="AO1033" s="72"/>
      <c r="AP1033" s="72"/>
      <c r="AQ1033" s="72"/>
      <c r="AR1033" s="72"/>
      <c r="AS1033" s="72"/>
      <c r="AT1033" s="72"/>
      <c r="AU1033" s="72"/>
      <c r="AV1033" s="72"/>
      <c r="AW1033" s="72"/>
      <c r="AX1033" s="72"/>
      <c r="AY1033" s="72"/>
      <c r="AZ1033" s="72"/>
      <c r="BA1033" s="72"/>
    </row>
    <row r="1034" spans="2:53" x14ac:dyDescent="0.25">
      <c r="B1034" t="str">
        <f t="shared" si="759"/>
        <v>ALTRI BENI</v>
      </c>
      <c r="C1034" s="77">
        <f t="shared" si="759"/>
        <v>0.1</v>
      </c>
      <c r="F1034" s="72"/>
      <c r="G1034" s="72"/>
      <c r="H1034" s="72"/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  <c r="U1034" s="72"/>
      <c r="V1034" s="72"/>
      <c r="W1034" s="72"/>
      <c r="X1034" s="72"/>
      <c r="Y1034" s="72"/>
      <c r="Z1034" s="72"/>
      <c r="AA1034" s="72"/>
      <c r="AB1034" s="72"/>
      <c r="AC1034" s="72"/>
      <c r="AD1034" s="72"/>
      <c r="AE1034" s="72"/>
      <c r="AF1034" s="72"/>
      <c r="AG1034" s="72"/>
      <c r="AH1034" s="72"/>
      <c r="AI1034" s="72"/>
      <c r="AJ1034" s="72"/>
      <c r="AK1034" s="72"/>
      <c r="AL1034" s="72"/>
      <c r="AM1034" s="72"/>
      <c r="AN1034" s="72"/>
      <c r="AO1034" s="72"/>
      <c r="AP1034" s="72"/>
      <c r="AQ1034" s="72"/>
      <c r="AR1034" s="72"/>
      <c r="AS1034" s="72"/>
      <c r="AT1034" s="72"/>
      <c r="AU1034" s="72"/>
      <c r="AV1034" s="72"/>
      <c r="AW1034" s="72"/>
      <c r="AX1034" s="72"/>
      <c r="AY1034" s="72"/>
      <c r="AZ1034" s="72"/>
      <c r="BA1034" s="72"/>
    </row>
    <row r="1035" spans="2:53" x14ac:dyDescent="0.25">
      <c r="B1035" t="str">
        <f t="shared" si="759"/>
        <v>COSTI D'IMPIANTO E AMPLIAMENTO</v>
      </c>
      <c r="C1035" s="77">
        <f t="shared" si="759"/>
        <v>0.1</v>
      </c>
      <c r="F1035" s="72"/>
      <c r="G1035" s="72"/>
      <c r="H1035" s="72"/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  <c r="U1035" s="72"/>
      <c r="V1035" s="72"/>
      <c r="W1035" s="72"/>
      <c r="X1035" s="72"/>
      <c r="Y1035" s="72"/>
      <c r="Z1035" s="72"/>
      <c r="AA1035" s="72"/>
      <c r="AB1035" s="72"/>
      <c r="AC1035" s="72"/>
      <c r="AD1035" s="72"/>
      <c r="AE1035" s="72"/>
      <c r="AF1035" s="72"/>
      <c r="AG1035" s="72"/>
      <c r="AH1035" s="72"/>
      <c r="AI1035" s="72"/>
      <c r="AJ1035" s="72"/>
      <c r="AK1035" s="72"/>
      <c r="AL1035" s="72"/>
      <c r="AM1035" s="72"/>
      <c r="AN1035" s="72"/>
      <c r="AO1035" s="72"/>
      <c r="AP1035" s="72"/>
      <c r="AQ1035" s="72"/>
      <c r="AR1035" s="72"/>
      <c r="AS1035" s="72"/>
      <c r="AT1035" s="72"/>
      <c r="AU1035" s="72"/>
      <c r="AV1035" s="72"/>
      <c r="AW1035" s="72"/>
      <c r="AX1035" s="72"/>
      <c r="AY1035" s="72"/>
      <c r="AZ1035" s="72"/>
      <c r="BA1035" s="72"/>
    </row>
    <row r="1036" spans="2:53" x14ac:dyDescent="0.25">
      <c r="B1036" t="str">
        <f t="shared" si="759"/>
        <v>Ricerca &amp; Sviluppo</v>
      </c>
      <c r="C1036" s="77">
        <f t="shared" si="759"/>
        <v>0.1</v>
      </c>
      <c r="F1036" s="72"/>
      <c r="G1036" s="72"/>
      <c r="H1036" s="72"/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  <c r="U1036" s="72"/>
      <c r="V1036" s="72"/>
      <c r="W1036" s="72"/>
      <c r="X1036" s="72"/>
      <c r="Y1036" s="72"/>
      <c r="Z1036" s="72"/>
      <c r="AA1036" s="72"/>
      <c r="AB1036" s="72"/>
      <c r="AC1036" s="72"/>
      <c r="AD1036" s="72"/>
      <c r="AE1036" s="72"/>
      <c r="AF1036" s="72"/>
      <c r="AG1036" s="72"/>
      <c r="AH1036" s="72"/>
      <c r="AI1036" s="72"/>
      <c r="AJ1036" s="72"/>
      <c r="AK1036" s="72"/>
      <c r="AL1036" s="72"/>
      <c r="AM1036" s="72"/>
      <c r="AN1036" s="72"/>
      <c r="AO1036" s="72"/>
      <c r="AP1036" s="72"/>
      <c r="AQ1036" s="72"/>
      <c r="AR1036" s="72"/>
      <c r="AS1036" s="72"/>
      <c r="AT1036" s="72"/>
      <c r="AU1036" s="72"/>
      <c r="AV1036" s="72"/>
      <c r="AW1036" s="72"/>
      <c r="AX1036" s="72"/>
      <c r="AY1036" s="72"/>
      <c r="AZ1036" s="72"/>
      <c r="BA1036" s="72"/>
    </row>
    <row r="1037" spans="2:53" x14ac:dyDescent="0.25">
      <c r="B1037" t="str">
        <f t="shared" si="759"/>
        <v>ALTRE IMM.NI IMMATERIALI</v>
      </c>
      <c r="C1037" s="77">
        <f t="shared" si="759"/>
        <v>0.1</v>
      </c>
      <c r="F1037" s="72"/>
      <c r="G1037" s="72"/>
      <c r="H1037" s="72"/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  <c r="U1037" s="72"/>
      <c r="V1037" s="72"/>
      <c r="W1037" s="72"/>
      <c r="X1037" s="72"/>
      <c r="Y1037" s="72"/>
      <c r="Z1037" s="72"/>
      <c r="AA1037" s="72"/>
      <c r="AB1037" s="72"/>
      <c r="AC1037" s="72"/>
      <c r="AD1037" s="72"/>
      <c r="AE1037" s="72"/>
      <c r="AF1037" s="72"/>
      <c r="AG1037" s="72"/>
      <c r="AH1037" s="72"/>
      <c r="AI1037" s="72"/>
      <c r="AJ1037" s="72"/>
      <c r="AK1037" s="72"/>
      <c r="AL1037" s="72"/>
      <c r="AM1037" s="72"/>
      <c r="AN1037" s="72"/>
      <c r="AO1037" s="72"/>
      <c r="AP1037" s="72"/>
      <c r="AQ1037" s="72"/>
      <c r="AR1037" s="72"/>
      <c r="AS1037" s="72"/>
      <c r="AT1037" s="72"/>
      <c r="AU1037" s="72"/>
      <c r="AV1037" s="72"/>
      <c r="AW1037" s="72"/>
      <c r="AX1037" s="72"/>
      <c r="AY1037" s="72"/>
      <c r="AZ1037" s="72"/>
      <c r="BA1037" s="72"/>
    </row>
    <row r="1038" spans="2:53" ht="30" x14ac:dyDescent="0.25">
      <c r="C1038" s="75"/>
      <c r="F1038" s="75" t="s">
        <v>276</v>
      </c>
      <c r="G1038" s="75" t="s">
        <v>276</v>
      </c>
      <c r="H1038" s="75" t="s">
        <v>276</v>
      </c>
      <c r="I1038" s="75" t="s">
        <v>276</v>
      </c>
      <c r="J1038" s="75" t="s">
        <v>276</v>
      </c>
      <c r="K1038" s="75" t="s">
        <v>276</v>
      </c>
      <c r="L1038" s="75" t="s">
        <v>276</v>
      </c>
      <c r="M1038" s="75" t="s">
        <v>276</v>
      </c>
      <c r="N1038" s="75" t="s">
        <v>276</v>
      </c>
      <c r="O1038" s="75" t="s">
        <v>276</v>
      </c>
      <c r="P1038" s="75" t="s">
        <v>276</v>
      </c>
      <c r="Q1038" s="75" t="s">
        <v>276</v>
      </c>
      <c r="R1038" s="75" t="s">
        <v>276</v>
      </c>
      <c r="S1038" s="75" t="s">
        <v>276</v>
      </c>
      <c r="T1038" s="75" t="s">
        <v>276</v>
      </c>
      <c r="U1038" s="75" t="s">
        <v>276</v>
      </c>
      <c r="V1038" s="75" t="s">
        <v>276</v>
      </c>
      <c r="W1038" s="75" t="s">
        <v>276</v>
      </c>
      <c r="X1038" s="75" t="s">
        <v>276</v>
      </c>
      <c r="Y1038" s="75" t="s">
        <v>276</v>
      </c>
      <c r="Z1038" s="75" t="s">
        <v>276</v>
      </c>
      <c r="AA1038" s="75" t="s">
        <v>276</v>
      </c>
      <c r="AB1038" s="75" t="s">
        <v>276</v>
      </c>
      <c r="AC1038" s="75" t="s">
        <v>276</v>
      </c>
      <c r="AD1038" s="75" t="s">
        <v>276</v>
      </c>
      <c r="AE1038" s="75" t="s">
        <v>276</v>
      </c>
      <c r="AF1038" s="75" t="s">
        <v>276</v>
      </c>
      <c r="AG1038" s="75" t="s">
        <v>276</v>
      </c>
      <c r="AH1038" s="75" t="s">
        <v>276</v>
      </c>
      <c r="AI1038" s="75" t="s">
        <v>276</v>
      </c>
      <c r="AJ1038" s="75" t="s">
        <v>276</v>
      </c>
      <c r="AK1038" s="75" t="s">
        <v>276</v>
      </c>
      <c r="AL1038" s="75" t="s">
        <v>276</v>
      </c>
      <c r="AM1038" s="75" t="s">
        <v>276</v>
      </c>
      <c r="AN1038" s="75" t="s">
        <v>276</v>
      </c>
      <c r="AO1038" s="75" t="s">
        <v>276</v>
      </c>
      <c r="AP1038" s="75" t="s">
        <v>276</v>
      </c>
      <c r="AQ1038" s="75" t="s">
        <v>276</v>
      </c>
      <c r="AR1038" s="75" t="s">
        <v>276</v>
      </c>
      <c r="AS1038" s="75" t="s">
        <v>276</v>
      </c>
      <c r="AT1038" s="75" t="s">
        <v>276</v>
      </c>
      <c r="AU1038" s="75" t="s">
        <v>276</v>
      </c>
      <c r="AV1038" s="75" t="s">
        <v>276</v>
      </c>
      <c r="AW1038" s="75" t="s">
        <v>276</v>
      </c>
      <c r="AX1038" s="75" t="s">
        <v>276</v>
      </c>
      <c r="AY1038" s="75" t="s">
        <v>276</v>
      </c>
      <c r="AZ1038" s="75" t="s">
        <v>276</v>
      </c>
      <c r="BA1038" s="75" t="s">
        <v>276</v>
      </c>
    </row>
    <row r="1039" spans="2:53" x14ac:dyDescent="0.25">
      <c r="B1039" t="str">
        <f t="shared" ref="B1039:B1045" si="760">+B1031</f>
        <v>FABBRICATI</v>
      </c>
      <c r="C1039" s="77"/>
      <c r="F1039" s="72"/>
      <c r="G1039" s="72"/>
      <c r="H1039" s="72"/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  <c r="U1039" s="72"/>
      <c r="V1039" s="72"/>
      <c r="W1039" s="72"/>
      <c r="X1039" s="72"/>
      <c r="Y1039" s="72"/>
      <c r="Z1039" s="72"/>
      <c r="AA1039" s="72"/>
      <c r="AB1039" s="72"/>
      <c r="AC1039" s="72"/>
      <c r="AD1039" s="72"/>
      <c r="AE1039" s="72"/>
      <c r="AF1039" s="72"/>
      <c r="AG1039" s="72"/>
      <c r="AH1039" s="72"/>
      <c r="AI1039" s="72"/>
      <c r="AJ1039" s="72"/>
      <c r="AK1039" s="72"/>
      <c r="AL1039" s="72"/>
      <c r="AM1039" s="72"/>
      <c r="AN1039" s="72"/>
      <c r="AO1039" s="72"/>
      <c r="AP1039" s="72"/>
      <c r="AQ1039" s="72"/>
      <c r="AR1039" s="72"/>
      <c r="AS1039" s="72"/>
      <c r="AT1039" s="72"/>
      <c r="AU1039" s="72"/>
      <c r="AV1039" s="72"/>
      <c r="AW1039" s="72"/>
      <c r="AX1039" s="72"/>
      <c r="AY1039" s="72"/>
      <c r="AZ1039" s="72"/>
      <c r="BA1039" s="72"/>
    </row>
    <row r="1040" spans="2:53" x14ac:dyDescent="0.25">
      <c r="B1040" t="str">
        <f t="shared" si="760"/>
        <v>IMPIANTI E MACCHINARI</v>
      </c>
      <c r="C1040" s="77"/>
      <c r="F1040" s="72"/>
      <c r="G1040" s="72"/>
      <c r="H1040" s="72"/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  <c r="U1040" s="72"/>
      <c r="V1040" s="72"/>
      <c r="W1040" s="72"/>
      <c r="X1040" s="72"/>
      <c r="Y1040" s="72"/>
      <c r="Z1040" s="72"/>
      <c r="AA1040" s="72"/>
      <c r="AB1040" s="72"/>
      <c r="AC1040" s="72"/>
      <c r="AD1040" s="72"/>
      <c r="AE1040" s="72"/>
      <c r="AF1040" s="72"/>
      <c r="AG1040" s="72"/>
      <c r="AH1040" s="72"/>
      <c r="AI1040" s="72"/>
      <c r="AJ1040" s="72"/>
      <c r="AK1040" s="72"/>
      <c r="AL1040" s="72"/>
      <c r="AM1040" s="72"/>
      <c r="AN1040" s="72"/>
      <c r="AO1040" s="72"/>
      <c r="AP1040" s="72"/>
      <c r="AQ1040" s="72"/>
      <c r="AR1040" s="72"/>
      <c r="AS1040" s="72"/>
      <c r="AT1040" s="72"/>
      <c r="AU1040" s="72"/>
      <c r="AV1040" s="72"/>
      <c r="AW1040" s="72"/>
      <c r="AX1040" s="72"/>
      <c r="AY1040" s="72"/>
      <c r="AZ1040" s="72"/>
      <c r="BA1040" s="72"/>
    </row>
    <row r="1041" spans="2:53" x14ac:dyDescent="0.25">
      <c r="B1041" t="str">
        <f t="shared" si="760"/>
        <v>ATTREZZATURE IND.LI E COMM.LI</v>
      </c>
      <c r="C1041" s="77"/>
      <c r="F1041" s="72"/>
      <c r="G1041" s="72"/>
      <c r="H1041" s="72"/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  <c r="U1041" s="72"/>
      <c r="V1041" s="72"/>
      <c r="W1041" s="72"/>
      <c r="X1041" s="72"/>
      <c r="Y1041" s="72"/>
      <c r="Z1041" s="72"/>
      <c r="AA1041" s="72"/>
      <c r="AB1041" s="72"/>
      <c r="AC1041" s="72"/>
      <c r="AD1041" s="72"/>
      <c r="AE1041" s="72"/>
      <c r="AF1041" s="72"/>
      <c r="AG1041" s="72"/>
      <c r="AH1041" s="72"/>
      <c r="AI1041" s="72"/>
      <c r="AJ1041" s="72"/>
      <c r="AK1041" s="72"/>
      <c r="AL1041" s="72"/>
      <c r="AM1041" s="72"/>
      <c r="AN1041" s="72"/>
      <c r="AO1041" s="72"/>
      <c r="AP1041" s="72"/>
      <c r="AQ1041" s="72"/>
      <c r="AR1041" s="72"/>
      <c r="AS1041" s="72"/>
      <c r="AT1041" s="72"/>
      <c r="AU1041" s="72"/>
      <c r="AV1041" s="72"/>
      <c r="AW1041" s="72"/>
      <c r="AX1041" s="72"/>
      <c r="AY1041" s="72"/>
      <c r="AZ1041" s="72"/>
      <c r="BA1041" s="72"/>
    </row>
    <row r="1042" spans="2:53" x14ac:dyDescent="0.25">
      <c r="B1042" t="str">
        <f t="shared" si="760"/>
        <v>ALTRI BENI</v>
      </c>
      <c r="C1042" s="77"/>
      <c r="F1042" s="72"/>
      <c r="G1042" s="72"/>
      <c r="H1042" s="72"/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  <c r="U1042" s="72"/>
      <c r="V1042" s="72"/>
      <c r="W1042" s="72"/>
      <c r="X1042" s="72"/>
      <c r="Y1042" s="72"/>
      <c r="Z1042" s="72"/>
      <c r="AA1042" s="72"/>
      <c r="AB1042" s="72"/>
      <c r="AC1042" s="72"/>
      <c r="AD1042" s="72"/>
      <c r="AE1042" s="72"/>
      <c r="AF1042" s="72"/>
      <c r="AG1042" s="72"/>
      <c r="AH1042" s="72"/>
      <c r="AI1042" s="72"/>
      <c r="AJ1042" s="72"/>
      <c r="AK1042" s="72"/>
      <c r="AL1042" s="72"/>
      <c r="AM1042" s="72"/>
      <c r="AN1042" s="72"/>
      <c r="AO1042" s="72"/>
      <c r="AP1042" s="72"/>
      <c r="AQ1042" s="72"/>
      <c r="AR1042" s="72"/>
      <c r="AS1042" s="72"/>
      <c r="AT1042" s="72"/>
      <c r="AU1042" s="72"/>
      <c r="AV1042" s="72"/>
      <c r="AW1042" s="72"/>
      <c r="AX1042" s="72"/>
      <c r="AY1042" s="72"/>
      <c r="AZ1042" s="72"/>
      <c r="BA1042" s="72"/>
    </row>
    <row r="1043" spans="2:53" x14ac:dyDescent="0.25">
      <c r="B1043" t="str">
        <f t="shared" si="760"/>
        <v>COSTI D'IMPIANTO E AMPLIAMENTO</v>
      </c>
      <c r="C1043" s="77"/>
      <c r="F1043" s="72"/>
      <c r="G1043" s="72"/>
      <c r="H1043" s="72"/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  <c r="U1043" s="72"/>
      <c r="V1043" s="72"/>
      <c r="W1043" s="72"/>
      <c r="X1043" s="72"/>
      <c r="Y1043" s="72"/>
      <c r="Z1043" s="72"/>
      <c r="AA1043" s="72"/>
      <c r="AB1043" s="72"/>
      <c r="AC1043" s="72"/>
      <c r="AD1043" s="72"/>
      <c r="AE1043" s="72"/>
      <c r="AF1043" s="72"/>
      <c r="AG1043" s="72"/>
      <c r="AH1043" s="72"/>
      <c r="AI1043" s="72"/>
      <c r="AJ1043" s="72"/>
      <c r="AK1043" s="72"/>
      <c r="AL1043" s="72"/>
      <c r="AM1043" s="72"/>
      <c r="AN1043" s="72"/>
      <c r="AO1043" s="72"/>
      <c r="AP1043" s="72"/>
      <c r="AQ1043" s="72"/>
      <c r="AR1043" s="72"/>
      <c r="AS1043" s="72"/>
      <c r="AT1043" s="72"/>
      <c r="AU1043" s="72"/>
      <c r="AV1043" s="72"/>
      <c r="AW1043" s="72"/>
      <c r="AX1043" s="72"/>
      <c r="AY1043" s="72"/>
      <c r="AZ1043" s="72"/>
      <c r="BA1043" s="72"/>
    </row>
    <row r="1044" spans="2:53" x14ac:dyDescent="0.25">
      <c r="B1044" t="str">
        <f t="shared" si="760"/>
        <v>Ricerca &amp; Sviluppo</v>
      </c>
      <c r="C1044" s="77"/>
      <c r="F1044" s="72"/>
      <c r="G1044" s="72"/>
      <c r="H1044" s="72"/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  <c r="U1044" s="72"/>
      <c r="V1044" s="72"/>
      <c r="W1044" s="72"/>
      <c r="X1044" s="72"/>
      <c r="Y1044" s="72"/>
      <c r="Z1044" s="72"/>
      <c r="AA1044" s="72"/>
      <c r="AB1044" s="72"/>
      <c r="AC1044" s="72"/>
      <c r="AD1044" s="72"/>
      <c r="AE1044" s="72"/>
      <c r="AF1044" s="72"/>
      <c r="AG1044" s="72"/>
      <c r="AH1044" s="72"/>
      <c r="AI1044" s="72"/>
      <c r="AJ1044" s="72"/>
      <c r="AK1044" s="72"/>
      <c r="AL1044" s="72"/>
      <c r="AM1044" s="72"/>
      <c r="AN1044" s="72"/>
      <c r="AO1044" s="72"/>
      <c r="AP1044" s="72"/>
      <c r="AQ1044" s="72"/>
      <c r="AR1044" s="72"/>
      <c r="AS1044" s="72"/>
      <c r="AT1044" s="72"/>
      <c r="AU1044" s="72"/>
      <c r="AV1044" s="72"/>
      <c r="AW1044" s="72"/>
      <c r="AX1044" s="72"/>
      <c r="AY1044" s="72"/>
      <c r="AZ1044" s="72"/>
      <c r="BA1044" s="72"/>
    </row>
    <row r="1045" spans="2:53" x14ac:dyDescent="0.25">
      <c r="B1045" t="str">
        <f t="shared" si="760"/>
        <v>ALTRE IMM.NI IMMATERIALI</v>
      </c>
      <c r="C1045" s="77"/>
      <c r="F1045" s="72"/>
      <c r="G1045" s="72"/>
      <c r="H1045" s="72"/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  <c r="U1045" s="72"/>
      <c r="V1045" s="72"/>
      <c r="W1045" s="72"/>
      <c r="X1045" s="72"/>
      <c r="Y1045" s="72"/>
      <c r="Z1045" s="72"/>
      <c r="AA1045" s="72"/>
      <c r="AB1045" s="72"/>
      <c r="AC1045" s="72"/>
      <c r="AD1045" s="72"/>
      <c r="AE1045" s="72"/>
      <c r="AF1045" s="72"/>
      <c r="AG1045" s="72"/>
      <c r="AH1045" s="72"/>
      <c r="AI1045" s="72"/>
      <c r="AJ1045" s="72"/>
      <c r="AK1045" s="72"/>
      <c r="AL1045" s="72"/>
      <c r="AM1045" s="72"/>
      <c r="AN1045" s="72"/>
      <c r="AO1045" s="72"/>
      <c r="AP1045" s="72"/>
      <c r="AQ1045" s="72"/>
      <c r="AR1045" s="72"/>
      <c r="AS1045" s="72"/>
      <c r="AT1045" s="72"/>
      <c r="AU1045" s="72"/>
      <c r="AV1045" s="72"/>
      <c r="AW1045" s="72"/>
      <c r="AX1045" s="72"/>
      <c r="AY1045" s="72"/>
      <c r="AZ1045" s="72"/>
      <c r="BA1045" s="72"/>
    </row>
    <row r="1047" spans="2:53" ht="30" x14ac:dyDescent="0.25">
      <c r="C1047" s="75" t="s">
        <v>274</v>
      </c>
      <c r="F1047" s="75" t="s">
        <v>275</v>
      </c>
      <c r="G1047" s="75" t="s">
        <v>275</v>
      </c>
      <c r="H1047" s="75" t="s">
        <v>275</v>
      </c>
      <c r="I1047" s="75" t="s">
        <v>275</v>
      </c>
      <c r="J1047" s="75" t="s">
        <v>275</v>
      </c>
      <c r="K1047" s="75" t="s">
        <v>275</v>
      </c>
      <c r="L1047" s="75" t="s">
        <v>275</v>
      </c>
      <c r="M1047" s="75" t="s">
        <v>275</v>
      </c>
      <c r="N1047" s="75" t="s">
        <v>275</v>
      </c>
      <c r="O1047" s="75" t="s">
        <v>275</v>
      </c>
      <c r="P1047" s="75" t="s">
        <v>275</v>
      </c>
      <c r="Q1047" s="75" t="s">
        <v>275</v>
      </c>
      <c r="R1047" s="75" t="s">
        <v>275</v>
      </c>
      <c r="S1047" s="75" t="s">
        <v>275</v>
      </c>
      <c r="T1047" s="75" t="s">
        <v>275</v>
      </c>
      <c r="U1047" s="75" t="s">
        <v>275</v>
      </c>
      <c r="V1047" s="75" t="s">
        <v>275</v>
      </c>
      <c r="W1047" s="75" t="s">
        <v>275</v>
      </c>
      <c r="X1047" s="75" t="s">
        <v>275</v>
      </c>
      <c r="Y1047" s="75" t="s">
        <v>275</v>
      </c>
      <c r="Z1047" s="75" t="s">
        <v>275</v>
      </c>
      <c r="AA1047" s="75" t="s">
        <v>275</v>
      </c>
      <c r="AB1047" s="75" t="s">
        <v>275</v>
      </c>
      <c r="AC1047" s="75" t="s">
        <v>275</v>
      </c>
      <c r="AD1047" s="75" t="s">
        <v>275</v>
      </c>
      <c r="AE1047" s="75" t="s">
        <v>275</v>
      </c>
      <c r="AF1047" s="75" t="s">
        <v>275</v>
      </c>
      <c r="AG1047" s="75" t="s">
        <v>275</v>
      </c>
      <c r="AH1047" s="75" t="s">
        <v>275</v>
      </c>
      <c r="AI1047" s="75" t="s">
        <v>275</v>
      </c>
      <c r="AJ1047" s="75" t="s">
        <v>275</v>
      </c>
      <c r="AK1047" s="75" t="s">
        <v>275</v>
      </c>
      <c r="AL1047" s="75" t="s">
        <v>275</v>
      </c>
      <c r="AM1047" s="75" t="s">
        <v>275</v>
      </c>
      <c r="AN1047" s="75" t="s">
        <v>275</v>
      </c>
      <c r="AO1047" s="75" t="s">
        <v>275</v>
      </c>
      <c r="AP1047" s="75" t="s">
        <v>275</v>
      </c>
      <c r="AQ1047" s="75" t="s">
        <v>275</v>
      </c>
      <c r="AR1047" s="75" t="s">
        <v>275</v>
      </c>
      <c r="AS1047" s="75" t="s">
        <v>275</v>
      </c>
      <c r="AT1047" s="75" t="s">
        <v>275</v>
      </c>
      <c r="AU1047" s="75" t="s">
        <v>275</v>
      </c>
      <c r="AV1047" s="75" t="s">
        <v>275</v>
      </c>
      <c r="AW1047" s="75" t="s">
        <v>275</v>
      </c>
      <c r="AX1047" s="75" t="s">
        <v>275</v>
      </c>
      <c r="AY1047" s="75" t="s">
        <v>275</v>
      </c>
      <c r="AZ1047" s="75" t="s">
        <v>275</v>
      </c>
      <c r="BA1047" s="75" t="s">
        <v>275</v>
      </c>
    </row>
    <row r="1048" spans="2:53" x14ac:dyDescent="0.25">
      <c r="B1048" t="str">
        <f t="shared" ref="B1048:C1054" si="761">+B1031</f>
        <v>FABBRICATI</v>
      </c>
      <c r="C1048" s="77">
        <f t="shared" si="761"/>
        <v>0.1</v>
      </c>
      <c r="F1048" s="72"/>
      <c r="G1048" s="72"/>
      <c r="H1048" s="72"/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  <c r="U1048" s="72"/>
      <c r="V1048" s="72"/>
      <c r="W1048" s="72"/>
      <c r="X1048" s="72"/>
      <c r="Y1048" s="72"/>
      <c r="Z1048" s="72"/>
      <c r="AA1048" s="72"/>
      <c r="AB1048" s="72"/>
      <c r="AC1048" s="72"/>
      <c r="AD1048" s="72"/>
      <c r="AE1048" s="72"/>
      <c r="AF1048" s="72"/>
      <c r="AG1048" s="72"/>
      <c r="AH1048" s="72"/>
      <c r="AI1048" s="72"/>
      <c r="AJ1048" s="72"/>
      <c r="AK1048" s="72"/>
      <c r="AL1048" s="72"/>
      <c r="AM1048" s="72"/>
      <c r="AN1048" s="72"/>
      <c r="AO1048" s="72"/>
      <c r="AP1048" s="72"/>
      <c r="AQ1048" s="72"/>
      <c r="AR1048" s="72"/>
      <c r="AS1048" s="72"/>
      <c r="AT1048" s="72"/>
      <c r="AU1048" s="72"/>
      <c r="AV1048" s="72"/>
      <c r="AW1048" s="72"/>
      <c r="AX1048" s="72"/>
      <c r="AY1048" s="72"/>
      <c r="AZ1048" s="72"/>
      <c r="BA1048" s="72"/>
    </row>
    <row r="1049" spans="2:53" x14ac:dyDescent="0.25">
      <c r="B1049" t="str">
        <f t="shared" si="761"/>
        <v>IMPIANTI E MACCHINARI</v>
      </c>
      <c r="C1049" s="77">
        <f t="shared" si="761"/>
        <v>0.1</v>
      </c>
      <c r="F1049" s="72"/>
      <c r="G1049" s="72"/>
      <c r="H1049" s="72"/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  <c r="U1049" s="72"/>
      <c r="V1049" s="72"/>
      <c r="W1049" s="72"/>
      <c r="X1049" s="72"/>
      <c r="Y1049" s="72"/>
      <c r="Z1049" s="72"/>
      <c r="AA1049" s="72"/>
      <c r="AB1049" s="72"/>
      <c r="AC1049" s="72"/>
      <c r="AD1049" s="72"/>
      <c r="AE1049" s="72"/>
      <c r="AF1049" s="72"/>
      <c r="AG1049" s="72"/>
      <c r="AH1049" s="72"/>
      <c r="AI1049" s="72"/>
      <c r="AJ1049" s="72"/>
      <c r="AK1049" s="72"/>
      <c r="AL1049" s="72"/>
      <c r="AM1049" s="72"/>
      <c r="AN1049" s="72"/>
      <c r="AO1049" s="72"/>
      <c r="AP1049" s="72"/>
      <c r="AQ1049" s="72"/>
      <c r="AR1049" s="72"/>
      <c r="AS1049" s="72"/>
      <c r="AT1049" s="72"/>
      <c r="AU1049" s="72"/>
      <c r="AV1049" s="72"/>
      <c r="AW1049" s="72"/>
      <c r="AX1049" s="72"/>
      <c r="AY1049" s="72"/>
      <c r="AZ1049" s="72"/>
      <c r="BA1049" s="72"/>
    </row>
    <row r="1050" spans="2:53" x14ac:dyDescent="0.25">
      <c r="B1050" t="str">
        <f t="shared" si="761"/>
        <v>ATTREZZATURE IND.LI E COMM.LI</v>
      </c>
      <c r="C1050" s="77">
        <f t="shared" si="761"/>
        <v>0.1</v>
      </c>
      <c r="F1050" s="72"/>
      <c r="G1050" s="72"/>
      <c r="H1050" s="72"/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  <c r="U1050" s="72"/>
      <c r="V1050" s="72"/>
      <c r="W1050" s="72"/>
      <c r="X1050" s="72"/>
      <c r="Y1050" s="72"/>
      <c r="Z1050" s="72"/>
      <c r="AA1050" s="72"/>
      <c r="AB1050" s="72"/>
      <c r="AC1050" s="72"/>
      <c r="AD1050" s="72"/>
      <c r="AE1050" s="72"/>
      <c r="AF1050" s="72"/>
      <c r="AG1050" s="72"/>
      <c r="AH1050" s="72"/>
      <c r="AI1050" s="72"/>
      <c r="AJ1050" s="72"/>
      <c r="AK1050" s="72"/>
      <c r="AL1050" s="72"/>
      <c r="AM1050" s="72"/>
      <c r="AN1050" s="72"/>
      <c r="AO1050" s="72"/>
      <c r="AP1050" s="72"/>
      <c r="AQ1050" s="72"/>
      <c r="AR1050" s="72"/>
      <c r="AS1050" s="72"/>
      <c r="AT1050" s="72"/>
      <c r="AU1050" s="72"/>
      <c r="AV1050" s="72"/>
      <c r="AW1050" s="72"/>
      <c r="AX1050" s="72"/>
      <c r="AY1050" s="72"/>
      <c r="AZ1050" s="72"/>
      <c r="BA1050" s="72"/>
    </row>
    <row r="1051" spans="2:53" x14ac:dyDescent="0.25">
      <c r="B1051" t="str">
        <f t="shared" si="761"/>
        <v>ALTRI BENI</v>
      </c>
      <c r="C1051" s="77">
        <f t="shared" si="761"/>
        <v>0.1</v>
      </c>
      <c r="F1051" s="72"/>
      <c r="G1051" s="72"/>
      <c r="H1051" s="72"/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  <c r="U1051" s="72"/>
      <c r="V1051" s="72"/>
      <c r="W1051" s="72"/>
      <c r="X1051" s="72"/>
      <c r="Y1051" s="72"/>
      <c r="Z1051" s="72"/>
      <c r="AA1051" s="72"/>
      <c r="AB1051" s="72"/>
      <c r="AC1051" s="72"/>
      <c r="AD1051" s="72"/>
      <c r="AE1051" s="72"/>
      <c r="AF1051" s="72"/>
      <c r="AG1051" s="72"/>
      <c r="AH1051" s="72"/>
      <c r="AI1051" s="72"/>
      <c r="AJ1051" s="72"/>
      <c r="AK1051" s="72"/>
      <c r="AL1051" s="72"/>
      <c r="AM1051" s="72"/>
      <c r="AN1051" s="72"/>
      <c r="AO1051" s="72"/>
      <c r="AP1051" s="72"/>
      <c r="AQ1051" s="72"/>
      <c r="AR1051" s="72"/>
      <c r="AS1051" s="72"/>
      <c r="AT1051" s="72"/>
      <c r="AU1051" s="72"/>
      <c r="AV1051" s="72"/>
      <c r="AW1051" s="72"/>
      <c r="AX1051" s="72"/>
      <c r="AY1051" s="72"/>
      <c r="AZ1051" s="72"/>
      <c r="BA1051" s="72"/>
    </row>
    <row r="1052" spans="2:53" x14ac:dyDescent="0.25">
      <c r="B1052" t="str">
        <f t="shared" si="761"/>
        <v>COSTI D'IMPIANTO E AMPLIAMENTO</v>
      </c>
      <c r="C1052" s="77">
        <f t="shared" si="761"/>
        <v>0.1</v>
      </c>
      <c r="F1052" s="72"/>
      <c r="G1052" s="72"/>
      <c r="H1052" s="72"/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  <c r="U1052" s="72"/>
      <c r="V1052" s="72"/>
      <c r="W1052" s="72"/>
      <c r="X1052" s="72"/>
      <c r="Y1052" s="72"/>
      <c r="Z1052" s="72"/>
      <c r="AA1052" s="72"/>
      <c r="AB1052" s="72"/>
      <c r="AC1052" s="72"/>
      <c r="AD1052" s="72"/>
      <c r="AE1052" s="72"/>
      <c r="AF1052" s="72"/>
      <c r="AG1052" s="72"/>
      <c r="AH1052" s="72"/>
      <c r="AI1052" s="72"/>
      <c r="AJ1052" s="72"/>
      <c r="AK1052" s="72"/>
      <c r="AL1052" s="72"/>
      <c r="AM1052" s="72"/>
      <c r="AN1052" s="72"/>
      <c r="AO1052" s="72"/>
      <c r="AP1052" s="72"/>
      <c r="AQ1052" s="72"/>
      <c r="AR1052" s="72"/>
      <c r="AS1052" s="72"/>
      <c r="AT1052" s="72"/>
      <c r="AU1052" s="72"/>
      <c r="AV1052" s="72"/>
      <c r="AW1052" s="72"/>
      <c r="AX1052" s="72"/>
      <c r="AY1052" s="72"/>
      <c r="AZ1052" s="72"/>
      <c r="BA1052" s="72"/>
    </row>
    <row r="1053" spans="2:53" x14ac:dyDescent="0.25">
      <c r="B1053" t="str">
        <f t="shared" si="761"/>
        <v>Ricerca &amp; Sviluppo</v>
      </c>
      <c r="C1053" s="77">
        <f t="shared" si="761"/>
        <v>0.1</v>
      </c>
      <c r="F1053" s="72"/>
      <c r="G1053" s="72"/>
      <c r="H1053" s="72"/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  <c r="U1053" s="72"/>
      <c r="V1053" s="72"/>
      <c r="W1053" s="72"/>
      <c r="X1053" s="72"/>
      <c r="Y1053" s="72"/>
      <c r="Z1053" s="72"/>
      <c r="AA1053" s="72"/>
      <c r="AB1053" s="72"/>
      <c r="AC1053" s="72"/>
      <c r="AD1053" s="72"/>
      <c r="AE1053" s="72"/>
      <c r="AF1053" s="72"/>
      <c r="AG1053" s="72"/>
      <c r="AH1053" s="72"/>
      <c r="AI1053" s="72"/>
      <c r="AJ1053" s="72"/>
      <c r="AK1053" s="72"/>
      <c r="AL1053" s="72"/>
      <c r="AM1053" s="72"/>
      <c r="AN1053" s="72"/>
      <c r="AO1053" s="72"/>
      <c r="AP1053" s="72"/>
      <c r="AQ1053" s="72"/>
      <c r="AR1053" s="72"/>
      <c r="AS1053" s="72"/>
      <c r="AT1053" s="72"/>
      <c r="AU1053" s="72"/>
      <c r="AV1053" s="72"/>
      <c r="AW1053" s="72"/>
      <c r="AX1053" s="72"/>
      <c r="AY1053" s="72"/>
      <c r="AZ1053" s="72"/>
      <c r="BA1053" s="72"/>
    </row>
    <row r="1054" spans="2:53" x14ac:dyDescent="0.25">
      <c r="B1054" t="str">
        <f t="shared" si="761"/>
        <v>ALTRE IMM.NI IMMATERIALI</v>
      </c>
      <c r="C1054" s="77">
        <f t="shared" si="761"/>
        <v>0.1</v>
      </c>
      <c r="F1054" s="72"/>
      <c r="G1054" s="72"/>
      <c r="H1054" s="72"/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  <c r="U1054" s="72"/>
      <c r="V1054" s="72"/>
      <c r="W1054" s="72"/>
      <c r="X1054" s="72"/>
      <c r="Y1054" s="72"/>
      <c r="Z1054" s="72"/>
      <c r="AA1054" s="72"/>
      <c r="AB1054" s="72"/>
      <c r="AC1054" s="72"/>
      <c r="AD1054" s="72"/>
      <c r="AE1054" s="72"/>
      <c r="AF1054" s="72"/>
      <c r="AG1054" s="72"/>
      <c r="AH1054" s="72"/>
      <c r="AI1054" s="72"/>
      <c r="AJ1054" s="72"/>
      <c r="AK1054" s="72"/>
      <c r="AL1054" s="72"/>
      <c r="AM1054" s="72"/>
      <c r="AN1054" s="72"/>
      <c r="AO1054" s="72"/>
      <c r="AP1054" s="72"/>
      <c r="AQ1054" s="72"/>
      <c r="AR1054" s="72"/>
      <c r="AS1054" s="72"/>
      <c r="AT1054" s="72"/>
      <c r="AU1054" s="72"/>
      <c r="AV1054" s="72"/>
      <c r="AW1054" s="72"/>
      <c r="AX1054" s="72"/>
      <c r="AY1054" s="72"/>
      <c r="AZ1054" s="72"/>
      <c r="BA1054" s="72"/>
    </row>
    <row r="1055" spans="2:53" ht="30" x14ac:dyDescent="0.25">
      <c r="C1055" s="75"/>
      <c r="F1055" s="75" t="s">
        <v>276</v>
      </c>
      <c r="G1055" s="75" t="s">
        <v>276</v>
      </c>
      <c r="H1055" s="75" t="s">
        <v>276</v>
      </c>
      <c r="I1055" s="75" t="s">
        <v>276</v>
      </c>
      <c r="J1055" s="75" t="s">
        <v>276</v>
      </c>
      <c r="K1055" s="75" t="s">
        <v>276</v>
      </c>
      <c r="L1055" s="75" t="s">
        <v>276</v>
      </c>
      <c r="M1055" s="75" t="s">
        <v>276</v>
      </c>
      <c r="N1055" s="75" t="s">
        <v>276</v>
      </c>
      <c r="O1055" s="75" t="s">
        <v>276</v>
      </c>
      <c r="P1055" s="75" t="s">
        <v>276</v>
      </c>
      <c r="Q1055" s="75" t="s">
        <v>276</v>
      </c>
      <c r="R1055" s="75" t="s">
        <v>276</v>
      </c>
      <c r="S1055" s="75" t="s">
        <v>276</v>
      </c>
      <c r="T1055" s="75" t="s">
        <v>276</v>
      </c>
      <c r="U1055" s="75" t="s">
        <v>276</v>
      </c>
      <c r="V1055" s="75" t="s">
        <v>276</v>
      </c>
      <c r="W1055" s="75" t="s">
        <v>276</v>
      </c>
      <c r="X1055" s="75" t="s">
        <v>276</v>
      </c>
      <c r="Y1055" s="75" t="s">
        <v>276</v>
      </c>
      <c r="Z1055" s="75" t="s">
        <v>276</v>
      </c>
      <c r="AA1055" s="75" t="s">
        <v>276</v>
      </c>
      <c r="AB1055" s="75" t="s">
        <v>276</v>
      </c>
      <c r="AC1055" s="75" t="s">
        <v>276</v>
      </c>
      <c r="AD1055" s="75" t="s">
        <v>276</v>
      </c>
      <c r="AE1055" s="75" t="s">
        <v>276</v>
      </c>
      <c r="AF1055" s="75" t="s">
        <v>276</v>
      </c>
      <c r="AG1055" s="75" t="s">
        <v>276</v>
      </c>
      <c r="AH1055" s="75" t="s">
        <v>276</v>
      </c>
      <c r="AI1055" s="75" t="s">
        <v>276</v>
      </c>
      <c r="AJ1055" s="75" t="s">
        <v>276</v>
      </c>
      <c r="AK1055" s="75" t="s">
        <v>276</v>
      </c>
      <c r="AL1055" s="75" t="s">
        <v>276</v>
      </c>
      <c r="AM1055" s="75" t="s">
        <v>276</v>
      </c>
      <c r="AN1055" s="75" t="s">
        <v>276</v>
      </c>
      <c r="AO1055" s="75" t="s">
        <v>276</v>
      </c>
      <c r="AP1055" s="75" t="s">
        <v>276</v>
      </c>
      <c r="AQ1055" s="75" t="s">
        <v>276</v>
      </c>
      <c r="AR1055" s="75" t="s">
        <v>276</v>
      </c>
      <c r="AS1055" s="75" t="s">
        <v>276</v>
      </c>
      <c r="AT1055" s="75" t="s">
        <v>276</v>
      </c>
      <c r="AU1055" s="75" t="s">
        <v>276</v>
      </c>
      <c r="AV1055" s="75" t="s">
        <v>276</v>
      </c>
      <c r="AW1055" s="75" t="s">
        <v>276</v>
      </c>
      <c r="AX1055" s="75" t="s">
        <v>276</v>
      </c>
      <c r="AY1055" s="75" t="s">
        <v>276</v>
      </c>
      <c r="AZ1055" s="75" t="s">
        <v>276</v>
      </c>
      <c r="BA1055" s="75" t="s">
        <v>276</v>
      </c>
    </row>
    <row r="1056" spans="2:53" x14ac:dyDescent="0.25">
      <c r="B1056" t="str">
        <f>+B1048</f>
        <v>FABBRICATI</v>
      </c>
      <c r="C1056" s="77"/>
      <c r="F1056" s="72"/>
      <c r="G1056" s="72"/>
      <c r="H1056" s="72"/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  <c r="U1056" s="72"/>
      <c r="V1056" s="72"/>
      <c r="W1056" s="72"/>
      <c r="X1056" s="72"/>
      <c r="Y1056" s="72"/>
      <c r="Z1056" s="72"/>
      <c r="AA1056" s="72"/>
      <c r="AB1056" s="72"/>
      <c r="AC1056" s="72"/>
      <c r="AD1056" s="72"/>
      <c r="AE1056" s="72"/>
      <c r="AF1056" s="72"/>
      <c r="AG1056" s="72"/>
      <c r="AH1056" s="72"/>
      <c r="AI1056" s="72"/>
      <c r="AJ1056" s="72"/>
      <c r="AK1056" s="72"/>
      <c r="AL1056" s="72"/>
      <c r="AM1056" s="72"/>
      <c r="AN1056" s="72"/>
      <c r="AO1056" s="72"/>
      <c r="AP1056" s="72"/>
      <c r="AQ1056" s="72"/>
      <c r="AR1056" s="72"/>
      <c r="AS1056" s="72"/>
      <c r="AT1056" s="72"/>
      <c r="AU1056" s="72"/>
      <c r="AV1056" s="72"/>
      <c r="AW1056" s="72"/>
      <c r="AX1056" s="72"/>
      <c r="AY1056" s="72"/>
      <c r="AZ1056" s="72"/>
      <c r="BA1056" s="72"/>
    </row>
    <row r="1057" spans="2:53" x14ac:dyDescent="0.25">
      <c r="B1057" t="str">
        <f>+B1049</f>
        <v>IMPIANTI E MACCHINARI</v>
      </c>
      <c r="C1057" s="77"/>
      <c r="F1057" s="72"/>
      <c r="G1057" s="72"/>
      <c r="H1057" s="72"/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  <c r="U1057" s="72"/>
      <c r="V1057" s="72"/>
      <c r="W1057" s="72"/>
      <c r="X1057" s="72"/>
      <c r="Y1057" s="72"/>
      <c r="Z1057" s="72"/>
      <c r="AA1057" s="72"/>
      <c r="AB1057" s="72"/>
      <c r="AC1057" s="72"/>
      <c r="AD1057" s="72"/>
      <c r="AE1057" s="72"/>
      <c r="AF1057" s="72"/>
      <c r="AG1057" s="72"/>
      <c r="AH1057" s="72"/>
      <c r="AI1057" s="72"/>
      <c r="AJ1057" s="72"/>
      <c r="AK1057" s="72"/>
      <c r="AL1057" s="72"/>
      <c r="AM1057" s="72"/>
      <c r="AN1057" s="72"/>
      <c r="AO1057" s="72"/>
      <c r="AP1057" s="72"/>
      <c r="AQ1057" s="72"/>
      <c r="AR1057" s="72"/>
      <c r="AS1057" s="72"/>
      <c r="AT1057" s="72"/>
      <c r="AU1057" s="72"/>
      <c r="AV1057" s="72"/>
      <c r="AW1057" s="72"/>
      <c r="AX1057" s="72"/>
      <c r="AY1057" s="72"/>
      <c r="AZ1057" s="72"/>
      <c r="BA1057" s="72"/>
    </row>
    <row r="1058" spans="2:53" x14ac:dyDescent="0.25">
      <c r="B1058" t="str">
        <f>+B1050</f>
        <v>ATTREZZATURE IND.LI E COMM.LI</v>
      </c>
      <c r="C1058" s="77"/>
      <c r="F1058" s="72"/>
      <c r="G1058" s="72"/>
      <c r="H1058" s="72"/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  <c r="U1058" s="72"/>
      <c r="V1058" s="72"/>
      <c r="W1058" s="72"/>
      <c r="X1058" s="72"/>
      <c r="Y1058" s="72"/>
      <c r="Z1058" s="72"/>
      <c r="AA1058" s="72"/>
      <c r="AB1058" s="72"/>
      <c r="AC1058" s="72"/>
      <c r="AD1058" s="72"/>
      <c r="AE1058" s="72"/>
      <c r="AF1058" s="72"/>
      <c r="AG1058" s="72"/>
      <c r="AH1058" s="72"/>
      <c r="AI1058" s="72"/>
      <c r="AJ1058" s="72"/>
      <c r="AK1058" s="72"/>
      <c r="AL1058" s="72"/>
      <c r="AM1058" s="72"/>
      <c r="AN1058" s="72"/>
      <c r="AO1058" s="72"/>
      <c r="AP1058" s="72"/>
      <c r="AQ1058" s="72"/>
      <c r="AR1058" s="72"/>
      <c r="AS1058" s="72"/>
      <c r="AT1058" s="72"/>
      <c r="AU1058" s="72"/>
      <c r="AV1058" s="72"/>
      <c r="AW1058" s="72"/>
      <c r="AX1058" s="72"/>
      <c r="AY1058" s="72"/>
      <c r="AZ1058" s="72"/>
      <c r="BA1058" s="72"/>
    </row>
    <row r="1059" spans="2:53" x14ac:dyDescent="0.25">
      <c r="C1059" s="77"/>
      <c r="F1059" s="72"/>
      <c r="G1059" s="72"/>
      <c r="H1059" s="72"/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  <c r="U1059" s="72"/>
      <c r="V1059" s="72"/>
      <c r="W1059" s="72"/>
      <c r="X1059" s="72"/>
      <c r="Y1059" s="72"/>
      <c r="Z1059" s="72"/>
      <c r="AA1059" s="72"/>
      <c r="AB1059" s="72"/>
      <c r="AC1059" s="72"/>
      <c r="AD1059" s="72"/>
      <c r="AE1059" s="72"/>
      <c r="AF1059" s="72"/>
      <c r="AG1059" s="72"/>
      <c r="AH1059" s="72"/>
      <c r="AI1059" s="72"/>
      <c r="AJ1059" s="72"/>
      <c r="AK1059" s="72"/>
      <c r="AL1059" s="72"/>
      <c r="AM1059" s="72"/>
      <c r="AN1059" s="72"/>
      <c r="AO1059" s="72"/>
      <c r="AP1059" s="72"/>
      <c r="AQ1059" s="72"/>
      <c r="AR1059" s="72"/>
      <c r="AS1059" s="72"/>
      <c r="AT1059" s="72"/>
      <c r="AU1059" s="72"/>
      <c r="AV1059" s="72"/>
      <c r="AW1059" s="72"/>
      <c r="AX1059" s="72"/>
      <c r="AY1059" s="72"/>
      <c r="AZ1059" s="72"/>
      <c r="BA1059" s="72"/>
    </row>
    <row r="1060" spans="2:53" x14ac:dyDescent="0.25">
      <c r="B1060" t="str">
        <f>+B1052</f>
        <v>COSTI D'IMPIANTO E AMPLIAMENTO</v>
      </c>
      <c r="C1060" s="77"/>
      <c r="F1060" s="72"/>
      <c r="G1060" s="72"/>
      <c r="H1060" s="72"/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  <c r="U1060" s="72"/>
      <c r="V1060" s="72"/>
      <c r="W1060" s="72"/>
      <c r="X1060" s="72"/>
      <c r="Y1060" s="72"/>
      <c r="Z1060" s="72"/>
      <c r="AA1060" s="72"/>
      <c r="AB1060" s="72"/>
      <c r="AC1060" s="72"/>
      <c r="AD1060" s="72"/>
      <c r="AE1060" s="72"/>
      <c r="AF1060" s="72"/>
      <c r="AG1060" s="72"/>
      <c r="AH1060" s="72"/>
      <c r="AI1060" s="72"/>
      <c r="AJ1060" s="72"/>
      <c r="AK1060" s="72"/>
      <c r="AL1060" s="72"/>
      <c r="AM1060" s="72"/>
      <c r="AN1060" s="72"/>
      <c r="AO1060" s="72"/>
      <c r="AP1060" s="72"/>
      <c r="AQ1060" s="72"/>
      <c r="AR1060" s="72"/>
      <c r="AS1060" s="72"/>
      <c r="AT1060" s="72"/>
      <c r="AU1060" s="72"/>
      <c r="AV1060" s="72"/>
      <c r="AW1060" s="72"/>
      <c r="AX1060" s="72"/>
      <c r="AY1060" s="72"/>
      <c r="AZ1060" s="72"/>
      <c r="BA1060" s="72"/>
    </row>
    <row r="1061" spans="2:53" x14ac:dyDescent="0.25">
      <c r="B1061" t="str">
        <f>+B1053</f>
        <v>Ricerca &amp; Sviluppo</v>
      </c>
      <c r="C1061" s="77"/>
      <c r="F1061" s="72"/>
      <c r="G1061" s="72"/>
      <c r="H1061" s="72"/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  <c r="U1061" s="72"/>
      <c r="V1061" s="72"/>
      <c r="W1061" s="72"/>
      <c r="X1061" s="72"/>
      <c r="Y1061" s="72"/>
      <c r="Z1061" s="72"/>
      <c r="AA1061" s="72"/>
      <c r="AB1061" s="72"/>
      <c r="AC1061" s="72"/>
      <c r="AD1061" s="72"/>
      <c r="AE1061" s="72"/>
      <c r="AF1061" s="72"/>
      <c r="AG1061" s="72"/>
      <c r="AH1061" s="72"/>
      <c r="AI1061" s="72"/>
      <c r="AJ1061" s="72"/>
      <c r="AK1061" s="72"/>
      <c r="AL1061" s="72"/>
      <c r="AM1061" s="72"/>
      <c r="AN1061" s="72"/>
      <c r="AO1061" s="72"/>
      <c r="AP1061" s="72"/>
      <c r="AQ1061" s="72"/>
      <c r="AR1061" s="72"/>
      <c r="AS1061" s="72"/>
      <c r="AT1061" s="72"/>
      <c r="AU1061" s="72"/>
      <c r="AV1061" s="72"/>
      <c r="AW1061" s="72"/>
      <c r="AX1061" s="72"/>
      <c r="AY1061" s="72"/>
      <c r="AZ1061" s="72"/>
      <c r="BA1061" s="72"/>
    </row>
    <row r="1062" spans="2:53" x14ac:dyDescent="0.25">
      <c r="B1062" t="str">
        <f>+B1054</f>
        <v>ALTRE IMM.NI IMMATERIALI</v>
      </c>
      <c r="C1062" s="77"/>
      <c r="F1062" s="72"/>
      <c r="G1062" s="72"/>
      <c r="H1062" s="72"/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  <c r="U1062" s="72"/>
      <c r="V1062" s="72"/>
      <c r="W1062" s="72"/>
      <c r="X1062" s="72"/>
      <c r="Y1062" s="72"/>
      <c r="Z1062" s="72"/>
      <c r="AA1062" s="72"/>
      <c r="AB1062" s="72"/>
      <c r="AC1062" s="72"/>
      <c r="AD1062" s="72"/>
      <c r="AE1062" s="72"/>
      <c r="AF1062" s="72"/>
      <c r="AG1062" s="72"/>
      <c r="AH1062" s="72"/>
      <c r="AI1062" s="72"/>
      <c r="AJ1062" s="72"/>
      <c r="AK1062" s="72"/>
      <c r="AL1062" s="72"/>
      <c r="AM1062" s="72"/>
      <c r="AN1062" s="72"/>
      <c r="AO1062" s="72"/>
      <c r="AP1062" s="72"/>
      <c r="AQ1062" s="72"/>
      <c r="AR1062" s="72"/>
      <c r="AS1062" s="72"/>
      <c r="AT1062" s="72"/>
      <c r="AU1062" s="72"/>
      <c r="AV1062" s="72"/>
      <c r="AW1062" s="72"/>
      <c r="AX1062" s="72"/>
      <c r="AY1062" s="72"/>
      <c r="AZ1062" s="72"/>
      <c r="BA1062" s="72"/>
    </row>
    <row r="1064" spans="2:53" ht="30" x14ac:dyDescent="0.25">
      <c r="C1064" s="75" t="s">
        <v>274</v>
      </c>
      <c r="F1064" s="75" t="s">
        <v>275</v>
      </c>
      <c r="G1064" s="75" t="s">
        <v>275</v>
      </c>
      <c r="H1064" s="75" t="s">
        <v>275</v>
      </c>
      <c r="I1064" s="75" t="s">
        <v>275</v>
      </c>
      <c r="J1064" s="75" t="s">
        <v>275</v>
      </c>
      <c r="K1064" s="75" t="s">
        <v>275</v>
      </c>
      <c r="L1064" s="75" t="s">
        <v>275</v>
      </c>
      <c r="M1064" s="75" t="s">
        <v>275</v>
      </c>
      <c r="N1064" s="75" t="s">
        <v>275</v>
      </c>
      <c r="O1064" s="75" t="s">
        <v>275</v>
      </c>
      <c r="P1064" s="75" t="s">
        <v>275</v>
      </c>
      <c r="Q1064" s="75" t="s">
        <v>275</v>
      </c>
      <c r="R1064" s="75" t="s">
        <v>275</v>
      </c>
      <c r="S1064" s="75" t="s">
        <v>275</v>
      </c>
      <c r="T1064" s="75" t="s">
        <v>275</v>
      </c>
      <c r="U1064" s="75" t="s">
        <v>275</v>
      </c>
      <c r="V1064" s="75" t="s">
        <v>275</v>
      </c>
      <c r="W1064" s="75" t="s">
        <v>275</v>
      </c>
      <c r="X1064" s="75" t="s">
        <v>275</v>
      </c>
      <c r="Y1064" s="75" t="s">
        <v>275</v>
      </c>
      <c r="Z1064" s="75" t="s">
        <v>275</v>
      </c>
      <c r="AA1064" s="75" t="s">
        <v>275</v>
      </c>
      <c r="AB1064" s="75" t="s">
        <v>275</v>
      </c>
      <c r="AC1064" s="75" t="s">
        <v>275</v>
      </c>
      <c r="AD1064" s="75" t="s">
        <v>275</v>
      </c>
      <c r="AE1064" s="75" t="s">
        <v>275</v>
      </c>
      <c r="AF1064" s="75" t="s">
        <v>275</v>
      </c>
      <c r="AG1064" s="75" t="s">
        <v>275</v>
      </c>
      <c r="AH1064" s="75" t="s">
        <v>275</v>
      </c>
      <c r="AI1064" s="75" t="s">
        <v>275</v>
      </c>
      <c r="AJ1064" s="75" t="s">
        <v>275</v>
      </c>
      <c r="AK1064" s="75" t="s">
        <v>275</v>
      </c>
      <c r="AL1064" s="75" t="s">
        <v>275</v>
      </c>
      <c r="AM1064" s="75" t="s">
        <v>275</v>
      </c>
      <c r="AN1064" s="75" t="s">
        <v>275</v>
      </c>
      <c r="AO1064" s="75" t="s">
        <v>275</v>
      </c>
      <c r="AP1064" s="75" t="s">
        <v>275</v>
      </c>
      <c r="AQ1064" s="75" t="s">
        <v>275</v>
      </c>
      <c r="AR1064" s="75" t="s">
        <v>275</v>
      </c>
      <c r="AS1064" s="75" t="s">
        <v>275</v>
      </c>
      <c r="AT1064" s="75" t="s">
        <v>275</v>
      </c>
      <c r="AU1064" s="75" t="s">
        <v>275</v>
      </c>
      <c r="AV1064" s="75" t="s">
        <v>275</v>
      </c>
      <c r="AW1064" s="75" t="s">
        <v>275</v>
      </c>
      <c r="AX1064" s="75" t="s">
        <v>275</v>
      </c>
      <c r="AY1064" s="75" t="s">
        <v>275</v>
      </c>
      <c r="AZ1064" s="75" t="s">
        <v>275</v>
      </c>
      <c r="BA1064" s="75" t="s">
        <v>275</v>
      </c>
    </row>
    <row r="1065" spans="2:53" s="78" customFormat="1" x14ac:dyDescent="0.25">
      <c r="B1065" s="78" t="str">
        <f t="shared" ref="B1065:C1071" si="762">+B1048</f>
        <v>FABBRICATI</v>
      </c>
      <c r="C1065" s="79">
        <f t="shared" si="762"/>
        <v>0.1</v>
      </c>
      <c r="F1065" s="80">
        <f t="shared" ref="F1065:AK1065" si="763">+F45+F62+F79+F96+F113+F130+F147+F164+F181+F198+F215+F232+F249+F266+F283+F300+F317+F334+F351+F368+F385+F402+F419+F436+F453+F470+F487+F504+F521+F538+F555+F572+F589+F606+F623+F640+F657+F674+F691+F708+F725+F742+F759+F776+F793+F810+F827+F844+F861+F878+F895+F912+F929+F946+F963+F980+F997+F1014+F1031+F1048</f>
        <v>0</v>
      </c>
      <c r="G1065" s="80">
        <f t="shared" si="763"/>
        <v>0</v>
      </c>
      <c r="H1065" s="80">
        <f t="shared" si="763"/>
        <v>0</v>
      </c>
      <c r="I1065" s="80">
        <f t="shared" si="763"/>
        <v>0</v>
      </c>
      <c r="J1065" s="80">
        <f t="shared" si="763"/>
        <v>0</v>
      </c>
      <c r="K1065" s="80">
        <f t="shared" si="763"/>
        <v>0</v>
      </c>
      <c r="L1065" s="80">
        <f t="shared" si="763"/>
        <v>0</v>
      </c>
      <c r="M1065" s="80">
        <f t="shared" si="763"/>
        <v>0</v>
      </c>
      <c r="N1065" s="80">
        <f t="shared" si="763"/>
        <v>0</v>
      </c>
      <c r="O1065" s="80">
        <f t="shared" si="763"/>
        <v>0</v>
      </c>
      <c r="P1065" s="80">
        <f t="shared" si="763"/>
        <v>0</v>
      </c>
      <c r="Q1065" s="80">
        <f t="shared" si="763"/>
        <v>0</v>
      </c>
      <c r="R1065" s="80">
        <f t="shared" si="763"/>
        <v>0</v>
      </c>
      <c r="S1065" s="80">
        <f t="shared" si="763"/>
        <v>0</v>
      </c>
      <c r="T1065" s="80">
        <f t="shared" si="763"/>
        <v>0</v>
      </c>
      <c r="U1065" s="80">
        <f t="shared" si="763"/>
        <v>0</v>
      </c>
      <c r="V1065" s="80">
        <f t="shared" si="763"/>
        <v>0</v>
      </c>
      <c r="W1065" s="80">
        <f t="shared" si="763"/>
        <v>0</v>
      </c>
      <c r="X1065" s="80">
        <f t="shared" si="763"/>
        <v>0</v>
      </c>
      <c r="Y1065" s="80">
        <f t="shared" si="763"/>
        <v>0</v>
      </c>
      <c r="Z1065" s="80">
        <f t="shared" si="763"/>
        <v>0</v>
      </c>
      <c r="AA1065" s="80">
        <f t="shared" si="763"/>
        <v>0</v>
      </c>
      <c r="AB1065" s="80">
        <f t="shared" si="763"/>
        <v>0</v>
      </c>
      <c r="AC1065" s="80">
        <f t="shared" si="763"/>
        <v>0</v>
      </c>
      <c r="AD1065" s="80">
        <f t="shared" si="763"/>
        <v>0</v>
      </c>
      <c r="AE1065" s="80">
        <f t="shared" si="763"/>
        <v>0</v>
      </c>
      <c r="AF1065" s="80">
        <f t="shared" si="763"/>
        <v>0</v>
      </c>
      <c r="AG1065" s="80">
        <f t="shared" si="763"/>
        <v>0</v>
      </c>
      <c r="AH1065" s="80">
        <f t="shared" si="763"/>
        <v>0</v>
      </c>
      <c r="AI1065" s="80">
        <f t="shared" si="763"/>
        <v>0</v>
      </c>
      <c r="AJ1065" s="80">
        <f t="shared" si="763"/>
        <v>0</v>
      </c>
      <c r="AK1065" s="80">
        <f t="shared" si="763"/>
        <v>0</v>
      </c>
      <c r="AL1065" s="80">
        <f t="shared" ref="AL1065:BA1065" si="764">+AL45+AL62+AL79+AL96+AL113+AL130+AL147+AL164+AL181+AL198+AL215+AL232+AL249+AL266+AL283+AL300+AL317+AL334+AL351+AL368+AL385+AL402+AL419+AL436+AL453+AL470+AL487+AL504+AL521+AL538+AL555+AL572+AL589+AL606+AL623+AL640+AL657+AL674+AL691+AL708+AL725+AL742+AL759+AL776+AL793+AL810+AL827+AL844+AL861+AL878+AL895+AL912+AL929+AL946+AL963+AL980+AL997+AL1014+AL1031+AL1048</f>
        <v>0</v>
      </c>
      <c r="AM1065" s="80">
        <f t="shared" si="764"/>
        <v>0</v>
      </c>
      <c r="AN1065" s="80">
        <f t="shared" si="764"/>
        <v>0</v>
      </c>
      <c r="AO1065" s="80">
        <f t="shared" si="764"/>
        <v>0</v>
      </c>
      <c r="AP1065" s="80">
        <f t="shared" si="764"/>
        <v>0</v>
      </c>
      <c r="AQ1065" s="80">
        <f t="shared" si="764"/>
        <v>0</v>
      </c>
      <c r="AR1065" s="80">
        <f t="shared" si="764"/>
        <v>0</v>
      </c>
      <c r="AS1065" s="80">
        <f t="shared" si="764"/>
        <v>0</v>
      </c>
      <c r="AT1065" s="80">
        <f t="shared" si="764"/>
        <v>0</v>
      </c>
      <c r="AU1065" s="80">
        <f t="shared" si="764"/>
        <v>0</v>
      </c>
      <c r="AV1065" s="80">
        <f t="shared" si="764"/>
        <v>0</v>
      </c>
      <c r="AW1065" s="80">
        <f t="shared" si="764"/>
        <v>0</v>
      </c>
      <c r="AX1065" s="80">
        <f t="shared" si="764"/>
        <v>0</v>
      </c>
      <c r="AY1065" s="80">
        <f t="shared" si="764"/>
        <v>0</v>
      </c>
      <c r="AZ1065" s="80">
        <f t="shared" si="764"/>
        <v>0</v>
      </c>
      <c r="BA1065" s="80">
        <f t="shared" si="764"/>
        <v>0</v>
      </c>
    </row>
    <row r="1066" spans="2:53" s="78" customFormat="1" x14ac:dyDescent="0.25">
      <c r="B1066" s="78" t="str">
        <f t="shared" si="762"/>
        <v>IMPIANTI E MACCHINARI</v>
      </c>
      <c r="C1066" s="79">
        <f t="shared" si="762"/>
        <v>0.1</v>
      </c>
      <c r="F1066" s="80">
        <f t="shared" ref="F1066:AK1066" si="765">+F46+F63+F80+F97+F114+F131+F148+F165+F182+F199+F216+F233+F250+F267+F284+F301+F318+F335+F352+F369+F386+F403+F420+F437+F454+F471+F488+F505+F522+F539+F556+F573+F590+F607+F624+F641+F658+F675+F692+F709+F726+F743+F760+F777+F794+F811+F828+F845+F862+F879+F896+F913+F930+F947+F964+F981+F998+F1015+F1032+F1049</f>
        <v>0</v>
      </c>
      <c r="G1066" s="80">
        <f t="shared" si="765"/>
        <v>0</v>
      </c>
      <c r="H1066" s="80">
        <f t="shared" si="765"/>
        <v>0</v>
      </c>
      <c r="I1066" s="80">
        <f t="shared" si="765"/>
        <v>0</v>
      </c>
      <c r="J1066" s="80">
        <f t="shared" si="765"/>
        <v>0</v>
      </c>
      <c r="K1066" s="80">
        <f t="shared" si="765"/>
        <v>0</v>
      </c>
      <c r="L1066" s="80">
        <f t="shared" si="765"/>
        <v>0</v>
      </c>
      <c r="M1066" s="80">
        <f t="shared" si="765"/>
        <v>0</v>
      </c>
      <c r="N1066" s="80">
        <f t="shared" si="765"/>
        <v>0</v>
      </c>
      <c r="O1066" s="80">
        <f t="shared" si="765"/>
        <v>0</v>
      </c>
      <c r="P1066" s="80">
        <f t="shared" si="765"/>
        <v>0</v>
      </c>
      <c r="Q1066" s="80">
        <f t="shared" si="765"/>
        <v>0</v>
      </c>
      <c r="R1066" s="80">
        <f t="shared" si="765"/>
        <v>0</v>
      </c>
      <c r="S1066" s="80">
        <f t="shared" si="765"/>
        <v>0</v>
      </c>
      <c r="T1066" s="80">
        <f t="shared" si="765"/>
        <v>0</v>
      </c>
      <c r="U1066" s="80">
        <f t="shared" si="765"/>
        <v>0</v>
      </c>
      <c r="V1066" s="80">
        <f t="shared" si="765"/>
        <v>0</v>
      </c>
      <c r="W1066" s="80">
        <f t="shared" si="765"/>
        <v>0</v>
      </c>
      <c r="X1066" s="80">
        <f t="shared" si="765"/>
        <v>0</v>
      </c>
      <c r="Y1066" s="80">
        <f t="shared" si="765"/>
        <v>0</v>
      </c>
      <c r="Z1066" s="80">
        <f t="shared" si="765"/>
        <v>0</v>
      </c>
      <c r="AA1066" s="80">
        <f t="shared" si="765"/>
        <v>0</v>
      </c>
      <c r="AB1066" s="80">
        <f t="shared" si="765"/>
        <v>0</v>
      </c>
      <c r="AC1066" s="80">
        <f t="shared" si="765"/>
        <v>0</v>
      </c>
      <c r="AD1066" s="80">
        <f t="shared" si="765"/>
        <v>0</v>
      </c>
      <c r="AE1066" s="80">
        <f t="shared" si="765"/>
        <v>0</v>
      </c>
      <c r="AF1066" s="80">
        <f t="shared" si="765"/>
        <v>0</v>
      </c>
      <c r="AG1066" s="80">
        <f t="shared" si="765"/>
        <v>0</v>
      </c>
      <c r="AH1066" s="80">
        <f t="shared" si="765"/>
        <v>0</v>
      </c>
      <c r="AI1066" s="80">
        <f t="shared" si="765"/>
        <v>0</v>
      </c>
      <c r="AJ1066" s="80">
        <f t="shared" si="765"/>
        <v>0</v>
      </c>
      <c r="AK1066" s="80">
        <f t="shared" si="765"/>
        <v>0</v>
      </c>
      <c r="AL1066" s="80">
        <f t="shared" ref="AL1066:BA1066" si="766">+AL46+AL63+AL80+AL97+AL114+AL131+AL148+AL165+AL182+AL199+AL216+AL233+AL250+AL267+AL284+AL301+AL318+AL335+AL352+AL369+AL386+AL403+AL420+AL437+AL454+AL471+AL488+AL505+AL522+AL539+AL556+AL573+AL590+AL607+AL624+AL641+AL658+AL675+AL692+AL709+AL726+AL743+AL760+AL777+AL794+AL811+AL828+AL845+AL862+AL879+AL896+AL913+AL930+AL947+AL964+AL981+AL998+AL1015+AL1032+AL1049</f>
        <v>0</v>
      </c>
      <c r="AM1066" s="80">
        <f t="shared" si="766"/>
        <v>0</v>
      </c>
      <c r="AN1066" s="80">
        <f t="shared" si="766"/>
        <v>0</v>
      </c>
      <c r="AO1066" s="80">
        <f t="shared" si="766"/>
        <v>0</v>
      </c>
      <c r="AP1066" s="80">
        <f t="shared" si="766"/>
        <v>0</v>
      </c>
      <c r="AQ1066" s="80">
        <f t="shared" si="766"/>
        <v>0</v>
      </c>
      <c r="AR1066" s="80">
        <f t="shared" si="766"/>
        <v>0</v>
      </c>
      <c r="AS1066" s="80">
        <f t="shared" si="766"/>
        <v>0</v>
      </c>
      <c r="AT1066" s="80">
        <f t="shared" si="766"/>
        <v>0</v>
      </c>
      <c r="AU1066" s="80">
        <f t="shared" si="766"/>
        <v>0</v>
      </c>
      <c r="AV1066" s="80">
        <f t="shared" si="766"/>
        <v>0</v>
      </c>
      <c r="AW1066" s="80">
        <f t="shared" si="766"/>
        <v>0</v>
      </c>
      <c r="AX1066" s="80">
        <f t="shared" si="766"/>
        <v>0</v>
      </c>
      <c r="AY1066" s="80">
        <f t="shared" si="766"/>
        <v>0</v>
      </c>
      <c r="AZ1066" s="80">
        <f t="shared" si="766"/>
        <v>0</v>
      </c>
      <c r="BA1066" s="80">
        <f t="shared" si="766"/>
        <v>0</v>
      </c>
    </row>
    <row r="1067" spans="2:53" s="78" customFormat="1" x14ac:dyDescent="0.25">
      <c r="B1067" s="78" t="str">
        <f t="shared" si="762"/>
        <v>ATTREZZATURE IND.LI E COMM.LI</v>
      </c>
      <c r="C1067" s="79">
        <f t="shared" si="762"/>
        <v>0.1</v>
      </c>
      <c r="F1067" s="80">
        <f t="shared" ref="F1067:AK1067" si="767">+F47+F64+F81+F98+F115+F132+F149+F166+F183+F200+F217+F234+F251+F268+F285+F302+F319+F336+F353+F370+F387+F404+F421+F438+F455+F472+F489+F506+F523+F540+F557+F574+F591+F608+F625+F642+F659+F676+F693+F710+F727+F744+F761+F778+F795+F812+F829+F846+F863+F880+F897+F914+F931+F948+F965+F982+F999+F1016+F1033+F1050</f>
        <v>0</v>
      </c>
      <c r="G1067" s="80">
        <f t="shared" si="767"/>
        <v>0</v>
      </c>
      <c r="H1067" s="80">
        <f t="shared" si="767"/>
        <v>0</v>
      </c>
      <c r="I1067" s="80">
        <f t="shared" si="767"/>
        <v>0</v>
      </c>
      <c r="J1067" s="80">
        <f t="shared" si="767"/>
        <v>0</v>
      </c>
      <c r="K1067" s="80">
        <f t="shared" si="767"/>
        <v>0</v>
      </c>
      <c r="L1067" s="80">
        <f t="shared" si="767"/>
        <v>0</v>
      </c>
      <c r="M1067" s="80">
        <f t="shared" si="767"/>
        <v>0</v>
      </c>
      <c r="N1067" s="80">
        <f t="shared" si="767"/>
        <v>0</v>
      </c>
      <c r="O1067" s="80">
        <f t="shared" si="767"/>
        <v>0</v>
      </c>
      <c r="P1067" s="80">
        <f t="shared" si="767"/>
        <v>0</v>
      </c>
      <c r="Q1067" s="80">
        <f t="shared" si="767"/>
        <v>0</v>
      </c>
      <c r="R1067" s="80">
        <f t="shared" si="767"/>
        <v>0</v>
      </c>
      <c r="S1067" s="80">
        <f t="shared" si="767"/>
        <v>0</v>
      </c>
      <c r="T1067" s="80">
        <f t="shared" si="767"/>
        <v>0</v>
      </c>
      <c r="U1067" s="80">
        <f t="shared" si="767"/>
        <v>0</v>
      </c>
      <c r="V1067" s="80">
        <f t="shared" si="767"/>
        <v>0</v>
      </c>
      <c r="W1067" s="80">
        <f t="shared" si="767"/>
        <v>0</v>
      </c>
      <c r="X1067" s="80">
        <f t="shared" si="767"/>
        <v>0</v>
      </c>
      <c r="Y1067" s="80">
        <f t="shared" si="767"/>
        <v>0</v>
      </c>
      <c r="Z1067" s="80">
        <f t="shared" si="767"/>
        <v>0</v>
      </c>
      <c r="AA1067" s="80">
        <f t="shared" si="767"/>
        <v>0</v>
      </c>
      <c r="AB1067" s="80">
        <f t="shared" si="767"/>
        <v>0</v>
      </c>
      <c r="AC1067" s="80">
        <f t="shared" si="767"/>
        <v>0</v>
      </c>
      <c r="AD1067" s="80">
        <f t="shared" si="767"/>
        <v>0</v>
      </c>
      <c r="AE1067" s="80">
        <f t="shared" si="767"/>
        <v>0</v>
      </c>
      <c r="AF1067" s="80">
        <f t="shared" si="767"/>
        <v>0</v>
      </c>
      <c r="AG1067" s="80">
        <f t="shared" si="767"/>
        <v>0</v>
      </c>
      <c r="AH1067" s="80">
        <f t="shared" si="767"/>
        <v>0</v>
      </c>
      <c r="AI1067" s="80">
        <f t="shared" si="767"/>
        <v>0</v>
      </c>
      <c r="AJ1067" s="80">
        <f t="shared" si="767"/>
        <v>0</v>
      </c>
      <c r="AK1067" s="80">
        <f t="shared" si="767"/>
        <v>0</v>
      </c>
      <c r="AL1067" s="80">
        <f t="shared" ref="AL1067:BA1067" si="768">+AL47+AL64+AL81+AL98+AL115+AL132+AL149+AL166+AL183+AL200+AL217+AL234+AL251+AL268+AL285+AL302+AL319+AL336+AL353+AL370+AL387+AL404+AL421+AL438+AL455+AL472+AL489+AL506+AL523+AL540+AL557+AL574+AL591+AL608+AL625+AL642+AL659+AL676+AL693+AL710+AL727+AL744+AL761+AL778+AL795+AL812+AL829+AL846+AL863+AL880+AL897+AL914+AL931+AL948+AL965+AL982+AL999+AL1016+AL1033+AL1050</f>
        <v>0</v>
      </c>
      <c r="AM1067" s="80">
        <f t="shared" si="768"/>
        <v>0</v>
      </c>
      <c r="AN1067" s="80">
        <f t="shared" si="768"/>
        <v>0</v>
      </c>
      <c r="AO1067" s="80">
        <f t="shared" si="768"/>
        <v>0</v>
      </c>
      <c r="AP1067" s="80">
        <f t="shared" si="768"/>
        <v>0</v>
      </c>
      <c r="AQ1067" s="80">
        <f t="shared" si="768"/>
        <v>0</v>
      </c>
      <c r="AR1067" s="80">
        <f t="shared" si="768"/>
        <v>0</v>
      </c>
      <c r="AS1067" s="80">
        <f t="shared" si="768"/>
        <v>0</v>
      </c>
      <c r="AT1067" s="80">
        <f t="shared" si="768"/>
        <v>0</v>
      </c>
      <c r="AU1067" s="80">
        <f t="shared" si="768"/>
        <v>0</v>
      </c>
      <c r="AV1067" s="80">
        <f t="shared" si="768"/>
        <v>0</v>
      </c>
      <c r="AW1067" s="80">
        <f t="shared" si="768"/>
        <v>0</v>
      </c>
      <c r="AX1067" s="80">
        <f t="shared" si="768"/>
        <v>0</v>
      </c>
      <c r="AY1067" s="80">
        <f t="shared" si="768"/>
        <v>0</v>
      </c>
      <c r="AZ1067" s="80">
        <f t="shared" si="768"/>
        <v>0</v>
      </c>
      <c r="BA1067" s="80">
        <f t="shared" si="768"/>
        <v>0</v>
      </c>
    </row>
    <row r="1068" spans="2:53" s="78" customFormat="1" x14ac:dyDescent="0.25">
      <c r="B1068" s="78" t="str">
        <f t="shared" si="762"/>
        <v>ALTRI BENI</v>
      </c>
      <c r="C1068" s="79">
        <f t="shared" si="762"/>
        <v>0.1</v>
      </c>
      <c r="F1068" s="80">
        <f t="shared" ref="F1068:AK1068" si="769">+F48+F65+F82+F99+F116+F133+F150+F167+F184+F201+F218+F235+F252+F269+F286+F303+F320+F337+F354+F371+F388+F405+F422+F439+F456+F473+F490+F507+F524+F541+F558+F575+F592+F609+F626+F643+F660+F677+F694+F711+F728+F745+F762+F779+F796+F813+F830+F847+F864+F881+F898+F915+F932+F949+F966+F983+F1000+F1017+F1034+F1051</f>
        <v>0</v>
      </c>
      <c r="G1068" s="80">
        <f t="shared" si="769"/>
        <v>0</v>
      </c>
      <c r="H1068" s="80">
        <f t="shared" si="769"/>
        <v>0</v>
      </c>
      <c r="I1068" s="80">
        <f t="shared" si="769"/>
        <v>0</v>
      </c>
      <c r="J1068" s="80">
        <f t="shared" si="769"/>
        <v>0</v>
      </c>
      <c r="K1068" s="80">
        <f t="shared" si="769"/>
        <v>0</v>
      </c>
      <c r="L1068" s="80">
        <f t="shared" si="769"/>
        <v>0</v>
      </c>
      <c r="M1068" s="80">
        <f t="shared" si="769"/>
        <v>0</v>
      </c>
      <c r="N1068" s="80">
        <f t="shared" si="769"/>
        <v>0</v>
      </c>
      <c r="O1068" s="80">
        <f t="shared" si="769"/>
        <v>0</v>
      </c>
      <c r="P1068" s="80">
        <f t="shared" si="769"/>
        <v>0</v>
      </c>
      <c r="Q1068" s="80">
        <f t="shared" si="769"/>
        <v>0</v>
      </c>
      <c r="R1068" s="80">
        <f t="shared" si="769"/>
        <v>0</v>
      </c>
      <c r="S1068" s="80">
        <f t="shared" si="769"/>
        <v>0</v>
      </c>
      <c r="T1068" s="80">
        <f t="shared" si="769"/>
        <v>0</v>
      </c>
      <c r="U1068" s="80">
        <f t="shared" si="769"/>
        <v>0</v>
      </c>
      <c r="V1068" s="80">
        <f t="shared" si="769"/>
        <v>0</v>
      </c>
      <c r="W1068" s="80">
        <f t="shared" si="769"/>
        <v>0</v>
      </c>
      <c r="X1068" s="80">
        <f t="shared" si="769"/>
        <v>0</v>
      </c>
      <c r="Y1068" s="80">
        <f t="shared" si="769"/>
        <v>0</v>
      </c>
      <c r="Z1068" s="80">
        <f t="shared" si="769"/>
        <v>0</v>
      </c>
      <c r="AA1068" s="80">
        <f t="shared" si="769"/>
        <v>0</v>
      </c>
      <c r="AB1068" s="80">
        <f t="shared" si="769"/>
        <v>0</v>
      </c>
      <c r="AC1068" s="80">
        <f t="shared" si="769"/>
        <v>0</v>
      </c>
      <c r="AD1068" s="80">
        <f t="shared" si="769"/>
        <v>0</v>
      </c>
      <c r="AE1068" s="80">
        <f t="shared" si="769"/>
        <v>0</v>
      </c>
      <c r="AF1068" s="80">
        <f t="shared" si="769"/>
        <v>0</v>
      </c>
      <c r="AG1068" s="80">
        <f t="shared" si="769"/>
        <v>0</v>
      </c>
      <c r="AH1068" s="80">
        <f t="shared" si="769"/>
        <v>0</v>
      </c>
      <c r="AI1068" s="80">
        <f t="shared" si="769"/>
        <v>0</v>
      </c>
      <c r="AJ1068" s="80">
        <f t="shared" si="769"/>
        <v>0</v>
      </c>
      <c r="AK1068" s="80">
        <f t="shared" si="769"/>
        <v>0</v>
      </c>
      <c r="AL1068" s="80">
        <f t="shared" ref="AL1068:BA1068" si="770">+AL48+AL65+AL82+AL99+AL116+AL133+AL150+AL167+AL184+AL201+AL218+AL235+AL252+AL269+AL286+AL303+AL320+AL337+AL354+AL371+AL388+AL405+AL422+AL439+AL456+AL473+AL490+AL507+AL524+AL541+AL558+AL575+AL592+AL609+AL626+AL643+AL660+AL677+AL694+AL711+AL728+AL745+AL762+AL779+AL796+AL813+AL830+AL847+AL864+AL881+AL898+AL915+AL932+AL949+AL966+AL983+AL1000+AL1017+AL1034+AL1051</f>
        <v>0</v>
      </c>
      <c r="AM1068" s="80">
        <f t="shared" si="770"/>
        <v>0</v>
      </c>
      <c r="AN1068" s="80">
        <f t="shared" si="770"/>
        <v>0</v>
      </c>
      <c r="AO1068" s="80">
        <f t="shared" si="770"/>
        <v>0</v>
      </c>
      <c r="AP1068" s="80">
        <f t="shared" si="770"/>
        <v>0</v>
      </c>
      <c r="AQ1068" s="80">
        <f t="shared" si="770"/>
        <v>0</v>
      </c>
      <c r="AR1068" s="80">
        <f t="shared" si="770"/>
        <v>0</v>
      </c>
      <c r="AS1068" s="80">
        <f t="shared" si="770"/>
        <v>0</v>
      </c>
      <c r="AT1068" s="80">
        <f t="shared" si="770"/>
        <v>0</v>
      </c>
      <c r="AU1068" s="80">
        <f t="shared" si="770"/>
        <v>0</v>
      </c>
      <c r="AV1068" s="80">
        <f t="shared" si="770"/>
        <v>0</v>
      </c>
      <c r="AW1068" s="80">
        <f t="shared" si="770"/>
        <v>0</v>
      </c>
      <c r="AX1068" s="80">
        <f t="shared" si="770"/>
        <v>0</v>
      </c>
      <c r="AY1068" s="80">
        <f t="shared" si="770"/>
        <v>0</v>
      </c>
      <c r="AZ1068" s="80">
        <f t="shared" si="770"/>
        <v>0</v>
      </c>
      <c r="BA1068" s="80">
        <f t="shared" si="770"/>
        <v>0</v>
      </c>
    </row>
    <row r="1069" spans="2:53" s="78" customFormat="1" x14ac:dyDescent="0.25">
      <c r="B1069" s="78" t="str">
        <f t="shared" si="762"/>
        <v>COSTI D'IMPIANTO E AMPLIAMENTO</v>
      </c>
      <c r="C1069" s="79">
        <f t="shared" si="762"/>
        <v>0.1</v>
      </c>
      <c r="F1069" s="80">
        <f t="shared" ref="F1069:AK1069" si="771">+F49+F66+F83+F100+F117+F134+F151+F168+F185+F202+F219+F236+F253+F270+F287+F304+F321+F338+F355+F372+F389+F406+F423+F440+F457+F474+F491+F508+F525+F542+F559+F576+F593+F610+F627+F644+F661+F678+F695+F712+F729+F746+F763+F780+F797+F814+F831+F848+F865+F882+F899+F916+F933+F950+F967+F984+F1001+F1018+F1035+F1052</f>
        <v>0</v>
      </c>
      <c r="G1069" s="80">
        <f t="shared" si="771"/>
        <v>0</v>
      </c>
      <c r="H1069" s="80">
        <f t="shared" si="771"/>
        <v>0</v>
      </c>
      <c r="I1069" s="80">
        <f t="shared" si="771"/>
        <v>0</v>
      </c>
      <c r="J1069" s="80">
        <f t="shared" si="771"/>
        <v>0</v>
      </c>
      <c r="K1069" s="80">
        <f t="shared" si="771"/>
        <v>0</v>
      </c>
      <c r="L1069" s="80">
        <f t="shared" si="771"/>
        <v>0</v>
      </c>
      <c r="M1069" s="80">
        <f t="shared" si="771"/>
        <v>0</v>
      </c>
      <c r="N1069" s="80">
        <f t="shared" si="771"/>
        <v>0</v>
      </c>
      <c r="O1069" s="80">
        <f t="shared" si="771"/>
        <v>0</v>
      </c>
      <c r="P1069" s="80">
        <f t="shared" si="771"/>
        <v>0</v>
      </c>
      <c r="Q1069" s="80">
        <f t="shared" si="771"/>
        <v>0</v>
      </c>
      <c r="R1069" s="80">
        <f t="shared" si="771"/>
        <v>0</v>
      </c>
      <c r="S1069" s="80">
        <f t="shared" si="771"/>
        <v>0</v>
      </c>
      <c r="T1069" s="80">
        <f t="shared" si="771"/>
        <v>0</v>
      </c>
      <c r="U1069" s="80">
        <f t="shared" si="771"/>
        <v>0</v>
      </c>
      <c r="V1069" s="80">
        <f t="shared" si="771"/>
        <v>0</v>
      </c>
      <c r="W1069" s="80">
        <f t="shared" si="771"/>
        <v>0</v>
      </c>
      <c r="X1069" s="80">
        <f t="shared" si="771"/>
        <v>0</v>
      </c>
      <c r="Y1069" s="80">
        <f t="shared" si="771"/>
        <v>0</v>
      </c>
      <c r="Z1069" s="80">
        <f t="shared" si="771"/>
        <v>0</v>
      </c>
      <c r="AA1069" s="80">
        <f t="shared" si="771"/>
        <v>0</v>
      </c>
      <c r="AB1069" s="80">
        <f t="shared" si="771"/>
        <v>0</v>
      </c>
      <c r="AC1069" s="80">
        <f t="shared" si="771"/>
        <v>0</v>
      </c>
      <c r="AD1069" s="80">
        <f t="shared" si="771"/>
        <v>0</v>
      </c>
      <c r="AE1069" s="80">
        <f t="shared" si="771"/>
        <v>0</v>
      </c>
      <c r="AF1069" s="80">
        <f t="shared" si="771"/>
        <v>0</v>
      </c>
      <c r="AG1069" s="80">
        <f t="shared" si="771"/>
        <v>0</v>
      </c>
      <c r="AH1069" s="80">
        <f t="shared" si="771"/>
        <v>0</v>
      </c>
      <c r="AI1069" s="80">
        <f t="shared" si="771"/>
        <v>0</v>
      </c>
      <c r="AJ1069" s="80">
        <f t="shared" si="771"/>
        <v>0</v>
      </c>
      <c r="AK1069" s="80">
        <f t="shared" si="771"/>
        <v>0</v>
      </c>
      <c r="AL1069" s="80">
        <f t="shared" ref="AL1069:BA1069" si="772">+AL49+AL66+AL83+AL100+AL117+AL134+AL151+AL168+AL185+AL202+AL219+AL236+AL253+AL270+AL287+AL304+AL321+AL338+AL355+AL372+AL389+AL406+AL423+AL440+AL457+AL474+AL491+AL508+AL525+AL542+AL559+AL576+AL593+AL610+AL627+AL644+AL661+AL678+AL695+AL712+AL729+AL746+AL763+AL780+AL797+AL814+AL831+AL848+AL865+AL882+AL899+AL916+AL933+AL950+AL967+AL984+AL1001+AL1018+AL1035+AL1052</f>
        <v>0</v>
      </c>
      <c r="AM1069" s="80">
        <f t="shared" si="772"/>
        <v>0</v>
      </c>
      <c r="AN1069" s="80">
        <f t="shared" si="772"/>
        <v>0</v>
      </c>
      <c r="AO1069" s="80">
        <f t="shared" si="772"/>
        <v>0</v>
      </c>
      <c r="AP1069" s="80">
        <f t="shared" si="772"/>
        <v>0</v>
      </c>
      <c r="AQ1069" s="80">
        <f t="shared" si="772"/>
        <v>0</v>
      </c>
      <c r="AR1069" s="80">
        <f t="shared" si="772"/>
        <v>0</v>
      </c>
      <c r="AS1069" s="80">
        <f t="shared" si="772"/>
        <v>0</v>
      </c>
      <c r="AT1069" s="80">
        <f t="shared" si="772"/>
        <v>0</v>
      </c>
      <c r="AU1069" s="80">
        <f t="shared" si="772"/>
        <v>0</v>
      </c>
      <c r="AV1069" s="80">
        <f t="shared" si="772"/>
        <v>0</v>
      </c>
      <c r="AW1069" s="80">
        <f t="shared" si="772"/>
        <v>0</v>
      </c>
      <c r="AX1069" s="80">
        <f t="shared" si="772"/>
        <v>0</v>
      </c>
      <c r="AY1069" s="80">
        <f t="shared" si="772"/>
        <v>0</v>
      </c>
      <c r="AZ1069" s="80">
        <f t="shared" si="772"/>
        <v>0</v>
      </c>
      <c r="BA1069" s="80">
        <f t="shared" si="772"/>
        <v>0</v>
      </c>
    </row>
    <row r="1070" spans="2:53" s="78" customFormat="1" x14ac:dyDescent="0.25">
      <c r="B1070" s="78" t="str">
        <f t="shared" si="762"/>
        <v>Ricerca &amp; Sviluppo</v>
      </c>
      <c r="C1070" s="79">
        <f t="shared" si="762"/>
        <v>0.1</v>
      </c>
      <c r="F1070" s="80">
        <f t="shared" ref="F1070:AK1070" si="773">+F50+F67+F84+F101+F118+F135+F152+F169+F186+F203+F220+F237+F254+F271+F288+F305+F322+F339+F356+F373+F390+F407+F424+F441+F458+F475+F492+F509+F526+F543+F560+F577+F594+F611+F628+F645+F662+F679+F696+F713+F730+F747+F764+F781+F798+F815+F832+F849+F866+F883+F900+F917+F934+F951+F968+F985+F1002+F1019+F1036+F1053</f>
        <v>0</v>
      </c>
      <c r="G1070" s="80">
        <f t="shared" si="773"/>
        <v>0</v>
      </c>
      <c r="H1070" s="80">
        <f t="shared" si="773"/>
        <v>0</v>
      </c>
      <c r="I1070" s="80">
        <f t="shared" si="773"/>
        <v>0</v>
      </c>
      <c r="J1070" s="80">
        <f t="shared" si="773"/>
        <v>0</v>
      </c>
      <c r="K1070" s="80">
        <f t="shared" si="773"/>
        <v>0</v>
      </c>
      <c r="L1070" s="80">
        <f t="shared" si="773"/>
        <v>0</v>
      </c>
      <c r="M1070" s="80">
        <f t="shared" si="773"/>
        <v>0</v>
      </c>
      <c r="N1070" s="80">
        <f t="shared" si="773"/>
        <v>0</v>
      </c>
      <c r="O1070" s="80">
        <f t="shared" si="773"/>
        <v>0</v>
      </c>
      <c r="P1070" s="80">
        <f t="shared" si="773"/>
        <v>0</v>
      </c>
      <c r="Q1070" s="80">
        <f t="shared" si="773"/>
        <v>0</v>
      </c>
      <c r="R1070" s="80">
        <f t="shared" si="773"/>
        <v>0</v>
      </c>
      <c r="S1070" s="80">
        <f t="shared" si="773"/>
        <v>0</v>
      </c>
      <c r="T1070" s="80">
        <f t="shared" si="773"/>
        <v>0</v>
      </c>
      <c r="U1070" s="80">
        <f t="shared" si="773"/>
        <v>0</v>
      </c>
      <c r="V1070" s="80">
        <f t="shared" si="773"/>
        <v>0</v>
      </c>
      <c r="W1070" s="80">
        <f t="shared" si="773"/>
        <v>0</v>
      </c>
      <c r="X1070" s="80">
        <f t="shared" si="773"/>
        <v>0</v>
      </c>
      <c r="Y1070" s="80">
        <f t="shared" si="773"/>
        <v>0</v>
      </c>
      <c r="Z1070" s="80">
        <f t="shared" si="773"/>
        <v>0</v>
      </c>
      <c r="AA1070" s="80">
        <f t="shared" si="773"/>
        <v>0</v>
      </c>
      <c r="AB1070" s="80">
        <f t="shared" si="773"/>
        <v>0</v>
      </c>
      <c r="AC1070" s="80">
        <f t="shared" si="773"/>
        <v>0</v>
      </c>
      <c r="AD1070" s="80">
        <f t="shared" si="773"/>
        <v>0</v>
      </c>
      <c r="AE1070" s="80">
        <f t="shared" si="773"/>
        <v>0</v>
      </c>
      <c r="AF1070" s="80">
        <f t="shared" si="773"/>
        <v>0</v>
      </c>
      <c r="AG1070" s="80">
        <f t="shared" si="773"/>
        <v>0</v>
      </c>
      <c r="AH1070" s="80">
        <f t="shared" si="773"/>
        <v>0</v>
      </c>
      <c r="AI1070" s="80">
        <f t="shared" si="773"/>
        <v>0</v>
      </c>
      <c r="AJ1070" s="80">
        <f t="shared" si="773"/>
        <v>0</v>
      </c>
      <c r="AK1070" s="80">
        <f t="shared" si="773"/>
        <v>0</v>
      </c>
      <c r="AL1070" s="80">
        <f t="shared" ref="AL1070:BA1070" si="774">+AL50+AL67+AL84+AL101+AL118+AL135+AL152+AL169+AL186+AL203+AL220+AL237+AL254+AL271+AL288+AL305+AL322+AL339+AL356+AL373+AL390+AL407+AL424+AL441+AL458+AL475+AL492+AL509+AL526+AL543+AL560+AL577+AL594+AL611+AL628+AL645+AL662+AL679+AL696+AL713+AL730+AL747+AL764+AL781+AL798+AL815+AL832+AL849+AL866+AL883+AL900+AL917+AL934+AL951+AL968+AL985+AL1002+AL1019+AL1036+AL1053</f>
        <v>0</v>
      </c>
      <c r="AM1070" s="80">
        <f t="shared" si="774"/>
        <v>0</v>
      </c>
      <c r="AN1070" s="80">
        <f t="shared" si="774"/>
        <v>0</v>
      </c>
      <c r="AO1070" s="80">
        <f t="shared" si="774"/>
        <v>0</v>
      </c>
      <c r="AP1070" s="80">
        <f t="shared" si="774"/>
        <v>0</v>
      </c>
      <c r="AQ1070" s="80">
        <f t="shared" si="774"/>
        <v>0</v>
      </c>
      <c r="AR1070" s="80">
        <f t="shared" si="774"/>
        <v>0</v>
      </c>
      <c r="AS1070" s="80">
        <f t="shared" si="774"/>
        <v>0</v>
      </c>
      <c r="AT1070" s="80">
        <f t="shared" si="774"/>
        <v>0</v>
      </c>
      <c r="AU1070" s="80">
        <f t="shared" si="774"/>
        <v>0</v>
      </c>
      <c r="AV1070" s="80">
        <f t="shared" si="774"/>
        <v>0</v>
      </c>
      <c r="AW1070" s="80">
        <f t="shared" si="774"/>
        <v>0</v>
      </c>
      <c r="AX1070" s="80">
        <f t="shared" si="774"/>
        <v>0</v>
      </c>
      <c r="AY1070" s="80">
        <f t="shared" si="774"/>
        <v>0</v>
      </c>
      <c r="AZ1070" s="80">
        <f t="shared" si="774"/>
        <v>0</v>
      </c>
      <c r="BA1070" s="80">
        <f t="shared" si="774"/>
        <v>0</v>
      </c>
    </row>
    <row r="1071" spans="2:53" s="78" customFormat="1" x14ac:dyDescent="0.25">
      <c r="B1071" s="78" t="str">
        <f t="shared" si="762"/>
        <v>ALTRE IMM.NI IMMATERIALI</v>
      </c>
      <c r="C1071" s="79">
        <f t="shared" si="762"/>
        <v>0.1</v>
      </c>
      <c r="F1071" s="80">
        <f t="shared" ref="F1071:AK1071" si="775">+F51+F68+F85+F102+F119+F136+F153+F170+F187+F204+F221+F238+F255+F272+F289+F306+F323+F340+F357+F374+F391+F408+F425+F442+F459+F476+F493+F510+F527+F544+F561+F578+F595+F612+F629+F646+F663+F680+F697+F714+F731+F748+F765+F782+F799+F816+F833+F850+F867+F884+F901+F918+F935+F952+F969+F986+F1003+F1020+F1037+F1054</f>
        <v>0</v>
      </c>
      <c r="G1071" s="80">
        <f t="shared" si="775"/>
        <v>0</v>
      </c>
      <c r="H1071" s="80">
        <f t="shared" si="775"/>
        <v>0</v>
      </c>
      <c r="I1071" s="80">
        <f t="shared" si="775"/>
        <v>0</v>
      </c>
      <c r="J1071" s="80">
        <f t="shared" si="775"/>
        <v>0</v>
      </c>
      <c r="K1071" s="80">
        <f t="shared" si="775"/>
        <v>0</v>
      </c>
      <c r="L1071" s="80">
        <f t="shared" si="775"/>
        <v>0</v>
      </c>
      <c r="M1071" s="80">
        <f t="shared" si="775"/>
        <v>0</v>
      </c>
      <c r="N1071" s="80">
        <f t="shared" si="775"/>
        <v>0</v>
      </c>
      <c r="O1071" s="80">
        <f t="shared" si="775"/>
        <v>0</v>
      </c>
      <c r="P1071" s="80">
        <f t="shared" si="775"/>
        <v>0</v>
      </c>
      <c r="Q1071" s="80">
        <f t="shared" si="775"/>
        <v>0</v>
      </c>
      <c r="R1071" s="80">
        <f t="shared" si="775"/>
        <v>0</v>
      </c>
      <c r="S1071" s="80">
        <f t="shared" si="775"/>
        <v>0</v>
      </c>
      <c r="T1071" s="80">
        <f t="shared" si="775"/>
        <v>0</v>
      </c>
      <c r="U1071" s="80">
        <f t="shared" si="775"/>
        <v>0</v>
      </c>
      <c r="V1071" s="80">
        <f t="shared" si="775"/>
        <v>0</v>
      </c>
      <c r="W1071" s="80">
        <f t="shared" si="775"/>
        <v>0</v>
      </c>
      <c r="X1071" s="80">
        <f t="shared" si="775"/>
        <v>0</v>
      </c>
      <c r="Y1071" s="80">
        <f t="shared" si="775"/>
        <v>0</v>
      </c>
      <c r="Z1071" s="80">
        <f t="shared" si="775"/>
        <v>0</v>
      </c>
      <c r="AA1071" s="80">
        <f t="shared" si="775"/>
        <v>0</v>
      </c>
      <c r="AB1071" s="80">
        <f t="shared" si="775"/>
        <v>0</v>
      </c>
      <c r="AC1071" s="80">
        <f t="shared" si="775"/>
        <v>0</v>
      </c>
      <c r="AD1071" s="80">
        <f t="shared" si="775"/>
        <v>0</v>
      </c>
      <c r="AE1071" s="80">
        <f t="shared" si="775"/>
        <v>0</v>
      </c>
      <c r="AF1071" s="80">
        <f t="shared" si="775"/>
        <v>0</v>
      </c>
      <c r="AG1071" s="80">
        <f t="shared" si="775"/>
        <v>0</v>
      </c>
      <c r="AH1071" s="80">
        <f t="shared" si="775"/>
        <v>0</v>
      </c>
      <c r="AI1071" s="80">
        <f t="shared" si="775"/>
        <v>0</v>
      </c>
      <c r="AJ1071" s="80">
        <f t="shared" si="775"/>
        <v>0</v>
      </c>
      <c r="AK1071" s="80">
        <f t="shared" si="775"/>
        <v>0</v>
      </c>
      <c r="AL1071" s="80">
        <f t="shared" ref="AL1071:BA1071" si="776">+AL51+AL68+AL85+AL102+AL119+AL136+AL153+AL170+AL187+AL204+AL221+AL238+AL255+AL272+AL289+AL306+AL323+AL340+AL357+AL374+AL391+AL408+AL425+AL442+AL459+AL476+AL493+AL510+AL527+AL544+AL561+AL578+AL595+AL612+AL629+AL646+AL663+AL680+AL697+AL714+AL731+AL748+AL765+AL782+AL799+AL816+AL833+AL850+AL867+AL884+AL901+AL918+AL935+AL952+AL969+AL986+AL1003+AL1020+AL1037+AL1054</f>
        <v>0</v>
      </c>
      <c r="AM1071" s="80">
        <f t="shared" si="776"/>
        <v>0</v>
      </c>
      <c r="AN1071" s="80">
        <f t="shared" si="776"/>
        <v>0</v>
      </c>
      <c r="AO1071" s="80">
        <f t="shared" si="776"/>
        <v>0</v>
      </c>
      <c r="AP1071" s="80">
        <f t="shared" si="776"/>
        <v>0</v>
      </c>
      <c r="AQ1071" s="80">
        <f t="shared" si="776"/>
        <v>0</v>
      </c>
      <c r="AR1071" s="80">
        <f t="shared" si="776"/>
        <v>0</v>
      </c>
      <c r="AS1071" s="80">
        <f t="shared" si="776"/>
        <v>0</v>
      </c>
      <c r="AT1071" s="80">
        <f t="shared" si="776"/>
        <v>0</v>
      </c>
      <c r="AU1071" s="80">
        <f t="shared" si="776"/>
        <v>0</v>
      </c>
      <c r="AV1071" s="80">
        <f t="shared" si="776"/>
        <v>0</v>
      </c>
      <c r="AW1071" s="80">
        <f t="shared" si="776"/>
        <v>0</v>
      </c>
      <c r="AX1071" s="80">
        <f t="shared" si="776"/>
        <v>0</v>
      </c>
      <c r="AY1071" s="80">
        <f t="shared" si="776"/>
        <v>0</v>
      </c>
      <c r="AZ1071" s="80">
        <f t="shared" si="776"/>
        <v>0</v>
      </c>
      <c r="BA1071" s="80">
        <f t="shared" si="776"/>
        <v>0</v>
      </c>
    </row>
    <row r="1072" spans="2:53" ht="30" x14ac:dyDescent="0.25">
      <c r="C1072" s="75"/>
      <c r="F1072" s="75" t="s">
        <v>276</v>
      </c>
      <c r="G1072" s="75" t="s">
        <v>276</v>
      </c>
      <c r="H1072" s="75" t="s">
        <v>276</v>
      </c>
      <c r="I1072" s="75" t="s">
        <v>276</v>
      </c>
      <c r="J1072" s="75" t="s">
        <v>276</v>
      </c>
      <c r="K1072" s="75" t="s">
        <v>276</v>
      </c>
      <c r="L1072" s="75" t="s">
        <v>276</v>
      </c>
      <c r="M1072" s="75" t="s">
        <v>276</v>
      </c>
      <c r="N1072" s="75" t="s">
        <v>276</v>
      </c>
      <c r="O1072" s="75" t="s">
        <v>276</v>
      </c>
      <c r="P1072" s="75" t="s">
        <v>276</v>
      </c>
      <c r="Q1072" s="75" t="s">
        <v>276</v>
      </c>
      <c r="R1072" s="75" t="s">
        <v>276</v>
      </c>
      <c r="S1072" s="75" t="s">
        <v>276</v>
      </c>
      <c r="T1072" s="75" t="s">
        <v>276</v>
      </c>
      <c r="U1072" s="75" t="s">
        <v>276</v>
      </c>
      <c r="V1072" s="75" t="s">
        <v>276</v>
      </c>
      <c r="W1072" s="75" t="s">
        <v>276</v>
      </c>
      <c r="X1072" s="75" t="s">
        <v>276</v>
      </c>
      <c r="Y1072" s="75" t="s">
        <v>276</v>
      </c>
      <c r="Z1072" s="75" t="s">
        <v>276</v>
      </c>
      <c r="AA1072" s="75" t="s">
        <v>276</v>
      </c>
      <c r="AB1072" s="75" t="s">
        <v>276</v>
      </c>
      <c r="AC1072" s="75" t="s">
        <v>276</v>
      </c>
      <c r="AD1072" s="75" t="s">
        <v>276</v>
      </c>
      <c r="AE1072" s="75" t="s">
        <v>276</v>
      </c>
      <c r="AF1072" s="75" t="s">
        <v>276</v>
      </c>
      <c r="AG1072" s="75" t="s">
        <v>276</v>
      </c>
      <c r="AH1072" s="75" t="s">
        <v>276</v>
      </c>
      <c r="AI1072" s="75" t="s">
        <v>276</v>
      </c>
      <c r="AJ1072" s="75" t="s">
        <v>276</v>
      </c>
      <c r="AK1072" s="75" t="s">
        <v>276</v>
      </c>
      <c r="AL1072" s="75" t="s">
        <v>276</v>
      </c>
      <c r="AM1072" s="75" t="s">
        <v>276</v>
      </c>
      <c r="AN1072" s="75" t="s">
        <v>276</v>
      </c>
      <c r="AO1072" s="75" t="s">
        <v>276</v>
      </c>
      <c r="AP1072" s="75" t="s">
        <v>276</v>
      </c>
      <c r="AQ1072" s="75" t="s">
        <v>276</v>
      </c>
      <c r="AR1072" s="75" t="s">
        <v>276</v>
      </c>
      <c r="AS1072" s="75" t="s">
        <v>276</v>
      </c>
      <c r="AT1072" s="75" t="s">
        <v>276</v>
      </c>
      <c r="AU1072" s="75" t="s">
        <v>276</v>
      </c>
      <c r="AV1072" s="75" t="s">
        <v>276</v>
      </c>
      <c r="AW1072" s="75" t="s">
        <v>276</v>
      </c>
      <c r="AX1072" s="75" t="s">
        <v>276</v>
      </c>
      <c r="AY1072" s="75" t="s">
        <v>276</v>
      </c>
      <c r="AZ1072" s="75" t="s">
        <v>276</v>
      </c>
      <c r="BA1072" s="75" t="s">
        <v>276</v>
      </c>
    </row>
    <row r="1073" spans="2:54" s="70" customFormat="1" x14ac:dyDescent="0.25">
      <c r="B1073" s="70" t="str">
        <f t="shared" ref="B1073:B1079" si="777">+B1065</f>
        <v>FABBRICATI</v>
      </c>
      <c r="C1073" s="81"/>
      <c r="F1073" s="71">
        <f t="shared" ref="F1073:F1079" si="778">+F1065</f>
        <v>0</v>
      </c>
      <c r="G1073" s="71">
        <f t="shared" ref="G1073:AL1073" si="779">+F1073+G1065</f>
        <v>0</v>
      </c>
      <c r="H1073" s="71">
        <f t="shared" si="779"/>
        <v>0</v>
      </c>
      <c r="I1073" s="71">
        <f t="shared" si="779"/>
        <v>0</v>
      </c>
      <c r="J1073" s="71">
        <f t="shared" si="779"/>
        <v>0</v>
      </c>
      <c r="K1073" s="71">
        <f t="shared" si="779"/>
        <v>0</v>
      </c>
      <c r="L1073" s="71">
        <f t="shared" si="779"/>
        <v>0</v>
      </c>
      <c r="M1073" s="71">
        <f t="shared" si="779"/>
        <v>0</v>
      </c>
      <c r="N1073" s="71">
        <f t="shared" si="779"/>
        <v>0</v>
      </c>
      <c r="O1073" s="71">
        <f t="shared" si="779"/>
        <v>0</v>
      </c>
      <c r="P1073" s="71">
        <f t="shared" si="779"/>
        <v>0</v>
      </c>
      <c r="Q1073" s="71">
        <f t="shared" si="779"/>
        <v>0</v>
      </c>
      <c r="R1073" s="71">
        <f t="shared" si="779"/>
        <v>0</v>
      </c>
      <c r="S1073" s="71">
        <f t="shared" si="779"/>
        <v>0</v>
      </c>
      <c r="T1073" s="71">
        <f t="shared" si="779"/>
        <v>0</v>
      </c>
      <c r="U1073" s="71">
        <f t="shared" si="779"/>
        <v>0</v>
      </c>
      <c r="V1073" s="71">
        <f t="shared" si="779"/>
        <v>0</v>
      </c>
      <c r="W1073" s="71">
        <f t="shared" si="779"/>
        <v>0</v>
      </c>
      <c r="X1073" s="71">
        <f t="shared" si="779"/>
        <v>0</v>
      </c>
      <c r="Y1073" s="71">
        <f t="shared" si="779"/>
        <v>0</v>
      </c>
      <c r="Z1073" s="71">
        <f t="shared" si="779"/>
        <v>0</v>
      </c>
      <c r="AA1073" s="71">
        <f t="shared" si="779"/>
        <v>0</v>
      </c>
      <c r="AB1073" s="71">
        <f t="shared" si="779"/>
        <v>0</v>
      </c>
      <c r="AC1073" s="71">
        <f t="shared" si="779"/>
        <v>0</v>
      </c>
      <c r="AD1073" s="71">
        <f t="shared" si="779"/>
        <v>0</v>
      </c>
      <c r="AE1073" s="71">
        <f t="shared" si="779"/>
        <v>0</v>
      </c>
      <c r="AF1073" s="71">
        <f t="shared" si="779"/>
        <v>0</v>
      </c>
      <c r="AG1073" s="71">
        <f t="shared" si="779"/>
        <v>0</v>
      </c>
      <c r="AH1073" s="71">
        <f t="shared" si="779"/>
        <v>0</v>
      </c>
      <c r="AI1073" s="71">
        <f t="shared" si="779"/>
        <v>0</v>
      </c>
      <c r="AJ1073" s="71">
        <f t="shared" si="779"/>
        <v>0</v>
      </c>
      <c r="AK1073" s="71">
        <f t="shared" si="779"/>
        <v>0</v>
      </c>
      <c r="AL1073" s="71">
        <f t="shared" si="779"/>
        <v>0</v>
      </c>
      <c r="AM1073" s="71">
        <f t="shared" ref="AM1073:BA1073" si="780">+AL1073+AM1065</f>
        <v>0</v>
      </c>
      <c r="AN1073" s="71">
        <f t="shared" si="780"/>
        <v>0</v>
      </c>
      <c r="AO1073" s="71">
        <f t="shared" si="780"/>
        <v>0</v>
      </c>
      <c r="AP1073" s="71">
        <f t="shared" si="780"/>
        <v>0</v>
      </c>
      <c r="AQ1073" s="71">
        <f t="shared" si="780"/>
        <v>0</v>
      </c>
      <c r="AR1073" s="71">
        <f t="shared" si="780"/>
        <v>0</v>
      </c>
      <c r="AS1073" s="71">
        <f t="shared" si="780"/>
        <v>0</v>
      </c>
      <c r="AT1073" s="71">
        <f t="shared" si="780"/>
        <v>0</v>
      </c>
      <c r="AU1073" s="71">
        <f t="shared" si="780"/>
        <v>0</v>
      </c>
      <c r="AV1073" s="71">
        <f t="shared" si="780"/>
        <v>0</v>
      </c>
      <c r="AW1073" s="71">
        <f t="shared" si="780"/>
        <v>0</v>
      </c>
      <c r="AX1073" s="71">
        <f t="shared" si="780"/>
        <v>0</v>
      </c>
      <c r="AY1073" s="71">
        <f t="shared" si="780"/>
        <v>0</v>
      </c>
      <c r="AZ1073" s="71">
        <f t="shared" si="780"/>
        <v>0</v>
      </c>
      <c r="BA1073" s="71">
        <f t="shared" si="780"/>
        <v>0</v>
      </c>
      <c r="BB1073" s="71"/>
    </row>
    <row r="1074" spans="2:54" s="70" customFormat="1" x14ac:dyDescent="0.25">
      <c r="B1074" s="70" t="str">
        <f t="shared" si="777"/>
        <v>IMPIANTI E MACCHINARI</v>
      </c>
      <c r="C1074" s="81"/>
      <c r="F1074" s="71">
        <f t="shared" si="778"/>
        <v>0</v>
      </c>
      <c r="G1074" s="71">
        <f t="shared" ref="G1074:AL1074" si="781">+F1074+G1066</f>
        <v>0</v>
      </c>
      <c r="H1074" s="71">
        <f t="shared" si="781"/>
        <v>0</v>
      </c>
      <c r="I1074" s="71">
        <f t="shared" si="781"/>
        <v>0</v>
      </c>
      <c r="J1074" s="71">
        <f t="shared" si="781"/>
        <v>0</v>
      </c>
      <c r="K1074" s="71">
        <f t="shared" si="781"/>
        <v>0</v>
      </c>
      <c r="L1074" s="71">
        <f t="shared" si="781"/>
        <v>0</v>
      </c>
      <c r="M1074" s="71">
        <f t="shared" si="781"/>
        <v>0</v>
      </c>
      <c r="N1074" s="71">
        <f t="shared" si="781"/>
        <v>0</v>
      </c>
      <c r="O1074" s="71">
        <f t="shared" si="781"/>
        <v>0</v>
      </c>
      <c r="P1074" s="71">
        <f t="shared" si="781"/>
        <v>0</v>
      </c>
      <c r="Q1074" s="71">
        <f t="shared" si="781"/>
        <v>0</v>
      </c>
      <c r="R1074" s="71">
        <f t="shared" si="781"/>
        <v>0</v>
      </c>
      <c r="S1074" s="71">
        <f t="shared" si="781"/>
        <v>0</v>
      </c>
      <c r="T1074" s="71">
        <f t="shared" si="781"/>
        <v>0</v>
      </c>
      <c r="U1074" s="71">
        <f t="shared" si="781"/>
        <v>0</v>
      </c>
      <c r="V1074" s="71">
        <f t="shared" si="781"/>
        <v>0</v>
      </c>
      <c r="W1074" s="71">
        <f t="shared" si="781"/>
        <v>0</v>
      </c>
      <c r="X1074" s="71">
        <f t="shared" si="781"/>
        <v>0</v>
      </c>
      <c r="Y1074" s="71">
        <f t="shared" si="781"/>
        <v>0</v>
      </c>
      <c r="Z1074" s="71">
        <f t="shared" si="781"/>
        <v>0</v>
      </c>
      <c r="AA1074" s="71">
        <f t="shared" si="781"/>
        <v>0</v>
      </c>
      <c r="AB1074" s="71">
        <f t="shared" si="781"/>
        <v>0</v>
      </c>
      <c r="AC1074" s="71">
        <f t="shared" si="781"/>
        <v>0</v>
      </c>
      <c r="AD1074" s="71">
        <f t="shared" si="781"/>
        <v>0</v>
      </c>
      <c r="AE1074" s="71">
        <f t="shared" si="781"/>
        <v>0</v>
      </c>
      <c r="AF1074" s="71">
        <f t="shared" si="781"/>
        <v>0</v>
      </c>
      <c r="AG1074" s="71">
        <f t="shared" si="781"/>
        <v>0</v>
      </c>
      <c r="AH1074" s="71">
        <f t="shared" si="781"/>
        <v>0</v>
      </c>
      <c r="AI1074" s="71">
        <f t="shared" si="781"/>
        <v>0</v>
      </c>
      <c r="AJ1074" s="71">
        <f t="shared" si="781"/>
        <v>0</v>
      </c>
      <c r="AK1074" s="71">
        <f t="shared" si="781"/>
        <v>0</v>
      </c>
      <c r="AL1074" s="71">
        <f t="shared" si="781"/>
        <v>0</v>
      </c>
      <c r="AM1074" s="71">
        <f t="shared" ref="AM1074:BA1074" si="782">+AL1074+AM1066</f>
        <v>0</v>
      </c>
      <c r="AN1074" s="71">
        <f t="shared" si="782"/>
        <v>0</v>
      </c>
      <c r="AO1074" s="71">
        <f t="shared" si="782"/>
        <v>0</v>
      </c>
      <c r="AP1074" s="71">
        <f t="shared" si="782"/>
        <v>0</v>
      </c>
      <c r="AQ1074" s="71">
        <f t="shared" si="782"/>
        <v>0</v>
      </c>
      <c r="AR1074" s="71">
        <f t="shared" si="782"/>
        <v>0</v>
      </c>
      <c r="AS1074" s="71">
        <f t="shared" si="782"/>
        <v>0</v>
      </c>
      <c r="AT1074" s="71">
        <f t="shared" si="782"/>
        <v>0</v>
      </c>
      <c r="AU1074" s="71">
        <f t="shared" si="782"/>
        <v>0</v>
      </c>
      <c r="AV1074" s="71">
        <f t="shared" si="782"/>
        <v>0</v>
      </c>
      <c r="AW1074" s="71">
        <f t="shared" si="782"/>
        <v>0</v>
      </c>
      <c r="AX1074" s="71">
        <f t="shared" si="782"/>
        <v>0</v>
      </c>
      <c r="AY1074" s="71">
        <f t="shared" si="782"/>
        <v>0</v>
      </c>
      <c r="AZ1074" s="71">
        <f t="shared" si="782"/>
        <v>0</v>
      </c>
      <c r="BA1074" s="71">
        <f t="shared" si="782"/>
        <v>0</v>
      </c>
      <c r="BB1074" s="71"/>
    </row>
    <row r="1075" spans="2:54" s="70" customFormat="1" x14ac:dyDescent="0.25">
      <c r="B1075" s="70" t="str">
        <f t="shared" si="777"/>
        <v>ATTREZZATURE IND.LI E COMM.LI</v>
      </c>
      <c r="C1075" s="81"/>
      <c r="F1075" s="71">
        <f t="shared" si="778"/>
        <v>0</v>
      </c>
      <c r="G1075" s="71">
        <f t="shared" ref="G1075:AL1075" si="783">+F1075+G1067</f>
        <v>0</v>
      </c>
      <c r="H1075" s="71">
        <f t="shared" si="783"/>
        <v>0</v>
      </c>
      <c r="I1075" s="71">
        <f t="shared" si="783"/>
        <v>0</v>
      </c>
      <c r="J1075" s="71">
        <f t="shared" si="783"/>
        <v>0</v>
      </c>
      <c r="K1075" s="71">
        <f t="shared" si="783"/>
        <v>0</v>
      </c>
      <c r="L1075" s="71">
        <f t="shared" si="783"/>
        <v>0</v>
      </c>
      <c r="M1075" s="71">
        <f t="shared" si="783"/>
        <v>0</v>
      </c>
      <c r="N1075" s="71">
        <f t="shared" si="783"/>
        <v>0</v>
      </c>
      <c r="O1075" s="71">
        <f t="shared" si="783"/>
        <v>0</v>
      </c>
      <c r="P1075" s="71">
        <f t="shared" si="783"/>
        <v>0</v>
      </c>
      <c r="Q1075" s="71">
        <f t="shared" si="783"/>
        <v>0</v>
      </c>
      <c r="R1075" s="71">
        <f t="shared" si="783"/>
        <v>0</v>
      </c>
      <c r="S1075" s="71">
        <f t="shared" si="783"/>
        <v>0</v>
      </c>
      <c r="T1075" s="71">
        <f t="shared" si="783"/>
        <v>0</v>
      </c>
      <c r="U1075" s="71">
        <f t="shared" si="783"/>
        <v>0</v>
      </c>
      <c r="V1075" s="71">
        <f t="shared" si="783"/>
        <v>0</v>
      </c>
      <c r="W1075" s="71">
        <f t="shared" si="783"/>
        <v>0</v>
      </c>
      <c r="X1075" s="71">
        <f t="shared" si="783"/>
        <v>0</v>
      </c>
      <c r="Y1075" s="71">
        <f t="shared" si="783"/>
        <v>0</v>
      </c>
      <c r="Z1075" s="71">
        <f t="shared" si="783"/>
        <v>0</v>
      </c>
      <c r="AA1075" s="71">
        <f t="shared" si="783"/>
        <v>0</v>
      </c>
      <c r="AB1075" s="71">
        <f t="shared" si="783"/>
        <v>0</v>
      </c>
      <c r="AC1075" s="71">
        <f t="shared" si="783"/>
        <v>0</v>
      </c>
      <c r="AD1075" s="71">
        <f t="shared" si="783"/>
        <v>0</v>
      </c>
      <c r="AE1075" s="71">
        <f t="shared" si="783"/>
        <v>0</v>
      </c>
      <c r="AF1075" s="71">
        <f t="shared" si="783"/>
        <v>0</v>
      </c>
      <c r="AG1075" s="71">
        <f t="shared" si="783"/>
        <v>0</v>
      </c>
      <c r="AH1075" s="71">
        <f t="shared" si="783"/>
        <v>0</v>
      </c>
      <c r="AI1075" s="71">
        <f t="shared" si="783"/>
        <v>0</v>
      </c>
      <c r="AJ1075" s="71">
        <f t="shared" si="783"/>
        <v>0</v>
      </c>
      <c r="AK1075" s="71">
        <f t="shared" si="783"/>
        <v>0</v>
      </c>
      <c r="AL1075" s="71">
        <f t="shared" si="783"/>
        <v>0</v>
      </c>
      <c r="AM1075" s="71">
        <f t="shared" ref="AM1075:BA1075" si="784">+AL1075+AM1067</f>
        <v>0</v>
      </c>
      <c r="AN1075" s="71">
        <f t="shared" si="784"/>
        <v>0</v>
      </c>
      <c r="AO1075" s="71">
        <f t="shared" si="784"/>
        <v>0</v>
      </c>
      <c r="AP1075" s="71">
        <f t="shared" si="784"/>
        <v>0</v>
      </c>
      <c r="AQ1075" s="71">
        <f t="shared" si="784"/>
        <v>0</v>
      </c>
      <c r="AR1075" s="71">
        <f t="shared" si="784"/>
        <v>0</v>
      </c>
      <c r="AS1075" s="71">
        <f t="shared" si="784"/>
        <v>0</v>
      </c>
      <c r="AT1075" s="71">
        <f t="shared" si="784"/>
        <v>0</v>
      </c>
      <c r="AU1075" s="71">
        <f t="shared" si="784"/>
        <v>0</v>
      </c>
      <c r="AV1075" s="71">
        <f t="shared" si="784"/>
        <v>0</v>
      </c>
      <c r="AW1075" s="71">
        <f t="shared" si="784"/>
        <v>0</v>
      </c>
      <c r="AX1075" s="71">
        <f t="shared" si="784"/>
        <v>0</v>
      </c>
      <c r="AY1075" s="71">
        <f t="shared" si="784"/>
        <v>0</v>
      </c>
      <c r="AZ1075" s="71">
        <f t="shared" si="784"/>
        <v>0</v>
      </c>
      <c r="BA1075" s="71">
        <f t="shared" si="784"/>
        <v>0</v>
      </c>
      <c r="BB1075" s="71"/>
    </row>
    <row r="1076" spans="2:54" s="70" customFormat="1" x14ac:dyDescent="0.25">
      <c r="B1076" s="70" t="str">
        <f t="shared" si="777"/>
        <v>ALTRI BENI</v>
      </c>
      <c r="C1076" s="81"/>
      <c r="F1076" s="71">
        <f t="shared" si="778"/>
        <v>0</v>
      </c>
      <c r="G1076" s="71">
        <f t="shared" ref="G1076:AL1076" si="785">+F1076+G1068</f>
        <v>0</v>
      </c>
      <c r="H1076" s="71">
        <f t="shared" si="785"/>
        <v>0</v>
      </c>
      <c r="I1076" s="71">
        <f t="shared" si="785"/>
        <v>0</v>
      </c>
      <c r="J1076" s="71">
        <f t="shared" si="785"/>
        <v>0</v>
      </c>
      <c r="K1076" s="71">
        <f t="shared" si="785"/>
        <v>0</v>
      </c>
      <c r="L1076" s="71">
        <f t="shared" si="785"/>
        <v>0</v>
      </c>
      <c r="M1076" s="71">
        <f t="shared" si="785"/>
        <v>0</v>
      </c>
      <c r="N1076" s="71">
        <f t="shared" si="785"/>
        <v>0</v>
      </c>
      <c r="O1076" s="71">
        <f t="shared" si="785"/>
        <v>0</v>
      </c>
      <c r="P1076" s="71">
        <f t="shared" si="785"/>
        <v>0</v>
      </c>
      <c r="Q1076" s="71">
        <f t="shared" si="785"/>
        <v>0</v>
      </c>
      <c r="R1076" s="71">
        <f t="shared" si="785"/>
        <v>0</v>
      </c>
      <c r="S1076" s="71">
        <f t="shared" si="785"/>
        <v>0</v>
      </c>
      <c r="T1076" s="71">
        <f t="shared" si="785"/>
        <v>0</v>
      </c>
      <c r="U1076" s="71">
        <f t="shared" si="785"/>
        <v>0</v>
      </c>
      <c r="V1076" s="71">
        <f t="shared" si="785"/>
        <v>0</v>
      </c>
      <c r="W1076" s="71">
        <f t="shared" si="785"/>
        <v>0</v>
      </c>
      <c r="X1076" s="71">
        <f t="shared" si="785"/>
        <v>0</v>
      </c>
      <c r="Y1076" s="71">
        <f t="shared" si="785"/>
        <v>0</v>
      </c>
      <c r="Z1076" s="71">
        <f t="shared" si="785"/>
        <v>0</v>
      </c>
      <c r="AA1076" s="71">
        <f t="shared" si="785"/>
        <v>0</v>
      </c>
      <c r="AB1076" s="71">
        <f t="shared" si="785"/>
        <v>0</v>
      </c>
      <c r="AC1076" s="71">
        <f t="shared" si="785"/>
        <v>0</v>
      </c>
      <c r="AD1076" s="71">
        <f t="shared" si="785"/>
        <v>0</v>
      </c>
      <c r="AE1076" s="71">
        <f t="shared" si="785"/>
        <v>0</v>
      </c>
      <c r="AF1076" s="71">
        <f t="shared" si="785"/>
        <v>0</v>
      </c>
      <c r="AG1076" s="71">
        <f t="shared" si="785"/>
        <v>0</v>
      </c>
      <c r="AH1076" s="71">
        <f t="shared" si="785"/>
        <v>0</v>
      </c>
      <c r="AI1076" s="71">
        <f t="shared" si="785"/>
        <v>0</v>
      </c>
      <c r="AJ1076" s="71">
        <f t="shared" si="785"/>
        <v>0</v>
      </c>
      <c r="AK1076" s="71">
        <f t="shared" si="785"/>
        <v>0</v>
      </c>
      <c r="AL1076" s="71">
        <f t="shared" si="785"/>
        <v>0</v>
      </c>
      <c r="AM1076" s="71">
        <f t="shared" ref="AM1076:BA1076" si="786">+AL1076+AM1068</f>
        <v>0</v>
      </c>
      <c r="AN1076" s="71">
        <f t="shared" si="786"/>
        <v>0</v>
      </c>
      <c r="AO1076" s="71">
        <f t="shared" si="786"/>
        <v>0</v>
      </c>
      <c r="AP1076" s="71">
        <f t="shared" si="786"/>
        <v>0</v>
      </c>
      <c r="AQ1076" s="71">
        <f t="shared" si="786"/>
        <v>0</v>
      </c>
      <c r="AR1076" s="71">
        <f t="shared" si="786"/>
        <v>0</v>
      </c>
      <c r="AS1076" s="71">
        <f t="shared" si="786"/>
        <v>0</v>
      </c>
      <c r="AT1076" s="71">
        <f t="shared" si="786"/>
        <v>0</v>
      </c>
      <c r="AU1076" s="71">
        <f t="shared" si="786"/>
        <v>0</v>
      </c>
      <c r="AV1076" s="71">
        <f t="shared" si="786"/>
        <v>0</v>
      </c>
      <c r="AW1076" s="71">
        <f t="shared" si="786"/>
        <v>0</v>
      </c>
      <c r="AX1076" s="71">
        <f t="shared" si="786"/>
        <v>0</v>
      </c>
      <c r="AY1076" s="71">
        <f t="shared" si="786"/>
        <v>0</v>
      </c>
      <c r="AZ1076" s="71">
        <f t="shared" si="786"/>
        <v>0</v>
      </c>
      <c r="BA1076" s="71">
        <f t="shared" si="786"/>
        <v>0</v>
      </c>
      <c r="BB1076" s="71"/>
    </row>
    <row r="1077" spans="2:54" s="70" customFormat="1" x14ac:dyDescent="0.25">
      <c r="B1077" s="70" t="str">
        <f t="shared" si="777"/>
        <v>COSTI D'IMPIANTO E AMPLIAMENTO</v>
      </c>
      <c r="C1077" s="81"/>
      <c r="F1077" s="71">
        <f t="shared" si="778"/>
        <v>0</v>
      </c>
      <c r="G1077" s="71">
        <f t="shared" ref="G1077:AL1077" si="787">+F1077+G1069</f>
        <v>0</v>
      </c>
      <c r="H1077" s="71">
        <f t="shared" si="787"/>
        <v>0</v>
      </c>
      <c r="I1077" s="71">
        <f t="shared" si="787"/>
        <v>0</v>
      </c>
      <c r="J1077" s="71">
        <f t="shared" si="787"/>
        <v>0</v>
      </c>
      <c r="K1077" s="71">
        <f t="shared" si="787"/>
        <v>0</v>
      </c>
      <c r="L1077" s="71">
        <f t="shared" si="787"/>
        <v>0</v>
      </c>
      <c r="M1077" s="71">
        <f t="shared" si="787"/>
        <v>0</v>
      </c>
      <c r="N1077" s="71">
        <f t="shared" si="787"/>
        <v>0</v>
      </c>
      <c r="O1077" s="71">
        <f t="shared" si="787"/>
        <v>0</v>
      </c>
      <c r="P1077" s="71">
        <f t="shared" si="787"/>
        <v>0</v>
      </c>
      <c r="Q1077" s="71">
        <f t="shared" si="787"/>
        <v>0</v>
      </c>
      <c r="R1077" s="71">
        <f t="shared" si="787"/>
        <v>0</v>
      </c>
      <c r="S1077" s="71">
        <f t="shared" si="787"/>
        <v>0</v>
      </c>
      <c r="T1077" s="71">
        <f t="shared" si="787"/>
        <v>0</v>
      </c>
      <c r="U1077" s="71">
        <f t="shared" si="787"/>
        <v>0</v>
      </c>
      <c r="V1077" s="71">
        <f t="shared" si="787"/>
        <v>0</v>
      </c>
      <c r="W1077" s="71">
        <f t="shared" si="787"/>
        <v>0</v>
      </c>
      <c r="X1077" s="71">
        <f t="shared" si="787"/>
        <v>0</v>
      </c>
      <c r="Y1077" s="71">
        <f t="shared" si="787"/>
        <v>0</v>
      </c>
      <c r="Z1077" s="71">
        <f t="shared" si="787"/>
        <v>0</v>
      </c>
      <c r="AA1077" s="71">
        <f t="shared" si="787"/>
        <v>0</v>
      </c>
      <c r="AB1077" s="71">
        <f t="shared" si="787"/>
        <v>0</v>
      </c>
      <c r="AC1077" s="71">
        <f t="shared" si="787"/>
        <v>0</v>
      </c>
      <c r="AD1077" s="71">
        <f t="shared" si="787"/>
        <v>0</v>
      </c>
      <c r="AE1077" s="71">
        <f t="shared" si="787"/>
        <v>0</v>
      </c>
      <c r="AF1077" s="71">
        <f t="shared" si="787"/>
        <v>0</v>
      </c>
      <c r="AG1077" s="71">
        <f t="shared" si="787"/>
        <v>0</v>
      </c>
      <c r="AH1077" s="71">
        <f t="shared" si="787"/>
        <v>0</v>
      </c>
      <c r="AI1077" s="71">
        <f t="shared" si="787"/>
        <v>0</v>
      </c>
      <c r="AJ1077" s="71">
        <f t="shared" si="787"/>
        <v>0</v>
      </c>
      <c r="AK1077" s="71">
        <f t="shared" si="787"/>
        <v>0</v>
      </c>
      <c r="AL1077" s="71">
        <f t="shared" si="787"/>
        <v>0</v>
      </c>
      <c r="AM1077" s="71">
        <f t="shared" ref="AM1077:BA1077" si="788">+AL1077+AM1069</f>
        <v>0</v>
      </c>
      <c r="AN1077" s="71">
        <f t="shared" si="788"/>
        <v>0</v>
      </c>
      <c r="AO1077" s="71">
        <f t="shared" si="788"/>
        <v>0</v>
      </c>
      <c r="AP1077" s="71">
        <f t="shared" si="788"/>
        <v>0</v>
      </c>
      <c r="AQ1077" s="71">
        <f t="shared" si="788"/>
        <v>0</v>
      </c>
      <c r="AR1077" s="71">
        <f t="shared" si="788"/>
        <v>0</v>
      </c>
      <c r="AS1077" s="71">
        <f t="shared" si="788"/>
        <v>0</v>
      </c>
      <c r="AT1077" s="71">
        <f t="shared" si="788"/>
        <v>0</v>
      </c>
      <c r="AU1077" s="71">
        <f t="shared" si="788"/>
        <v>0</v>
      </c>
      <c r="AV1077" s="71">
        <f t="shared" si="788"/>
        <v>0</v>
      </c>
      <c r="AW1077" s="71">
        <f t="shared" si="788"/>
        <v>0</v>
      </c>
      <c r="AX1077" s="71">
        <f t="shared" si="788"/>
        <v>0</v>
      </c>
      <c r="AY1077" s="71">
        <f t="shared" si="788"/>
        <v>0</v>
      </c>
      <c r="AZ1077" s="71">
        <f t="shared" si="788"/>
        <v>0</v>
      </c>
      <c r="BA1077" s="71">
        <f t="shared" si="788"/>
        <v>0</v>
      </c>
      <c r="BB1077" s="71"/>
    </row>
    <row r="1078" spans="2:54" s="70" customFormat="1" x14ac:dyDescent="0.25">
      <c r="B1078" s="70" t="str">
        <f t="shared" si="777"/>
        <v>Ricerca &amp; Sviluppo</v>
      </c>
      <c r="C1078" s="81"/>
      <c r="F1078" s="71">
        <f t="shared" si="778"/>
        <v>0</v>
      </c>
      <c r="G1078" s="71">
        <f t="shared" ref="G1078:AL1078" si="789">+F1078+G1070</f>
        <v>0</v>
      </c>
      <c r="H1078" s="71">
        <f t="shared" si="789"/>
        <v>0</v>
      </c>
      <c r="I1078" s="71">
        <f t="shared" si="789"/>
        <v>0</v>
      </c>
      <c r="J1078" s="71">
        <f t="shared" si="789"/>
        <v>0</v>
      </c>
      <c r="K1078" s="71">
        <f t="shared" si="789"/>
        <v>0</v>
      </c>
      <c r="L1078" s="71">
        <f t="shared" si="789"/>
        <v>0</v>
      </c>
      <c r="M1078" s="71">
        <f t="shared" si="789"/>
        <v>0</v>
      </c>
      <c r="N1078" s="71">
        <f t="shared" si="789"/>
        <v>0</v>
      </c>
      <c r="O1078" s="71">
        <f t="shared" si="789"/>
        <v>0</v>
      </c>
      <c r="P1078" s="71">
        <f t="shared" si="789"/>
        <v>0</v>
      </c>
      <c r="Q1078" s="71">
        <f t="shared" si="789"/>
        <v>0</v>
      </c>
      <c r="R1078" s="71">
        <f t="shared" si="789"/>
        <v>0</v>
      </c>
      <c r="S1078" s="71">
        <f t="shared" si="789"/>
        <v>0</v>
      </c>
      <c r="T1078" s="71">
        <f t="shared" si="789"/>
        <v>0</v>
      </c>
      <c r="U1078" s="71">
        <f t="shared" si="789"/>
        <v>0</v>
      </c>
      <c r="V1078" s="71">
        <f t="shared" si="789"/>
        <v>0</v>
      </c>
      <c r="W1078" s="71">
        <f t="shared" si="789"/>
        <v>0</v>
      </c>
      <c r="X1078" s="71">
        <f t="shared" si="789"/>
        <v>0</v>
      </c>
      <c r="Y1078" s="71">
        <f t="shared" si="789"/>
        <v>0</v>
      </c>
      <c r="Z1078" s="71">
        <f t="shared" si="789"/>
        <v>0</v>
      </c>
      <c r="AA1078" s="71">
        <f t="shared" si="789"/>
        <v>0</v>
      </c>
      <c r="AB1078" s="71">
        <f t="shared" si="789"/>
        <v>0</v>
      </c>
      <c r="AC1078" s="71">
        <f t="shared" si="789"/>
        <v>0</v>
      </c>
      <c r="AD1078" s="71">
        <f t="shared" si="789"/>
        <v>0</v>
      </c>
      <c r="AE1078" s="71">
        <f t="shared" si="789"/>
        <v>0</v>
      </c>
      <c r="AF1078" s="71">
        <f t="shared" si="789"/>
        <v>0</v>
      </c>
      <c r="AG1078" s="71">
        <f t="shared" si="789"/>
        <v>0</v>
      </c>
      <c r="AH1078" s="71">
        <f t="shared" si="789"/>
        <v>0</v>
      </c>
      <c r="AI1078" s="71">
        <f t="shared" si="789"/>
        <v>0</v>
      </c>
      <c r="AJ1078" s="71">
        <f t="shared" si="789"/>
        <v>0</v>
      </c>
      <c r="AK1078" s="71">
        <f t="shared" si="789"/>
        <v>0</v>
      </c>
      <c r="AL1078" s="71">
        <f t="shared" si="789"/>
        <v>0</v>
      </c>
      <c r="AM1078" s="71">
        <f t="shared" ref="AM1078:BA1078" si="790">+AL1078+AM1070</f>
        <v>0</v>
      </c>
      <c r="AN1078" s="71">
        <f t="shared" si="790"/>
        <v>0</v>
      </c>
      <c r="AO1078" s="71">
        <f t="shared" si="790"/>
        <v>0</v>
      </c>
      <c r="AP1078" s="71">
        <f t="shared" si="790"/>
        <v>0</v>
      </c>
      <c r="AQ1078" s="71">
        <f t="shared" si="790"/>
        <v>0</v>
      </c>
      <c r="AR1078" s="71">
        <f t="shared" si="790"/>
        <v>0</v>
      </c>
      <c r="AS1078" s="71">
        <f t="shared" si="790"/>
        <v>0</v>
      </c>
      <c r="AT1078" s="71">
        <f t="shared" si="790"/>
        <v>0</v>
      </c>
      <c r="AU1078" s="71">
        <f t="shared" si="790"/>
        <v>0</v>
      </c>
      <c r="AV1078" s="71">
        <f t="shared" si="790"/>
        <v>0</v>
      </c>
      <c r="AW1078" s="71">
        <f t="shared" si="790"/>
        <v>0</v>
      </c>
      <c r="AX1078" s="71">
        <f t="shared" si="790"/>
        <v>0</v>
      </c>
      <c r="AY1078" s="71">
        <f t="shared" si="790"/>
        <v>0</v>
      </c>
      <c r="AZ1078" s="71">
        <f t="shared" si="790"/>
        <v>0</v>
      </c>
      <c r="BA1078" s="71">
        <f t="shared" si="790"/>
        <v>0</v>
      </c>
      <c r="BB1078" s="71"/>
    </row>
    <row r="1079" spans="2:54" s="70" customFormat="1" x14ac:dyDescent="0.25">
      <c r="B1079" s="70" t="str">
        <f t="shared" si="777"/>
        <v>ALTRE IMM.NI IMMATERIALI</v>
      </c>
      <c r="C1079" s="81"/>
      <c r="F1079" s="71">
        <f t="shared" si="778"/>
        <v>0</v>
      </c>
      <c r="G1079" s="71">
        <f t="shared" ref="G1079:AL1079" si="791">+F1079+G1071</f>
        <v>0</v>
      </c>
      <c r="H1079" s="71">
        <f t="shared" si="791"/>
        <v>0</v>
      </c>
      <c r="I1079" s="71">
        <f t="shared" si="791"/>
        <v>0</v>
      </c>
      <c r="J1079" s="71">
        <f t="shared" si="791"/>
        <v>0</v>
      </c>
      <c r="K1079" s="71">
        <f t="shared" si="791"/>
        <v>0</v>
      </c>
      <c r="L1079" s="71">
        <f t="shared" si="791"/>
        <v>0</v>
      </c>
      <c r="M1079" s="71">
        <f t="shared" si="791"/>
        <v>0</v>
      </c>
      <c r="N1079" s="71">
        <f t="shared" si="791"/>
        <v>0</v>
      </c>
      <c r="O1079" s="71">
        <f t="shared" si="791"/>
        <v>0</v>
      </c>
      <c r="P1079" s="71">
        <f t="shared" si="791"/>
        <v>0</v>
      </c>
      <c r="Q1079" s="71">
        <f t="shared" si="791"/>
        <v>0</v>
      </c>
      <c r="R1079" s="71">
        <f t="shared" si="791"/>
        <v>0</v>
      </c>
      <c r="S1079" s="71">
        <f t="shared" si="791"/>
        <v>0</v>
      </c>
      <c r="T1079" s="71">
        <f t="shared" si="791"/>
        <v>0</v>
      </c>
      <c r="U1079" s="71">
        <f t="shared" si="791"/>
        <v>0</v>
      </c>
      <c r="V1079" s="71">
        <f t="shared" si="791"/>
        <v>0</v>
      </c>
      <c r="W1079" s="71">
        <f t="shared" si="791"/>
        <v>0</v>
      </c>
      <c r="X1079" s="71">
        <f t="shared" si="791"/>
        <v>0</v>
      </c>
      <c r="Y1079" s="71">
        <f t="shared" si="791"/>
        <v>0</v>
      </c>
      <c r="Z1079" s="71">
        <f t="shared" si="791"/>
        <v>0</v>
      </c>
      <c r="AA1079" s="71">
        <f t="shared" si="791"/>
        <v>0</v>
      </c>
      <c r="AB1079" s="71">
        <f t="shared" si="791"/>
        <v>0</v>
      </c>
      <c r="AC1079" s="71">
        <f t="shared" si="791"/>
        <v>0</v>
      </c>
      <c r="AD1079" s="71">
        <f t="shared" si="791"/>
        <v>0</v>
      </c>
      <c r="AE1079" s="71">
        <f t="shared" si="791"/>
        <v>0</v>
      </c>
      <c r="AF1079" s="71">
        <f t="shared" si="791"/>
        <v>0</v>
      </c>
      <c r="AG1079" s="71">
        <f t="shared" si="791"/>
        <v>0</v>
      </c>
      <c r="AH1079" s="71">
        <f t="shared" si="791"/>
        <v>0</v>
      </c>
      <c r="AI1079" s="71">
        <f t="shared" si="791"/>
        <v>0</v>
      </c>
      <c r="AJ1079" s="71">
        <f t="shared" si="791"/>
        <v>0</v>
      </c>
      <c r="AK1079" s="71">
        <f t="shared" si="791"/>
        <v>0</v>
      </c>
      <c r="AL1079" s="71">
        <f t="shared" si="791"/>
        <v>0</v>
      </c>
      <c r="AM1079" s="71">
        <f t="shared" ref="AM1079:BA1079" si="792">+AL1079+AM1071</f>
        <v>0</v>
      </c>
      <c r="AN1079" s="71">
        <f t="shared" si="792"/>
        <v>0</v>
      </c>
      <c r="AO1079" s="71">
        <f t="shared" si="792"/>
        <v>0</v>
      </c>
      <c r="AP1079" s="71">
        <f t="shared" si="792"/>
        <v>0</v>
      </c>
      <c r="AQ1079" s="71">
        <f t="shared" si="792"/>
        <v>0</v>
      </c>
      <c r="AR1079" s="71">
        <f t="shared" si="792"/>
        <v>0</v>
      </c>
      <c r="AS1079" s="71">
        <f t="shared" si="792"/>
        <v>0</v>
      </c>
      <c r="AT1079" s="71">
        <f t="shared" si="792"/>
        <v>0</v>
      </c>
      <c r="AU1079" s="71">
        <f t="shared" si="792"/>
        <v>0</v>
      </c>
      <c r="AV1079" s="71">
        <f t="shared" si="792"/>
        <v>0</v>
      </c>
      <c r="AW1079" s="71">
        <f t="shared" si="792"/>
        <v>0</v>
      </c>
      <c r="AX1079" s="71">
        <f t="shared" si="792"/>
        <v>0</v>
      </c>
      <c r="AY1079" s="71">
        <f t="shared" si="792"/>
        <v>0</v>
      </c>
      <c r="AZ1079" s="71">
        <f t="shared" si="792"/>
        <v>0</v>
      </c>
      <c r="BA1079" s="71">
        <f t="shared" si="792"/>
        <v>0</v>
      </c>
      <c r="BB1079" s="71"/>
    </row>
  </sheetData>
  <hyperlinks>
    <hyperlink ref="A1" location="Indice!A1" display="INDIC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appoggio!$D$3:$D$6</xm:f>
          </x14:formula1>
          <xm:sqref>C25:C31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P40"/>
  <sheetViews>
    <sheetView showGridLines="0" zoomScaleNormal="100" workbookViewId="0"/>
  </sheetViews>
  <sheetFormatPr defaultRowHeight="15" x14ac:dyDescent="0.25"/>
  <cols>
    <col min="2" max="2" width="33.140625" bestFit="1" customWidth="1"/>
    <col min="5" max="5" width="11.28515625" bestFit="1" customWidth="1"/>
    <col min="6" max="6" width="15" bestFit="1" customWidth="1"/>
    <col min="14" max="14" width="11.28515625" bestFit="1" customWidth="1"/>
    <col min="31" max="31" width="7" bestFit="1" customWidth="1"/>
  </cols>
  <sheetData>
    <row r="1" spans="1:68" x14ac:dyDescent="0.25">
      <c r="A1" s="54" t="s">
        <v>434</v>
      </c>
    </row>
    <row r="3" spans="1:68" x14ac:dyDescent="0.25">
      <c r="B3" s="107" t="s">
        <v>313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</row>
    <row r="4" spans="1:68" x14ac:dyDescent="0.25">
      <c r="B4" s="108" t="s">
        <v>330</v>
      </c>
      <c r="C4" s="109">
        <v>42094</v>
      </c>
      <c r="D4" s="115" t="e">
        <f>VLOOKUP(C4,BO5:BP40,2,FALSE)</f>
        <v>#N/A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</row>
    <row r="5" spans="1:68" x14ac:dyDescent="0.25">
      <c r="B5" s="108" t="s">
        <v>315</v>
      </c>
      <c r="C5" s="126">
        <v>0.06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O5" s="94">
        <f>+appoggio!I2</f>
        <v>42370</v>
      </c>
      <c r="BP5" s="127">
        <v>1</v>
      </c>
    </row>
    <row r="6" spans="1:68" x14ac:dyDescent="0.25">
      <c r="B6" s="117" t="s">
        <v>332</v>
      </c>
      <c r="C6" s="128">
        <v>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O6" s="94">
        <f>EOMONTH(BO5,1)</f>
        <v>42429</v>
      </c>
      <c r="BP6" s="127">
        <v>2</v>
      </c>
    </row>
    <row r="7" spans="1:68" x14ac:dyDescent="0.25">
      <c r="B7" s="117" t="s">
        <v>384</v>
      </c>
      <c r="C7" s="126">
        <v>0.05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O7" s="94">
        <f t="shared" ref="BO7:BO40" si="0">EOMONTH(BO6,1)</f>
        <v>42460</v>
      </c>
      <c r="BP7" s="127">
        <v>3</v>
      </c>
    </row>
    <row r="8" spans="1:68" x14ac:dyDescent="0.25">
      <c r="B8" s="117" t="s">
        <v>335</v>
      </c>
      <c r="C8" s="126">
        <v>0.05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O8" s="94">
        <f t="shared" si="0"/>
        <v>42490</v>
      </c>
      <c r="BP8" s="127">
        <v>4</v>
      </c>
    </row>
    <row r="9" spans="1:68" x14ac:dyDescent="0.25">
      <c r="B9" s="129" t="s">
        <v>317</v>
      </c>
      <c r="C9" s="115">
        <v>24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O9" s="94">
        <f t="shared" si="0"/>
        <v>42521</v>
      </c>
      <c r="BP9" s="127">
        <v>5</v>
      </c>
    </row>
    <row r="10" spans="1:68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O10" s="94">
        <f t="shared" si="0"/>
        <v>42551</v>
      </c>
      <c r="BP10" s="127">
        <v>6</v>
      </c>
    </row>
    <row r="11" spans="1:68" x14ac:dyDescent="0.25">
      <c r="B11" s="107" t="s">
        <v>318</v>
      </c>
      <c r="C11" s="107" t="s">
        <v>319</v>
      </c>
      <c r="D11" s="130">
        <f>((1+C5)^(1/12))-1</f>
        <v>4.8675505653430484E-3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O11" s="94">
        <f t="shared" si="0"/>
        <v>42582</v>
      </c>
      <c r="BP11" s="127">
        <v>7</v>
      </c>
    </row>
    <row r="12" spans="1:68" x14ac:dyDescent="0.2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O12" s="94">
        <f t="shared" si="0"/>
        <v>42613</v>
      </c>
      <c r="BP12" s="127">
        <v>8</v>
      </c>
    </row>
    <row r="13" spans="1:68" x14ac:dyDescent="0.25">
      <c r="B13" s="107" t="s">
        <v>320</v>
      </c>
      <c r="C13" s="107" t="s">
        <v>319</v>
      </c>
      <c r="D13" s="111">
        <f>(C6-(C6*C7)-(C6*C8))/((1-(1+D11)^(-C9))/D11)</f>
        <v>0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O13" s="94">
        <f t="shared" si="0"/>
        <v>42643</v>
      </c>
      <c r="BP13" s="127">
        <v>9</v>
      </c>
    </row>
    <row r="14" spans="1:68" x14ac:dyDescent="0.25">
      <c r="B14" s="27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O14" s="94"/>
      <c r="BP14" s="127"/>
    </row>
    <row r="15" spans="1:68" x14ac:dyDescent="0.25">
      <c r="B15" s="27"/>
      <c r="C15" s="115">
        <v>1</v>
      </c>
      <c r="D15" s="115">
        <f>+C15+1</f>
        <v>2</v>
      </c>
      <c r="E15" s="115">
        <f t="shared" ref="E15:BJ15" si="1">+D15+1</f>
        <v>3</v>
      </c>
      <c r="F15" s="115">
        <f t="shared" si="1"/>
        <v>4</v>
      </c>
      <c r="G15" s="115">
        <f t="shared" si="1"/>
        <v>5</v>
      </c>
      <c r="H15" s="115">
        <f t="shared" si="1"/>
        <v>6</v>
      </c>
      <c r="I15" s="115">
        <f t="shared" si="1"/>
        <v>7</v>
      </c>
      <c r="J15" s="115">
        <f t="shared" si="1"/>
        <v>8</v>
      </c>
      <c r="K15" s="115">
        <f t="shared" si="1"/>
        <v>9</v>
      </c>
      <c r="L15" s="115">
        <f t="shared" si="1"/>
        <v>10</v>
      </c>
      <c r="M15" s="115">
        <f t="shared" si="1"/>
        <v>11</v>
      </c>
      <c r="N15" s="115">
        <f t="shared" si="1"/>
        <v>12</v>
      </c>
      <c r="O15" s="115">
        <f t="shared" si="1"/>
        <v>13</v>
      </c>
      <c r="P15" s="115">
        <f t="shared" si="1"/>
        <v>14</v>
      </c>
      <c r="Q15" s="115">
        <f t="shared" si="1"/>
        <v>15</v>
      </c>
      <c r="R15" s="115">
        <f t="shared" si="1"/>
        <v>16</v>
      </c>
      <c r="S15" s="115">
        <f t="shared" si="1"/>
        <v>17</v>
      </c>
      <c r="T15" s="115">
        <f t="shared" si="1"/>
        <v>18</v>
      </c>
      <c r="U15" s="115">
        <f t="shared" si="1"/>
        <v>19</v>
      </c>
      <c r="V15" s="115">
        <f t="shared" si="1"/>
        <v>20</v>
      </c>
      <c r="W15" s="115">
        <f t="shared" si="1"/>
        <v>21</v>
      </c>
      <c r="X15" s="115">
        <f t="shared" si="1"/>
        <v>22</v>
      </c>
      <c r="Y15" s="115">
        <f t="shared" si="1"/>
        <v>23</v>
      </c>
      <c r="Z15" s="115">
        <f t="shared" si="1"/>
        <v>24</v>
      </c>
      <c r="AA15" s="115">
        <f t="shared" si="1"/>
        <v>25</v>
      </c>
      <c r="AB15" s="115">
        <f t="shared" si="1"/>
        <v>26</v>
      </c>
      <c r="AC15" s="115">
        <f t="shared" si="1"/>
        <v>27</v>
      </c>
      <c r="AD15" s="115">
        <f t="shared" si="1"/>
        <v>28</v>
      </c>
      <c r="AE15" s="115">
        <f t="shared" si="1"/>
        <v>29</v>
      </c>
      <c r="AF15" s="115">
        <f t="shared" si="1"/>
        <v>30</v>
      </c>
      <c r="AG15" s="115">
        <f t="shared" si="1"/>
        <v>31</v>
      </c>
      <c r="AH15" s="115">
        <f t="shared" si="1"/>
        <v>32</v>
      </c>
      <c r="AI15" s="115">
        <f t="shared" si="1"/>
        <v>33</v>
      </c>
      <c r="AJ15" s="115">
        <f t="shared" si="1"/>
        <v>34</v>
      </c>
      <c r="AK15" s="115">
        <f t="shared" si="1"/>
        <v>35</v>
      </c>
      <c r="AL15" s="115">
        <f t="shared" si="1"/>
        <v>36</v>
      </c>
      <c r="AM15" s="115">
        <f t="shared" si="1"/>
        <v>37</v>
      </c>
      <c r="AN15" s="115">
        <f t="shared" si="1"/>
        <v>38</v>
      </c>
      <c r="AO15" s="115">
        <f t="shared" si="1"/>
        <v>39</v>
      </c>
      <c r="AP15" s="115">
        <f t="shared" si="1"/>
        <v>40</v>
      </c>
      <c r="AQ15" s="115">
        <f t="shared" si="1"/>
        <v>41</v>
      </c>
      <c r="AR15" s="115">
        <f t="shared" si="1"/>
        <v>42</v>
      </c>
      <c r="AS15" s="115">
        <f t="shared" si="1"/>
        <v>43</v>
      </c>
      <c r="AT15" s="115">
        <f t="shared" si="1"/>
        <v>44</v>
      </c>
      <c r="AU15" s="115">
        <f t="shared" si="1"/>
        <v>45</v>
      </c>
      <c r="AV15" s="115">
        <f t="shared" si="1"/>
        <v>46</v>
      </c>
      <c r="AW15" s="115">
        <f t="shared" si="1"/>
        <v>47</v>
      </c>
      <c r="AX15" s="115">
        <f t="shared" si="1"/>
        <v>48</v>
      </c>
      <c r="AY15" s="115">
        <f t="shared" si="1"/>
        <v>49</v>
      </c>
      <c r="AZ15" s="115">
        <f t="shared" si="1"/>
        <v>50</v>
      </c>
      <c r="BA15" s="115">
        <f t="shared" si="1"/>
        <v>51</v>
      </c>
      <c r="BB15" s="115">
        <f t="shared" si="1"/>
        <v>52</v>
      </c>
      <c r="BC15" s="115">
        <f t="shared" si="1"/>
        <v>53</v>
      </c>
      <c r="BD15" s="115">
        <f t="shared" si="1"/>
        <v>54</v>
      </c>
      <c r="BE15" s="115">
        <f t="shared" si="1"/>
        <v>55</v>
      </c>
      <c r="BF15" s="115">
        <f t="shared" si="1"/>
        <v>56</v>
      </c>
      <c r="BG15" s="115">
        <f t="shared" si="1"/>
        <v>57</v>
      </c>
      <c r="BH15" s="115">
        <f t="shared" si="1"/>
        <v>58</v>
      </c>
      <c r="BI15" s="115">
        <f t="shared" si="1"/>
        <v>59</v>
      </c>
      <c r="BJ15" s="115">
        <f t="shared" si="1"/>
        <v>60</v>
      </c>
      <c r="BK15" s="131"/>
      <c r="BL15" s="131"/>
      <c r="BO15" s="94">
        <f t="shared" si="0"/>
        <v>59</v>
      </c>
      <c r="BP15" s="127">
        <v>11</v>
      </c>
    </row>
    <row r="16" spans="1:68" x14ac:dyDescent="0.25">
      <c r="B16" s="116" t="s">
        <v>344</v>
      </c>
      <c r="C16" s="109">
        <f>+'M_Altri Costi'!D3</f>
        <v>42370</v>
      </c>
      <c r="D16" s="109">
        <f>+EOMONTH(C16,1)</f>
        <v>42429</v>
      </c>
      <c r="E16" s="109">
        <f t="shared" ref="E16:BJ16" si="2">+EOMONTH(D16,1)</f>
        <v>42460</v>
      </c>
      <c r="F16" s="109">
        <f t="shared" si="2"/>
        <v>42490</v>
      </c>
      <c r="G16" s="109">
        <f t="shared" si="2"/>
        <v>42521</v>
      </c>
      <c r="H16" s="109">
        <f t="shared" si="2"/>
        <v>42551</v>
      </c>
      <c r="I16" s="109">
        <f t="shared" si="2"/>
        <v>42582</v>
      </c>
      <c r="J16" s="109">
        <f t="shared" si="2"/>
        <v>42613</v>
      </c>
      <c r="K16" s="109">
        <f t="shared" si="2"/>
        <v>42643</v>
      </c>
      <c r="L16" s="109">
        <f t="shared" si="2"/>
        <v>42674</v>
      </c>
      <c r="M16" s="109">
        <f t="shared" si="2"/>
        <v>42704</v>
      </c>
      <c r="N16" s="109">
        <f t="shared" si="2"/>
        <v>42735</v>
      </c>
      <c r="O16" s="109">
        <f t="shared" si="2"/>
        <v>42766</v>
      </c>
      <c r="P16" s="109">
        <f t="shared" si="2"/>
        <v>42794</v>
      </c>
      <c r="Q16" s="109">
        <f t="shared" si="2"/>
        <v>42825</v>
      </c>
      <c r="R16" s="109">
        <f t="shared" si="2"/>
        <v>42855</v>
      </c>
      <c r="S16" s="109">
        <f t="shared" si="2"/>
        <v>42886</v>
      </c>
      <c r="T16" s="109">
        <f t="shared" si="2"/>
        <v>42916</v>
      </c>
      <c r="U16" s="109">
        <f t="shared" si="2"/>
        <v>42947</v>
      </c>
      <c r="V16" s="109">
        <f t="shared" si="2"/>
        <v>42978</v>
      </c>
      <c r="W16" s="109">
        <f t="shared" si="2"/>
        <v>43008</v>
      </c>
      <c r="X16" s="109">
        <f t="shared" si="2"/>
        <v>43039</v>
      </c>
      <c r="Y16" s="109">
        <f t="shared" si="2"/>
        <v>43069</v>
      </c>
      <c r="Z16" s="109">
        <f t="shared" si="2"/>
        <v>43100</v>
      </c>
      <c r="AA16" s="109">
        <f t="shared" si="2"/>
        <v>43131</v>
      </c>
      <c r="AB16" s="109">
        <f t="shared" si="2"/>
        <v>43159</v>
      </c>
      <c r="AC16" s="109">
        <f t="shared" si="2"/>
        <v>43190</v>
      </c>
      <c r="AD16" s="109">
        <f t="shared" si="2"/>
        <v>43220</v>
      </c>
      <c r="AE16" s="109">
        <f t="shared" si="2"/>
        <v>43251</v>
      </c>
      <c r="AF16" s="109">
        <f t="shared" si="2"/>
        <v>43281</v>
      </c>
      <c r="AG16" s="109">
        <f t="shared" si="2"/>
        <v>43312</v>
      </c>
      <c r="AH16" s="109">
        <f t="shared" si="2"/>
        <v>43343</v>
      </c>
      <c r="AI16" s="109">
        <f t="shared" si="2"/>
        <v>43373</v>
      </c>
      <c r="AJ16" s="109">
        <f t="shared" si="2"/>
        <v>43404</v>
      </c>
      <c r="AK16" s="109">
        <f t="shared" si="2"/>
        <v>43434</v>
      </c>
      <c r="AL16" s="109">
        <f t="shared" si="2"/>
        <v>43465</v>
      </c>
      <c r="AM16" s="109">
        <f t="shared" si="2"/>
        <v>43496</v>
      </c>
      <c r="AN16" s="109">
        <f t="shared" si="2"/>
        <v>43524</v>
      </c>
      <c r="AO16" s="109">
        <f t="shared" si="2"/>
        <v>43555</v>
      </c>
      <c r="AP16" s="109">
        <f t="shared" si="2"/>
        <v>43585</v>
      </c>
      <c r="AQ16" s="109">
        <f t="shared" si="2"/>
        <v>43616</v>
      </c>
      <c r="AR16" s="109">
        <f t="shared" si="2"/>
        <v>43646</v>
      </c>
      <c r="AS16" s="109">
        <f t="shared" si="2"/>
        <v>43677</v>
      </c>
      <c r="AT16" s="109">
        <f t="shared" si="2"/>
        <v>43708</v>
      </c>
      <c r="AU16" s="109">
        <f t="shared" si="2"/>
        <v>43738</v>
      </c>
      <c r="AV16" s="109">
        <f t="shared" si="2"/>
        <v>43769</v>
      </c>
      <c r="AW16" s="109">
        <f t="shared" si="2"/>
        <v>43799</v>
      </c>
      <c r="AX16" s="109">
        <f t="shared" si="2"/>
        <v>43830</v>
      </c>
      <c r="AY16" s="109">
        <f t="shared" si="2"/>
        <v>43861</v>
      </c>
      <c r="AZ16" s="109">
        <f t="shared" si="2"/>
        <v>43890</v>
      </c>
      <c r="BA16" s="109">
        <f t="shared" si="2"/>
        <v>43921</v>
      </c>
      <c r="BB16" s="109">
        <f t="shared" si="2"/>
        <v>43951</v>
      </c>
      <c r="BC16" s="109">
        <f t="shared" si="2"/>
        <v>43982</v>
      </c>
      <c r="BD16" s="109">
        <f t="shared" si="2"/>
        <v>44012</v>
      </c>
      <c r="BE16" s="109">
        <f t="shared" si="2"/>
        <v>44043</v>
      </c>
      <c r="BF16" s="109">
        <f t="shared" si="2"/>
        <v>44074</v>
      </c>
      <c r="BG16" s="109">
        <f t="shared" si="2"/>
        <v>44104</v>
      </c>
      <c r="BH16" s="109">
        <f t="shared" si="2"/>
        <v>44135</v>
      </c>
      <c r="BI16" s="109">
        <f t="shared" si="2"/>
        <v>44165</v>
      </c>
      <c r="BJ16" s="109">
        <f t="shared" si="2"/>
        <v>44196</v>
      </c>
      <c r="BK16" s="132"/>
      <c r="BL16" s="132"/>
      <c r="BO16" s="94">
        <f t="shared" si="0"/>
        <v>91</v>
      </c>
      <c r="BP16" s="127">
        <v>12</v>
      </c>
    </row>
    <row r="17" spans="1:68" x14ac:dyDescent="0.25">
      <c r="B17" s="117" t="s">
        <v>370</v>
      </c>
      <c r="C17" s="111">
        <f t="shared" ref="C17:BJ17" si="3">IF(C16=$C4,$C6*$C8,0)</f>
        <v>0</v>
      </c>
      <c r="D17" s="111">
        <f t="shared" si="3"/>
        <v>0</v>
      </c>
      <c r="E17" s="111">
        <f t="shared" si="3"/>
        <v>0</v>
      </c>
      <c r="F17" s="111">
        <f t="shared" si="3"/>
        <v>0</v>
      </c>
      <c r="G17" s="111">
        <f t="shared" si="3"/>
        <v>0</v>
      </c>
      <c r="H17" s="111">
        <f t="shared" si="3"/>
        <v>0</v>
      </c>
      <c r="I17" s="111">
        <f t="shared" si="3"/>
        <v>0</v>
      </c>
      <c r="J17" s="111">
        <f t="shared" si="3"/>
        <v>0</v>
      </c>
      <c r="K17" s="111">
        <f t="shared" si="3"/>
        <v>0</v>
      </c>
      <c r="L17" s="111">
        <f t="shared" si="3"/>
        <v>0</v>
      </c>
      <c r="M17" s="111">
        <f t="shared" si="3"/>
        <v>0</v>
      </c>
      <c r="N17" s="111">
        <f t="shared" si="3"/>
        <v>0</v>
      </c>
      <c r="O17" s="111">
        <f t="shared" si="3"/>
        <v>0</v>
      </c>
      <c r="P17" s="111">
        <f t="shared" si="3"/>
        <v>0</v>
      </c>
      <c r="Q17" s="111">
        <f t="shared" si="3"/>
        <v>0</v>
      </c>
      <c r="R17" s="111">
        <f t="shared" si="3"/>
        <v>0</v>
      </c>
      <c r="S17" s="111">
        <f t="shared" si="3"/>
        <v>0</v>
      </c>
      <c r="T17" s="111">
        <f t="shared" si="3"/>
        <v>0</v>
      </c>
      <c r="U17" s="111">
        <f t="shared" si="3"/>
        <v>0</v>
      </c>
      <c r="V17" s="111">
        <f t="shared" si="3"/>
        <v>0</v>
      </c>
      <c r="W17" s="111">
        <f t="shared" si="3"/>
        <v>0</v>
      </c>
      <c r="X17" s="111">
        <f t="shared" si="3"/>
        <v>0</v>
      </c>
      <c r="Y17" s="111">
        <f t="shared" si="3"/>
        <v>0</v>
      </c>
      <c r="Z17" s="111">
        <f t="shared" si="3"/>
        <v>0</v>
      </c>
      <c r="AA17" s="111">
        <f t="shared" si="3"/>
        <v>0</v>
      </c>
      <c r="AB17" s="111">
        <f t="shared" si="3"/>
        <v>0</v>
      </c>
      <c r="AC17" s="111">
        <f t="shared" si="3"/>
        <v>0</v>
      </c>
      <c r="AD17" s="111">
        <f t="shared" si="3"/>
        <v>0</v>
      </c>
      <c r="AE17" s="111">
        <f t="shared" si="3"/>
        <v>0</v>
      </c>
      <c r="AF17" s="111">
        <f t="shared" si="3"/>
        <v>0</v>
      </c>
      <c r="AG17" s="111">
        <f t="shared" si="3"/>
        <v>0</v>
      </c>
      <c r="AH17" s="111">
        <f t="shared" si="3"/>
        <v>0</v>
      </c>
      <c r="AI17" s="111">
        <f t="shared" si="3"/>
        <v>0</v>
      </c>
      <c r="AJ17" s="111">
        <f t="shared" si="3"/>
        <v>0</v>
      </c>
      <c r="AK17" s="111">
        <f t="shared" si="3"/>
        <v>0</v>
      </c>
      <c r="AL17" s="111">
        <f t="shared" si="3"/>
        <v>0</v>
      </c>
      <c r="AM17" s="111">
        <f t="shared" si="3"/>
        <v>0</v>
      </c>
      <c r="AN17" s="111">
        <f t="shared" si="3"/>
        <v>0</v>
      </c>
      <c r="AO17" s="111">
        <f t="shared" si="3"/>
        <v>0</v>
      </c>
      <c r="AP17" s="111">
        <f t="shared" si="3"/>
        <v>0</v>
      </c>
      <c r="AQ17" s="111">
        <f t="shared" si="3"/>
        <v>0</v>
      </c>
      <c r="AR17" s="111">
        <f t="shared" si="3"/>
        <v>0</v>
      </c>
      <c r="AS17" s="111">
        <f t="shared" si="3"/>
        <v>0</v>
      </c>
      <c r="AT17" s="111">
        <f t="shared" si="3"/>
        <v>0</v>
      </c>
      <c r="AU17" s="111">
        <f t="shared" si="3"/>
        <v>0</v>
      </c>
      <c r="AV17" s="111">
        <f t="shared" si="3"/>
        <v>0</v>
      </c>
      <c r="AW17" s="111">
        <f t="shared" si="3"/>
        <v>0</v>
      </c>
      <c r="AX17" s="111">
        <f t="shared" si="3"/>
        <v>0</v>
      </c>
      <c r="AY17" s="111">
        <f t="shared" si="3"/>
        <v>0</v>
      </c>
      <c r="AZ17" s="111">
        <f t="shared" si="3"/>
        <v>0</v>
      </c>
      <c r="BA17" s="111">
        <f t="shared" si="3"/>
        <v>0</v>
      </c>
      <c r="BB17" s="111">
        <f t="shared" si="3"/>
        <v>0</v>
      </c>
      <c r="BC17" s="111">
        <f t="shared" si="3"/>
        <v>0</v>
      </c>
      <c r="BD17" s="111">
        <f t="shared" si="3"/>
        <v>0</v>
      </c>
      <c r="BE17" s="111">
        <f t="shared" si="3"/>
        <v>0</v>
      </c>
      <c r="BF17" s="111">
        <f t="shared" si="3"/>
        <v>0</v>
      </c>
      <c r="BG17" s="111">
        <f t="shared" si="3"/>
        <v>0</v>
      </c>
      <c r="BH17" s="111">
        <f t="shared" si="3"/>
        <v>0</v>
      </c>
      <c r="BI17" s="111">
        <f t="shared" si="3"/>
        <v>0</v>
      </c>
      <c r="BJ17" s="111">
        <f t="shared" si="3"/>
        <v>0</v>
      </c>
      <c r="BK17" s="133"/>
      <c r="BL17" s="133"/>
      <c r="BO17" s="94">
        <f t="shared" si="0"/>
        <v>121</v>
      </c>
      <c r="BP17" s="127">
        <v>13</v>
      </c>
    </row>
    <row r="18" spans="1:68" x14ac:dyDescent="0.25">
      <c r="B18" s="117" t="s">
        <v>321</v>
      </c>
      <c r="C18" s="111"/>
      <c r="D18" s="111" t="e">
        <f>+IF(D15&gt;=$D4,$D13,0)*IF(C22&lt;1,0,1)</f>
        <v>#N/A</v>
      </c>
      <c r="E18" s="111" t="e">
        <f t="shared" ref="E18:BJ18" si="4">+IF(E15&gt;=$D4,$D13,0)*IF(D22&lt;1,0,1)</f>
        <v>#N/A</v>
      </c>
      <c r="F18" s="111" t="e">
        <f t="shared" si="4"/>
        <v>#N/A</v>
      </c>
      <c r="G18" s="111" t="e">
        <f t="shared" si="4"/>
        <v>#N/A</v>
      </c>
      <c r="H18" s="111" t="e">
        <f t="shared" si="4"/>
        <v>#N/A</v>
      </c>
      <c r="I18" s="111" t="e">
        <f t="shared" si="4"/>
        <v>#N/A</v>
      </c>
      <c r="J18" s="111" t="e">
        <f t="shared" si="4"/>
        <v>#N/A</v>
      </c>
      <c r="K18" s="111" t="e">
        <f t="shared" si="4"/>
        <v>#N/A</v>
      </c>
      <c r="L18" s="111" t="e">
        <f t="shared" si="4"/>
        <v>#N/A</v>
      </c>
      <c r="M18" s="111" t="e">
        <f t="shared" si="4"/>
        <v>#N/A</v>
      </c>
      <c r="N18" s="111" t="e">
        <f t="shared" si="4"/>
        <v>#N/A</v>
      </c>
      <c r="O18" s="111" t="e">
        <f t="shared" si="4"/>
        <v>#N/A</v>
      </c>
      <c r="P18" s="111" t="e">
        <f t="shared" si="4"/>
        <v>#N/A</v>
      </c>
      <c r="Q18" s="111" t="e">
        <f t="shared" si="4"/>
        <v>#N/A</v>
      </c>
      <c r="R18" s="111" t="e">
        <f t="shared" si="4"/>
        <v>#N/A</v>
      </c>
      <c r="S18" s="111" t="e">
        <f t="shared" si="4"/>
        <v>#N/A</v>
      </c>
      <c r="T18" s="111" t="e">
        <f t="shared" si="4"/>
        <v>#N/A</v>
      </c>
      <c r="U18" s="111" t="e">
        <f t="shared" si="4"/>
        <v>#N/A</v>
      </c>
      <c r="V18" s="111" t="e">
        <f t="shared" si="4"/>
        <v>#N/A</v>
      </c>
      <c r="W18" s="111" t="e">
        <f t="shared" si="4"/>
        <v>#N/A</v>
      </c>
      <c r="X18" s="111" t="e">
        <f t="shared" si="4"/>
        <v>#N/A</v>
      </c>
      <c r="Y18" s="111" t="e">
        <f t="shared" si="4"/>
        <v>#N/A</v>
      </c>
      <c r="Z18" s="111" t="e">
        <f t="shared" si="4"/>
        <v>#N/A</v>
      </c>
      <c r="AA18" s="111" t="e">
        <f t="shared" si="4"/>
        <v>#N/A</v>
      </c>
      <c r="AB18" s="111" t="e">
        <f>+IF(AB15&gt;=$D4,$D13,0)*IF(AA22&lt;1,0,1)</f>
        <v>#N/A</v>
      </c>
      <c r="AC18" s="111" t="e">
        <f t="shared" si="4"/>
        <v>#N/A</v>
      </c>
      <c r="AD18" s="111" t="e">
        <f t="shared" si="4"/>
        <v>#N/A</v>
      </c>
      <c r="AE18" s="111" t="e">
        <f t="shared" si="4"/>
        <v>#N/A</v>
      </c>
      <c r="AF18" s="111" t="e">
        <f t="shared" si="4"/>
        <v>#N/A</v>
      </c>
      <c r="AG18" s="111" t="e">
        <f t="shared" si="4"/>
        <v>#N/A</v>
      </c>
      <c r="AH18" s="111" t="e">
        <f t="shared" si="4"/>
        <v>#N/A</v>
      </c>
      <c r="AI18" s="111" t="e">
        <f t="shared" si="4"/>
        <v>#N/A</v>
      </c>
      <c r="AJ18" s="111" t="e">
        <f t="shared" si="4"/>
        <v>#N/A</v>
      </c>
      <c r="AK18" s="111" t="e">
        <f t="shared" si="4"/>
        <v>#N/A</v>
      </c>
      <c r="AL18" s="111" t="e">
        <f t="shared" si="4"/>
        <v>#N/A</v>
      </c>
      <c r="AM18" s="111" t="e">
        <f t="shared" si="4"/>
        <v>#N/A</v>
      </c>
      <c r="AN18" s="111" t="e">
        <f t="shared" si="4"/>
        <v>#N/A</v>
      </c>
      <c r="AO18" s="111" t="e">
        <f t="shared" si="4"/>
        <v>#N/A</v>
      </c>
      <c r="AP18" s="111" t="e">
        <f t="shared" si="4"/>
        <v>#N/A</v>
      </c>
      <c r="AQ18" s="111" t="e">
        <f t="shared" si="4"/>
        <v>#N/A</v>
      </c>
      <c r="AR18" s="111" t="e">
        <f t="shared" si="4"/>
        <v>#N/A</v>
      </c>
      <c r="AS18" s="111" t="e">
        <f t="shared" si="4"/>
        <v>#N/A</v>
      </c>
      <c r="AT18" s="111" t="e">
        <f t="shared" si="4"/>
        <v>#N/A</v>
      </c>
      <c r="AU18" s="111" t="e">
        <f t="shared" si="4"/>
        <v>#N/A</v>
      </c>
      <c r="AV18" s="111" t="e">
        <f t="shared" si="4"/>
        <v>#N/A</v>
      </c>
      <c r="AW18" s="111" t="e">
        <f t="shared" si="4"/>
        <v>#N/A</v>
      </c>
      <c r="AX18" s="111" t="e">
        <f t="shared" si="4"/>
        <v>#N/A</v>
      </c>
      <c r="AY18" s="111" t="e">
        <f t="shared" si="4"/>
        <v>#N/A</v>
      </c>
      <c r="AZ18" s="111" t="e">
        <f t="shared" si="4"/>
        <v>#N/A</v>
      </c>
      <c r="BA18" s="111" t="e">
        <f t="shared" si="4"/>
        <v>#N/A</v>
      </c>
      <c r="BB18" s="111" t="e">
        <f t="shared" si="4"/>
        <v>#N/A</v>
      </c>
      <c r="BC18" s="111" t="e">
        <f t="shared" si="4"/>
        <v>#N/A</v>
      </c>
      <c r="BD18" s="111" t="e">
        <f t="shared" si="4"/>
        <v>#N/A</v>
      </c>
      <c r="BE18" s="111" t="e">
        <f t="shared" si="4"/>
        <v>#N/A</v>
      </c>
      <c r="BF18" s="111" t="e">
        <f t="shared" si="4"/>
        <v>#N/A</v>
      </c>
      <c r="BG18" s="111" t="e">
        <f t="shared" si="4"/>
        <v>#N/A</v>
      </c>
      <c r="BH18" s="111" t="e">
        <f t="shared" si="4"/>
        <v>#N/A</v>
      </c>
      <c r="BI18" s="111" t="e">
        <f t="shared" si="4"/>
        <v>#N/A</v>
      </c>
      <c r="BJ18" s="111" t="e">
        <f t="shared" si="4"/>
        <v>#N/A</v>
      </c>
      <c r="BK18" s="133"/>
      <c r="BL18" s="133"/>
      <c r="BO18" s="94">
        <f t="shared" si="0"/>
        <v>152</v>
      </c>
      <c r="BP18" s="127">
        <v>14</v>
      </c>
    </row>
    <row r="19" spans="1:68" x14ac:dyDescent="0.25">
      <c r="B19" s="117" t="s">
        <v>322</v>
      </c>
      <c r="C19" s="111"/>
      <c r="D19" s="111" t="e">
        <f t="shared" ref="D19:BJ19" si="5">D18-D21</f>
        <v>#N/A</v>
      </c>
      <c r="E19" s="111" t="e">
        <f t="shared" si="5"/>
        <v>#N/A</v>
      </c>
      <c r="F19" s="111" t="e">
        <f t="shared" si="5"/>
        <v>#N/A</v>
      </c>
      <c r="G19" s="111" t="e">
        <f t="shared" si="5"/>
        <v>#N/A</v>
      </c>
      <c r="H19" s="111" t="e">
        <f t="shared" si="5"/>
        <v>#N/A</v>
      </c>
      <c r="I19" s="111" t="e">
        <f t="shared" si="5"/>
        <v>#N/A</v>
      </c>
      <c r="J19" s="111" t="e">
        <f t="shared" si="5"/>
        <v>#N/A</v>
      </c>
      <c r="K19" s="111" t="e">
        <f t="shared" si="5"/>
        <v>#N/A</v>
      </c>
      <c r="L19" s="111" t="e">
        <f t="shared" si="5"/>
        <v>#N/A</v>
      </c>
      <c r="M19" s="111" t="e">
        <f t="shared" si="5"/>
        <v>#N/A</v>
      </c>
      <c r="N19" s="111" t="e">
        <f t="shared" si="5"/>
        <v>#N/A</v>
      </c>
      <c r="O19" s="111" t="e">
        <f t="shared" si="5"/>
        <v>#N/A</v>
      </c>
      <c r="P19" s="111" t="e">
        <f t="shared" si="5"/>
        <v>#N/A</v>
      </c>
      <c r="Q19" s="111" t="e">
        <f t="shared" si="5"/>
        <v>#N/A</v>
      </c>
      <c r="R19" s="111" t="e">
        <f t="shared" si="5"/>
        <v>#N/A</v>
      </c>
      <c r="S19" s="111" t="e">
        <f t="shared" si="5"/>
        <v>#N/A</v>
      </c>
      <c r="T19" s="111" t="e">
        <f t="shared" si="5"/>
        <v>#N/A</v>
      </c>
      <c r="U19" s="111" t="e">
        <f t="shared" si="5"/>
        <v>#N/A</v>
      </c>
      <c r="V19" s="111" t="e">
        <f t="shared" si="5"/>
        <v>#N/A</v>
      </c>
      <c r="W19" s="111" t="e">
        <f t="shared" si="5"/>
        <v>#N/A</v>
      </c>
      <c r="X19" s="111" t="e">
        <f t="shared" si="5"/>
        <v>#N/A</v>
      </c>
      <c r="Y19" s="111" t="e">
        <f t="shared" si="5"/>
        <v>#N/A</v>
      </c>
      <c r="Z19" s="111" t="e">
        <f t="shared" si="5"/>
        <v>#N/A</v>
      </c>
      <c r="AA19" s="111" t="e">
        <f t="shared" si="5"/>
        <v>#N/A</v>
      </c>
      <c r="AB19" s="111" t="e">
        <f t="shared" si="5"/>
        <v>#N/A</v>
      </c>
      <c r="AC19" s="111" t="e">
        <f t="shared" si="5"/>
        <v>#N/A</v>
      </c>
      <c r="AD19" s="111" t="e">
        <f t="shared" si="5"/>
        <v>#N/A</v>
      </c>
      <c r="AE19" s="111" t="e">
        <f t="shared" si="5"/>
        <v>#N/A</v>
      </c>
      <c r="AF19" s="111" t="e">
        <f t="shared" si="5"/>
        <v>#N/A</v>
      </c>
      <c r="AG19" s="111" t="e">
        <f t="shared" si="5"/>
        <v>#N/A</v>
      </c>
      <c r="AH19" s="111" t="e">
        <f t="shared" si="5"/>
        <v>#N/A</v>
      </c>
      <c r="AI19" s="111" t="e">
        <f t="shared" si="5"/>
        <v>#N/A</v>
      </c>
      <c r="AJ19" s="111" t="e">
        <f t="shared" si="5"/>
        <v>#N/A</v>
      </c>
      <c r="AK19" s="111" t="e">
        <f t="shared" si="5"/>
        <v>#N/A</v>
      </c>
      <c r="AL19" s="111" t="e">
        <f t="shared" si="5"/>
        <v>#N/A</v>
      </c>
      <c r="AM19" s="111" t="e">
        <f t="shared" si="5"/>
        <v>#N/A</v>
      </c>
      <c r="AN19" s="111" t="e">
        <f t="shared" si="5"/>
        <v>#N/A</v>
      </c>
      <c r="AO19" s="111" t="e">
        <f t="shared" si="5"/>
        <v>#N/A</v>
      </c>
      <c r="AP19" s="111" t="e">
        <f t="shared" si="5"/>
        <v>#N/A</v>
      </c>
      <c r="AQ19" s="111" t="e">
        <f t="shared" si="5"/>
        <v>#N/A</v>
      </c>
      <c r="AR19" s="111" t="e">
        <f t="shared" si="5"/>
        <v>#N/A</v>
      </c>
      <c r="AS19" s="111" t="e">
        <f t="shared" si="5"/>
        <v>#N/A</v>
      </c>
      <c r="AT19" s="111" t="e">
        <f t="shared" si="5"/>
        <v>#N/A</v>
      </c>
      <c r="AU19" s="111" t="e">
        <f t="shared" si="5"/>
        <v>#N/A</v>
      </c>
      <c r="AV19" s="111" t="e">
        <f t="shared" si="5"/>
        <v>#N/A</v>
      </c>
      <c r="AW19" s="111" t="e">
        <f t="shared" si="5"/>
        <v>#N/A</v>
      </c>
      <c r="AX19" s="111" t="e">
        <f t="shared" si="5"/>
        <v>#N/A</v>
      </c>
      <c r="AY19" s="111" t="e">
        <f t="shared" si="5"/>
        <v>#N/A</v>
      </c>
      <c r="AZ19" s="111" t="e">
        <f t="shared" si="5"/>
        <v>#N/A</v>
      </c>
      <c r="BA19" s="111" t="e">
        <f t="shared" si="5"/>
        <v>#N/A</v>
      </c>
      <c r="BB19" s="111" t="e">
        <f t="shared" si="5"/>
        <v>#N/A</v>
      </c>
      <c r="BC19" s="111" t="e">
        <f t="shared" si="5"/>
        <v>#N/A</v>
      </c>
      <c r="BD19" s="111" t="e">
        <f t="shared" si="5"/>
        <v>#N/A</v>
      </c>
      <c r="BE19" s="111" t="e">
        <f t="shared" si="5"/>
        <v>#N/A</v>
      </c>
      <c r="BF19" s="111" t="e">
        <f t="shared" si="5"/>
        <v>#N/A</v>
      </c>
      <c r="BG19" s="111" t="e">
        <f t="shared" si="5"/>
        <v>#N/A</v>
      </c>
      <c r="BH19" s="111" t="e">
        <f t="shared" si="5"/>
        <v>#N/A</v>
      </c>
      <c r="BI19" s="111" t="e">
        <f t="shared" si="5"/>
        <v>#N/A</v>
      </c>
      <c r="BJ19" s="111" t="e">
        <f t="shared" si="5"/>
        <v>#N/A</v>
      </c>
      <c r="BK19" s="133"/>
      <c r="BL19" s="133"/>
      <c r="BO19" s="94">
        <f t="shared" si="0"/>
        <v>182</v>
      </c>
      <c r="BP19" s="127">
        <v>15</v>
      </c>
    </row>
    <row r="20" spans="1:68" x14ac:dyDescent="0.25">
      <c r="B20" s="117" t="s">
        <v>323</v>
      </c>
      <c r="C20" s="111"/>
      <c r="D20" s="111" t="e">
        <f t="shared" ref="D20:Q20" si="6">(D19+C20)*(IF(C22&lt;1,0,1))</f>
        <v>#N/A</v>
      </c>
      <c r="E20" s="111" t="e">
        <f t="shared" si="6"/>
        <v>#N/A</v>
      </c>
      <c r="F20" s="111" t="e">
        <f t="shared" si="6"/>
        <v>#N/A</v>
      </c>
      <c r="G20" s="111" t="e">
        <f t="shared" si="6"/>
        <v>#N/A</v>
      </c>
      <c r="H20" s="111" t="e">
        <f t="shared" si="6"/>
        <v>#N/A</v>
      </c>
      <c r="I20" s="111" t="e">
        <f t="shared" si="6"/>
        <v>#N/A</v>
      </c>
      <c r="J20" s="111" t="e">
        <f t="shared" si="6"/>
        <v>#N/A</v>
      </c>
      <c r="K20" s="111" t="e">
        <f t="shared" si="6"/>
        <v>#N/A</v>
      </c>
      <c r="L20" s="111" t="e">
        <f t="shared" si="6"/>
        <v>#N/A</v>
      </c>
      <c r="M20" s="111" t="e">
        <f t="shared" si="6"/>
        <v>#N/A</v>
      </c>
      <c r="N20" s="111" t="e">
        <f t="shared" si="6"/>
        <v>#N/A</v>
      </c>
      <c r="O20" s="111" t="e">
        <f t="shared" si="6"/>
        <v>#N/A</v>
      </c>
      <c r="P20" s="111" t="e">
        <f t="shared" si="6"/>
        <v>#N/A</v>
      </c>
      <c r="Q20" s="111" t="e">
        <f t="shared" si="6"/>
        <v>#N/A</v>
      </c>
      <c r="R20" s="111" t="e">
        <f>(R19+Q20)*(IF(Q22&lt;1,0,1))</f>
        <v>#N/A</v>
      </c>
      <c r="S20" s="111" t="e">
        <f t="shared" ref="S20:BJ20" si="7">(S19+R20)*(IF(R22&lt;1,0,1))</f>
        <v>#N/A</v>
      </c>
      <c r="T20" s="111" t="e">
        <f t="shared" si="7"/>
        <v>#N/A</v>
      </c>
      <c r="U20" s="111" t="e">
        <f t="shared" si="7"/>
        <v>#N/A</v>
      </c>
      <c r="V20" s="111" t="e">
        <f t="shared" si="7"/>
        <v>#N/A</v>
      </c>
      <c r="W20" s="111" t="e">
        <f t="shared" si="7"/>
        <v>#N/A</v>
      </c>
      <c r="X20" s="111" t="e">
        <f t="shared" si="7"/>
        <v>#N/A</v>
      </c>
      <c r="Y20" s="111" t="e">
        <f t="shared" si="7"/>
        <v>#N/A</v>
      </c>
      <c r="Z20" s="111" t="e">
        <f t="shared" si="7"/>
        <v>#N/A</v>
      </c>
      <c r="AA20" s="111" t="e">
        <f t="shared" si="7"/>
        <v>#N/A</v>
      </c>
      <c r="AB20" s="111" t="e">
        <f t="shared" si="7"/>
        <v>#N/A</v>
      </c>
      <c r="AC20" s="111" t="e">
        <f t="shared" si="7"/>
        <v>#N/A</v>
      </c>
      <c r="AD20" s="111" t="e">
        <f t="shared" si="7"/>
        <v>#N/A</v>
      </c>
      <c r="AE20" s="111" t="e">
        <f t="shared" si="7"/>
        <v>#N/A</v>
      </c>
      <c r="AF20" s="111" t="e">
        <f t="shared" si="7"/>
        <v>#N/A</v>
      </c>
      <c r="AG20" s="111" t="e">
        <f t="shared" si="7"/>
        <v>#N/A</v>
      </c>
      <c r="AH20" s="111" t="e">
        <f t="shared" si="7"/>
        <v>#N/A</v>
      </c>
      <c r="AI20" s="111" t="e">
        <f t="shared" si="7"/>
        <v>#N/A</v>
      </c>
      <c r="AJ20" s="111" t="e">
        <f t="shared" si="7"/>
        <v>#N/A</v>
      </c>
      <c r="AK20" s="111" t="e">
        <f t="shared" si="7"/>
        <v>#N/A</v>
      </c>
      <c r="AL20" s="111" t="e">
        <f t="shared" si="7"/>
        <v>#N/A</v>
      </c>
      <c r="AM20" s="111" t="e">
        <f t="shared" si="7"/>
        <v>#N/A</v>
      </c>
      <c r="AN20" s="111" t="e">
        <f t="shared" si="7"/>
        <v>#N/A</v>
      </c>
      <c r="AO20" s="111" t="e">
        <f t="shared" si="7"/>
        <v>#N/A</v>
      </c>
      <c r="AP20" s="111" t="e">
        <f t="shared" si="7"/>
        <v>#N/A</v>
      </c>
      <c r="AQ20" s="111" t="e">
        <f t="shared" si="7"/>
        <v>#N/A</v>
      </c>
      <c r="AR20" s="111" t="e">
        <f t="shared" si="7"/>
        <v>#N/A</v>
      </c>
      <c r="AS20" s="111" t="e">
        <f t="shared" si="7"/>
        <v>#N/A</v>
      </c>
      <c r="AT20" s="111" t="e">
        <f t="shared" si="7"/>
        <v>#N/A</v>
      </c>
      <c r="AU20" s="111" t="e">
        <f t="shared" si="7"/>
        <v>#N/A</v>
      </c>
      <c r="AV20" s="111" t="e">
        <f t="shared" si="7"/>
        <v>#N/A</v>
      </c>
      <c r="AW20" s="111" t="e">
        <f t="shared" si="7"/>
        <v>#N/A</v>
      </c>
      <c r="AX20" s="111" t="e">
        <f t="shared" si="7"/>
        <v>#N/A</v>
      </c>
      <c r="AY20" s="111" t="e">
        <f t="shared" si="7"/>
        <v>#N/A</v>
      </c>
      <c r="AZ20" s="111" t="e">
        <f t="shared" si="7"/>
        <v>#N/A</v>
      </c>
      <c r="BA20" s="111" t="e">
        <f t="shared" si="7"/>
        <v>#N/A</v>
      </c>
      <c r="BB20" s="111" t="e">
        <f t="shared" si="7"/>
        <v>#N/A</v>
      </c>
      <c r="BC20" s="111" t="e">
        <f t="shared" si="7"/>
        <v>#N/A</v>
      </c>
      <c r="BD20" s="111" t="e">
        <f t="shared" si="7"/>
        <v>#N/A</v>
      </c>
      <c r="BE20" s="111" t="e">
        <f t="shared" si="7"/>
        <v>#N/A</v>
      </c>
      <c r="BF20" s="111" t="e">
        <f t="shared" si="7"/>
        <v>#N/A</v>
      </c>
      <c r="BG20" s="111" t="e">
        <f t="shared" si="7"/>
        <v>#N/A</v>
      </c>
      <c r="BH20" s="111" t="e">
        <f t="shared" si="7"/>
        <v>#N/A</v>
      </c>
      <c r="BI20" s="111" t="e">
        <f t="shared" si="7"/>
        <v>#N/A</v>
      </c>
      <c r="BJ20" s="111" t="e">
        <f t="shared" si="7"/>
        <v>#N/A</v>
      </c>
      <c r="BK20" s="133"/>
      <c r="BL20" s="133"/>
      <c r="BO20" s="94">
        <f t="shared" si="0"/>
        <v>213</v>
      </c>
      <c r="BP20" s="127">
        <v>16</v>
      </c>
    </row>
    <row r="21" spans="1:68" x14ac:dyDescent="0.25">
      <c r="B21" s="117" t="s">
        <v>324</v>
      </c>
      <c r="C21" s="111"/>
      <c r="D21" s="111" t="e">
        <f>IF(D18&gt;0,C22*$D11,0)</f>
        <v>#N/A</v>
      </c>
      <c r="E21" s="111" t="e">
        <f>IF(E18&gt;0,D22*$D$11,0)</f>
        <v>#N/A</v>
      </c>
      <c r="F21" s="111" t="e">
        <f>IF(F18&gt;0,E22*$D$11,0)</f>
        <v>#N/A</v>
      </c>
      <c r="G21" s="111" t="e">
        <f t="shared" ref="G21:BJ21" si="8">IF(G18&gt;0,F22*$D$11,0)</f>
        <v>#N/A</v>
      </c>
      <c r="H21" s="111" t="e">
        <f t="shared" si="8"/>
        <v>#N/A</v>
      </c>
      <c r="I21" s="111" t="e">
        <f t="shared" si="8"/>
        <v>#N/A</v>
      </c>
      <c r="J21" s="111" t="e">
        <f t="shared" si="8"/>
        <v>#N/A</v>
      </c>
      <c r="K21" s="111" t="e">
        <f t="shared" si="8"/>
        <v>#N/A</v>
      </c>
      <c r="L21" s="111" t="e">
        <f t="shared" si="8"/>
        <v>#N/A</v>
      </c>
      <c r="M21" s="111" t="e">
        <f t="shared" si="8"/>
        <v>#N/A</v>
      </c>
      <c r="N21" s="111" t="e">
        <f t="shared" si="8"/>
        <v>#N/A</v>
      </c>
      <c r="O21" s="111" t="e">
        <f t="shared" si="8"/>
        <v>#N/A</v>
      </c>
      <c r="P21" s="111" t="e">
        <f t="shared" si="8"/>
        <v>#N/A</v>
      </c>
      <c r="Q21" s="111" t="e">
        <f t="shared" si="8"/>
        <v>#N/A</v>
      </c>
      <c r="R21" s="111" t="e">
        <f t="shared" si="8"/>
        <v>#N/A</v>
      </c>
      <c r="S21" s="111" t="e">
        <f t="shared" si="8"/>
        <v>#N/A</v>
      </c>
      <c r="T21" s="111" t="e">
        <f t="shared" si="8"/>
        <v>#N/A</v>
      </c>
      <c r="U21" s="111" t="e">
        <f t="shared" si="8"/>
        <v>#N/A</v>
      </c>
      <c r="V21" s="111" t="e">
        <f t="shared" si="8"/>
        <v>#N/A</v>
      </c>
      <c r="W21" s="111" t="e">
        <f t="shared" si="8"/>
        <v>#N/A</v>
      </c>
      <c r="X21" s="111" t="e">
        <f t="shared" si="8"/>
        <v>#N/A</v>
      </c>
      <c r="Y21" s="111" t="e">
        <f t="shared" si="8"/>
        <v>#N/A</v>
      </c>
      <c r="Z21" s="111" t="e">
        <f t="shared" si="8"/>
        <v>#N/A</v>
      </c>
      <c r="AA21" s="111" t="e">
        <f t="shared" si="8"/>
        <v>#N/A</v>
      </c>
      <c r="AB21" s="111" t="e">
        <f t="shared" si="8"/>
        <v>#N/A</v>
      </c>
      <c r="AC21" s="111" t="e">
        <f t="shared" si="8"/>
        <v>#N/A</v>
      </c>
      <c r="AD21" s="111" t="e">
        <f t="shared" si="8"/>
        <v>#N/A</v>
      </c>
      <c r="AE21" s="111" t="e">
        <f t="shared" si="8"/>
        <v>#N/A</v>
      </c>
      <c r="AF21" s="111" t="e">
        <f t="shared" si="8"/>
        <v>#N/A</v>
      </c>
      <c r="AG21" s="111" t="e">
        <f t="shared" si="8"/>
        <v>#N/A</v>
      </c>
      <c r="AH21" s="111" t="e">
        <f t="shared" si="8"/>
        <v>#N/A</v>
      </c>
      <c r="AI21" s="111" t="e">
        <f t="shared" si="8"/>
        <v>#N/A</v>
      </c>
      <c r="AJ21" s="111" t="e">
        <f t="shared" si="8"/>
        <v>#N/A</v>
      </c>
      <c r="AK21" s="111" t="e">
        <f t="shared" si="8"/>
        <v>#N/A</v>
      </c>
      <c r="AL21" s="111" t="e">
        <f t="shared" si="8"/>
        <v>#N/A</v>
      </c>
      <c r="AM21" s="111" t="e">
        <f t="shared" si="8"/>
        <v>#N/A</v>
      </c>
      <c r="AN21" s="111" t="e">
        <f t="shared" si="8"/>
        <v>#N/A</v>
      </c>
      <c r="AO21" s="111" t="e">
        <f t="shared" si="8"/>
        <v>#N/A</v>
      </c>
      <c r="AP21" s="111" t="e">
        <f t="shared" si="8"/>
        <v>#N/A</v>
      </c>
      <c r="AQ21" s="111" t="e">
        <f t="shared" si="8"/>
        <v>#N/A</v>
      </c>
      <c r="AR21" s="111" t="e">
        <f t="shared" si="8"/>
        <v>#N/A</v>
      </c>
      <c r="AS21" s="111" t="e">
        <f t="shared" si="8"/>
        <v>#N/A</v>
      </c>
      <c r="AT21" s="111" t="e">
        <f t="shared" si="8"/>
        <v>#N/A</v>
      </c>
      <c r="AU21" s="111" t="e">
        <f t="shared" si="8"/>
        <v>#N/A</v>
      </c>
      <c r="AV21" s="111" t="e">
        <f t="shared" si="8"/>
        <v>#N/A</v>
      </c>
      <c r="AW21" s="111" t="e">
        <f t="shared" si="8"/>
        <v>#N/A</v>
      </c>
      <c r="AX21" s="111" t="e">
        <f t="shared" si="8"/>
        <v>#N/A</v>
      </c>
      <c r="AY21" s="111" t="e">
        <f t="shared" si="8"/>
        <v>#N/A</v>
      </c>
      <c r="AZ21" s="111" t="e">
        <f t="shared" si="8"/>
        <v>#N/A</v>
      </c>
      <c r="BA21" s="111" t="e">
        <f t="shared" si="8"/>
        <v>#N/A</v>
      </c>
      <c r="BB21" s="111" t="e">
        <f t="shared" si="8"/>
        <v>#N/A</v>
      </c>
      <c r="BC21" s="111" t="e">
        <f t="shared" si="8"/>
        <v>#N/A</v>
      </c>
      <c r="BD21" s="111" t="e">
        <f t="shared" si="8"/>
        <v>#N/A</v>
      </c>
      <c r="BE21" s="111" t="e">
        <f t="shared" si="8"/>
        <v>#N/A</v>
      </c>
      <c r="BF21" s="111" t="e">
        <f t="shared" si="8"/>
        <v>#N/A</v>
      </c>
      <c r="BG21" s="111" t="e">
        <f t="shared" si="8"/>
        <v>#N/A</v>
      </c>
      <c r="BH21" s="111" t="e">
        <f t="shared" si="8"/>
        <v>#N/A</v>
      </c>
      <c r="BI21" s="111" t="e">
        <f t="shared" si="8"/>
        <v>#N/A</v>
      </c>
      <c r="BJ21" s="111" t="e">
        <f t="shared" si="8"/>
        <v>#N/A</v>
      </c>
      <c r="BK21" s="133"/>
      <c r="BL21" s="133"/>
      <c r="BO21" s="94">
        <f t="shared" si="0"/>
        <v>244</v>
      </c>
      <c r="BP21" s="127">
        <v>17</v>
      </c>
    </row>
    <row r="22" spans="1:68" x14ac:dyDescent="0.25">
      <c r="B22" s="117" t="s">
        <v>325</v>
      </c>
      <c r="C22" s="111">
        <f>IF(C16=$C4,($C6-($C6*$C8)-($C6*$C7)),0)</f>
        <v>0</v>
      </c>
      <c r="D22" s="111" t="e">
        <f>IF(D16=$C4,($C6-($C6*$C8)-($C6*$C7)),(($C6-($C6*$C8)-($C6*$C7))-D20)*IF(C22&lt;1,0,1))</f>
        <v>#N/A</v>
      </c>
      <c r="E22" s="111" t="e">
        <f>IF(E16=$C4,($C6-($C6*$C8)-($C6*$C7)),(($C6-($C6*$C8)-($C6*$C7))-E20)*IF(D22&lt;1,0,1))</f>
        <v>#N/A</v>
      </c>
      <c r="F22" s="111" t="e">
        <f>IF(F16=$C4,($C6-($C6*$C8)-($C6*$C7)),(($C6-($C6*$C8)-($C6*$C7))-F20)*IF(E22&lt;1,0,1))</f>
        <v>#N/A</v>
      </c>
      <c r="G22" s="111" t="e">
        <f t="shared" ref="G22:BJ22" si="9">IF(G16=$C4,($C6-($C6*$C8)-($C6*$C7)),(($C6-($C6*$C8)-($C6*$C7))-G20)*IF(F22&lt;1,0,1))</f>
        <v>#N/A</v>
      </c>
      <c r="H22" s="111" t="e">
        <f t="shared" si="9"/>
        <v>#N/A</v>
      </c>
      <c r="I22" s="111" t="e">
        <f t="shared" si="9"/>
        <v>#N/A</v>
      </c>
      <c r="J22" s="111" t="e">
        <f t="shared" si="9"/>
        <v>#N/A</v>
      </c>
      <c r="K22" s="111" t="e">
        <f t="shared" si="9"/>
        <v>#N/A</v>
      </c>
      <c r="L22" s="111" t="e">
        <f t="shared" si="9"/>
        <v>#N/A</v>
      </c>
      <c r="M22" s="111" t="e">
        <f t="shared" si="9"/>
        <v>#N/A</v>
      </c>
      <c r="N22" s="111" t="e">
        <f t="shared" si="9"/>
        <v>#N/A</v>
      </c>
      <c r="O22" s="111" t="e">
        <f t="shared" si="9"/>
        <v>#N/A</v>
      </c>
      <c r="P22" s="111" t="e">
        <f t="shared" si="9"/>
        <v>#N/A</v>
      </c>
      <c r="Q22" s="111" t="e">
        <f t="shared" si="9"/>
        <v>#N/A</v>
      </c>
      <c r="R22" s="111" t="e">
        <f t="shared" si="9"/>
        <v>#N/A</v>
      </c>
      <c r="S22" s="111" t="e">
        <f t="shared" si="9"/>
        <v>#N/A</v>
      </c>
      <c r="T22" s="111" t="e">
        <f t="shared" si="9"/>
        <v>#N/A</v>
      </c>
      <c r="U22" s="111" t="e">
        <f t="shared" si="9"/>
        <v>#N/A</v>
      </c>
      <c r="V22" s="111" t="e">
        <f t="shared" si="9"/>
        <v>#N/A</v>
      </c>
      <c r="W22" s="111" t="e">
        <f t="shared" si="9"/>
        <v>#N/A</v>
      </c>
      <c r="X22" s="111" t="e">
        <f t="shared" si="9"/>
        <v>#N/A</v>
      </c>
      <c r="Y22" s="111" t="e">
        <f t="shared" si="9"/>
        <v>#N/A</v>
      </c>
      <c r="Z22" s="111" t="e">
        <f t="shared" si="9"/>
        <v>#N/A</v>
      </c>
      <c r="AA22" s="111" t="e">
        <f t="shared" si="9"/>
        <v>#N/A</v>
      </c>
      <c r="AB22" s="111" t="e">
        <f t="shared" si="9"/>
        <v>#N/A</v>
      </c>
      <c r="AC22" s="111" t="e">
        <f t="shared" si="9"/>
        <v>#N/A</v>
      </c>
      <c r="AD22" s="111" t="e">
        <f t="shared" si="9"/>
        <v>#N/A</v>
      </c>
      <c r="AE22" s="111" t="e">
        <f t="shared" si="9"/>
        <v>#N/A</v>
      </c>
      <c r="AF22" s="111" t="e">
        <f t="shared" si="9"/>
        <v>#N/A</v>
      </c>
      <c r="AG22" s="111" t="e">
        <f t="shared" si="9"/>
        <v>#N/A</v>
      </c>
      <c r="AH22" s="111" t="e">
        <f t="shared" si="9"/>
        <v>#N/A</v>
      </c>
      <c r="AI22" s="111" t="e">
        <f t="shared" si="9"/>
        <v>#N/A</v>
      </c>
      <c r="AJ22" s="111" t="e">
        <f t="shared" si="9"/>
        <v>#N/A</v>
      </c>
      <c r="AK22" s="111" t="e">
        <f t="shared" si="9"/>
        <v>#N/A</v>
      </c>
      <c r="AL22" s="111" t="e">
        <f t="shared" si="9"/>
        <v>#N/A</v>
      </c>
      <c r="AM22" s="111" t="e">
        <f t="shared" si="9"/>
        <v>#N/A</v>
      </c>
      <c r="AN22" s="111" t="e">
        <f t="shared" si="9"/>
        <v>#N/A</v>
      </c>
      <c r="AO22" s="111" t="e">
        <f t="shared" si="9"/>
        <v>#N/A</v>
      </c>
      <c r="AP22" s="111" t="e">
        <f t="shared" si="9"/>
        <v>#N/A</v>
      </c>
      <c r="AQ22" s="111" t="e">
        <f t="shared" si="9"/>
        <v>#N/A</v>
      </c>
      <c r="AR22" s="111" t="e">
        <f t="shared" si="9"/>
        <v>#N/A</v>
      </c>
      <c r="AS22" s="111" t="e">
        <f t="shared" si="9"/>
        <v>#N/A</v>
      </c>
      <c r="AT22" s="111" t="e">
        <f t="shared" si="9"/>
        <v>#N/A</v>
      </c>
      <c r="AU22" s="111" t="e">
        <f t="shared" si="9"/>
        <v>#N/A</v>
      </c>
      <c r="AV22" s="111" t="e">
        <f t="shared" si="9"/>
        <v>#N/A</v>
      </c>
      <c r="AW22" s="111" t="e">
        <f t="shared" si="9"/>
        <v>#N/A</v>
      </c>
      <c r="AX22" s="111" t="e">
        <f t="shared" si="9"/>
        <v>#N/A</v>
      </c>
      <c r="AY22" s="111" t="e">
        <f t="shared" si="9"/>
        <v>#N/A</v>
      </c>
      <c r="AZ22" s="111" t="e">
        <f t="shared" si="9"/>
        <v>#N/A</v>
      </c>
      <c r="BA22" s="111" t="e">
        <f t="shared" si="9"/>
        <v>#N/A</v>
      </c>
      <c r="BB22" s="111" t="e">
        <f t="shared" si="9"/>
        <v>#N/A</v>
      </c>
      <c r="BC22" s="111" t="e">
        <f t="shared" si="9"/>
        <v>#N/A</v>
      </c>
      <c r="BD22" s="111" t="e">
        <f t="shared" si="9"/>
        <v>#N/A</v>
      </c>
      <c r="BE22" s="111" t="e">
        <f t="shared" si="9"/>
        <v>#N/A</v>
      </c>
      <c r="BF22" s="111" t="e">
        <f t="shared" si="9"/>
        <v>#N/A</v>
      </c>
      <c r="BG22" s="111" t="e">
        <f t="shared" si="9"/>
        <v>#N/A</v>
      </c>
      <c r="BH22" s="111" t="e">
        <f t="shared" si="9"/>
        <v>#N/A</v>
      </c>
      <c r="BI22" s="111" t="e">
        <f t="shared" si="9"/>
        <v>#N/A</v>
      </c>
      <c r="BJ22" s="111" t="e">
        <f t="shared" si="9"/>
        <v>#N/A</v>
      </c>
      <c r="BK22" s="133"/>
      <c r="BL22" s="133"/>
      <c r="BO22" s="94">
        <f t="shared" si="0"/>
        <v>274</v>
      </c>
      <c r="BP22" s="127">
        <v>18</v>
      </c>
    </row>
    <row r="23" spans="1:68" x14ac:dyDescent="0.25">
      <c r="B23" s="117" t="s">
        <v>371</v>
      </c>
      <c r="C23" s="111"/>
      <c r="D23" s="111" t="e">
        <f t="shared" ref="D23:M23" si="10">IF(D22&lt;1,$C6*$C7,0)*IF(C22&lt;1,0,1)</f>
        <v>#N/A</v>
      </c>
      <c r="E23" s="111" t="e">
        <f t="shared" si="10"/>
        <v>#N/A</v>
      </c>
      <c r="F23" s="111" t="e">
        <f t="shared" si="10"/>
        <v>#N/A</v>
      </c>
      <c r="G23" s="111" t="e">
        <f t="shared" si="10"/>
        <v>#N/A</v>
      </c>
      <c r="H23" s="111" t="e">
        <f t="shared" si="10"/>
        <v>#N/A</v>
      </c>
      <c r="I23" s="111" t="e">
        <f t="shared" si="10"/>
        <v>#N/A</v>
      </c>
      <c r="J23" s="111" t="e">
        <f t="shared" si="10"/>
        <v>#N/A</v>
      </c>
      <c r="K23" s="111" t="e">
        <f t="shared" si="10"/>
        <v>#N/A</v>
      </c>
      <c r="L23" s="111" t="e">
        <f t="shared" si="10"/>
        <v>#N/A</v>
      </c>
      <c r="M23" s="111" t="e">
        <f t="shared" si="10"/>
        <v>#N/A</v>
      </c>
      <c r="N23" s="111" t="e">
        <f t="shared" ref="N23" si="11">IF(N22&lt;1,$C6*$C7,0)*IF(M22&lt;1,0,1)</f>
        <v>#N/A</v>
      </c>
      <c r="O23" s="111" t="e">
        <f t="shared" ref="O23" si="12">IF(O22&lt;1,$C6*$C7,0)*IF(N22&lt;1,0,1)</f>
        <v>#N/A</v>
      </c>
      <c r="P23" s="111" t="e">
        <f t="shared" ref="P23" si="13">IF(P22&lt;1,$C6*$C7,0)*IF(O22&lt;1,0,1)</f>
        <v>#N/A</v>
      </c>
      <c r="Q23" s="111" t="e">
        <f t="shared" ref="Q23" si="14">IF(Q22&lt;1,$C6*$C7,0)*IF(P22&lt;1,0,1)</f>
        <v>#N/A</v>
      </c>
      <c r="R23" s="111" t="e">
        <f t="shared" ref="R23" si="15">IF(R22&lt;1,$C6*$C7,0)*IF(Q22&lt;1,0,1)</f>
        <v>#N/A</v>
      </c>
      <c r="S23" s="111" t="e">
        <f t="shared" ref="S23" si="16">IF(S22&lt;1,$C6*$C7,0)*IF(R22&lt;1,0,1)</f>
        <v>#N/A</v>
      </c>
      <c r="T23" s="111" t="e">
        <f t="shared" ref="T23" si="17">IF(T22&lt;1,$C6*$C7,0)*IF(S22&lt;1,0,1)</f>
        <v>#N/A</v>
      </c>
      <c r="U23" s="111" t="e">
        <f t="shared" ref="U23" si="18">IF(U22&lt;1,$C6*$C7,0)*IF(T22&lt;1,0,1)</f>
        <v>#N/A</v>
      </c>
      <c r="V23" s="111" t="e">
        <f t="shared" ref="V23" si="19">IF(V22&lt;1,$C6*$C7,0)*IF(U22&lt;1,0,1)</f>
        <v>#N/A</v>
      </c>
      <c r="W23" s="111" t="e">
        <f t="shared" ref="W23" si="20">IF(W22&lt;1,$C6*$C7,0)*IF(V22&lt;1,0,1)</f>
        <v>#N/A</v>
      </c>
      <c r="X23" s="111" t="e">
        <f t="shared" ref="X23" si="21">IF(X22&lt;1,$C6*$C7,0)*IF(W22&lt;1,0,1)</f>
        <v>#N/A</v>
      </c>
      <c r="Y23" s="111" t="e">
        <f t="shared" ref="Y23" si="22">IF(Y22&lt;1,$C6*$C7,0)*IF(X22&lt;1,0,1)</f>
        <v>#N/A</v>
      </c>
      <c r="Z23" s="111" t="e">
        <f t="shared" ref="Z23" si="23">IF(Z22&lt;1,$C6*$C7,0)*IF(Y22&lt;1,0,1)</f>
        <v>#N/A</v>
      </c>
      <c r="AA23" s="111" t="e">
        <f t="shared" ref="AA23" si="24">IF(AA22&lt;1,$C6*$C7,0)*IF(Z22&lt;1,0,1)</f>
        <v>#N/A</v>
      </c>
      <c r="AB23" s="111" t="e">
        <f t="shared" ref="AB23" si="25">IF(AB22&lt;1,$C6*$C7,0)*IF(AA22&lt;1,0,1)</f>
        <v>#N/A</v>
      </c>
      <c r="AC23" s="111" t="e">
        <f t="shared" ref="AC23" si="26">IF(AC22&lt;1,$C6*$C7,0)*IF(AB22&lt;1,0,1)</f>
        <v>#N/A</v>
      </c>
      <c r="AD23" s="111" t="e">
        <f t="shared" ref="AD23" si="27">IF(AD22&lt;1,$C6*$C7,0)*IF(AC22&lt;1,0,1)</f>
        <v>#N/A</v>
      </c>
      <c r="AE23" s="111" t="e">
        <f t="shared" ref="AE23" si="28">IF(AE22&lt;1,$C6*$C7,0)*IF(AD22&lt;1,0,1)</f>
        <v>#N/A</v>
      </c>
      <c r="AF23" s="111" t="e">
        <f t="shared" ref="AF23" si="29">IF(AF22&lt;1,$C6*$C7,0)*IF(AE22&lt;1,0,1)</f>
        <v>#N/A</v>
      </c>
      <c r="AG23" s="111" t="e">
        <f t="shared" ref="AG23" si="30">IF(AG22&lt;1,$C6*$C7,0)*IF(AF22&lt;1,0,1)</f>
        <v>#N/A</v>
      </c>
      <c r="AH23" s="111" t="e">
        <f t="shared" ref="AH23" si="31">IF(AH22&lt;1,$C6*$C7,0)*IF(AG22&lt;1,0,1)</f>
        <v>#N/A</v>
      </c>
      <c r="AI23" s="111" t="e">
        <f t="shared" ref="AI23" si="32">IF(AI22&lt;1,$C6*$C7,0)*IF(AH22&lt;1,0,1)</f>
        <v>#N/A</v>
      </c>
      <c r="AJ23" s="111" t="e">
        <f t="shared" ref="AJ23" si="33">IF(AJ22&lt;1,$C6*$C7,0)*IF(AI22&lt;1,0,1)</f>
        <v>#N/A</v>
      </c>
      <c r="AK23" s="111" t="e">
        <f t="shared" ref="AK23" si="34">IF(AK22&lt;1,$C6*$C7,0)*IF(AJ22&lt;1,0,1)</f>
        <v>#N/A</v>
      </c>
      <c r="AL23" s="111" t="e">
        <f t="shared" ref="AL23" si="35">IF(AL22&lt;1,$C6*$C7,0)*IF(AK22&lt;1,0,1)</f>
        <v>#N/A</v>
      </c>
      <c r="AM23" s="111" t="e">
        <f t="shared" ref="AM23" si="36">IF(AM22&lt;1,$C6*$C7,0)*IF(AL22&lt;1,0,1)</f>
        <v>#N/A</v>
      </c>
      <c r="AN23" s="111" t="e">
        <f t="shared" ref="AN23" si="37">IF(AN22&lt;1,$C6*$C7,0)*IF(AM22&lt;1,0,1)</f>
        <v>#N/A</v>
      </c>
      <c r="AO23" s="111" t="e">
        <f t="shared" ref="AO23" si="38">IF(AO22&lt;1,$C6*$C7,0)*IF(AN22&lt;1,0,1)</f>
        <v>#N/A</v>
      </c>
      <c r="AP23" s="111" t="e">
        <f t="shared" ref="AP23" si="39">IF(AP22&lt;1,$C6*$C7,0)*IF(AO22&lt;1,0,1)</f>
        <v>#N/A</v>
      </c>
      <c r="AQ23" s="111" t="e">
        <f t="shared" ref="AQ23" si="40">IF(AQ22&lt;1,$C6*$C7,0)*IF(AP22&lt;1,0,1)</f>
        <v>#N/A</v>
      </c>
      <c r="AR23" s="111" t="e">
        <f t="shared" ref="AR23" si="41">IF(AR22&lt;1,$C6*$C7,0)*IF(AQ22&lt;1,0,1)</f>
        <v>#N/A</v>
      </c>
      <c r="AS23" s="111" t="e">
        <f t="shared" ref="AS23" si="42">IF(AS22&lt;1,$C6*$C7,0)*IF(AR22&lt;1,0,1)</f>
        <v>#N/A</v>
      </c>
      <c r="AT23" s="111" t="e">
        <f t="shared" ref="AT23" si="43">IF(AT22&lt;1,$C6*$C7,0)*IF(AS22&lt;1,0,1)</f>
        <v>#N/A</v>
      </c>
      <c r="AU23" s="111" t="e">
        <f t="shared" ref="AU23" si="44">IF(AU22&lt;1,$C6*$C7,0)*IF(AT22&lt;1,0,1)</f>
        <v>#N/A</v>
      </c>
      <c r="AV23" s="111" t="e">
        <f t="shared" ref="AV23" si="45">IF(AV22&lt;1,$C6*$C7,0)*IF(AU22&lt;1,0,1)</f>
        <v>#N/A</v>
      </c>
      <c r="AW23" s="111" t="e">
        <f t="shared" ref="AW23" si="46">IF(AW22&lt;1,$C6*$C7,0)*IF(AV22&lt;1,0,1)</f>
        <v>#N/A</v>
      </c>
      <c r="AX23" s="111" t="e">
        <f t="shared" ref="AX23" si="47">IF(AX22&lt;1,$C6*$C7,0)*IF(AW22&lt;1,0,1)</f>
        <v>#N/A</v>
      </c>
      <c r="AY23" s="111" t="e">
        <f t="shared" ref="AY23" si="48">IF(AY22&lt;1,$C6*$C7,0)*IF(AX22&lt;1,0,1)</f>
        <v>#N/A</v>
      </c>
      <c r="AZ23" s="111" t="e">
        <f t="shared" ref="AZ23" si="49">IF(AZ22&lt;1,$C6*$C7,0)*IF(AY22&lt;1,0,1)</f>
        <v>#N/A</v>
      </c>
      <c r="BA23" s="111" t="e">
        <f t="shared" ref="BA23" si="50">IF(BA22&lt;1,$C6*$C7,0)*IF(AZ22&lt;1,0,1)</f>
        <v>#N/A</v>
      </c>
      <c r="BB23" s="111" t="e">
        <f t="shared" ref="BB23" si="51">IF(BB22&lt;1,$C6*$C7,0)*IF(BA22&lt;1,0,1)</f>
        <v>#N/A</v>
      </c>
      <c r="BC23" s="111" t="e">
        <f t="shared" ref="BC23" si="52">IF(BC22&lt;1,$C6*$C7,0)*IF(BB22&lt;1,0,1)</f>
        <v>#N/A</v>
      </c>
      <c r="BD23" s="111" t="e">
        <f t="shared" ref="BD23" si="53">IF(BD22&lt;1,$C6*$C7,0)*IF(BC22&lt;1,0,1)</f>
        <v>#N/A</v>
      </c>
      <c r="BE23" s="111" t="e">
        <f t="shared" ref="BE23" si="54">IF(BE22&lt;1,$C6*$C7,0)*IF(BD22&lt;1,0,1)</f>
        <v>#N/A</v>
      </c>
      <c r="BF23" s="111" t="e">
        <f t="shared" ref="BF23" si="55">IF(BF22&lt;1,$C6*$C7,0)*IF(BE22&lt;1,0,1)</f>
        <v>#N/A</v>
      </c>
      <c r="BG23" s="111" t="e">
        <f t="shared" ref="BG23" si="56">IF(BG22&lt;1,$C6*$C7,0)*IF(BF22&lt;1,0,1)</f>
        <v>#N/A</v>
      </c>
      <c r="BH23" s="111" t="e">
        <f t="shared" ref="BH23" si="57">IF(BH22&lt;1,$C6*$C7,0)*IF(BG22&lt;1,0,1)</f>
        <v>#N/A</v>
      </c>
      <c r="BI23" s="111" t="e">
        <f t="shared" ref="BI23" si="58">IF(BI22&lt;1,$C6*$C7,0)*IF(BH22&lt;1,0,1)</f>
        <v>#N/A</v>
      </c>
      <c r="BJ23" s="111" t="e">
        <f t="shared" ref="BJ23" si="59">IF(BJ22&lt;1,$C6*$C7,0)*IF(BI22&lt;1,0,1)</f>
        <v>#N/A</v>
      </c>
      <c r="BK23" s="133"/>
      <c r="BL23" s="133"/>
      <c r="BO23" s="94">
        <f t="shared" si="0"/>
        <v>305</v>
      </c>
      <c r="BP23" s="127">
        <v>19</v>
      </c>
    </row>
    <row r="24" spans="1:68" x14ac:dyDescent="0.25">
      <c r="B24" s="118" t="s">
        <v>372</v>
      </c>
      <c r="C24" s="111">
        <f>C17+C18+C23</f>
        <v>0</v>
      </c>
      <c r="D24" s="111" t="e">
        <f>D17+D18+D23</f>
        <v>#N/A</v>
      </c>
      <c r="E24" s="111" t="e">
        <f t="shared" ref="E24:BJ24" si="60">E17+E18+E23</f>
        <v>#N/A</v>
      </c>
      <c r="F24" s="111" t="e">
        <f t="shared" si="60"/>
        <v>#N/A</v>
      </c>
      <c r="G24" s="111" t="e">
        <f t="shared" si="60"/>
        <v>#N/A</v>
      </c>
      <c r="H24" s="111" t="e">
        <f t="shared" si="60"/>
        <v>#N/A</v>
      </c>
      <c r="I24" s="111" t="e">
        <f t="shared" si="60"/>
        <v>#N/A</v>
      </c>
      <c r="J24" s="111" t="e">
        <f t="shared" si="60"/>
        <v>#N/A</v>
      </c>
      <c r="K24" s="111" t="e">
        <f t="shared" si="60"/>
        <v>#N/A</v>
      </c>
      <c r="L24" s="111" t="e">
        <f t="shared" si="60"/>
        <v>#N/A</v>
      </c>
      <c r="M24" s="111" t="e">
        <f t="shared" si="60"/>
        <v>#N/A</v>
      </c>
      <c r="N24" s="111" t="e">
        <f t="shared" si="60"/>
        <v>#N/A</v>
      </c>
      <c r="O24" s="111" t="e">
        <f t="shared" si="60"/>
        <v>#N/A</v>
      </c>
      <c r="P24" s="111" t="e">
        <f t="shared" si="60"/>
        <v>#N/A</v>
      </c>
      <c r="Q24" s="111" t="e">
        <f t="shared" si="60"/>
        <v>#N/A</v>
      </c>
      <c r="R24" s="111" t="e">
        <f t="shared" si="60"/>
        <v>#N/A</v>
      </c>
      <c r="S24" s="111" t="e">
        <f t="shared" si="60"/>
        <v>#N/A</v>
      </c>
      <c r="T24" s="111" t="e">
        <f t="shared" si="60"/>
        <v>#N/A</v>
      </c>
      <c r="U24" s="111" t="e">
        <f t="shared" si="60"/>
        <v>#N/A</v>
      </c>
      <c r="V24" s="111" t="e">
        <f t="shared" si="60"/>
        <v>#N/A</v>
      </c>
      <c r="W24" s="111" t="e">
        <f t="shared" si="60"/>
        <v>#N/A</v>
      </c>
      <c r="X24" s="111" t="e">
        <f t="shared" si="60"/>
        <v>#N/A</v>
      </c>
      <c r="Y24" s="111" t="e">
        <f t="shared" si="60"/>
        <v>#N/A</v>
      </c>
      <c r="Z24" s="111" t="e">
        <f t="shared" si="60"/>
        <v>#N/A</v>
      </c>
      <c r="AA24" s="111" t="e">
        <f t="shared" si="60"/>
        <v>#N/A</v>
      </c>
      <c r="AB24" s="111" t="e">
        <f t="shared" si="60"/>
        <v>#N/A</v>
      </c>
      <c r="AC24" s="111" t="e">
        <f t="shared" si="60"/>
        <v>#N/A</v>
      </c>
      <c r="AD24" s="111" t="e">
        <f t="shared" si="60"/>
        <v>#N/A</v>
      </c>
      <c r="AE24" s="111" t="e">
        <f t="shared" si="60"/>
        <v>#N/A</v>
      </c>
      <c r="AF24" s="111" t="e">
        <f t="shared" si="60"/>
        <v>#N/A</v>
      </c>
      <c r="AG24" s="111" t="e">
        <f t="shared" si="60"/>
        <v>#N/A</v>
      </c>
      <c r="AH24" s="111" t="e">
        <f t="shared" si="60"/>
        <v>#N/A</v>
      </c>
      <c r="AI24" s="111" t="e">
        <f t="shared" si="60"/>
        <v>#N/A</v>
      </c>
      <c r="AJ24" s="111" t="e">
        <f t="shared" si="60"/>
        <v>#N/A</v>
      </c>
      <c r="AK24" s="111" t="e">
        <f t="shared" si="60"/>
        <v>#N/A</v>
      </c>
      <c r="AL24" s="111" t="e">
        <f t="shared" si="60"/>
        <v>#N/A</v>
      </c>
      <c r="AM24" s="111" t="e">
        <f t="shared" si="60"/>
        <v>#N/A</v>
      </c>
      <c r="AN24" s="111" t="e">
        <f t="shared" si="60"/>
        <v>#N/A</v>
      </c>
      <c r="AO24" s="111" t="e">
        <f t="shared" si="60"/>
        <v>#N/A</v>
      </c>
      <c r="AP24" s="111" t="e">
        <f t="shared" si="60"/>
        <v>#N/A</v>
      </c>
      <c r="AQ24" s="111" t="e">
        <f t="shared" si="60"/>
        <v>#N/A</v>
      </c>
      <c r="AR24" s="111" t="e">
        <f t="shared" si="60"/>
        <v>#N/A</v>
      </c>
      <c r="AS24" s="111" t="e">
        <f t="shared" si="60"/>
        <v>#N/A</v>
      </c>
      <c r="AT24" s="111" t="e">
        <f t="shared" si="60"/>
        <v>#N/A</v>
      </c>
      <c r="AU24" s="111" t="e">
        <f t="shared" si="60"/>
        <v>#N/A</v>
      </c>
      <c r="AV24" s="111" t="e">
        <f t="shared" si="60"/>
        <v>#N/A</v>
      </c>
      <c r="AW24" s="111" t="e">
        <f t="shared" si="60"/>
        <v>#N/A</v>
      </c>
      <c r="AX24" s="111" t="e">
        <f t="shared" si="60"/>
        <v>#N/A</v>
      </c>
      <c r="AY24" s="111" t="e">
        <f t="shared" si="60"/>
        <v>#N/A</v>
      </c>
      <c r="AZ24" s="111" t="e">
        <f t="shared" si="60"/>
        <v>#N/A</v>
      </c>
      <c r="BA24" s="111" t="e">
        <f t="shared" si="60"/>
        <v>#N/A</v>
      </c>
      <c r="BB24" s="111" t="e">
        <f t="shared" si="60"/>
        <v>#N/A</v>
      </c>
      <c r="BC24" s="111" t="e">
        <f t="shared" si="60"/>
        <v>#N/A</v>
      </c>
      <c r="BD24" s="111" t="e">
        <f t="shared" si="60"/>
        <v>#N/A</v>
      </c>
      <c r="BE24" s="111" t="e">
        <f t="shared" si="60"/>
        <v>#N/A</v>
      </c>
      <c r="BF24" s="111" t="e">
        <f t="shared" si="60"/>
        <v>#N/A</v>
      </c>
      <c r="BG24" s="111" t="e">
        <f t="shared" si="60"/>
        <v>#N/A</v>
      </c>
      <c r="BH24" s="111" t="e">
        <f t="shared" si="60"/>
        <v>#N/A</v>
      </c>
      <c r="BI24" s="111" t="e">
        <f t="shared" si="60"/>
        <v>#N/A</v>
      </c>
      <c r="BJ24" s="111" t="e">
        <f t="shared" si="60"/>
        <v>#N/A</v>
      </c>
      <c r="BK24" s="133"/>
      <c r="BL24" s="133"/>
      <c r="BO24" s="94">
        <f t="shared" si="0"/>
        <v>335</v>
      </c>
      <c r="BP24" s="127">
        <v>20</v>
      </c>
    </row>
    <row r="25" spans="1:68" x14ac:dyDescent="0.25">
      <c r="BO25" s="94">
        <f t="shared" si="0"/>
        <v>366</v>
      </c>
      <c r="BP25" s="127">
        <v>21</v>
      </c>
    </row>
    <row r="26" spans="1:68" x14ac:dyDescent="0.25">
      <c r="BO26" s="94">
        <f t="shared" si="0"/>
        <v>397</v>
      </c>
      <c r="BP26" s="127">
        <v>22</v>
      </c>
    </row>
    <row r="27" spans="1:68" x14ac:dyDescent="0.25">
      <c r="B27" s="27" t="s">
        <v>373</v>
      </c>
      <c r="C27" s="111">
        <f>+C18</f>
        <v>0</v>
      </c>
      <c r="BO27" s="94">
        <f t="shared" si="0"/>
        <v>425</v>
      </c>
      <c r="BP27" s="127">
        <v>23</v>
      </c>
    </row>
    <row r="28" spans="1:68" s="70" customFormat="1" x14ac:dyDescent="0.25">
      <c r="A28" s="70" t="s">
        <v>374</v>
      </c>
      <c r="B28" s="71" t="s">
        <v>375</v>
      </c>
      <c r="C28" s="134">
        <f>+C17-C29</f>
        <v>0</v>
      </c>
      <c r="D28" s="134">
        <f>C28+D17-D29</f>
        <v>0</v>
      </c>
      <c r="E28" s="134">
        <f>D28+E17-E29</f>
        <v>0</v>
      </c>
      <c r="F28" s="134">
        <f>E28+F17-F29</f>
        <v>0</v>
      </c>
      <c r="G28" s="134">
        <f t="shared" ref="G28:P28" si="61">F28+G17-G29</f>
        <v>0</v>
      </c>
      <c r="H28" s="134">
        <f t="shared" si="61"/>
        <v>0</v>
      </c>
      <c r="I28" s="134">
        <f t="shared" si="61"/>
        <v>0</v>
      </c>
      <c r="J28" s="134">
        <f t="shared" si="61"/>
        <v>0</v>
      </c>
      <c r="K28" s="134">
        <f t="shared" si="61"/>
        <v>0</v>
      </c>
      <c r="L28" s="134">
        <f t="shared" si="61"/>
        <v>0</v>
      </c>
      <c r="M28" s="134">
        <f t="shared" si="61"/>
        <v>0</v>
      </c>
      <c r="N28" s="134">
        <f t="shared" si="61"/>
        <v>0</v>
      </c>
      <c r="O28" s="134">
        <f t="shared" si="61"/>
        <v>0</v>
      </c>
      <c r="P28" s="134">
        <f t="shared" si="61"/>
        <v>0</v>
      </c>
      <c r="Q28" s="134">
        <f t="shared" ref="Q28" si="62">P28+Q17-Q29</f>
        <v>0</v>
      </c>
      <c r="R28" s="134">
        <f t="shared" ref="R28" si="63">Q28+R17-R29</f>
        <v>0</v>
      </c>
      <c r="S28" s="134">
        <f t="shared" ref="S28" si="64">R28+S17-S29</f>
        <v>0</v>
      </c>
      <c r="T28" s="134">
        <f t="shared" ref="T28" si="65">S28+T17-T29</f>
        <v>0</v>
      </c>
      <c r="U28" s="134">
        <f t="shared" ref="U28" si="66">T28+U17-U29</f>
        <v>0</v>
      </c>
      <c r="V28" s="134">
        <f t="shared" ref="V28" si="67">U28+V17-V29</f>
        <v>0</v>
      </c>
      <c r="W28" s="134">
        <f t="shared" ref="W28:Z28" si="68">V28+W17-W29</f>
        <v>0</v>
      </c>
      <c r="X28" s="134">
        <f t="shared" si="68"/>
        <v>0</v>
      </c>
      <c r="Y28" s="134">
        <f t="shared" si="68"/>
        <v>0</v>
      </c>
      <c r="Z28" s="134">
        <f t="shared" si="68"/>
        <v>0</v>
      </c>
      <c r="AA28" s="134">
        <f t="shared" ref="AA28" si="69">Z28+AA17-AA29</f>
        <v>0</v>
      </c>
      <c r="AB28" s="134">
        <f t="shared" ref="AB28" si="70">AA28+AB17-AB29</f>
        <v>0</v>
      </c>
      <c r="AC28" s="134">
        <f t="shared" ref="AC28" si="71">AB28+AC17-AC29</f>
        <v>0</v>
      </c>
      <c r="AD28" s="134">
        <f t="shared" ref="AD28:AG28" si="72">AC28+AD17-AD29</f>
        <v>0</v>
      </c>
      <c r="AE28" s="134">
        <f t="shared" si="72"/>
        <v>0</v>
      </c>
      <c r="AF28" s="134">
        <f t="shared" si="72"/>
        <v>0</v>
      </c>
      <c r="AG28" s="134">
        <f t="shared" si="72"/>
        <v>0</v>
      </c>
      <c r="AH28" s="134">
        <f t="shared" ref="AH28" si="73">AG28+AH17-AH29</f>
        <v>0</v>
      </c>
      <c r="AI28" s="134">
        <f t="shared" ref="AI28" si="74">AH28+AI17-AI29</f>
        <v>0</v>
      </c>
      <c r="AJ28" s="134">
        <f t="shared" ref="AJ28" si="75">AI28+AJ17-AJ29</f>
        <v>0</v>
      </c>
      <c r="AK28" s="134">
        <f t="shared" ref="AK28" si="76">AJ28+AK17-AK29</f>
        <v>0</v>
      </c>
      <c r="AL28" s="134">
        <f t="shared" ref="AL28" si="77">AK28+AL17-AL29</f>
        <v>0</v>
      </c>
      <c r="AM28" s="134">
        <f t="shared" ref="AM28" si="78">AL28+AM17-AM29</f>
        <v>0</v>
      </c>
      <c r="AN28" s="134">
        <f t="shared" ref="AN28" si="79">AM28+AN17-AN29</f>
        <v>0</v>
      </c>
      <c r="AO28" s="134">
        <f t="shared" ref="AO28" si="80">AN28+AO17-AO29</f>
        <v>0</v>
      </c>
      <c r="AP28" s="134">
        <f t="shared" ref="AP28" si="81">AO28+AP17-AP29</f>
        <v>0</v>
      </c>
      <c r="AQ28" s="134">
        <f t="shared" ref="AQ28" si="82">AP28+AQ17-AQ29</f>
        <v>0</v>
      </c>
      <c r="AR28" s="134">
        <f t="shared" ref="AR28" si="83">AQ28+AR17-AR29</f>
        <v>0</v>
      </c>
      <c r="AS28" s="134">
        <f t="shared" ref="AS28" si="84">AR28+AS17-AS29</f>
        <v>0</v>
      </c>
      <c r="AT28" s="134">
        <f t="shared" ref="AT28" si="85">AS28+AT17-AT29</f>
        <v>0</v>
      </c>
      <c r="AU28" s="134">
        <f t="shared" ref="AU28" si="86">AT28+AU17-AU29</f>
        <v>0</v>
      </c>
      <c r="AV28" s="134">
        <f t="shared" ref="AV28" si="87">AU28+AV17-AV29</f>
        <v>0</v>
      </c>
      <c r="AW28" s="134">
        <f t="shared" ref="AW28" si="88">AV28+AW17-AW29</f>
        <v>0</v>
      </c>
      <c r="AX28" s="134">
        <f t="shared" ref="AX28" si="89">AW28+AX17-AX29</f>
        <v>0</v>
      </c>
      <c r="AY28" s="134">
        <f t="shared" ref="AY28" si="90">AX28+AY17-AY29</f>
        <v>0</v>
      </c>
      <c r="AZ28" s="134">
        <f t="shared" ref="AZ28" si="91">AY28+AZ17-AZ29</f>
        <v>0</v>
      </c>
      <c r="BA28" s="134">
        <f t="shared" ref="BA28" si="92">AZ28+BA17-BA29</f>
        <v>0</v>
      </c>
      <c r="BB28" s="134">
        <f t="shared" ref="BB28" si="93">BA28+BB17-BB29</f>
        <v>0</v>
      </c>
      <c r="BC28" s="134">
        <f t="shared" ref="BC28" si="94">BB28+BC17-BC29</f>
        <v>0</v>
      </c>
      <c r="BD28" s="134">
        <f t="shared" ref="BD28" si="95">BC28+BD17-BD29</f>
        <v>0</v>
      </c>
      <c r="BE28" s="134">
        <f t="shared" ref="BE28:BH28" si="96">BD28+BE17-BE29</f>
        <v>0</v>
      </c>
      <c r="BF28" s="134">
        <f t="shared" si="96"/>
        <v>0</v>
      </c>
      <c r="BG28" s="134">
        <f t="shared" si="96"/>
        <v>0</v>
      </c>
      <c r="BH28" s="134">
        <f t="shared" si="96"/>
        <v>0</v>
      </c>
      <c r="BI28" s="134">
        <f t="shared" ref="BI28" si="97">BH28+BI17-BI29</f>
        <v>0</v>
      </c>
      <c r="BJ28" s="134">
        <f t="shared" ref="BJ28" si="98">BI28+BJ17-BJ29</f>
        <v>0</v>
      </c>
      <c r="BO28" s="94">
        <f t="shared" si="0"/>
        <v>456</v>
      </c>
      <c r="BP28" s="135">
        <v>24</v>
      </c>
    </row>
    <row r="29" spans="1:68" s="136" customFormat="1" x14ac:dyDescent="0.25">
      <c r="A29" s="136" t="s">
        <v>376</v>
      </c>
      <c r="B29" s="137" t="s">
        <v>377</v>
      </c>
      <c r="C29" s="138">
        <f>+IF(C30=0,0,(($C$8*$C$6)/$C$9))</f>
        <v>0</v>
      </c>
      <c r="D29" s="138">
        <f>+IF(C28=0,0,(($C$8*$C$6)/$C$9))</f>
        <v>0</v>
      </c>
      <c r="E29" s="138">
        <f>+IF(D28=0,0,(($C$8*$C$6)/$C$9))</f>
        <v>0</v>
      </c>
      <c r="F29" s="138">
        <f>+IF(E28=0,0,(($C$8*$C$6)/$C$9))</f>
        <v>0</v>
      </c>
      <c r="G29" s="138">
        <f t="shared" ref="G29:BJ29" si="99">+IF(F28=0,0,(($C$8*$C$6)/$C$9))</f>
        <v>0</v>
      </c>
      <c r="H29" s="138">
        <f t="shared" si="99"/>
        <v>0</v>
      </c>
      <c r="I29" s="138">
        <f t="shared" si="99"/>
        <v>0</v>
      </c>
      <c r="J29" s="138">
        <f t="shared" si="99"/>
        <v>0</v>
      </c>
      <c r="K29" s="138">
        <f t="shared" si="99"/>
        <v>0</v>
      </c>
      <c r="L29" s="138">
        <f t="shared" si="99"/>
        <v>0</v>
      </c>
      <c r="M29" s="138">
        <f t="shared" si="99"/>
        <v>0</v>
      </c>
      <c r="N29" s="138">
        <f t="shared" si="99"/>
        <v>0</v>
      </c>
      <c r="O29" s="138">
        <f t="shared" si="99"/>
        <v>0</v>
      </c>
      <c r="P29" s="138">
        <f t="shared" si="99"/>
        <v>0</v>
      </c>
      <c r="Q29" s="138">
        <f t="shared" si="99"/>
        <v>0</v>
      </c>
      <c r="R29" s="138">
        <f t="shared" si="99"/>
        <v>0</v>
      </c>
      <c r="S29" s="138">
        <f t="shared" si="99"/>
        <v>0</v>
      </c>
      <c r="T29" s="138">
        <f t="shared" si="99"/>
        <v>0</v>
      </c>
      <c r="U29" s="138">
        <f t="shared" si="99"/>
        <v>0</v>
      </c>
      <c r="V29" s="138">
        <f t="shared" si="99"/>
        <v>0</v>
      </c>
      <c r="W29" s="138">
        <f t="shared" si="99"/>
        <v>0</v>
      </c>
      <c r="X29" s="138">
        <f t="shared" si="99"/>
        <v>0</v>
      </c>
      <c r="Y29" s="138">
        <f t="shared" si="99"/>
        <v>0</v>
      </c>
      <c r="Z29" s="138">
        <f t="shared" si="99"/>
        <v>0</v>
      </c>
      <c r="AA29" s="138">
        <f t="shared" si="99"/>
        <v>0</v>
      </c>
      <c r="AB29" s="138">
        <f t="shared" si="99"/>
        <v>0</v>
      </c>
      <c r="AC29" s="138">
        <f t="shared" si="99"/>
        <v>0</v>
      </c>
      <c r="AD29" s="138">
        <f t="shared" si="99"/>
        <v>0</v>
      </c>
      <c r="AE29" s="138">
        <f t="shared" si="99"/>
        <v>0</v>
      </c>
      <c r="AF29" s="138">
        <f t="shared" si="99"/>
        <v>0</v>
      </c>
      <c r="AG29" s="138">
        <f t="shared" si="99"/>
        <v>0</v>
      </c>
      <c r="AH29" s="138">
        <f t="shared" si="99"/>
        <v>0</v>
      </c>
      <c r="AI29" s="138">
        <f t="shared" si="99"/>
        <v>0</v>
      </c>
      <c r="AJ29" s="138">
        <f t="shared" si="99"/>
        <v>0</v>
      </c>
      <c r="AK29" s="138">
        <f t="shared" si="99"/>
        <v>0</v>
      </c>
      <c r="AL29" s="138">
        <f t="shared" si="99"/>
        <v>0</v>
      </c>
      <c r="AM29" s="138">
        <f t="shared" si="99"/>
        <v>0</v>
      </c>
      <c r="AN29" s="138">
        <f t="shared" si="99"/>
        <v>0</v>
      </c>
      <c r="AO29" s="138">
        <f t="shared" si="99"/>
        <v>0</v>
      </c>
      <c r="AP29" s="138">
        <f t="shared" si="99"/>
        <v>0</v>
      </c>
      <c r="AQ29" s="138">
        <f t="shared" si="99"/>
        <v>0</v>
      </c>
      <c r="AR29" s="138">
        <f t="shared" si="99"/>
        <v>0</v>
      </c>
      <c r="AS29" s="138">
        <f t="shared" si="99"/>
        <v>0</v>
      </c>
      <c r="AT29" s="138">
        <f t="shared" si="99"/>
        <v>0</v>
      </c>
      <c r="AU29" s="138">
        <f t="shared" si="99"/>
        <v>0</v>
      </c>
      <c r="AV29" s="138">
        <f t="shared" si="99"/>
        <v>0</v>
      </c>
      <c r="AW29" s="138">
        <f t="shared" si="99"/>
        <v>0</v>
      </c>
      <c r="AX29" s="138">
        <f t="shared" si="99"/>
        <v>0</v>
      </c>
      <c r="AY29" s="138">
        <f t="shared" si="99"/>
        <v>0</v>
      </c>
      <c r="AZ29" s="138">
        <f t="shared" si="99"/>
        <v>0</v>
      </c>
      <c r="BA29" s="138">
        <f t="shared" si="99"/>
        <v>0</v>
      </c>
      <c r="BB29" s="138">
        <f t="shared" si="99"/>
        <v>0</v>
      </c>
      <c r="BC29" s="138">
        <f t="shared" si="99"/>
        <v>0</v>
      </c>
      <c r="BD29" s="138">
        <f t="shared" si="99"/>
        <v>0</v>
      </c>
      <c r="BE29" s="138">
        <f t="shared" si="99"/>
        <v>0</v>
      </c>
      <c r="BF29" s="138">
        <f t="shared" si="99"/>
        <v>0</v>
      </c>
      <c r="BG29" s="138">
        <f t="shared" si="99"/>
        <v>0</v>
      </c>
      <c r="BH29" s="138">
        <f t="shared" si="99"/>
        <v>0</v>
      </c>
      <c r="BI29" s="138">
        <f t="shared" si="99"/>
        <v>0</v>
      </c>
      <c r="BJ29" s="138">
        <f t="shared" si="99"/>
        <v>0</v>
      </c>
      <c r="BO29" s="94">
        <f t="shared" si="0"/>
        <v>486</v>
      </c>
      <c r="BP29" s="139">
        <v>25</v>
      </c>
    </row>
    <row r="30" spans="1:68" s="136" customFormat="1" x14ac:dyDescent="0.25">
      <c r="A30" s="136" t="s">
        <v>376</v>
      </c>
      <c r="B30" s="137" t="s">
        <v>378</v>
      </c>
      <c r="C30" s="138">
        <f>+IFERROR(C19,0)</f>
        <v>0</v>
      </c>
      <c r="D30" s="138">
        <f t="shared" ref="D30:BJ30" si="100">+IFERROR(D19,0)</f>
        <v>0</v>
      </c>
      <c r="E30" s="138">
        <f t="shared" si="100"/>
        <v>0</v>
      </c>
      <c r="F30" s="138">
        <f t="shared" si="100"/>
        <v>0</v>
      </c>
      <c r="G30" s="138">
        <f t="shared" si="100"/>
        <v>0</v>
      </c>
      <c r="H30" s="138">
        <f t="shared" si="100"/>
        <v>0</v>
      </c>
      <c r="I30" s="138">
        <f t="shared" si="100"/>
        <v>0</v>
      </c>
      <c r="J30" s="138">
        <f t="shared" si="100"/>
        <v>0</v>
      </c>
      <c r="K30" s="138">
        <f t="shared" si="100"/>
        <v>0</v>
      </c>
      <c r="L30" s="138">
        <f t="shared" si="100"/>
        <v>0</v>
      </c>
      <c r="M30" s="138">
        <f t="shared" si="100"/>
        <v>0</v>
      </c>
      <c r="N30" s="138">
        <f t="shared" si="100"/>
        <v>0</v>
      </c>
      <c r="O30" s="138">
        <f t="shared" si="100"/>
        <v>0</v>
      </c>
      <c r="P30" s="138">
        <f t="shared" si="100"/>
        <v>0</v>
      </c>
      <c r="Q30" s="138">
        <f t="shared" si="100"/>
        <v>0</v>
      </c>
      <c r="R30" s="138">
        <f t="shared" si="100"/>
        <v>0</v>
      </c>
      <c r="S30" s="138">
        <f t="shared" si="100"/>
        <v>0</v>
      </c>
      <c r="T30" s="138">
        <f t="shared" si="100"/>
        <v>0</v>
      </c>
      <c r="U30" s="138">
        <f t="shared" si="100"/>
        <v>0</v>
      </c>
      <c r="V30" s="138">
        <f t="shared" si="100"/>
        <v>0</v>
      </c>
      <c r="W30" s="138">
        <f t="shared" si="100"/>
        <v>0</v>
      </c>
      <c r="X30" s="138">
        <f t="shared" si="100"/>
        <v>0</v>
      </c>
      <c r="Y30" s="138">
        <f t="shared" si="100"/>
        <v>0</v>
      </c>
      <c r="Z30" s="138">
        <f t="shared" si="100"/>
        <v>0</v>
      </c>
      <c r="AA30" s="138">
        <f t="shared" si="100"/>
        <v>0</v>
      </c>
      <c r="AB30" s="138">
        <f t="shared" si="100"/>
        <v>0</v>
      </c>
      <c r="AC30" s="138">
        <f t="shared" si="100"/>
        <v>0</v>
      </c>
      <c r="AD30" s="138">
        <f t="shared" si="100"/>
        <v>0</v>
      </c>
      <c r="AE30" s="138">
        <f t="shared" si="100"/>
        <v>0</v>
      </c>
      <c r="AF30" s="138">
        <f t="shared" si="100"/>
        <v>0</v>
      </c>
      <c r="AG30" s="138">
        <f t="shared" si="100"/>
        <v>0</v>
      </c>
      <c r="AH30" s="138">
        <f t="shared" si="100"/>
        <v>0</v>
      </c>
      <c r="AI30" s="138">
        <f t="shared" si="100"/>
        <v>0</v>
      </c>
      <c r="AJ30" s="138">
        <f t="shared" si="100"/>
        <v>0</v>
      </c>
      <c r="AK30" s="138">
        <f t="shared" si="100"/>
        <v>0</v>
      </c>
      <c r="AL30" s="138">
        <f t="shared" si="100"/>
        <v>0</v>
      </c>
      <c r="AM30" s="138">
        <f t="shared" si="100"/>
        <v>0</v>
      </c>
      <c r="AN30" s="138">
        <f t="shared" si="100"/>
        <v>0</v>
      </c>
      <c r="AO30" s="138">
        <f t="shared" si="100"/>
        <v>0</v>
      </c>
      <c r="AP30" s="138">
        <f t="shared" si="100"/>
        <v>0</v>
      </c>
      <c r="AQ30" s="138">
        <f t="shared" si="100"/>
        <v>0</v>
      </c>
      <c r="AR30" s="138">
        <f t="shared" si="100"/>
        <v>0</v>
      </c>
      <c r="AS30" s="138">
        <f t="shared" si="100"/>
        <v>0</v>
      </c>
      <c r="AT30" s="138">
        <f t="shared" si="100"/>
        <v>0</v>
      </c>
      <c r="AU30" s="138">
        <f t="shared" si="100"/>
        <v>0</v>
      </c>
      <c r="AV30" s="138">
        <f t="shared" si="100"/>
        <v>0</v>
      </c>
      <c r="AW30" s="138">
        <f t="shared" si="100"/>
        <v>0</v>
      </c>
      <c r="AX30" s="138">
        <f t="shared" si="100"/>
        <v>0</v>
      </c>
      <c r="AY30" s="138">
        <f t="shared" si="100"/>
        <v>0</v>
      </c>
      <c r="AZ30" s="138">
        <f t="shared" si="100"/>
        <v>0</v>
      </c>
      <c r="BA30" s="138">
        <f t="shared" si="100"/>
        <v>0</v>
      </c>
      <c r="BB30" s="138">
        <f t="shared" si="100"/>
        <v>0</v>
      </c>
      <c r="BC30" s="138">
        <f t="shared" si="100"/>
        <v>0</v>
      </c>
      <c r="BD30" s="138">
        <f t="shared" si="100"/>
        <v>0</v>
      </c>
      <c r="BE30" s="138">
        <f t="shared" si="100"/>
        <v>0</v>
      </c>
      <c r="BF30" s="138">
        <f t="shared" si="100"/>
        <v>0</v>
      </c>
      <c r="BG30" s="138">
        <f t="shared" si="100"/>
        <v>0</v>
      </c>
      <c r="BH30" s="138">
        <f t="shared" si="100"/>
        <v>0</v>
      </c>
      <c r="BI30" s="138">
        <f t="shared" si="100"/>
        <v>0</v>
      </c>
      <c r="BJ30" s="138">
        <f t="shared" si="100"/>
        <v>0</v>
      </c>
      <c r="BO30" s="94">
        <f t="shared" si="0"/>
        <v>517</v>
      </c>
      <c r="BP30" s="139">
        <v>26</v>
      </c>
    </row>
    <row r="31" spans="1:68" s="136" customFormat="1" x14ac:dyDescent="0.25">
      <c r="A31" s="136" t="s">
        <v>376</v>
      </c>
      <c r="B31" s="137" t="s">
        <v>379</v>
      </c>
      <c r="C31" s="138">
        <f>+IFERROR(C21,0)</f>
        <v>0</v>
      </c>
      <c r="D31" s="138">
        <f t="shared" ref="D31:BJ31" si="101">+IFERROR(D21,0)</f>
        <v>0</v>
      </c>
      <c r="E31" s="138">
        <f t="shared" si="101"/>
        <v>0</v>
      </c>
      <c r="F31" s="138">
        <f t="shared" si="101"/>
        <v>0</v>
      </c>
      <c r="G31" s="138">
        <f t="shared" si="101"/>
        <v>0</v>
      </c>
      <c r="H31" s="138">
        <f t="shared" si="101"/>
        <v>0</v>
      </c>
      <c r="I31" s="138">
        <f t="shared" si="101"/>
        <v>0</v>
      </c>
      <c r="J31" s="138">
        <f t="shared" si="101"/>
        <v>0</v>
      </c>
      <c r="K31" s="138">
        <f t="shared" si="101"/>
        <v>0</v>
      </c>
      <c r="L31" s="138">
        <f t="shared" si="101"/>
        <v>0</v>
      </c>
      <c r="M31" s="138">
        <f t="shared" si="101"/>
        <v>0</v>
      </c>
      <c r="N31" s="138">
        <f t="shared" si="101"/>
        <v>0</v>
      </c>
      <c r="O31" s="138">
        <f t="shared" si="101"/>
        <v>0</v>
      </c>
      <c r="P31" s="138">
        <f t="shared" si="101"/>
        <v>0</v>
      </c>
      <c r="Q31" s="138">
        <f t="shared" si="101"/>
        <v>0</v>
      </c>
      <c r="R31" s="138">
        <f t="shared" si="101"/>
        <v>0</v>
      </c>
      <c r="S31" s="138">
        <f t="shared" si="101"/>
        <v>0</v>
      </c>
      <c r="T31" s="138">
        <f t="shared" si="101"/>
        <v>0</v>
      </c>
      <c r="U31" s="138">
        <f t="shared" si="101"/>
        <v>0</v>
      </c>
      <c r="V31" s="138">
        <f t="shared" si="101"/>
        <v>0</v>
      </c>
      <c r="W31" s="138">
        <f t="shared" si="101"/>
        <v>0</v>
      </c>
      <c r="X31" s="138">
        <f t="shared" si="101"/>
        <v>0</v>
      </c>
      <c r="Y31" s="138">
        <f t="shared" si="101"/>
        <v>0</v>
      </c>
      <c r="Z31" s="138">
        <f t="shared" si="101"/>
        <v>0</v>
      </c>
      <c r="AA31" s="138">
        <f t="shared" si="101"/>
        <v>0</v>
      </c>
      <c r="AB31" s="138">
        <f t="shared" si="101"/>
        <v>0</v>
      </c>
      <c r="AC31" s="138">
        <f t="shared" si="101"/>
        <v>0</v>
      </c>
      <c r="AD31" s="138">
        <f t="shared" si="101"/>
        <v>0</v>
      </c>
      <c r="AE31" s="138">
        <f t="shared" si="101"/>
        <v>0</v>
      </c>
      <c r="AF31" s="138">
        <f t="shared" si="101"/>
        <v>0</v>
      </c>
      <c r="AG31" s="138">
        <f t="shared" si="101"/>
        <v>0</v>
      </c>
      <c r="AH31" s="138">
        <f t="shared" si="101"/>
        <v>0</v>
      </c>
      <c r="AI31" s="138">
        <f t="shared" si="101"/>
        <v>0</v>
      </c>
      <c r="AJ31" s="138">
        <f t="shared" si="101"/>
        <v>0</v>
      </c>
      <c r="AK31" s="138">
        <f t="shared" si="101"/>
        <v>0</v>
      </c>
      <c r="AL31" s="138">
        <f t="shared" si="101"/>
        <v>0</v>
      </c>
      <c r="AM31" s="138">
        <f t="shared" si="101"/>
        <v>0</v>
      </c>
      <c r="AN31" s="138">
        <f t="shared" si="101"/>
        <v>0</v>
      </c>
      <c r="AO31" s="138">
        <f t="shared" si="101"/>
        <v>0</v>
      </c>
      <c r="AP31" s="138">
        <f t="shared" si="101"/>
        <v>0</v>
      </c>
      <c r="AQ31" s="138">
        <f t="shared" si="101"/>
        <v>0</v>
      </c>
      <c r="AR31" s="138">
        <f t="shared" si="101"/>
        <v>0</v>
      </c>
      <c r="AS31" s="138">
        <f t="shared" si="101"/>
        <v>0</v>
      </c>
      <c r="AT31" s="138">
        <f t="shared" si="101"/>
        <v>0</v>
      </c>
      <c r="AU31" s="138">
        <f t="shared" si="101"/>
        <v>0</v>
      </c>
      <c r="AV31" s="138">
        <f t="shared" si="101"/>
        <v>0</v>
      </c>
      <c r="AW31" s="138">
        <f t="shared" si="101"/>
        <v>0</v>
      </c>
      <c r="AX31" s="138">
        <f t="shared" si="101"/>
        <v>0</v>
      </c>
      <c r="AY31" s="138">
        <f t="shared" si="101"/>
        <v>0</v>
      </c>
      <c r="AZ31" s="138">
        <f t="shared" si="101"/>
        <v>0</v>
      </c>
      <c r="BA31" s="138">
        <f t="shared" si="101"/>
        <v>0</v>
      </c>
      <c r="BB31" s="138">
        <f t="shared" si="101"/>
        <v>0</v>
      </c>
      <c r="BC31" s="138">
        <f t="shared" si="101"/>
        <v>0</v>
      </c>
      <c r="BD31" s="138">
        <f t="shared" si="101"/>
        <v>0</v>
      </c>
      <c r="BE31" s="138">
        <f t="shared" si="101"/>
        <v>0</v>
      </c>
      <c r="BF31" s="138">
        <f t="shared" si="101"/>
        <v>0</v>
      </c>
      <c r="BG31" s="138">
        <f t="shared" si="101"/>
        <v>0</v>
      </c>
      <c r="BH31" s="138">
        <f t="shared" si="101"/>
        <v>0</v>
      </c>
      <c r="BI31" s="138">
        <f t="shared" si="101"/>
        <v>0</v>
      </c>
      <c r="BJ31" s="138">
        <f t="shared" si="101"/>
        <v>0</v>
      </c>
      <c r="BO31" s="94">
        <f t="shared" si="0"/>
        <v>547</v>
      </c>
      <c r="BP31" s="140">
        <v>27</v>
      </c>
    </row>
    <row r="32" spans="1:68" s="136" customFormat="1" x14ac:dyDescent="0.25">
      <c r="A32" s="136" t="s">
        <v>376</v>
      </c>
      <c r="B32" s="137" t="s">
        <v>380</v>
      </c>
      <c r="C32" s="138">
        <f>+IFERROR(C23,0)</f>
        <v>0</v>
      </c>
      <c r="D32" s="138">
        <f t="shared" ref="D32:BJ33" si="102">+IFERROR(D23,0)</f>
        <v>0</v>
      </c>
      <c r="E32" s="138">
        <f t="shared" si="102"/>
        <v>0</v>
      </c>
      <c r="F32" s="138">
        <f t="shared" si="102"/>
        <v>0</v>
      </c>
      <c r="G32" s="138">
        <f t="shared" si="102"/>
        <v>0</v>
      </c>
      <c r="H32" s="138">
        <f t="shared" si="102"/>
        <v>0</v>
      </c>
      <c r="I32" s="138">
        <f t="shared" si="102"/>
        <v>0</v>
      </c>
      <c r="J32" s="138">
        <f t="shared" si="102"/>
        <v>0</v>
      </c>
      <c r="K32" s="138">
        <f t="shared" si="102"/>
        <v>0</v>
      </c>
      <c r="L32" s="138">
        <f t="shared" si="102"/>
        <v>0</v>
      </c>
      <c r="M32" s="138">
        <f t="shared" si="102"/>
        <v>0</v>
      </c>
      <c r="N32" s="138">
        <f t="shared" si="102"/>
        <v>0</v>
      </c>
      <c r="O32" s="138">
        <f t="shared" si="102"/>
        <v>0</v>
      </c>
      <c r="P32" s="138">
        <f t="shared" si="102"/>
        <v>0</v>
      </c>
      <c r="Q32" s="138">
        <f t="shared" si="102"/>
        <v>0</v>
      </c>
      <c r="R32" s="138">
        <f t="shared" si="102"/>
        <v>0</v>
      </c>
      <c r="S32" s="138">
        <f t="shared" si="102"/>
        <v>0</v>
      </c>
      <c r="T32" s="138">
        <f t="shared" si="102"/>
        <v>0</v>
      </c>
      <c r="U32" s="138">
        <f t="shared" si="102"/>
        <v>0</v>
      </c>
      <c r="V32" s="138">
        <f t="shared" si="102"/>
        <v>0</v>
      </c>
      <c r="W32" s="138">
        <f t="shared" si="102"/>
        <v>0</v>
      </c>
      <c r="X32" s="138">
        <f t="shared" si="102"/>
        <v>0</v>
      </c>
      <c r="Y32" s="138">
        <f t="shared" si="102"/>
        <v>0</v>
      </c>
      <c r="Z32" s="138">
        <f t="shared" si="102"/>
        <v>0</v>
      </c>
      <c r="AA32" s="138">
        <f t="shared" si="102"/>
        <v>0</v>
      </c>
      <c r="AB32" s="138">
        <f t="shared" si="102"/>
        <v>0</v>
      </c>
      <c r="AC32" s="138">
        <f t="shared" si="102"/>
        <v>0</v>
      </c>
      <c r="AD32" s="138">
        <f t="shared" si="102"/>
        <v>0</v>
      </c>
      <c r="AE32" s="138">
        <f t="shared" si="102"/>
        <v>0</v>
      </c>
      <c r="AF32" s="138">
        <f t="shared" si="102"/>
        <v>0</v>
      </c>
      <c r="AG32" s="138">
        <f t="shared" si="102"/>
        <v>0</v>
      </c>
      <c r="AH32" s="138">
        <f t="shared" si="102"/>
        <v>0</v>
      </c>
      <c r="AI32" s="138">
        <f t="shared" si="102"/>
        <v>0</v>
      </c>
      <c r="AJ32" s="138">
        <f t="shared" si="102"/>
        <v>0</v>
      </c>
      <c r="AK32" s="138">
        <f t="shared" si="102"/>
        <v>0</v>
      </c>
      <c r="AL32" s="138">
        <f t="shared" si="102"/>
        <v>0</v>
      </c>
      <c r="AM32" s="138">
        <f t="shared" si="102"/>
        <v>0</v>
      </c>
      <c r="AN32" s="138">
        <f t="shared" si="102"/>
        <v>0</v>
      </c>
      <c r="AO32" s="138">
        <f t="shared" si="102"/>
        <v>0</v>
      </c>
      <c r="AP32" s="138">
        <f t="shared" si="102"/>
        <v>0</v>
      </c>
      <c r="AQ32" s="138">
        <f t="shared" si="102"/>
        <v>0</v>
      </c>
      <c r="AR32" s="138">
        <f t="shared" si="102"/>
        <v>0</v>
      </c>
      <c r="AS32" s="138">
        <f t="shared" si="102"/>
        <v>0</v>
      </c>
      <c r="AT32" s="138">
        <f t="shared" si="102"/>
        <v>0</v>
      </c>
      <c r="AU32" s="138">
        <f t="shared" si="102"/>
        <v>0</v>
      </c>
      <c r="AV32" s="138">
        <f t="shared" si="102"/>
        <v>0</v>
      </c>
      <c r="AW32" s="138">
        <f t="shared" si="102"/>
        <v>0</v>
      </c>
      <c r="AX32" s="138">
        <f t="shared" si="102"/>
        <v>0</v>
      </c>
      <c r="AY32" s="138">
        <f t="shared" si="102"/>
        <v>0</v>
      </c>
      <c r="AZ32" s="138">
        <f t="shared" si="102"/>
        <v>0</v>
      </c>
      <c r="BA32" s="138">
        <f t="shared" si="102"/>
        <v>0</v>
      </c>
      <c r="BB32" s="138">
        <f t="shared" si="102"/>
        <v>0</v>
      </c>
      <c r="BC32" s="138">
        <f t="shared" si="102"/>
        <v>0</v>
      </c>
      <c r="BD32" s="138">
        <f t="shared" si="102"/>
        <v>0</v>
      </c>
      <c r="BE32" s="138">
        <f t="shared" si="102"/>
        <v>0</v>
      </c>
      <c r="BF32" s="138">
        <f t="shared" si="102"/>
        <v>0</v>
      </c>
      <c r="BG32" s="138">
        <f t="shared" si="102"/>
        <v>0</v>
      </c>
      <c r="BH32" s="138">
        <f t="shared" si="102"/>
        <v>0</v>
      </c>
      <c r="BI32" s="138">
        <f t="shared" si="102"/>
        <v>0</v>
      </c>
      <c r="BJ32" s="138">
        <f t="shared" si="102"/>
        <v>0</v>
      </c>
      <c r="BO32" s="94">
        <f t="shared" si="0"/>
        <v>578</v>
      </c>
      <c r="BP32" s="127">
        <v>28</v>
      </c>
    </row>
    <row r="33" spans="1:68" s="76" customFormat="1" x14ac:dyDescent="0.25">
      <c r="A33" s="76" t="s">
        <v>385</v>
      </c>
      <c r="B33" s="141" t="s">
        <v>381</v>
      </c>
      <c r="C33" s="142">
        <f>+IFERROR(C24,0)</f>
        <v>0</v>
      </c>
      <c r="D33" s="142">
        <f t="shared" si="102"/>
        <v>0</v>
      </c>
      <c r="E33" s="142">
        <f t="shared" si="102"/>
        <v>0</v>
      </c>
      <c r="F33" s="142">
        <f t="shared" si="102"/>
        <v>0</v>
      </c>
      <c r="G33" s="142">
        <f t="shared" si="102"/>
        <v>0</v>
      </c>
      <c r="H33" s="142">
        <f t="shared" si="102"/>
        <v>0</v>
      </c>
      <c r="I33" s="142">
        <f t="shared" si="102"/>
        <v>0</v>
      </c>
      <c r="J33" s="142">
        <f t="shared" si="102"/>
        <v>0</v>
      </c>
      <c r="K33" s="142">
        <f t="shared" si="102"/>
        <v>0</v>
      </c>
      <c r="L33" s="142">
        <f t="shared" si="102"/>
        <v>0</v>
      </c>
      <c r="M33" s="142">
        <f t="shared" si="102"/>
        <v>0</v>
      </c>
      <c r="N33" s="142">
        <f t="shared" si="102"/>
        <v>0</v>
      </c>
      <c r="O33" s="142">
        <f t="shared" si="102"/>
        <v>0</v>
      </c>
      <c r="P33" s="142">
        <f t="shared" si="102"/>
        <v>0</v>
      </c>
      <c r="Q33" s="142">
        <f t="shared" si="102"/>
        <v>0</v>
      </c>
      <c r="R33" s="142">
        <f t="shared" si="102"/>
        <v>0</v>
      </c>
      <c r="S33" s="142">
        <f t="shared" si="102"/>
        <v>0</v>
      </c>
      <c r="T33" s="142">
        <f t="shared" si="102"/>
        <v>0</v>
      </c>
      <c r="U33" s="142">
        <f t="shared" si="102"/>
        <v>0</v>
      </c>
      <c r="V33" s="142">
        <f t="shared" si="102"/>
        <v>0</v>
      </c>
      <c r="W33" s="142">
        <f t="shared" si="102"/>
        <v>0</v>
      </c>
      <c r="X33" s="142">
        <f t="shared" si="102"/>
        <v>0</v>
      </c>
      <c r="Y33" s="142">
        <f t="shared" si="102"/>
        <v>0</v>
      </c>
      <c r="Z33" s="142">
        <f t="shared" si="102"/>
        <v>0</v>
      </c>
      <c r="AA33" s="142">
        <f t="shared" si="102"/>
        <v>0</v>
      </c>
      <c r="AB33" s="142">
        <f t="shared" si="102"/>
        <v>0</v>
      </c>
      <c r="AC33" s="142">
        <f t="shared" si="102"/>
        <v>0</v>
      </c>
      <c r="AD33" s="142">
        <f t="shared" si="102"/>
        <v>0</v>
      </c>
      <c r="AE33" s="142">
        <f t="shared" si="102"/>
        <v>0</v>
      </c>
      <c r="AF33" s="142">
        <f t="shared" si="102"/>
        <v>0</v>
      </c>
      <c r="AG33" s="142">
        <f t="shared" si="102"/>
        <v>0</v>
      </c>
      <c r="AH33" s="142">
        <f t="shared" si="102"/>
        <v>0</v>
      </c>
      <c r="AI33" s="142">
        <f t="shared" si="102"/>
        <v>0</v>
      </c>
      <c r="AJ33" s="142">
        <f t="shared" si="102"/>
        <v>0</v>
      </c>
      <c r="AK33" s="142">
        <f t="shared" si="102"/>
        <v>0</v>
      </c>
      <c r="AL33" s="142">
        <f t="shared" si="102"/>
        <v>0</v>
      </c>
      <c r="AM33" s="142">
        <f t="shared" si="102"/>
        <v>0</v>
      </c>
      <c r="AN33" s="142">
        <f t="shared" si="102"/>
        <v>0</v>
      </c>
      <c r="AO33" s="142">
        <f t="shared" si="102"/>
        <v>0</v>
      </c>
      <c r="AP33" s="142">
        <f t="shared" si="102"/>
        <v>0</v>
      </c>
      <c r="AQ33" s="142">
        <f t="shared" si="102"/>
        <v>0</v>
      </c>
      <c r="AR33" s="142">
        <f t="shared" si="102"/>
        <v>0</v>
      </c>
      <c r="AS33" s="142">
        <f t="shared" si="102"/>
        <v>0</v>
      </c>
      <c r="AT33" s="142">
        <f t="shared" si="102"/>
        <v>0</v>
      </c>
      <c r="AU33" s="142">
        <f t="shared" si="102"/>
        <v>0</v>
      </c>
      <c r="AV33" s="142">
        <f t="shared" si="102"/>
        <v>0</v>
      </c>
      <c r="AW33" s="142">
        <f t="shared" si="102"/>
        <v>0</v>
      </c>
      <c r="AX33" s="142">
        <f t="shared" si="102"/>
        <v>0</v>
      </c>
      <c r="AY33" s="142">
        <f t="shared" si="102"/>
        <v>0</v>
      </c>
      <c r="AZ33" s="142">
        <f t="shared" si="102"/>
        <v>0</v>
      </c>
      <c r="BA33" s="142">
        <f t="shared" si="102"/>
        <v>0</v>
      </c>
      <c r="BB33" s="142">
        <f t="shared" si="102"/>
        <v>0</v>
      </c>
      <c r="BC33" s="142">
        <f t="shared" si="102"/>
        <v>0</v>
      </c>
      <c r="BD33" s="142">
        <f t="shared" si="102"/>
        <v>0</v>
      </c>
      <c r="BE33" s="142">
        <f t="shared" si="102"/>
        <v>0</v>
      </c>
      <c r="BF33" s="142">
        <f t="shared" si="102"/>
        <v>0</v>
      </c>
      <c r="BG33" s="142">
        <f t="shared" si="102"/>
        <v>0</v>
      </c>
      <c r="BH33" s="142">
        <f t="shared" si="102"/>
        <v>0</v>
      </c>
      <c r="BI33" s="142">
        <f t="shared" si="102"/>
        <v>0</v>
      </c>
      <c r="BJ33" s="142">
        <f t="shared" si="102"/>
        <v>0</v>
      </c>
      <c r="BO33" s="94">
        <f t="shared" si="0"/>
        <v>609</v>
      </c>
      <c r="BP33" s="127">
        <v>29</v>
      </c>
    </row>
    <row r="34" spans="1:68" x14ac:dyDescent="0.25"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O34" s="94"/>
      <c r="BP34" s="127"/>
    </row>
    <row r="35" spans="1:68" x14ac:dyDescent="0.25">
      <c r="F35" s="14"/>
      <c r="G35" s="14"/>
      <c r="H35" s="14"/>
      <c r="BO35" s="94">
        <f t="shared" si="0"/>
        <v>59</v>
      </c>
      <c r="BP35" s="127">
        <v>31</v>
      </c>
    </row>
    <row r="36" spans="1:68" x14ac:dyDescent="0.25">
      <c r="BO36" s="94">
        <f t="shared" si="0"/>
        <v>91</v>
      </c>
      <c r="BP36" s="127">
        <v>32</v>
      </c>
    </row>
    <row r="37" spans="1:68" x14ac:dyDescent="0.25">
      <c r="BO37" s="94">
        <f t="shared" si="0"/>
        <v>121</v>
      </c>
      <c r="BP37" s="127">
        <v>33</v>
      </c>
    </row>
    <row r="38" spans="1:68" x14ac:dyDescent="0.25">
      <c r="BO38" s="94">
        <f t="shared" si="0"/>
        <v>152</v>
      </c>
      <c r="BP38" s="127">
        <v>34</v>
      </c>
    </row>
    <row r="39" spans="1:68" x14ac:dyDescent="0.25">
      <c r="BO39" s="94">
        <f t="shared" si="0"/>
        <v>182</v>
      </c>
      <c r="BP39" s="127">
        <v>35</v>
      </c>
    </row>
    <row r="40" spans="1:68" x14ac:dyDescent="0.25">
      <c r="BO40" s="94">
        <f t="shared" si="0"/>
        <v>213</v>
      </c>
      <c r="BP40" s="127">
        <v>36</v>
      </c>
    </row>
  </sheetData>
  <hyperlinks>
    <hyperlink ref="A1" location="Indice!A1" display="INDIC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appoggio!$I$2:$I$37</xm:f>
          </x14:formula1>
          <xm:sqref>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appoggio</vt:lpstr>
      <vt:lpstr>Indice</vt:lpstr>
      <vt:lpstr>Moduli -&gt;</vt:lpstr>
      <vt:lpstr>M_Vendite</vt:lpstr>
      <vt:lpstr>M_Acquisti</vt:lpstr>
      <vt:lpstr>M_Personale</vt:lpstr>
      <vt:lpstr>M_Altri Costi</vt:lpstr>
      <vt:lpstr>M_Investimenti</vt:lpstr>
      <vt:lpstr>M_Leasing</vt:lpstr>
      <vt:lpstr>M_Finanziamenti</vt:lpstr>
      <vt:lpstr>IRAP</vt:lpstr>
      <vt:lpstr>IRPEF</vt:lpstr>
      <vt:lpstr>IRES</vt:lpstr>
      <vt:lpstr>Mezzi Propri</vt:lpstr>
      <vt:lpstr>Flussi Cassa Pregressi</vt:lpstr>
      <vt:lpstr>Report -&gt;</vt:lpstr>
      <vt:lpstr>SP_Pregresso</vt:lpstr>
      <vt:lpstr>SP</vt:lpstr>
      <vt:lpstr>SP_ANNO</vt:lpstr>
      <vt:lpstr>CE_ANNO</vt:lpstr>
      <vt:lpstr>CF_ANNO</vt:lpstr>
      <vt:lpstr>Ratios</vt:lpstr>
      <vt:lpstr>CE</vt:lpstr>
      <vt:lpstr>RF Banca</vt:lpstr>
      <vt:lpstr>L_Iva</vt:lpstr>
      <vt:lpstr>RF</vt:lpstr>
    </vt:vector>
  </TitlesOfParts>
  <Company>Accenture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2015-01-19T21:50:38Z</dcterms:created>
  <dcterms:modified xsi:type="dcterms:W3CDTF">2015-09-28T03:30:07Z</dcterms:modified>
</cp:coreProperties>
</file>