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rendiconto Finanziario\"/>
    </mc:Choice>
  </mc:AlternateContent>
  <bookViews>
    <workbookView xWindow="0" yWindow="0" windowWidth="24000" windowHeight="8835" activeTab="3"/>
  </bookViews>
  <sheets>
    <sheet name="MENU" sheetId="6" r:id="rId1"/>
    <sheet name="SP" sheetId="4" r:id="rId2"/>
    <sheet name="CE" sheetId="5" r:id="rId3"/>
    <sheet name="Rendiconto Finanziario" sheetId="1" r:id="rId4"/>
    <sheet name="appoggio" sheetId="7" state="hidden" r:id="rId5"/>
    <sheet name="Sheet2" sheetId="2" state="hidden" r:id="rId6"/>
    <sheet name="Sheet3" sheetId="3" state="hidden" r:id="rId7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E27" i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5" i="4"/>
  <c r="D27" i="1"/>
  <c r="F61" i="4" l="1"/>
  <c r="E54" i="5"/>
  <c r="F54" i="5"/>
  <c r="E64" i="5"/>
  <c r="F64" i="5"/>
  <c r="E69" i="5"/>
  <c r="F69" i="5"/>
  <c r="E30" i="5"/>
  <c r="F30" i="5"/>
  <c r="E39" i="5"/>
  <c r="F39" i="5"/>
  <c r="D30" i="5"/>
  <c r="D39" i="5"/>
  <c r="C30" i="5"/>
  <c r="E9" i="1" l="1"/>
  <c r="F9" i="1"/>
  <c r="G9" i="1"/>
  <c r="H9" i="1"/>
  <c r="G10" i="1"/>
  <c r="H10" i="1"/>
  <c r="E11" i="1"/>
  <c r="F11" i="1"/>
  <c r="G11" i="1"/>
  <c r="H11" i="1"/>
  <c r="E12" i="1"/>
  <c r="F12" i="1"/>
  <c r="G12" i="1"/>
  <c r="H12" i="1"/>
  <c r="E16" i="1"/>
  <c r="F16" i="1"/>
  <c r="G16" i="1"/>
  <c r="H16" i="1"/>
  <c r="E17" i="1"/>
  <c r="F17" i="1"/>
  <c r="G17" i="1"/>
  <c r="G19" i="1" s="1"/>
  <c r="H17" i="1"/>
  <c r="H19" i="1" s="1"/>
  <c r="E19" i="1"/>
  <c r="F19" i="1"/>
  <c r="E23" i="1"/>
  <c r="F23" i="1"/>
  <c r="G23" i="1"/>
  <c r="H23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59" i="1"/>
  <c r="F59" i="1"/>
  <c r="G59" i="1"/>
  <c r="H59" i="1"/>
  <c r="E60" i="1"/>
  <c r="F60" i="1"/>
  <c r="G60" i="1"/>
  <c r="H60" i="1"/>
  <c r="E63" i="1"/>
  <c r="F63" i="1"/>
  <c r="G63" i="1"/>
  <c r="H63" i="1"/>
  <c r="E64" i="1"/>
  <c r="F64" i="1"/>
  <c r="G64" i="1"/>
  <c r="H64" i="1"/>
  <c r="E69" i="1"/>
  <c r="F69" i="1"/>
  <c r="G69" i="1"/>
  <c r="H69" i="1"/>
  <c r="E71" i="1"/>
  <c r="F71" i="1"/>
  <c r="G71" i="1"/>
  <c r="H71" i="1"/>
  <c r="C5" i="5"/>
  <c r="D5" i="5"/>
  <c r="E5" i="5"/>
  <c r="F5" i="5"/>
  <c r="C10" i="5"/>
  <c r="D10" i="5"/>
  <c r="E10" i="5"/>
  <c r="F10" i="5"/>
  <c r="C13" i="5"/>
  <c r="D13" i="5"/>
  <c r="E13" i="5"/>
  <c r="F13" i="5"/>
  <c r="C15" i="5"/>
  <c r="C12" i="5" s="1"/>
  <c r="D15" i="5"/>
  <c r="D12" i="5" s="1"/>
  <c r="E15" i="5"/>
  <c r="E12" i="5" s="1"/>
  <c r="F15" i="5"/>
  <c r="C20" i="5"/>
  <c r="D20" i="5"/>
  <c r="E20" i="5"/>
  <c r="F20" i="5"/>
  <c r="C22" i="5"/>
  <c r="D22" i="5"/>
  <c r="E22" i="5"/>
  <c r="F22" i="5"/>
  <c r="C39" i="5"/>
  <c r="C47" i="5"/>
  <c r="D47" i="5"/>
  <c r="E47" i="5"/>
  <c r="E46" i="5" s="1"/>
  <c r="F47" i="5"/>
  <c r="F46" i="5" s="1"/>
  <c r="C54" i="5"/>
  <c r="D54" i="5"/>
  <c r="C64" i="5"/>
  <c r="D64" i="5"/>
  <c r="C69" i="5"/>
  <c r="E10" i="1" s="1"/>
  <c r="D69" i="5"/>
  <c r="F10" i="1" s="1"/>
  <c r="E60" i="4"/>
  <c r="F60" i="4"/>
  <c r="G60" i="4"/>
  <c r="H60" i="4"/>
  <c r="E64" i="4"/>
  <c r="F64" i="4"/>
  <c r="G64" i="4"/>
  <c r="H64" i="4"/>
  <c r="E68" i="4"/>
  <c r="F68" i="4"/>
  <c r="G68" i="4"/>
  <c r="H68" i="4"/>
  <c r="E70" i="4"/>
  <c r="F70" i="4"/>
  <c r="G70" i="4"/>
  <c r="H70" i="4"/>
  <c r="E74" i="4"/>
  <c r="F74" i="4"/>
  <c r="G74" i="4"/>
  <c r="H74" i="4"/>
  <c r="E78" i="4"/>
  <c r="F78" i="4"/>
  <c r="G78" i="4"/>
  <c r="H78" i="4"/>
  <c r="E86" i="4"/>
  <c r="F86" i="4"/>
  <c r="G86" i="4"/>
  <c r="H86" i="4"/>
  <c r="E10" i="4"/>
  <c r="F10" i="4"/>
  <c r="G10" i="4"/>
  <c r="H10" i="4"/>
  <c r="E13" i="4"/>
  <c r="F13" i="4"/>
  <c r="G13" i="4"/>
  <c r="H13" i="4"/>
  <c r="E16" i="4"/>
  <c r="F16" i="4"/>
  <c r="G16" i="4"/>
  <c r="H16" i="4"/>
  <c r="E21" i="4"/>
  <c r="F21" i="4"/>
  <c r="G21" i="4"/>
  <c r="H21" i="4"/>
  <c r="E26" i="4"/>
  <c r="F26" i="4"/>
  <c r="G26" i="4"/>
  <c r="H26" i="4"/>
  <c r="E28" i="4"/>
  <c r="F28" i="4"/>
  <c r="G28" i="4"/>
  <c r="H28" i="4"/>
  <c r="E31" i="4"/>
  <c r="F31" i="4"/>
  <c r="G31" i="4"/>
  <c r="H31" i="4"/>
  <c r="E35" i="4"/>
  <c r="F35" i="4"/>
  <c r="G35" i="4"/>
  <c r="H35" i="4"/>
  <c r="E43" i="4"/>
  <c r="F43" i="4"/>
  <c r="G43" i="4"/>
  <c r="H43" i="4"/>
  <c r="E47" i="4"/>
  <c r="F47" i="4"/>
  <c r="G47" i="4"/>
  <c r="H47" i="4"/>
  <c r="E53" i="4"/>
  <c r="F53" i="4"/>
  <c r="G53" i="4"/>
  <c r="H53" i="4"/>
  <c r="H26" i="1" l="1"/>
  <c r="F4" i="5"/>
  <c r="H47" i="1"/>
  <c r="E4" i="5"/>
  <c r="G47" i="1"/>
  <c r="F31" i="1"/>
  <c r="F47" i="1"/>
  <c r="F29" i="5"/>
  <c r="E31" i="1"/>
  <c r="E35" i="1" s="1"/>
  <c r="E29" i="5"/>
  <c r="F19" i="5"/>
  <c r="E19" i="5"/>
  <c r="G50" i="1"/>
  <c r="G22" i="1"/>
  <c r="F35" i="1"/>
  <c r="D46" i="5"/>
  <c r="D29" i="5"/>
  <c r="D19" i="5"/>
  <c r="C46" i="5"/>
  <c r="C4" i="5"/>
  <c r="C17" i="5" s="1"/>
  <c r="C19" i="5"/>
  <c r="G35" i="1"/>
  <c r="H35" i="1"/>
  <c r="G26" i="1"/>
  <c r="F26" i="1"/>
  <c r="H63" i="4"/>
  <c r="G63" i="4"/>
  <c r="F63" i="4"/>
  <c r="E63" i="4"/>
  <c r="H24" i="1"/>
  <c r="G24" i="1"/>
  <c r="F24" i="1"/>
  <c r="H50" i="1"/>
  <c r="G51" i="1"/>
  <c r="G49" i="1" s="1"/>
  <c r="H51" i="1"/>
  <c r="F51" i="1"/>
  <c r="F50" i="1"/>
  <c r="F49" i="1" s="1"/>
  <c r="H42" i="4"/>
  <c r="G42" i="4"/>
  <c r="F42" i="4"/>
  <c r="E42" i="4"/>
  <c r="H25" i="4"/>
  <c r="G25" i="4"/>
  <c r="F25" i="4"/>
  <c r="E25" i="4"/>
  <c r="D4" i="5"/>
  <c r="D17" i="5" s="1"/>
  <c r="D27" i="5" s="1"/>
  <c r="F12" i="5"/>
  <c r="F17" i="5" s="1"/>
  <c r="H22" i="1"/>
  <c r="F22" i="1"/>
  <c r="E17" i="5"/>
  <c r="E27" i="5" s="1"/>
  <c r="G7" i="4"/>
  <c r="G25" i="1"/>
  <c r="H25" i="1"/>
  <c r="F25" i="1"/>
  <c r="H7" i="4"/>
  <c r="F7" i="4"/>
  <c r="E7" i="4"/>
  <c r="C29" i="5"/>
  <c r="D3" i="4"/>
  <c r="C3" i="4"/>
  <c r="C58" i="4" s="1"/>
  <c r="D11" i="1"/>
  <c r="D12" i="1"/>
  <c r="D58" i="4" l="1"/>
  <c r="E3" i="4"/>
  <c r="H43" i="1"/>
  <c r="H42" i="1"/>
  <c r="G43" i="1"/>
  <c r="G42" i="1"/>
  <c r="F43" i="1"/>
  <c r="F42" i="1"/>
  <c r="E62" i="5"/>
  <c r="E74" i="5" s="1"/>
  <c r="E78" i="5" s="1"/>
  <c r="G91" i="4" s="1"/>
  <c r="C27" i="5"/>
  <c r="F27" i="5"/>
  <c r="H49" i="1"/>
  <c r="D62" i="5"/>
  <c r="D74" i="5" s="1"/>
  <c r="D78" i="5" s="1"/>
  <c r="F91" i="4" s="1"/>
  <c r="G28" i="1"/>
  <c r="F28" i="1"/>
  <c r="F46" i="1"/>
  <c r="F45" i="1" s="1"/>
  <c r="H46" i="1"/>
  <c r="H45" i="1" s="1"/>
  <c r="G46" i="1"/>
  <c r="G45" i="1" s="1"/>
  <c r="H56" i="4"/>
  <c r="F56" i="4"/>
  <c r="E56" i="4"/>
  <c r="G56" i="4"/>
  <c r="H28" i="1"/>
  <c r="C62" i="5"/>
  <c r="C74" i="5" s="1"/>
  <c r="C78" i="5" s="1"/>
  <c r="E8" i="1" s="1"/>
  <c r="E13" i="1" s="1"/>
  <c r="C79" i="4"/>
  <c r="D86" i="4"/>
  <c r="C86" i="4"/>
  <c r="C83" i="4" s="1"/>
  <c r="D69" i="1"/>
  <c r="D71" i="1"/>
  <c r="G8" i="1" l="1"/>
  <c r="G13" i="1" s="1"/>
  <c r="F3" i="4"/>
  <c r="C3" i="5"/>
  <c r="E58" i="4"/>
  <c r="E5" i="1"/>
  <c r="F62" i="5"/>
  <c r="F74" i="5" s="1"/>
  <c r="F78" i="5" s="1"/>
  <c r="H91" i="4" s="1"/>
  <c r="H83" i="4" s="1"/>
  <c r="H93" i="4" s="1"/>
  <c r="H98" i="4" s="1"/>
  <c r="H8" i="1"/>
  <c r="H13" i="1" s="1"/>
  <c r="F8" i="1"/>
  <c r="F13" i="1" s="1"/>
  <c r="F37" i="1" s="1"/>
  <c r="G37" i="1"/>
  <c r="E91" i="4"/>
  <c r="H37" i="1"/>
  <c r="G41" i="1"/>
  <c r="G54" i="1" s="1"/>
  <c r="H41" i="1"/>
  <c r="H54" i="1" s="1"/>
  <c r="F41" i="1"/>
  <c r="F54" i="1" s="1"/>
  <c r="H65" i="1"/>
  <c r="H66" i="1" s="1"/>
  <c r="G83" i="4"/>
  <c r="G93" i="4" s="1"/>
  <c r="G98" i="4" s="1"/>
  <c r="F83" i="4"/>
  <c r="F93" i="4" s="1"/>
  <c r="F98" i="4" s="1"/>
  <c r="G65" i="1"/>
  <c r="G66" i="1" s="1"/>
  <c r="B10" i="5"/>
  <c r="G3" i="4" l="1"/>
  <c r="F5" i="1"/>
  <c r="F58" i="4"/>
  <c r="D3" i="5"/>
  <c r="F65" i="1"/>
  <c r="F66" i="1" s="1"/>
  <c r="F68" i="1" s="1"/>
  <c r="F70" i="1" s="1"/>
  <c r="E83" i="4"/>
  <c r="G68" i="1"/>
  <c r="G70" i="1" s="1"/>
  <c r="H68" i="1"/>
  <c r="H70" i="1" s="1"/>
  <c r="C53" i="4"/>
  <c r="C47" i="4"/>
  <c r="C43" i="4"/>
  <c r="C21" i="4"/>
  <c r="C10" i="4"/>
  <c r="D65" i="1"/>
  <c r="H3" i="4" l="1"/>
  <c r="G58" i="4"/>
  <c r="E3" i="5"/>
  <c r="G5" i="1"/>
  <c r="E93" i="4"/>
  <c r="C42" i="4"/>
  <c r="H58" i="4" l="1"/>
  <c r="F3" i="5"/>
  <c r="H5" i="1"/>
  <c r="E98" i="4"/>
  <c r="B15" i="5"/>
  <c r="B13" i="5"/>
  <c r="B5" i="5"/>
  <c r="B4" i="5" s="1"/>
  <c r="D64" i="1"/>
  <c r="D63" i="1"/>
  <c r="D60" i="1"/>
  <c r="D59" i="1"/>
  <c r="D53" i="4"/>
  <c r="E50" i="1" l="1"/>
  <c r="E51" i="1"/>
  <c r="D51" i="1"/>
  <c r="D66" i="1"/>
  <c r="D50" i="1"/>
  <c r="D34" i="1"/>
  <c r="D33" i="1"/>
  <c r="D32" i="1"/>
  <c r="D49" i="1" l="1"/>
  <c r="E49" i="1"/>
  <c r="D16" i="1"/>
  <c r="D68" i="4"/>
  <c r="C68" i="4"/>
  <c r="D23" i="1"/>
  <c r="D17" i="1"/>
  <c r="D19" i="1" s="1"/>
  <c r="D5" i="1"/>
  <c r="B3" i="5"/>
  <c r="B64" i="5" l="1"/>
  <c r="D9" i="1"/>
  <c r="B69" i="5"/>
  <c r="B54" i="5"/>
  <c r="B47" i="5"/>
  <c r="B39" i="5"/>
  <c r="B30" i="5"/>
  <c r="B22" i="5"/>
  <c r="B20" i="5"/>
  <c r="B12" i="5"/>
  <c r="D10" i="4"/>
  <c r="D13" i="4"/>
  <c r="D16" i="4"/>
  <c r="D21" i="4"/>
  <c r="D26" i="4"/>
  <c r="D28" i="4"/>
  <c r="D31" i="4"/>
  <c r="D35" i="4"/>
  <c r="D43" i="4"/>
  <c r="D47" i="4"/>
  <c r="D60" i="4"/>
  <c r="D64" i="4"/>
  <c r="E24" i="1" s="1"/>
  <c r="D70" i="4"/>
  <c r="D74" i="4"/>
  <c r="E26" i="1" s="1"/>
  <c r="D78" i="4"/>
  <c r="C60" i="4"/>
  <c r="C78" i="4"/>
  <c r="C74" i="4"/>
  <c r="C70" i="4"/>
  <c r="C64" i="4"/>
  <c r="C35" i="4"/>
  <c r="C31" i="4"/>
  <c r="C28" i="4"/>
  <c r="C26" i="4"/>
  <c r="C16" i="4"/>
  <c r="C13" i="4"/>
  <c r="C7" i="4" s="1"/>
  <c r="E47" i="1" l="1"/>
  <c r="D47" i="1"/>
  <c r="D31" i="1"/>
  <c r="D35" i="1" s="1"/>
  <c r="D10" i="1"/>
  <c r="C25" i="4"/>
  <c r="E22" i="1"/>
  <c r="E25" i="1"/>
  <c r="D22" i="1"/>
  <c r="D24" i="1"/>
  <c r="D25" i="1"/>
  <c r="C63" i="4"/>
  <c r="C93" i="4" s="1"/>
  <c r="D26" i="1"/>
  <c r="D63" i="4"/>
  <c r="B19" i="5"/>
  <c r="B17" i="5"/>
  <c r="B29" i="5"/>
  <c r="B46" i="5"/>
  <c r="D25" i="4"/>
  <c r="D42" i="4"/>
  <c r="E46" i="1" s="1"/>
  <c r="D7" i="4"/>
  <c r="E42" i="1" l="1"/>
  <c r="D43" i="1"/>
  <c r="E43" i="1"/>
  <c r="D42" i="1"/>
  <c r="E28" i="1"/>
  <c r="E37" i="1" s="1"/>
  <c r="D46" i="1"/>
  <c r="D45" i="1" s="1"/>
  <c r="E45" i="1"/>
  <c r="D56" i="4"/>
  <c r="C56" i="4"/>
  <c r="D28" i="1"/>
  <c r="B27" i="5"/>
  <c r="B62" i="5" s="1"/>
  <c r="E41" i="1" l="1"/>
  <c r="E54" i="1" s="1"/>
  <c r="B74" i="5"/>
  <c r="B78" i="5" s="1"/>
  <c r="D41" i="1"/>
  <c r="D54" i="1" s="1"/>
  <c r="C98" i="4"/>
  <c r="D8" i="1" l="1"/>
  <c r="D13" i="1" s="1"/>
  <c r="D37" i="1" s="1"/>
  <c r="D68" i="1" s="1"/>
  <c r="D91" i="4"/>
  <c r="D83" i="4" l="1"/>
  <c r="D93" i="4" s="1"/>
  <c r="E65" i="1"/>
  <c r="E66" i="1" s="1"/>
  <c r="E68" i="1" s="1"/>
  <c r="D70" i="1"/>
  <c r="D98" i="4" l="1"/>
  <c r="E70" i="1"/>
</calcChain>
</file>

<file path=xl/sharedStrings.xml><?xml version="1.0" encoding="utf-8"?>
<sst xmlns="http://schemas.openxmlformats.org/spreadsheetml/2006/main" count="217" uniqueCount="201">
  <si>
    <t>Schema n. 1: Flusso della gestione reddituale determinato con il metodo indiretto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</si>
  <si>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</si>
  <si>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</si>
  <si>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</si>
  <si>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</si>
  <si>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</si>
  <si>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Accantonamenti ai fondi</t>
  </si>
  <si>
    <t>Ammortamenti delle immobilizzazioni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</si>
  <si>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</si>
  <si>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</si>
  <si>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</si>
  <si>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</si>
  <si>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</si>
  <si>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</si>
  <si>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</si>
  <si>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</si>
  <si>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</si>
  <si>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</si>
  <si>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</si>
  <si>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</si>
  <si>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</si>
  <si>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</si>
  <si>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</si>
  <si>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</si>
  <si>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</si>
  <si>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</si>
  <si>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</si>
  <si>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</si>
  <si>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</si>
  <si>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</si>
  <si>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Flusso finanziario dell’attività di investimento (B)</t>
  </si>
  <si>
    <t>C. Flussi finanziari derivanti dall’attività di finanziamento</t>
  </si>
  <si>
    <t>Mezzi di terzi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</si>
  <si>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</si>
  <si>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</si>
  <si>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</si>
  <si>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</si>
  <si>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</si>
  <si>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</si>
  <si>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</si>
  <si>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</si>
  <si>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>Disponibilità liquide al 1 gennaio 200X</t>
  </si>
  <si>
    <t>Disponibilità liquide al 31 dicembre 200X+1</t>
  </si>
  <si>
    <t>A. Flussi finanziari derivanti dalla gestione reddituale (metodo indiretto)</t>
  </si>
  <si>
    <t>Attivo</t>
  </si>
  <si>
    <t>Cassa e Banca</t>
  </si>
  <si>
    <t>Crediti esegibili nell'esercizio</t>
  </si>
  <si>
    <t xml:space="preserve">       - Crediti v/clienti</t>
  </si>
  <si>
    <t xml:space="preserve">      - Impiegati c/stipendi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</si>
  <si>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</si>
  <si>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</si>
  <si>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</si>
  <si>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</si>
  <si>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</si>
  <si>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</si>
  <si>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</si>
  <si>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</si>
  <si>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</si>
  <si>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emettere,crediti v. banca, ecc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</si>
  <si>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</si>
  <si>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</si>
  <si>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</si>
  <si>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</si>
  <si>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</si>
  <si>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</si>
  <si>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</si>
  <si>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</si>
  <si>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       2) Dismissione fondo vendita Cespite</t>
  </si>
  <si>
    <t xml:space="preserve">    - Impianti  Macchinari e Attrezzature</t>
  </si>
  <si>
    <t xml:space="preserve">           1) Impianti e macchinari</t>
  </si>
  <si>
    <t xml:space="preserve">           2) Attrezzature industriali e commerciali</t>
  </si>
  <si>
    <t xml:space="preserve">           3)  Altri beni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</si>
  <si>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</si>
  <si>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</si>
  <si>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</si>
  <si>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</si>
  <si>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 xml:space="preserve">           4) Dismissione fondo cessioni</t>
  </si>
  <si>
    <t xml:space="preserve">     - Terreni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</si>
  <si>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</si>
  <si>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</si>
  <si>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</si>
  <si>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         3) Altre immobilizzazioni immateriali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</si>
  <si>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</si>
  <si>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</si>
  <si>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</si>
  <si>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</si>
  <si>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 xml:space="preserve">          4) Dismissione fondo cessioni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</si>
  <si>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</si>
  <si>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</si>
  <si>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</si>
  <si>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</si>
  <si>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</si>
  <si>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</si>
  <si>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</si>
  <si>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</si>
  <si>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</si>
  <si>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</si>
  <si>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</si>
  <si>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</si>
  <si>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</si>
  <si>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</si>
  <si>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</si>
  <si>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</si>
  <si>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</si>
  <si>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</si>
  <si>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</si>
  <si>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</si>
  <si>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</si>
  <si>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</si>
  <si>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</si>
  <si>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</si>
  <si>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</si>
  <si>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</si>
  <si>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</si>
  <si>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</si>
  <si>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</si>
  <si>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</si>
  <si>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</si>
  <si>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</si>
  <si>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 xml:space="preserve">CONTROLLO </t>
  </si>
  <si>
    <t>CONTO ECONOMICO</t>
  </si>
  <si>
    <t>Produzione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</si>
  <si>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</si>
  <si>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</si>
  <si>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</si>
  <si>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</si>
  <si>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</si>
  <si>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</si>
  <si>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</si>
  <si>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</si>
  <si>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</si>
  <si>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</si>
  <si>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</si>
  <si>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</si>
  <si>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</si>
  <si>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</si>
  <si>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</si>
  <si>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</si>
  <si>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</si>
  <si>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</si>
  <si>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MARGINE LORDO DI CONTRIBUZIONE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</si>
  <si>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</si>
  <si>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</si>
  <si>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</si>
  <si>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</si>
  <si>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</si>
  <si>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</si>
  <si>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</si>
  <si>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</si>
  <si>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</si>
  <si>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</si>
  <si>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</si>
  <si>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</si>
  <si>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</si>
  <si>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</si>
  <si>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</si>
  <si>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</si>
  <si>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</si>
  <si>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</si>
  <si>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</si>
  <si>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</si>
  <si>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</si>
  <si>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</si>
  <si>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</si>
  <si>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</si>
  <si>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</si>
  <si>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</si>
  <si>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</si>
  <si>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</si>
  <si>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</si>
  <si>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</si>
  <si>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</si>
  <si>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</si>
  <si>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</si>
  <si>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</si>
  <si>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</si>
  <si>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</si>
  <si>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</si>
  <si>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</si>
  <si>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</si>
  <si>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imposte sul reddito</t>
  </si>
  <si>
    <t>REDDITO NETTO</t>
  </si>
  <si>
    <t xml:space="preserve">    - Dividendi per Partecipazioni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</si>
  <si>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</si>
  <si>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</si>
  <si>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 xml:space="preserve">         6)  altri accantonamenti</t>
  </si>
  <si>
    <t>CELLE INPUT</t>
  </si>
  <si>
    <t>Immobilizzazioni Finanziarie</t>
  </si>
  <si>
    <t xml:space="preserve">   -Altre Immobilizzazioni Finanziarie</t>
  </si>
  <si>
    <t>REDAZIONE RENDICONTO FINANZIARIO</t>
  </si>
  <si>
    <t>METODO INDIRETTO</t>
  </si>
  <si>
    <t>VAI</t>
  </si>
  <si>
    <t>Inserire Stato Patrimoniale</t>
  </si>
  <si>
    <t>Inserire Conto Economico</t>
  </si>
  <si>
    <t>TORNA MENU</t>
  </si>
  <si>
    <t>INPUT</t>
  </si>
  <si>
    <t>REPORT</t>
  </si>
  <si>
    <t>Rendiconto Finanziario</t>
  </si>
  <si>
    <t>WWW.BPEXCEL.IT</t>
  </si>
  <si>
    <t>1° Anno redazione rendiconto</t>
  </si>
  <si>
    <t>Numero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</si>
</sst>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\ #,##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64" fontId="0" fillId="2" borderId="0" xfId="0" applyNumberFormat="1" applyFill="1"/>
    <xf numFmtId="164" fontId="0" fillId="2" borderId="0" xfId="0" applyNumberFormat="1" applyFont="1" applyFill="1"/>
    <xf numFmtId="165" fontId="0" fillId="2" borderId="0" xfId="0" applyNumberForma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1" fillId="3" borderId="0" xfId="0" applyNumberFormat="1" applyFont="1" applyFill="1"/>
    <xf numFmtId="164" fontId="0" fillId="3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0" xfId="0" quotePrefix="1" applyFill="1"/>
    <xf numFmtId="165" fontId="1" fillId="3" borderId="0" xfId="0" applyNumberFormat="1" applyFont="1" applyFill="1"/>
    <xf numFmtId="164" fontId="0" fillId="4" borderId="0" xfId="0" applyNumberFormat="1" applyFill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horizontal="center"/>
    </xf>
    <xf numFmtId="164" fontId="1" fillId="4" borderId="0" xfId="0" applyNumberFormat="1" applyFont="1" applyFill="1"/>
    <xf numFmtId="164" fontId="0" fillId="3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/>
    <xf numFmtId="165" fontId="0" fillId="0" borderId="0" xfId="0" applyNumberFormat="1" applyFont="1" applyFill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1" applyFont="1"/>
    <xf numFmtId="3" fontId="0" fillId="4" borderId="0" xfId="0" applyNumberForma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pexcel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workbookViewId="0">
      <selection activeCell="G11" sqref="G11"/>
    </sheetView>
  </sheetViews>
  <sheetFormatPr defaultRowHeight="15" x14ac:dyDescent="0.25"/>
  <cols>
    <col min="2" max="2" width="25.7109375" bestFit="1" customWidth="1"/>
  </cols>
  <sheetData>
    <row r="2" spans="2:8" x14ac:dyDescent="0.25">
      <c r="B2" s="4" t="s">
        <v>189</v>
      </c>
      <c r="F2" s="29" t="s">
        <v>198</v>
      </c>
    </row>
    <row r="3" spans="2:8" x14ac:dyDescent="0.25">
      <c r="B3" s="4" t="s">
        <v>190</v>
      </c>
    </row>
    <row r="4" spans="2:8" x14ac:dyDescent="0.25">
      <c r="B4" s="4"/>
    </row>
    <row r="5" spans="2:8" x14ac:dyDescent="0.25">
      <c r="B5" s="4"/>
    </row>
    <row r="6" spans="2:8" x14ac:dyDescent="0.25">
      <c r="B6" s="4" t="s">
        <v>195</v>
      </c>
    </row>
    <row r="8" spans="2:8" x14ac:dyDescent="0.25">
      <c r="B8" t="s">
        <v>199</v>
      </c>
      <c r="C8" s="27">
        <v>2010</v>
      </c>
    </row>
    <row r="9" spans="2:8" x14ac:dyDescent="0.25">
      <c r="B9" t="s">
        <v>200</v>
      </c>
      <c r="C9" s="32">
        <v>5</v>
      </c>
    </row>
    <row r="11" spans="2:8" x14ac:dyDescent="0.25">
      <c r="B11" t="s">
        <v>192</v>
      </c>
      <c r="C11" s="30" t="s">
        <v>191</v>
      </c>
    </row>
    <row r="12" spans="2:8" x14ac:dyDescent="0.25">
      <c r="B12" t="s">
        <v>193</v>
      </c>
      <c r="C12" s="30" t="s">
        <v>191</v>
      </c>
    </row>
    <row r="15" spans="2:8" x14ac:dyDescent="0.25">
      <c r="B15" t="s">
        <v>196</v>
      </c>
      <c r="H15" s="26"/>
    </row>
    <row r="17" spans="2:3" x14ac:dyDescent="0.25">
      <c r="B17" t="s">
        <v>197</v>
      </c>
      <c r="C17" s="30" t="s">
        <v>191</v>
      </c>
    </row>
  </sheetData>
  <hyperlinks>
    <hyperlink ref="C11" location="SP!A1" display="VAI"/>
    <hyperlink ref="C12" location="CE!A1" display="VAI"/>
    <hyperlink ref="C17" location="'Rendiconto Finanziario'!A1" display="VAI"/>
    <hyperlink ref="F2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appoggio!$C$4:$C$8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topLeftCell="A69" workbookViewId="0">
      <selection activeCell="I73" sqref="I73"/>
    </sheetView>
  </sheetViews>
  <sheetFormatPr defaultRowHeight="15" x14ac:dyDescent="0.25"/>
  <cols>
    <col min="1" max="1" width="62" style="11" bestFit="1" customWidth="1"/>
    <col min="2" max="2" width="11.5703125" style="11" customWidth="1"/>
    <col min="3" max="4" width="9.5703125" style="11" bestFit="1" customWidth="1"/>
    <col min="5" max="5" width="13.28515625" bestFit="1" customWidth="1"/>
    <col min="6" max="6" width="9.7109375" bestFit="1" customWidth="1"/>
    <col min="7" max="8" width="9.5703125" bestFit="1" customWidth="1"/>
    <col min="10" max="10" width="9.5703125" bestFit="1" customWidth="1"/>
    <col min="11" max="12" width="9.7109375" bestFit="1" customWidth="1"/>
  </cols>
  <sheetData>
    <row r="1" spans="1:12" x14ac:dyDescent="0.25">
      <c r="A1" s="14" t="s">
        <v>186</v>
      </c>
      <c r="B1" s="14"/>
      <c r="E1" s="29" t="s">
        <v>194</v>
      </c>
    </row>
    <row r="2" spans="1:12" x14ac:dyDescent="0.25">
      <c r="A2" s="10"/>
      <c r="B2" s="10"/>
    </row>
    <row r="3" spans="1:12" x14ac:dyDescent="0.25">
      <c r="A3" s="10" t="s">
        <v>44</v>
      </c>
      <c r="B3" s="10"/>
      <c r="C3" s="28">
        <f>+MENU!C8-1</f>
        <v>2009</v>
      </c>
      <c r="D3" s="28">
        <f>+MENU!C8</f>
        <v>2010</v>
      </c>
      <c r="E3" s="28">
        <f>+IF(MENU!$C$9&gt;1,SP!D3+1,"")</f>
        <v>2011</v>
      </c>
      <c r="F3" s="28">
        <f>+IF(MENU!$C$9&gt;2,SP!E3+1,"")</f>
        <v>2012</v>
      </c>
      <c r="G3" s="28">
        <f>+IF(MENU!$C$9&gt;3,SP!F3+1,"")</f>
        <v>2013</v>
      </c>
      <c r="H3" s="28">
        <f>+IF(MENU!$C$9&gt;4,SP!G3+1,"")</f>
        <v>2014</v>
      </c>
    </row>
    <row r="4" spans="1:12" x14ac:dyDescent="0.25">
      <c r="A4" s="10"/>
      <c r="B4" s="10"/>
    </row>
    <row r="5" spans="1:12" x14ac:dyDescent="0.25">
      <c r="A5" s="10" t="s">
        <v>45</v>
      </c>
      <c r="B5" s="10"/>
      <c r="C5" s="19">
        <v>0</v>
      </c>
      <c r="D5" s="19"/>
      <c r="E5" s="19">
        <v>66260</v>
      </c>
      <c r="F5" s="19"/>
      <c r="G5" s="19"/>
      <c r="H5" s="19"/>
      <c r="I5" s="22">
        <f>+D5-E5</f>
        <v>-66260</v>
      </c>
      <c r="K5" s="22"/>
      <c r="L5" s="22"/>
    </row>
    <row r="6" spans="1:12" x14ac:dyDescent="0.25">
      <c r="E6" s="11"/>
      <c r="F6" s="11"/>
      <c r="G6" s="11"/>
      <c r="H6" s="11"/>
      <c r="I6" s="22">
        <f t="shared" ref="I6:I69" si="0">+D6-E6</f>
        <v>0</v>
      </c>
      <c r="K6" s="22"/>
      <c r="L6" s="22"/>
    </row>
    <row r="7" spans="1:12" x14ac:dyDescent="0.25">
      <c r="A7" s="10" t="s">
        <v>46</v>
      </c>
      <c r="B7" s="10"/>
      <c r="C7" s="8">
        <f>+C8+C10+C12+C13+C16+C19+C9</f>
        <v>326000</v>
      </c>
      <c r="D7" s="8">
        <f t="shared" ref="D7:H7" si="1">+D8+D10+D12+D13+D16+D19+D9</f>
        <v>382000</v>
      </c>
      <c r="E7" s="8">
        <f t="shared" si="1"/>
        <v>367000</v>
      </c>
      <c r="F7" s="8">
        <f t="shared" si="1"/>
        <v>407500</v>
      </c>
      <c r="G7" s="8">
        <f t="shared" si="1"/>
        <v>382000</v>
      </c>
      <c r="H7" s="8">
        <f t="shared" si="1"/>
        <v>382000</v>
      </c>
      <c r="I7" s="22">
        <f t="shared" si="0"/>
        <v>15000</v>
      </c>
      <c r="K7" s="22"/>
      <c r="L7" s="22"/>
    </row>
    <row r="8" spans="1:12" x14ac:dyDescent="0.25">
      <c r="A8" s="11" t="s">
        <v>47</v>
      </c>
      <c r="C8" s="14">
        <v>300000</v>
      </c>
      <c r="D8" s="14">
        <v>350000</v>
      </c>
      <c r="E8" s="14">
        <v>320000</v>
      </c>
      <c r="F8" s="14">
        <v>370000</v>
      </c>
      <c r="G8" s="14">
        <v>350000</v>
      </c>
      <c r="H8" s="14">
        <v>350000</v>
      </c>
      <c r="I8" s="22">
        <f t="shared" si="0"/>
        <v>30000</v>
      </c>
      <c r="K8" s="22"/>
      <c r="L8" s="22"/>
    </row>
    <row r="9" spans="1:12" x14ac:dyDescent="0.25">
      <c r="A9" s="12" t="s">
        <v>48</v>
      </c>
      <c r="B9" s="12"/>
      <c r="C9" s="14">
        <v>10000</v>
      </c>
      <c r="D9" s="14">
        <v>12000</v>
      </c>
      <c r="E9" s="14">
        <v>15000</v>
      </c>
      <c r="F9" s="14">
        <v>12000</v>
      </c>
      <c r="G9" s="14">
        <v>12000</v>
      </c>
      <c r="H9" s="14">
        <v>12000</v>
      </c>
      <c r="I9" s="22">
        <f t="shared" si="0"/>
        <v>-3000</v>
      </c>
      <c r="K9" s="22"/>
      <c r="L9" s="22"/>
    </row>
    <row r="10" spans="1:12" x14ac:dyDescent="0.25">
      <c r="A10" s="11" t="s">
        <v>49</v>
      </c>
      <c r="C10" s="13">
        <f>+SUM(C11:C11)</f>
        <v>5000</v>
      </c>
      <c r="D10" s="13">
        <f t="shared" ref="D10:H10" si="2">+SUM(D11:D11)</f>
        <v>4000</v>
      </c>
      <c r="E10" s="13">
        <f t="shared" si="2"/>
        <v>7000</v>
      </c>
      <c r="F10" s="13">
        <f t="shared" si="2"/>
        <v>4000</v>
      </c>
      <c r="G10" s="8">
        <f t="shared" si="2"/>
        <v>4000</v>
      </c>
      <c r="H10" s="13">
        <f t="shared" si="2"/>
        <v>4000</v>
      </c>
      <c r="I10" s="22">
        <f t="shared" si="0"/>
        <v>-3000</v>
      </c>
      <c r="K10" s="22"/>
      <c r="L10" s="22"/>
    </row>
    <row r="11" spans="1:12" x14ac:dyDescent="0.25">
      <c r="A11" s="11" t="s">
        <v>50</v>
      </c>
      <c r="C11" s="14">
        <v>5000</v>
      </c>
      <c r="D11" s="14">
        <v>4000</v>
      </c>
      <c r="E11" s="14">
        <v>7000</v>
      </c>
      <c r="F11" s="14">
        <v>4000</v>
      </c>
      <c r="G11" s="14">
        <v>4000</v>
      </c>
      <c r="H11" s="14">
        <v>4000</v>
      </c>
      <c r="I11" s="22">
        <f t="shared" si="0"/>
        <v>-3000</v>
      </c>
      <c r="K11" s="22"/>
      <c r="L11" s="22"/>
    </row>
    <row r="12" spans="1:12" x14ac:dyDescent="0.25">
      <c r="A12" s="11" t="s">
        <v>51</v>
      </c>
      <c r="C12" s="14">
        <v>2000</v>
      </c>
      <c r="D12" s="14">
        <v>2500</v>
      </c>
      <c r="E12" s="14">
        <v>3000</v>
      </c>
      <c r="F12" s="14">
        <v>2500</v>
      </c>
      <c r="G12" s="14">
        <v>2500</v>
      </c>
      <c r="H12" s="14">
        <v>2500</v>
      </c>
      <c r="I12" s="22">
        <f t="shared" si="0"/>
        <v>-500</v>
      </c>
      <c r="K12" s="22"/>
      <c r="L12" s="22"/>
    </row>
    <row r="13" spans="1:12" x14ac:dyDescent="0.25">
      <c r="A13" s="11" t="s">
        <v>52</v>
      </c>
      <c r="C13" s="13">
        <f>+SUM(C14:C15)</f>
        <v>0</v>
      </c>
      <c r="D13" s="13">
        <f t="shared" ref="D13:H13" si="3">+SUM(D14:D15)</f>
        <v>3000</v>
      </c>
      <c r="E13" s="13">
        <f t="shared" si="3"/>
        <v>9500</v>
      </c>
      <c r="F13" s="13">
        <f t="shared" si="3"/>
        <v>4500</v>
      </c>
      <c r="G13" s="13">
        <f t="shared" si="3"/>
        <v>3000</v>
      </c>
      <c r="H13" s="13">
        <f t="shared" si="3"/>
        <v>3000</v>
      </c>
      <c r="I13" s="22">
        <f t="shared" si="0"/>
        <v>-6500</v>
      </c>
      <c r="K13" s="22"/>
      <c r="L13" s="22"/>
    </row>
    <row r="14" spans="1:12" x14ac:dyDescent="0.25">
      <c r="A14" s="11" t="s">
        <v>53</v>
      </c>
      <c r="C14" s="14">
        <v>0</v>
      </c>
      <c r="D14" s="14">
        <v>2000</v>
      </c>
      <c r="E14" s="14">
        <v>8500</v>
      </c>
      <c r="F14" s="14">
        <v>3000</v>
      </c>
      <c r="G14" s="14">
        <v>2000</v>
      </c>
      <c r="H14" s="14">
        <v>2000</v>
      </c>
      <c r="I14" s="22">
        <f t="shared" si="0"/>
        <v>-6500</v>
      </c>
      <c r="K14" s="22"/>
      <c r="L14" s="22"/>
    </row>
    <row r="15" spans="1:12" x14ac:dyDescent="0.25">
      <c r="A15" s="11" t="s">
        <v>54</v>
      </c>
      <c r="C15" s="14">
        <v>0</v>
      </c>
      <c r="D15" s="14">
        <v>1000</v>
      </c>
      <c r="E15" s="14">
        <v>1000</v>
      </c>
      <c r="F15" s="14">
        <v>1500</v>
      </c>
      <c r="G15" s="14">
        <v>1000</v>
      </c>
      <c r="H15" s="14">
        <v>1000</v>
      </c>
      <c r="I15" s="22">
        <f t="shared" si="0"/>
        <v>0</v>
      </c>
      <c r="K15" s="22"/>
      <c r="L15" s="22"/>
    </row>
    <row r="16" spans="1:12" x14ac:dyDescent="0.25">
      <c r="A16" s="11" t="s">
        <v>55</v>
      </c>
      <c r="C16" s="8">
        <f>+SUM(C17:C18)</f>
        <v>7000</v>
      </c>
      <c r="D16" s="8">
        <f t="shared" ref="D16:H16" si="4">+SUM(D17:D18)</f>
        <v>8000</v>
      </c>
      <c r="E16" s="8">
        <f t="shared" si="4"/>
        <v>10000</v>
      </c>
      <c r="F16" s="8">
        <f t="shared" si="4"/>
        <v>12000</v>
      </c>
      <c r="G16" s="8">
        <f t="shared" si="4"/>
        <v>8000</v>
      </c>
      <c r="H16" s="8">
        <f t="shared" si="4"/>
        <v>8000</v>
      </c>
      <c r="I16" s="22">
        <f t="shared" si="0"/>
        <v>-2000</v>
      </c>
      <c r="K16" s="22"/>
      <c r="L16" s="22"/>
    </row>
    <row r="17" spans="1:12" x14ac:dyDescent="0.25">
      <c r="A17" s="11" t="s">
        <v>56</v>
      </c>
      <c r="C17" s="14">
        <v>3000</v>
      </c>
      <c r="D17" s="14">
        <v>3500</v>
      </c>
      <c r="E17" s="14">
        <v>3500</v>
      </c>
      <c r="F17" s="14">
        <v>5000</v>
      </c>
      <c r="G17" s="14">
        <v>3500</v>
      </c>
      <c r="H17" s="14">
        <v>3500</v>
      </c>
      <c r="I17" s="22">
        <f t="shared" si="0"/>
        <v>0</v>
      </c>
      <c r="K17" s="22"/>
      <c r="L17" s="22"/>
    </row>
    <row r="18" spans="1:12" x14ac:dyDescent="0.25">
      <c r="A18" s="11" t="s">
        <v>57</v>
      </c>
      <c r="C18" s="14">
        <v>4000</v>
      </c>
      <c r="D18" s="14">
        <v>4500</v>
      </c>
      <c r="E18" s="14">
        <v>6500</v>
      </c>
      <c r="F18" s="14">
        <v>7000</v>
      </c>
      <c r="G18" s="14">
        <v>4500</v>
      </c>
      <c r="H18" s="14">
        <v>4500</v>
      </c>
      <c r="I18" s="22">
        <f t="shared" si="0"/>
        <v>-2000</v>
      </c>
      <c r="K18" s="22"/>
      <c r="L18" s="22"/>
    </row>
    <row r="19" spans="1:12" x14ac:dyDescent="0.25">
      <c r="A19" s="11" t="s">
        <v>58</v>
      </c>
      <c r="C19" s="14">
        <v>2000</v>
      </c>
      <c r="D19" s="14">
        <v>2500</v>
      </c>
      <c r="E19" s="14">
        <v>2500</v>
      </c>
      <c r="F19" s="14">
        <v>2500</v>
      </c>
      <c r="G19" s="14">
        <v>2500</v>
      </c>
      <c r="H19" s="14">
        <v>2500</v>
      </c>
      <c r="I19" s="22">
        <f t="shared" si="0"/>
        <v>0</v>
      </c>
      <c r="K19" s="22"/>
      <c r="L19" s="22"/>
    </row>
    <row r="20" spans="1:12" x14ac:dyDescent="0.25">
      <c r="E20" s="11"/>
      <c r="F20" s="11"/>
      <c r="G20" s="11"/>
      <c r="H20" s="11"/>
      <c r="I20" s="22">
        <f t="shared" si="0"/>
        <v>0</v>
      </c>
      <c r="K20" s="22"/>
      <c r="L20" s="22"/>
    </row>
    <row r="21" spans="1:12" x14ac:dyDescent="0.25">
      <c r="A21" s="10" t="s">
        <v>59</v>
      </c>
      <c r="B21" s="10"/>
      <c r="C21" s="8">
        <f>+SUM(C22:C23)</f>
        <v>150000</v>
      </c>
      <c r="D21" s="8">
        <f t="shared" ref="D21:H21" si="5">+SUM(D22:D23)</f>
        <v>150000</v>
      </c>
      <c r="E21" s="8">
        <f t="shared" si="5"/>
        <v>180000</v>
      </c>
      <c r="F21" s="8">
        <f t="shared" si="5"/>
        <v>185000</v>
      </c>
      <c r="G21" s="8">
        <f t="shared" si="5"/>
        <v>150000</v>
      </c>
      <c r="H21" s="8">
        <f t="shared" si="5"/>
        <v>150000</v>
      </c>
      <c r="I21" s="22">
        <f t="shared" si="0"/>
        <v>-30000</v>
      </c>
      <c r="K21" s="22"/>
      <c r="L21" s="22"/>
    </row>
    <row r="22" spans="1:12" x14ac:dyDescent="0.25">
      <c r="A22" s="11" t="s">
        <v>60</v>
      </c>
      <c r="C22" s="14">
        <v>100000</v>
      </c>
      <c r="D22" s="14">
        <v>100000</v>
      </c>
      <c r="E22" s="14">
        <v>120000</v>
      </c>
      <c r="F22" s="14">
        <v>130000</v>
      </c>
      <c r="G22" s="14">
        <v>100000</v>
      </c>
      <c r="H22" s="14">
        <v>100000</v>
      </c>
      <c r="I22" s="22">
        <f t="shared" si="0"/>
        <v>-20000</v>
      </c>
      <c r="K22" s="22"/>
      <c r="L22" s="22"/>
    </row>
    <row r="23" spans="1:12" x14ac:dyDescent="0.25">
      <c r="A23" s="11" t="s">
        <v>61</v>
      </c>
      <c r="C23" s="14">
        <v>50000</v>
      </c>
      <c r="D23" s="14">
        <v>50000</v>
      </c>
      <c r="E23" s="14">
        <v>60000</v>
      </c>
      <c r="F23" s="14">
        <v>55000</v>
      </c>
      <c r="G23" s="14">
        <v>50000</v>
      </c>
      <c r="H23" s="14">
        <v>50000</v>
      </c>
      <c r="I23" s="22">
        <f t="shared" si="0"/>
        <v>-10000</v>
      </c>
      <c r="K23" s="22"/>
      <c r="L23" s="22"/>
    </row>
    <row r="24" spans="1:12" x14ac:dyDescent="0.25">
      <c r="A24" s="12"/>
      <c r="B24" s="12"/>
      <c r="E24" s="11"/>
      <c r="F24" s="11"/>
      <c r="G24" s="11"/>
      <c r="H24" s="11"/>
      <c r="I24" s="22">
        <f t="shared" si="0"/>
        <v>0</v>
      </c>
      <c r="K24" s="22"/>
      <c r="L24" s="22"/>
    </row>
    <row r="25" spans="1:12" x14ac:dyDescent="0.25">
      <c r="A25" s="10" t="s">
        <v>62</v>
      </c>
      <c r="B25" s="10"/>
      <c r="C25" s="8">
        <f>+C26-C28+C31-C35+C40</f>
        <v>78000</v>
      </c>
      <c r="D25" s="8">
        <f t="shared" ref="D25:H25" si="6">+D26-D28+D31-D35+D40</f>
        <v>72000</v>
      </c>
      <c r="E25" s="8">
        <f t="shared" si="6"/>
        <v>62000</v>
      </c>
      <c r="F25" s="8">
        <f t="shared" si="6"/>
        <v>72000</v>
      </c>
      <c r="G25" s="8">
        <f t="shared" si="6"/>
        <v>22000</v>
      </c>
      <c r="H25" s="8">
        <f t="shared" si="6"/>
        <v>22000</v>
      </c>
      <c r="I25" s="22">
        <f t="shared" si="0"/>
        <v>10000</v>
      </c>
      <c r="K25" s="22"/>
      <c r="L25" s="22"/>
    </row>
    <row r="26" spans="1:12" x14ac:dyDescent="0.25">
      <c r="A26" s="12" t="s">
        <v>63</v>
      </c>
      <c r="B26" s="12"/>
      <c r="C26" s="8">
        <f>+SUM(C27:C27)</f>
        <v>100000</v>
      </c>
      <c r="D26" s="8">
        <f t="shared" ref="D26:H26" si="7">+SUM(D27:D27)</f>
        <v>100000</v>
      </c>
      <c r="E26" s="8">
        <f t="shared" si="7"/>
        <v>100000</v>
      </c>
      <c r="F26" s="8">
        <f t="shared" si="7"/>
        <v>100000</v>
      </c>
      <c r="G26" s="8">
        <f t="shared" si="7"/>
        <v>50000</v>
      </c>
      <c r="H26" s="8">
        <f t="shared" si="7"/>
        <v>50000</v>
      </c>
      <c r="I26" s="22">
        <f t="shared" si="0"/>
        <v>0</v>
      </c>
      <c r="K26" s="22"/>
      <c r="L26" s="22"/>
    </row>
    <row r="27" spans="1:12" x14ac:dyDescent="0.25">
      <c r="A27" s="11" t="s">
        <v>64</v>
      </c>
      <c r="C27" s="14">
        <v>100000</v>
      </c>
      <c r="D27" s="14">
        <v>100000</v>
      </c>
      <c r="E27" s="14">
        <v>100000</v>
      </c>
      <c r="F27" s="14">
        <v>100000</v>
      </c>
      <c r="G27" s="14">
        <v>50000</v>
      </c>
      <c r="H27" s="14">
        <v>50000</v>
      </c>
      <c r="I27" s="22">
        <f t="shared" si="0"/>
        <v>0</v>
      </c>
      <c r="K27" s="22"/>
      <c r="L27" s="22"/>
    </row>
    <row r="28" spans="1:12" x14ac:dyDescent="0.25">
      <c r="A28" s="12" t="s">
        <v>65</v>
      </c>
      <c r="B28" s="12"/>
      <c r="C28" s="8">
        <f>+C29+C30</f>
        <v>50000</v>
      </c>
      <c r="D28" s="8">
        <f t="shared" ref="D28:H28" si="8">+D29+D30</f>
        <v>60000</v>
      </c>
      <c r="E28" s="8">
        <f t="shared" si="8"/>
        <v>70000</v>
      </c>
      <c r="F28" s="8">
        <f t="shared" si="8"/>
        <v>60000</v>
      </c>
      <c r="G28" s="8">
        <f t="shared" si="8"/>
        <v>60000</v>
      </c>
      <c r="H28" s="8">
        <f t="shared" si="8"/>
        <v>60000</v>
      </c>
      <c r="I28" s="22">
        <f t="shared" si="0"/>
        <v>-10000</v>
      </c>
      <c r="K28" s="22"/>
      <c r="L28" s="22"/>
    </row>
    <row r="29" spans="1:12" x14ac:dyDescent="0.25">
      <c r="A29" s="11" t="s">
        <v>66</v>
      </c>
      <c r="C29" s="14">
        <v>50000</v>
      </c>
      <c r="D29" s="14">
        <v>60000</v>
      </c>
      <c r="E29" s="14">
        <v>70000</v>
      </c>
      <c r="F29" s="14">
        <v>60000</v>
      </c>
      <c r="G29" s="14">
        <v>60000</v>
      </c>
      <c r="H29" s="14">
        <v>60000</v>
      </c>
      <c r="I29" s="22">
        <f t="shared" si="0"/>
        <v>-10000</v>
      </c>
      <c r="K29" s="22"/>
      <c r="L29" s="22"/>
    </row>
    <row r="30" spans="1:12" x14ac:dyDescent="0.25">
      <c r="A30" s="11" t="s">
        <v>67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22">
        <f t="shared" si="0"/>
        <v>0</v>
      </c>
      <c r="K30" s="22"/>
      <c r="L30" s="22"/>
    </row>
    <row r="31" spans="1:12" x14ac:dyDescent="0.25">
      <c r="A31" s="12" t="s">
        <v>68</v>
      </c>
      <c r="B31" s="12"/>
      <c r="C31" s="8">
        <f>SUM(C32:C34)</f>
        <v>45000</v>
      </c>
      <c r="D31" s="8">
        <f t="shared" ref="D31:H31" si="9">SUM(D32:D34)</f>
        <v>53000</v>
      </c>
      <c r="E31" s="8">
        <f t="shared" si="9"/>
        <v>53000</v>
      </c>
      <c r="F31" s="8">
        <f t="shared" si="9"/>
        <v>53000</v>
      </c>
      <c r="G31" s="8">
        <f t="shared" si="9"/>
        <v>53000</v>
      </c>
      <c r="H31" s="8">
        <f t="shared" si="9"/>
        <v>53000</v>
      </c>
      <c r="I31" s="22">
        <f t="shared" si="0"/>
        <v>0</v>
      </c>
      <c r="K31" s="22"/>
      <c r="L31" s="22"/>
    </row>
    <row r="32" spans="1:12" x14ac:dyDescent="0.25">
      <c r="A32" s="11" t="s">
        <v>69</v>
      </c>
      <c r="C32" s="14">
        <v>30000</v>
      </c>
      <c r="D32" s="14">
        <v>38000</v>
      </c>
      <c r="E32" s="14">
        <v>38000</v>
      </c>
      <c r="F32" s="14">
        <v>38000</v>
      </c>
      <c r="G32" s="14">
        <v>38000</v>
      </c>
      <c r="H32" s="14">
        <v>38000</v>
      </c>
      <c r="I32" s="22">
        <f t="shared" si="0"/>
        <v>0</v>
      </c>
      <c r="K32" s="22"/>
      <c r="L32" s="22"/>
    </row>
    <row r="33" spans="1:12" x14ac:dyDescent="0.25">
      <c r="A33" s="11" t="s">
        <v>70</v>
      </c>
      <c r="C33" s="14">
        <v>10000</v>
      </c>
      <c r="D33" s="14">
        <v>10000</v>
      </c>
      <c r="E33" s="14">
        <v>10000</v>
      </c>
      <c r="F33" s="14">
        <v>10000</v>
      </c>
      <c r="G33" s="14">
        <v>10000</v>
      </c>
      <c r="H33" s="14">
        <v>10000</v>
      </c>
      <c r="I33" s="22">
        <f t="shared" si="0"/>
        <v>0</v>
      </c>
      <c r="K33" s="22"/>
      <c r="L33" s="22"/>
    </row>
    <row r="34" spans="1:12" x14ac:dyDescent="0.25">
      <c r="A34" s="11" t="s">
        <v>71</v>
      </c>
      <c r="C34" s="14">
        <v>5000</v>
      </c>
      <c r="D34" s="14">
        <v>5000</v>
      </c>
      <c r="E34" s="14">
        <v>5000</v>
      </c>
      <c r="F34" s="14">
        <v>5000</v>
      </c>
      <c r="G34" s="14">
        <v>5000</v>
      </c>
      <c r="H34" s="14">
        <v>5000</v>
      </c>
      <c r="I34" s="22">
        <f t="shared" si="0"/>
        <v>0</v>
      </c>
      <c r="K34" s="22"/>
      <c r="L34" s="22"/>
    </row>
    <row r="35" spans="1:12" x14ac:dyDescent="0.25">
      <c r="A35" s="12" t="s">
        <v>72</v>
      </c>
      <c r="B35" s="12"/>
      <c r="C35" s="8">
        <f>+SUM(C36:C39)</f>
        <v>17000</v>
      </c>
      <c r="D35" s="8">
        <f t="shared" ref="D35:H35" si="10">+SUM(D36:D39)</f>
        <v>21000</v>
      </c>
      <c r="E35" s="8">
        <f t="shared" si="10"/>
        <v>21000</v>
      </c>
      <c r="F35" s="8">
        <f t="shared" si="10"/>
        <v>21000</v>
      </c>
      <c r="G35" s="8">
        <f t="shared" si="10"/>
        <v>21000</v>
      </c>
      <c r="H35" s="8">
        <f t="shared" si="10"/>
        <v>21000</v>
      </c>
      <c r="I35" s="22">
        <f t="shared" si="0"/>
        <v>0</v>
      </c>
      <c r="K35" s="22"/>
      <c r="L35" s="22"/>
    </row>
    <row r="36" spans="1:12" x14ac:dyDescent="0.25">
      <c r="A36" s="11" t="s">
        <v>73</v>
      </c>
      <c r="C36" s="14">
        <v>10000</v>
      </c>
      <c r="D36" s="14">
        <v>12000</v>
      </c>
      <c r="E36" s="14">
        <v>12000</v>
      </c>
      <c r="F36" s="14">
        <v>12000</v>
      </c>
      <c r="G36" s="14">
        <v>12000</v>
      </c>
      <c r="H36" s="14">
        <v>12000</v>
      </c>
      <c r="I36" s="22">
        <f t="shared" si="0"/>
        <v>0</v>
      </c>
      <c r="K36" s="22"/>
      <c r="L36" s="22"/>
    </row>
    <row r="37" spans="1:12" x14ac:dyDescent="0.25">
      <c r="A37" s="11" t="s">
        <v>74</v>
      </c>
      <c r="C37" s="14">
        <v>5000</v>
      </c>
      <c r="D37" s="14">
        <v>6500</v>
      </c>
      <c r="E37" s="14">
        <v>6500</v>
      </c>
      <c r="F37" s="14">
        <v>6500</v>
      </c>
      <c r="G37" s="14">
        <v>6500</v>
      </c>
      <c r="H37" s="14">
        <v>6500</v>
      </c>
      <c r="I37" s="22">
        <f t="shared" si="0"/>
        <v>0</v>
      </c>
      <c r="K37" s="22"/>
      <c r="L37" s="22"/>
    </row>
    <row r="38" spans="1:12" x14ac:dyDescent="0.25">
      <c r="A38" s="11" t="s">
        <v>75</v>
      </c>
      <c r="C38" s="14">
        <v>2000</v>
      </c>
      <c r="D38" s="14">
        <v>2500</v>
      </c>
      <c r="E38" s="14">
        <v>2500</v>
      </c>
      <c r="F38" s="14">
        <v>2500</v>
      </c>
      <c r="G38" s="14">
        <v>2500</v>
      </c>
      <c r="H38" s="14">
        <v>2500</v>
      </c>
      <c r="I38" s="22">
        <f t="shared" si="0"/>
        <v>0</v>
      </c>
      <c r="K38" s="22"/>
      <c r="L38" s="22"/>
    </row>
    <row r="39" spans="1:12" x14ac:dyDescent="0.25">
      <c r="A39" s="11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22">
        <f t="shared" si="0"/>
        <v>0</v>
      </c>
      <c r="K39" s="22"/>
      <c r="L39" s="22"/>
    </row>
    <row r="40" spans="1:12" x14ac:dyDescent="0.25">
      <c r="A40" s="12" t="s">
        <v>77</v>
      </c>
      <c r="B40" s="12"/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22">
        <f t="shared" si="0"/>
        <v>0</v>
      </c>
      <c r="K40" s="22"/>
      <c r="L40" s="22"/>
    </row>
    <row r="41" spans="1:12" x14ac:dyDescent="0.25">
      <c r="A41" s="12"/>
      <c r="B41" s="12"/>
      <c r="E41" s="11"/>
      <c r="F41" s="11"/>
      <c r="G41" s="11"/>
      <c r="H41" s="11"/>
      <c r="I41" s="22">
        <f t="shared" si="0"/>
        <v>0</v>
      </c>
      <c r="K41" s="22"/>
      <c r="L41" s="22"/>
    </row>
    <row r="42" spans="1:12" x14ac:dyDescent="0.25">
      <c r="A42" s="10" t="s">
        <v>28</v>
      </c>
      <c r="B42" s="10"/>
      <c r="C42" s="8">
        <f>+C43-C47</f>
        <v>7000</v>
      </c>
      <c r="D42" s="8">
        <f t="shared" ref="D42:H42" si="11">+D43-D47</f>
        <v>7500</v>
      </c>
      <c r="E42" s="8">
        <f t="shared" si="11"/>
        <v>7500</v>
      </c>
      <c r="F42" s="8">
        <f t="shared" si="11"/>
        <v>7500</v>
      </c>
      <c r="G42" s="8">
        <f t="shared" si="11"/>
        <v>7500</v>
      </c>
      <c r="H42" s="8">
        <f t="shared" si="11"/>
        <v>7500</v>
      </c>
      <c r="I42" s="22">
        <f t="shared" si="0"/>
        <v>0</v>
      </c>
      <c r="K42" s="22"/>
      <c r="L42" s="22"/>
    </row>
    <row r="43" spans="1:12" x14ac:dyDescent="0.25">
      <c r="A43" s="12" t="s">
        <v>78</v>
      </c>
      <c r="B43" s="12"/>
      <c r="C43" s="8">
        <f>+SUM(C44:C46)</f>
        <v>23000</v>
      </c>
      <c r="D43" s="8">
        <f t="shared" ref="D43:H43" si="12">+SUM(D44:D46)</f>
        <v>27000</v>
      </c>
      <c r="E43" s="8">
        <f t="shared" si="12"/>
        <v>27000</v>
      </c>
      <c r="F43" s="8">
        <f t="shared" si="12"/>
        <v>27000</v>
      </c>
      <c r="G43" s="8">
        <f t="shared" si="12"/>
        <v>27000</v>
      </c>
      <c r="H43" s="8">
        <f t="shared" si="12"/>
        <v>27000</v>
      </c>
      <c r="I43" s="22">
        <f t="shared" si="0"/>
        <v>0</v>
      </c>
      <c r="K43" s="22"/>
      <c r="L43" s="22"/>
    </row>
    <row r="44" spans="1:12" x14ac:dyDescent="0.25">
      <c r="A44" s="11" t="s">
        <v>79</v>
      </c>
      <c r="C44" s="14">
        <v>20000</v>
      </c>
      <c r="D44" s="14">
        <v>22000</v>
      </c>
      <c r="E44" s="14">
        <v>22000</v>
      </c>
      <c r="F44" s="14">
        <v>22000</v>
      </c>
      <c r="G44" s="14">
        <v>22000</v>
      </c>
      <c r="H44" s="14">
        <v>22000</v>
      </c>
      <c r="I44" s="22">
        <f t="shared" si="0"/>
        <v>0</v>
      </c>
      <c r="K44" s="22"/>
      <c r="L44" s="22"/>
    </row>
    <row r="45" spans="1:12" x14ac:dyDescent="0.25">
      <c r="A45" s="11" t="s">
        <v>80</v>
      </c>
      <c r="C45" s="14">
        <v>2000</v>
      </c>
      <c r="D45" s="14">
        <v>3000</v>
      </c>
      <c r="E45" s="14">
        <v>3000</v>
      </c>
      <c r="F45" s="14">
        <v>3000</v>
      </c>
      <c r="G45" s="14">
        <v>3000</v>
      </c>
      <c r="H45" s="14">
        <v>3000</v>
      </c>
      <c r="I45" s="22">
        <f t="shared" si="0"/>
        <v>0</v>
      </c>
      <c r="K45" s="22"/>
      <c r="L45" s="22"/>
    </row>
    <row r="46" spans="1:12" x14ac:dyDescent="0.25">
      <c r="A46" s="11" t="s">
        <v>81</v>
      </c>
      <c r="C46" s="14">
        <v>1000</v>
      </c>
      <c r="D46" s="14">
        <v>2000</v>
      </c>
      <c r="E46" s="14">
        <v>2000</v>
      </c>
      <c r="F46" s="14">
        <v>2000</v>
      </c>
      <c r="G46" s="14">
        <v>2000</v>
      </c>
      <c r="H46" s="14">
        <v>2000</v>
      </c>
      <c r="I46" s="22">
        <f t="shared" si="0"/>
        <v>0</v>
      </c>
      <c r="K46" s="22"/>
      <c r="L46" s="22"/>
    </row>
    <row r="47" spans="1:12" x14ac:dyDescent="0.25">
      <c r="A47" s="12" t="s">
        <v>82</v>
      </c>
      <c r="B47" s="12"/>
      <c r="C47" s="8">
        <f>SUM(C48:C51)</f>
        <v>16000</v>
      </c>
      <c r="D47" s="8">
        <f t="shared" ref="D47:H47" si="13">SUM(D48:D51)</f>
        <v>19500</v>
      </c>
      <c r="E47" s="8">
        <f t="shared" si="13"/>
        <v>19500</v>
      </c>
      <c r="F47" s="8">
        <f t="shared" si="13"/>
        <v>19500</v>
      </c>
      <c r="G47" s="8">
        <f t="shared" si="13"/>
        <v>19500</v>
      </c>
      <c r="H47" s="8">
        <f t="shared" si="13"/>
        <v>19500</v>
      </c>
      <c r="I47" s="22">
        <f t="shared" si="0"/>
        <v>0</v>
      </c>
      <c r="K47" s="22"/>
      <c r="L47" s="22"/>
    </row>
    <row r="48" spans="1:12" x14ac:dyDescent="0.25">
      <c r="A48" s="11" t="s">
        <v>83</v>
      </c>
      <c r="C48" s="14">
        <v>15000</v>
      </c>
      <c r="D48" s="14">
        <v>17500</v>
      </c>
      <c r="E48" s="14">
        <v>17500</v>
      </c>
      <c r="F48" s="14">
        <v>17500</v>
      </c>
      <c r="G48" s="14">
        <v>17500</v>
      </c>
      <c r="H48" s="14">
        <v>17500</v>
      </c>
      <c r="I48" s="22">
        <f t="shared" si="0"/>
        <v>0</v>
      </c>
      <c r="K48" s="22"/>
      <c r="L48" s="22"/>
    </row>
    <row r="49" spans="1:12" x14ac:dyDescent="0.25">
      <c r="A49" s="11" t="s">
        <v>84</v>
      </c>
      <c r="C49" s="14">
        <v>500</v>
      </c>
      <c r="D49" s="14">
        <v>1000</v>
      </c>
      <c r="E49" s="14">
        <v>1000</v>
      </c>
      <c r="F49" s="14">
        <v>1000</v>
      </c>
      <c r="G49" s="14">
        <v>1000</v>
      </c>
      <c r="H49" s="14">
        <v>1000</v>
      </c>
      <c r="I49" s="22">
        <f t="shared" si="0"/>
        <v>0</v>
      </c>
      <c r="K49" s="22"/>
      <c r="L49" s="22"/>
    </row>
    <row r="50" spans="1:12" x14ac:dyDescent="0.25">
      <c r="A50" s="11" t="s">
        <v>85</v>
      </c>
      <c r="C50" s="14">
        <v>500</v>
      </c>
      <c r="D50" s="14">
        <v>1000</v>
      </c>
      <c r="E50" s="14">
        <v>1000</v>
      </c>
      <c r="F50" s="14">
        <v>1000</v>
      </c>
      <c r="G50" s="14">
        <v>1000</v>
      </c>
      <c r="H50" s="14">
        <v>1000</v>
      </c>
      <c r="I50" s="22">
        <f t="shared" si="0"/>
        <v>0</v>
      </c>
      <c r="K50" s="22"/>
      <c r="L50" s="22"/>
    </row>
    <row r="51" spans="1:12" x14ac:dyDescent="0.25">
      <c r="A51" s="11" t="s">
        <v>86</v>
      </c>
      <c r="C51" s="14">
        <v>0</v>
      </c>
      <c r="D51" s="14"/>
      <c r="E51" s="14"/>
      <c r="F51" s="14"/>
      <c r="G51" s="14"/>
      <c r="H51" s="14"/>
      <c r="I51" s="22">
        <f t="shared" si="0"/>
        <v>0</v>
      </c>
      <c r="K51" s="22"/>
      <c r="L51" s="22"/>
    </row>
    <row r="52" spans="1:12" x14ac:dyDescent="0.25">
      <c r="C52" s="9"/>
      <c r="D52" s="9"/>
      <c r="E52" s="9"/>
      <c r="F52" s="9"/>
      <c r="G52" s="9"/>
      <c r="H52" s="9"/>
      <c r="I52" s="22">
        <f t="shared" si="0"/>
        <v>0</v>
      </c>
      <c r="K52" s="22"/>
      <c r="L52" s="22"/>
    </row>
    <row r="53" spans="1:12" x14ac:dyDescent="0.25">
      <c r="A53" s="10" t="s">
        <v>187</v>
      </c>
      <c r="B53" s="10"/>
      <c r="C53" s="8">
        <f>+C54</f>
        <v>15000</v>
      </c>
      <c r="D53" s="8">
        <f>+D54</f>
        <v>18000</v>
      </c>
      <c r="E53" s="8">
        <f t="shared" ref="E53:H53" si="14">+E54</f>
        <v>18000</v>
      </c>
      <c r="F53" s="8">
        <f t="shared" si="14"/>
        <v>18000</v>
      </c>
      <c r="G53" s="8">
        <f t="shared" si="14"/>
        <v>18000</v>
      </c>
      <c r="H53" s="8">
        <f t="shared" si="14"/>
        <v>18000</v>
      </c>
      <c r="I53" s="22">
        <f t="shared" si="0"/>
        <v>0</v>
      </c>
      <c r="K53" s="22"/>
      <c r="L53" s="22"/>
    </row>
    <row r="54" spans="1:12" x14ac:dyDescent="0.25">
      <c r="A54" s="12" t="s">
        <v>188</v>
      </c>
      <c r="B54" s="12"/>
      <c r="C54" s="14">
        <v>15000</v>
      </c>
      <c r="D54" s="14">
        <v>18000</v>
      </c>
      <c r="E54" s="14">
        <v>18000</v>
      </c>
      <c r="F54" s="14">
        <v>18000</v>
      </c>
      <c r="G54" s="14">
        <v>18000</v>
      </c>
      <c r="H54" s="14">
        <v>18000</v>
      </c>
      <c r="I54" s="22">
        <f t="shared" si="0"/>
        <v>0</v>
      </c>
      <c r="K54" s="22"/>
      <c r="L54" s="22"/>
    </row>
    <row r="55" spans="1:12" x14ac:dyDescent="0.25">
      <c r="E55" s="11"/>
      <c r="F55" s="11"/>
      <c r="G55" s="11"/>
      <c r="H55" s="11"/>
      <c r="I55" s="22">
        <f t="shared" si="0"/>
        <v>0</v>
      </c>
      <c r="K55" s="22"/>
      <c r="L55" s="22"/>
    </row>
    <row r="56" spans="1:12" x14ac:dyDescent="0.25">
      <c r="A56" s="10" t="s">
        <v>87</v>
      </c>
      <c r="B56" s="10"/>
      <c r="C56" s="8">
        <f>+C42+C25+C21+C7+C5+C53</f>
        <v>576000</v>
      </c>
      <c r="D56" s="8">
        <f t="shared" ref="D56:H56" si="15">+D42+D25+D21+D7+D5+D53</f>
        <v>629500</v>
      </c>
      <c r="E56" s="8">
        <f t="shared" si="15"/>
        <v>700760</v>
      </c>
      <c r="F56" s="8">
        <f t="shared" si="15"/>
        <v>690000</v>
      </c>
      <c r="G56" s="8">
        <f t="shared" si="15"/>
        <v>579500</v>
      </c>
      <c r="H56" s="8">
        <f t="shared" si="15"/>
        <v>579500</v>
      </c>
      <c r="I56" s="22">
        <f t="shared" si="0"/>
        <v>-71260</v>
      </c>
      <c r="K56" s="22"/>
      <c r="L56" s="22"/>
    </row>
    <row r="57" spans="1:12" x14ac:dyDescent="0.25">
      <c r="E57" s="22"/>
      <c r="F57" s="22"/>
      <c r="I57" s="22">
        <f t="shared" si="0"/>
        <v>0</v>
      </c>
      <c r="K57" s="22"/>
      <c r="L57" s="22"/>
    </row>
    <row r="58" spans="1:12" x14ac:dyDescent="0.25">
      <c r="A58" s="10" t="s">
        <v>88</v>
      </c>
      <c r="B58" s="10"/>
      <c r="C58" s="28">
        <f>+C3</f>
        <v>2009</v>
      </c>
      <c r="D58" s="28">
        <f>+D3</f>
        <v>2010</v>
      </c>
      <c r="E58" s="28">
        <f t="shared" ref="E58:H58" si="16">+E3</f>
        <v>2011</v>
      </c>
      <c r="F58" s="28">
        <f t="shared" si="16"/>
        <v>2012</v>
      </c>
      <c r="G58" s="28">
        <f t="shared" si="16"/>
        <v>2013</v>
      </c>
      <c r="H58" s="28">
        <f t="shared" si="16"/>
        <v>2014</v>
      </c>
      <c r="I58" s="22">
        <f t="shared" si="0"/>
        <v>-1</v>
      </c>
      <c r="K58" s="22"/>
      <c r="L58" s="22"/>
    </row>
    <row r="59" spans="1:12" x14ac:dyDescent="0.25">
      <c r="E59" s="22"/>
      <c r="F59" s="22"/>
      <c r="I59" s="22">
        <f t="shared" si="0"/>
        <v>0</v>
      </c>
      <c r="K59" s="22"/>
      <c r="L59" s="22"/>
    </row>
    <row r="60" spans="1:12" x14ac:dyDescent="0.25">
      <c r="A60" s="10" t="s">
        <v>89</v>
      </c>
      <c r="B60" s="10"/>
      <c r="C60" s="8">
        <f>+C61</f>
        <v>20000</v>
      </c>
      <c r="D60" s="8">
        <f t="shared" ref="D60:H60" si="17">+D61</f>
        <v>52500</v>
      </c>
      <c r="E60" s="8">
        <f t="shared" si="17"/>
        <v>40000</v>
      </c>
      <c r="F60" s="8">
        <f t="shared" si="17"/>
        <v>108000</v>
      </c>
      <c r="G60" s="8">
        <f t="shared" si="17"/>
        <v>32500</v>
      </c>
      <c r="H60" s="8">
        <f t="shared" si="17"/>
        <v>2500</v>
      </c>
      <c r="I60" s="22">
        <f t="shared" si="0"/>
        <v>12500</v>
      </c>
      <c r="K60" s="22"/>
      <c r="L60" s="22"/>
    </row>
    <row r="61" spans="1:12" x14ac:dyDescent="0.25">
      <c r="A61" s="12" t="s">
        <v>90</v>
      </c>
      <c r="B61" s="12"/>
      <c r="C61" s="14">
        <v>20000</v>
      </c>
      <c r="D61" s="14">
        <v>52500</v>
      </c>
      <c r="E61" s="14">
        <v>40000</v>
      </c>
      <c r="F61" s="14">
        <f>75500+32500</f>
        <v>108000</v>
      </c>
      <c r="G61" s="14">
        <v>32500</v>
      </c>
      <c r="H61" s="14">
        <v>2500</v>
      </c>
      <c r="I61" s="22">
        <f t="shared" si="0"/>
        <v>12500</v>
      </c>
      <c r="K61" s="22"/>
      <c r="L61" s="22"/>
    </row>
    <row r="62" spans="1:12" x14ac:dyDescent="0.25">
      <c r="A62" s="12"/>
      <c r="B62" s="12"/>
      <c r="E62" s="11"/>
      <c r="F62" s="11"/>
      <c r="G62" s="11"/>
      <c r="H62" s="11"/>
      <c r="I62" s="22">
        <f t="shared" si="0"/>
        <v>0</v>
      </c>
      <c r="K62" s="22"/>
      <c r="L62" s="22"/>
    </row>
    <row r="63" spans="1:12" x14ac:dyDescent="0.25">
      <c r="A63" s="10" t="s">
        <v>91</v>
      </c>
      <c r="B63" s="10"/>
      <c r="C63" s="8">
        <f>+C64+C67+C68+C70+C72+C73+C74</f>
        <v>392000</v>
      </c>
      <c r="D63" s="8">
        <f t="shared" ref="D63:H63" si="18">+D64+D67+D68+D70+D72+D73+D74</f>
        <v>396500</v>
      </c>
      <c r="E63" s="8">
        <f t="shared" si="18"/>
        <v>394500</v>
      </c>
      <c r="F63" s="8">
        <f t="shared" si="18"/>
        <v>396500</v>
      </c>
      <c r="G63" s="8">
        <f t="shared" si="18"/>
        <v>401500</v>
      </c>
      <c r="H63" s="8">
        <f t="shared" si="18"/>
        <v>396500</v>
      </c>
      <c r="I63" s="22">
        <f t="shared" si="0"/>
        <v>2000</v>
      </c>
      <c r="K63" s="22"/>
      <c r="L63" s="22"/>
    </row>
    <row r="64" spans="1:12" x14ac:dyDescent="0.25">
      <c r="A64" s="12" t="s">
        <v>92</v>
      </c>
      <c r="B64" s="12"/>
      <c r="C64" s="8">
        <f>+SUM(C65:C66)</f>
        <v>350000</v>
      </c>
      <c r="D64" s="8">
        <f t="shared" ref="D64:H64" si="19">+SUM(D65:D66)</f>
        <v>353000</v>
      </c>
      <c r="E64" s="8">
        <f t="shared" si="19"/>
        <v>340000</v>
      </c>
      <c r="F64" s="8">
        <f t="shared" si="19"/>
        <v>353000</v>
      </c>
      <c r="G64" s="8">
        <f t="shared" si="19"/>
        <v>353000</v>
      </c>
      <c r="H64" s="8">
        <f t="shared" si="19"/>
        <v>353000</v>
      </c>
      <c r="I64" s="22">
        <f t="shared" si="0"/>
        <v>13000</v>
      </c>
      <c r="K64" s="22"/>
      <c r="L64" s="22"/>
    </row>
    <row r="65" spans="1:12" x14ac:dyDescent="0.25">
      <c r="A65" s="11" t="s">
        <v>93</v>
      </c>
      <c r="C65" s="14">
        <v>250000</v>
      </c>
      <c r="D65" s="14">
        <v>273000</v>
      </c>
      <c r="E65" s="14">
        <v>250000</v>
      </c>
      <c r="F65" s="14">
        <v>273000</v>
      </c>
      <c r="G65" s="14">
        <v>273000</v>
      </c>
      <c r="H65" s="14">
        <v>273000</v>
      </c>
      <c r="I65" s="22">
        <f t="shared" si="0"/>
        <v>23000</v>
      </c>
      <c r="K65" s="22"/>
      <c r="L65" s="22"/>
    </row>
    <row r="66" spans="1:12" x14ac:dyDescent="0.25">
      <c r="A66" s="11" t="s">
        <v>94</v>
      </c>
      <c r="C66" s="14">
        <v>100000</v>
      </c>
      <c r="D66" s="14">
        <v>80000</v>
      </c>
      <c r="E66" s="14">
        <v>90000</v>
      </c>
      <c r="F66" s="14">
        <v>80000</v>
      </c>
      <c r="G66" s="14">
        <v>80000</v>
      </c>
      <c r="H66" s="14">
        <v>80000</v>
      </c>
      <c r="I66" s="22">
        <f t="shared" si="0"/>
        <v>-10000</v>
      </c>
      <c r="K66" s="22"/>
      <c r="L66" s="22"/>
    </row>
    <row r="67" spans="1:12" x14ac:dyDescent="0.25">
      <c r="A67" s="12" t="s">
        <v>95</v>
      </c>
      <c r="B67" s="12"/>
      <c r="C67" s="14">
        <v>10000</v>
      </c>
      <c r="D67" s="14">
        <v>12000</v>
      </c>
      <c r="E67" s="14">
        <v>12000</v>
      </c>
      <c r="F67" s="14">
        <v>12000</v>
      </c>
      <c r="G67" s="14">
        <v>12000</v>
      </c>
      <c r="H67" s="14">
        <v>12000</v>
      </c>
      <c r="I67" s="22">
        <f t="shared" si="0"/>
        <v>0</v>
      </c>
      <c r="K67" s="22"/>
      <c r="L67" s="22"/>
    </row>
    <row r="68" spans="1:12" x14ac:dyDescent="0.25">
      <c r="A68" s="12" t="s">
        <v>96</v>
      </c>
      <c r="B68" s="12"/>
      <c r="C68" s="8">
        <f>+C69</f>
        <v>8000</v>
      </c>
      <c r="D68" s="8">
        <f>+D69</f>
        <v>5000</v>
      </c>
      <c r="E68" s="8">
        <f t="shared" ref="E68:H68" si="20">+E69</f>
        <v>5000</v>
      </c>
      <c r="F68" s="8">
        <f t="shared" si="20"/>
        <v>5000</v>
      </c>
      <c r="G68" s="8">
        <f t="shared" si="20"/>
        <v>5000</v>
      </c>
      <c r="H68" s="8">
        <f t="shared" si="20"/>
        <v>5000</v>
      </c>
      <c r="I68" s="22">
        <f t="shared" si="0"/>
        <v>0</v>
      </c>
      <c r="K68" s="22"/>
      <c r="L68" s="22"/>
    </row>
    <row r="69" spans="1:12" x14ac:dyDescent="0.25">
      <c r="A69" s="11" t="s">
        <v>97</v>
      </c>
      <c r="C69" s="14">
        <v>8000</v>
      </c>
      <c r="D69" s="14">
        <v>5000</v>
      </c>
      <c r="E69" s="14">
        <v>5000</v>
      </c>
      <c r="F69" s="14">
        <v>5000</v>
      </c>
      <c r="G69" s="14">
        <v>5000</v>
      </c>
      <c r="H69" s="14">
        <v>5000</v>
      </c>
      <c r="I69" s="22">
        <f t="shared" si="0"/>
        <v>0</v>
      </c>
      <c r="K69" s="22"/>
      <c r="L69" s="22"/>
    </row>
    <row r="70" spans="1:12" x14ac:dyDescent="0.25">
      <c r="A70" s="10" t="s">
        <v>98</v>
      </c>
      <c r="B70" s="10"/>
      <c r="C70" s="8">
        <f>+C71</f>
        <v>10000</v>
      </c>
      <c r="D70" s="8">
        <f t="shared" ref="D70:H70" si="21">+D71</f>
        <v>12000</v>
      </c>
      <c r="E70" s="8">
        <f t="shared" si="21"/>
        <v>15000</v>
      </c>
      <c r="F70" s="8">
        <f t="shared" si="21"/>
        <v>12000</v>
      </c>
      <c r="G70" s="8">
        <f t="shared" si="21"/>
        <v>12000</v>
      </c>
      <c r="H70" s="8">
        <f t="shared" si="21"/>
        <v>12000</v>
      </c>
      <c r="I70" s="22">
        <f t="shared" ref="I70:I93" si="22">+D70-E70</f>
        <v>-3000</v>
      </c>
      <c r="K70" s="22"/>
      <c r="L70" s="22"/>
    </row>
    <row r="71" spans="1:12" x14ac:dyDescent="0.25">
      <c r="A71" s="11" t="s">
        <v>99</v>
      </c>
      <c r="C71" s="14">
        <v>10000</v>
      </c>
      <c r="D71" s="14">
        <v>12000</v>
      </c>
      <c r="E71" s="14">
        <v>15000</v>
      </c>
      <c r="F71" s="14">
        <v>12000</v>
      </c>
      <c r="G71" s="14">
        <v>12000</v>
      </c>
      <c r="H71" s="14">
        <v>12000</v>
      </c>
      <c r="I71" s="22">
        <f t="shared" si="22"/>
        <v>-3000</v>
      </c>
      <c r="K71" s="22"/>
      <c r="L71" s="22"/>
    </row>
    <row r="72" spans="1:12" x14ac:dyDescent="0.25">
      <c r="A72" s="12" t="s">
        <v>100</v>
      </c>
      <c r="B72" s="12"/>
      <c r="C72" s="14">
        <v>4000</v>
      </c>
      <c r="D72" s="14">
        <v>6000</v>
      </c>
      <c r="E72" s="14">
        <v>8000</v>
      </c>
      <c r="F72" s="14">
        <v>7000</v>
      </c>
      <c r="G72" s="14">
        <v>6000</v>
      </c>
      <c r="H72" s="14">
        <v>7000</v>
      </c>
      <c r="I72" s="22">
        <f t="shared" si="22"/>
        <v>-2000</v>
      </c>
      <c r="K72" s="22"/>
      <c r="L72" s="22"/>
    </row>
    <row r="73" spans="1:12" x14ac:dyDescent="0.25">
      <c r="A73" s="12" t="s">
        <v>101</v>
      </c>
      <c r="B73" s="12"/>
      <c r="C73" s="14">
        <v>3000</v>
      </c>
      <c r="D73" s="14">
        <v>2000</v>
      </c>
      <c r="E73" s="14">
        <v>7000</v>
      </c>
      <c r="F73" s="14">
        <v>6000</v>
      </c>
      <c r="G73" s="14">
        <v>6000</v>
      </c>
      <c r="H73" s="14">
        <v>5000</v>
      </c>
      <c r="I73" s="22">
        <f t="shared" si="22"/>
        <v>-5000</v>
      </c>
      <c r="K73" s="22"/>
      <c r="L73" s="22"/>
    </row>
    <row r="74" spans="1:12" x14ac:dyDescent="0.25">
      <c r="A74" s="12" t="s">
        <v>102</v>
      </c>
      <c r="B74" s="12"/>
      <c r="C74" s="8">
        <f>+SUM(C75:C76)</f>
        <v>7000</v>
      </c>
      <c r="D74" s="8">
        <f t="shared" ref="D74:H74" si="23">+SUM(D75:D76)</f>
        <v>6500</v>
      </c>
      <c r="E74" s="8">
        <f t="shared" si="23"/>
        <v>7500</v>
      </c>
      <c r="F74" s="8">
        <f t="shared" si="23"/>
        <v>1500</v>
      </c>
      <c r="G74" s="8">
        <f t="shared" si="23"/>
        <v>7500</v>
      </c>
      <c r="H74" s="8">
        <f t="shared" si="23"/>
        <v>2500</v>
      </c>
      <c r="I74" s="22">
        <f t="shared" si="22"/>
        <v>-1000</v>
      </c>
      <c r="K74" s="22"/>
      <c r="L74" s="22"/>
    </row>
    <row r="75" spans="1:12" x14ac:dyDescent="0.25">
      <c r="A75" s="11" t="s">
        <v>103</v>
      </c>
      <c r="C75" s="14">
        <v>5000</v>
      </c>
      <c r="D75" s="14">
        <v>4000</v>
      </c>
      <c r="E75" s="14">
        <v>5000</v>
      </c>
      <c r="F75" s="14">
        <v>500</v>
      </c>
      <c r="G75" s="14">
        <v>5000</v>
      </c>
      <c r="H75" s="14">
        <v>0</v>
      </c>
      <c r="I75" s="22">
        <f t="shared" si="22"/>
        <v>-1000</v>
      </c>
      <c r="K75" s="22"/>
      <c r="L75" s="22"/>
    </row>
    <row r="76" spans="1:12" x14ac:dyDescent="0.25">
      <c r="A76" s="11" t="s">
        <v>104</v>
      </c>
      <c r="C76" s="14">
        <v>2000</v>
      </c>
      <c r="D76" s="14">
        <v>2500</v>
      </c>
      <c r="E76" s="14">
        <v>2500</v>
      </c>
      <c r="F76" s="14">
        <v>1000</v>
      </c>
      <c r="G76" s="14">
        <v>2500</v>
      </c>
      <c r="H76" s="14">
        <v>2500</v>
      </c>
      <c r="I76" s="22">
        <f t="shared" si="22"/>
        <v>0</v>
      </c>
      <c r="K76" s="22"/>
      <c r="L76" s="22"/>
    </row>
    <row r="77" spans="1:12" x14ac:dyDescent="0.25">
      <c r="A77" s="10"/>
      <c r="B77" s="10"/>
      <c r="C77" s="13"/>
      <c r="D77" s="13"/>
      <c r="E77" s="13"/>
      <c r="F77" s="13"/>
      <c r="G77" s="13"/>
      <c r="H77" s="13"/>
      <c r="I77" s="22">
        <f t="shared" si="22"/>
        <v>0</v>
      </c>
      <c r="K77" s="22"/>
      <c r="L77" s="22"/>
    </row>
    <row r="78" spans="1:12" x14ac:dyDescent="0.25">
      <c r="A78" s="10" t="s">
        <v>105</v>
      </c>
      <c r="B78" s="10"/>
      <c r="C78" s="8">
        <f>+C79+C80+C81</f>
        <v>102500</v>
      </c>
      <c r="D78" s="8">
        <f>+D79+D80+D81</f>
        <v>73240</v>
      </c>
      <c r="E78" s="8">
        <f t="shared" ref="E78:H78" si="24">+E79+E80+E81</f>
        <v>78000</v>
      </c>
      <c r="F78" s="8">
        <f t="shared" si="24"/>
        <v>73240</v>
      </c>
      <c r="G78" s="8">
        <f t="shared" si="24"/>
        <v>73240</v>
      </c>
      <c r="H78" s="8">
        <f t="shared" si="24"/>
        <v>73240</v>
      </c>
      <c r="I78" s="22">
        <f t="shared" si="22"/>
        <v>-4760</v>
      </c>
      <c r="K78" s="22"/>
      <c r="L78" s="22"/>
    </row>
    <row r="79" spans="1:12" x14ac:dyDescent="0.25">
      <c r="A79" s="10" t="s">
        <v>106</v>
      </c>
      <c r="B79" s="10"/>
      <c r="C79" s="14">
        <f>107000-11500</f>
        <v>95500</v>
      </c>
      <c r="D79" s="14">
        <v>64740</v>
      </c>
      <c r="E79" s="14">
        <v>69500</v>
      </c>
      <c r="F79" s="14">
        <v>64740</v>
      </c>
      <c r="G79" s="14">
        <v>64740</v>
      </c>
      <c r="H79" s="14">
        <v>64740</v>
      </c>
      <c r="I79" s="22">
        <f t="shared" si="22"/>
        <v>-4760</v>
      </c>
      <c r="K79" s="22"/>
      <c r="L79" s="22"/>
    </row>
    <row r="80" spans="1:12" x14ac:dyDescent="0.25">
      <c r="A80" s="10" t="s">
        <v>107</v>
      </c>
      <c r="B80" s="10"/>
      <c r="C80" s="14">
        <v>5000</v>
      </c>
      <c r="D80" s="14">
        <v>6000</v>
      </c>
      <c r="E80" s="14">
        <v>6000</v>
      </c>
      <c r="F80" s="14">
        <v>6000</v>
      </c>
      <c r="G80" s="14">
        <v>6000</v>
      </c>
      <c r="H80" s="14">
        <v>6000</v>
      </c>
      <c r="I80" s="22">
        <f t="shared" si="22"/>
        <v>0</v>
      </c>
      <c r="K80" s="22"/>
      <c r="L80" s="22"/>
    </row>
    <row r="81" spans="1:12" x14ac:dyDescent="0.25">
      <c r="A81" s="10" t="s">
        <v>108</v>
      </c>
      <c r="B81" s="10"/>
      <c r="C81" s="14">
        <v>2000</v>
      </c>
      <c r="D81" s="14">
        <v>2500</v>
      </c>
      <c r="E81" s="14">
        <v>2500</v>
      </c>
      <c r="F81" s="14">
        <v>2500</v>
      </c>
      <c r="G81" s="14">
        <v>2500</v>
      </c>
      <c r="H81" s="14">
        <v>2500</v>
      </c>
      <c r="I81" s="22">
        <f t="shared" si="22"/>
        <v>0</v>
      </c>
      <c r="K81" s="22"/>
      <c r="L81" s="22"/>
    </row>
    <row r="82" spans="1:12" x14ac:dyDescent="0.25">
      <c r="A82" s="12"/>
      <c r="B82" s="12"/>
      <c r="E82" s="11"/>
      <c r="F82" s="11"/>
      <c r="G82" s="11"/>
      <c r="H82" s="11"/>
      <c r="I82" s="22">
        <f t="shared" si="22"/>
        <v>0</v>
      </c>
      <c r="K82" s="22"/>
      <c r="L82" s="22"/>
    </row>
    <row r="83" spans="1:12" x14ac:dyDescent="0.25">
      <c r="A83" s="10" t="s">
        <v>109</v>
      </c>
      <c r="B83" s="10"/>
      <c r="C83" s="8">
        <f>+C84+C85+C86+C90+C91</f>
        <v>61500</v>
      </c>
      <c r="D83" s="8">
        <f t="shared" ref="D83:H83" si="25">+D84+D85+D86+D90+D91</f>
        <v>107260</v>
      </c>
      <c r="E83" s="8">
        <f t="shared" si="25"/>
        <v>188260</v>
      </c>
      <c r="F83" s="8">
        <f t="shared" si="25"/>
        <v>112260</v>
      </c>
      <c r="G83" s="8">
        <f t="shared" si="25"/>
        <v>72260</v>
      </c>
      <c r="H83" s="8">
        <f t="shared" si="25"/>
        <v>107260</v>
      </c>
      <c r="I83" s="22">
        <f t="shared" si="22"/>
        <v>-81000</v>
      </c>
      <c r="K83" s="22"/>
      <c r="L83" s="22"/>
    </row>
    <row r="84" spans="1:12" x14ac:dyDescent="0.25">
      <c r="A84" s="10" t="s">
        <v>110</v>
      </c>
      <c r="B84" s="10"/>
      <c r="C84" s="14">
        <v>50000</v>
      </c>
      <c r="D84" s="14">
        <v>50000</v>
      </c>
      <c r="E84" s="14">
        <v>50000</v>
      </c>
      <c r="F84" s="14">
        <v>50000</v>
      </c>
      <c r="G84" s="14">
        <v>50000</v>
      </c>
      <c r="H84" s="14">
        <v>50000</v>
      </c>
      <c r="I84" s="22">
        <f t="shared" si="22"/>
        <v>0</v>
      </c>
      <c r="K84" s="22"/>
      <c r="L84" s="22"/>
    </row>
    <row r="85" spans="1:12" x14ac:dyDescent="0.25">
      <c r="A85" s="10" t="s">
        <v>111</v>
      </c>
      <c r="B85" s="10"/>
      <c r="C85" s="14">
        <v>5000</v>
      </c>
      <c r="D85" s="14">
        <v>6000</v>
      </c>
      <c r="E85" s="14">
        <v>6000</v>
      </c>
      <c r="F85" s="14">
        <v>6000</v>
      </c>
      <c r="G85" s="14">
        <v>6000</v>
      </c>
      <c r="H85" s="14">
        <v>6000</v>
      </c>
      <c r="I85" s="22">
        <f t="shared" si="22"/>
        <v>0</v>
      </c>
      <c r="K85" s="22"/>
      <c r="L85" s="22"/>
    </row>
    <row r="86" spans="1:12" x14ac:dyDescent="0.25">
      <c r="A86" s="10" t="s">
        <v>112</v>
      </c>
      <c r="B86" s="10"/>
      <c r="C86" s="8">
        <f>SUM(C87:C88)</f>
        <v>1500</v>
      </c>
      <c r="D86" s="8">
        <f>SUM(D87:D88)</f>
        <v>2000</v>
      </c>
      <c r="E86" s="8">
        <f t="shared" ref="E86:H86" si="26">SUM(E87:E88)</f>
        <v>2000</v>
      </c>
      <c r="F86" s="8">
        <f t="shared" si="26"/>
        <v>2000</v>
      </c>
      <c r="G86" s="8">
        <f t="shared" si="26"/>
        <v>2000</v>
      </c>
      <c r="H86" s="8">
        <f t="shared" si="26"/>
        <v>2000</v>
      </c>
      <c r="I86" s="22">
        <f t="shared" si="22"/>
        <v>0</v>
      </c>
      <c r="K86" s="22"/>
      <c r="L86" s="22"/>
    </row>
    <row r="87" spans="1:12" x14ac:dyDescent="0.25">
      <c r="A87" s="11" t="s">
        <v>113</v>
      </c>
      <c r="C87" s="14">
        <v>1000</v>
      </c>
      <c r="D87" s="14">
        <v>1000</v>
      </c>
      <c r="E87" s="14">
        <v>1000</v>
      </c>
      <c r="F87" s="14">
        <v>1000</v>
      </c>
      <c r="G87" s="14">
        <v>1000</v>
      </c>
      <c r="H87" s="14">
        <v>1000</v>
      </c>
      <c r="I87" s="22">
        <f t="shared" si="22"/>
        <v>0</v>
      </c>
      <c r="K87" s="22"/>
      <c r="L87" s="22"/>
    </row>
    <row r="88" spans="1:12" x14ac:dyDescent="0.25">
      <c r="A88" s="11" t="s">
        <v>114</v>
      </c>
      <c r="C88" s="14">
        <v>500</v>
      </c>
      <c r="D88" s="14">
        <v>1000</v>
      </c>
      <c r="E88" s="14">
        <v>1000</v>
      </c>
      <c r="F88" s="14">
        <v>1000</v>
      </c>
      <c r="G88" s="14">
        <v>1000</v>
      </c>
      <c r="H88" s="14">
        <v>1000</v>
      </c>
      <c r="I88" s="22">
        <f t="shared" si="22"/>
        <v>0</v>
      </c>
      <c r="K88" s="22"/>
      <c r="L88" s="22"/>
    </row>
    <row r="89" spans="1:12" x14ac:dyDescent="0.25">
      <c r="A89" s="11" t="s">
        <v>115</v>
      </c>
      <c r="C89" s="9"/>
      <c r="D89" s="9"/>
      <c r="E89" s="9"/>
      <c r="F89" s="9"/>
      <c r="G89" s="9"/>
      <c r="H89" s="9"/>
      <c r="I89" s="22">
        <f t="shared" si="22"/>
        <v>0</v>
      </c>
      <c r="K89" s="22"/>
      <c r="L89" s="22"/>
    </row>
    <row r="90" spans="1:12" x14ac:dyDescent="0.25">
      <c r="A90" s="10" t="s">
        <v>116</v>
      </c>
      <c r="B90" s="10"/>
      <c r="C90" s="14">
        <v>3000</v>
      </c>
      <c r="D90" s="14">
        <v>4000</v>
      </c>
      <c r="E90" s="14">
        <v>4000</v>
      </c>
      <c r="F90" s="14">
        <v>4000</v>
      </c>
      <c r="G90" s="14">
        <v>4000</v>
      </c>
      <c r="H90" s="14">
        <v>4000</v>
      </c>
      <c r="I90" s="22">
        <f t="shared" si="22"/>
        <v>0</v>
      </c>
      <c r="K90" s="22"/>
      <c r="L90" s="22"/>
    </row>
    <row r="91" spans="1:12" x14ac:dyDescent="0.25">
      <c r="A91" s="10" t="s">
        <v>117</v>
      </c>
      <c r="B91" s="10"/>
      <c r="C91" s="14">
        <v>2000</v>
      </c>
      <c r="D91" s="20">
        <f>+CE!B78</f>
        <v>45260</v>
      </c>
      <c r="E91" s="20">
        <f>+CE!C78</f>
        <v>126260</v>
      </c>
      <c r="F91" s="20">
        <f>+CE!D78</f>
        <v>50260</v>
      </c>
      <c r="G91" s="20">
        <f>+CE!E78</f>
        <v>10260</v>
      </c>
      <c r="H91" s="20">
        <f>+CE!F78</f>
        <v>45260</v>
      </c>
      <c r="I91" s="22">
        <f t="shared" si="22"/>
        <v>-81000</v>
      </c>
      <c r="K91" s="22"/>
      <c r="L91" s="22"/>
    </row>
    <row r="92" spans="1:12" x14ac:dyDescent="0.25">
      <c r="E92" s="11"/>
      <c r="F92" s="11"/>
      <c r="G92" s="11"/>
      <c r="H92" s="11"/>
      <c r="I92" s="22">
        <f t="shared" si="22"/>
        <v>0</v>
      </c>
      <c r="K92" s="22"/>
      <c r="L92" s="22"/>
    </row>
    <row r="93" spans="1:12" x14ac:dyDescent="0.25">
      <c r="A93" s="10" t="s">
        <v>118</v>
      </c>
      <c r="B93" s="10"/>
      <c r="C93" s="8">
        <f>+C83+C78+C63+C60</f>
        <v>576000</v>
      </c>
      <c r="D93" s="8">
        <f>+D83+D78+D63+D60</f>
        <v>629500</v>
      </c>
      <c r="E93" s="8">
        <f t="shared" ref="E93:H93" si="27">+E83+E78+E63+E60</f>
        <v>700760</v>
      </c>
      <c r="F93" s="8">
        <f t="shared" si="27"/>
        <v>690000</v>
      </c>
      <c r="G93" s="8">
        <f t="shared" si="27"/>
        <v>579500</v>
      </c>
      <c r="H93" s="8">
        <f t="shared" si="27"/>
        <v>579500</v>
      </c>
      <c r="I93" s="22">
        <f t="shared" si="22"/>
        <v>-71260</v>
      </c>
      <c r="K93" s="22"/>
      <c r="L93" s="22"/>
    </row>
    <row r="94" spans="1:12" x14ac:dyDescent="0.25">
      <c r="E94" s="11"/>
      <c r="F94" s="11"/>
      <c r="G94" s="11"/>
      <c r="H94" s="11"/>
    </row>
    <row r="95" spans="1:12" x14ac:dyDescent="0.25">
      <c r="E95" s="11"/>
      <c r="F95" s="11"/>
      <c r="G95" s="11"/>
      <c r="H95" s="11"/>
    </row>
    <row r="96" spans="1:12" x14ac:dyDescent="0.25">
      <c r="A96" s="10"/>
      <c r="B96" s="10"/>
      <c r="C96" s="8"/>
      <c r="D96" s="8"/>
      <c r="E96" s="8"/>
      <c r="F96" s="8"/>
      <c r="G96" s="8"/>
      <c r="H96" s="8"/>
    </row>
    <row r="97" spans="1:8" x14ac:dyDescent="0.25">
      <c r="E97" s="11"/>
      <c r="F97" s="11"/>
      <c r="G97" s="11"/>
      <c r="H97" s="11"/>
    </row>
    <row r="98" spans="1:8" x14ac:dyDescent="0.25">
      <c r="A98" s="10" t="s">
        <v>119</v>
      </c>
      <c r="B98" s="10"/>
      <c r="C98" s="8" t="str">
        <f>+IF(C56-C93=0,"OK",(C56-C93))</f>
        <v>OK</v>
      </c>
      <c r="D98" s="8" t="str">
        <f>+IF(D56-D93=0,"OK",(D56-D93))</f>
        <v>OK</v>
      </c>
      <c r="E98" s="8" t="str">
        <f t="shared" ref="E98:H98" si="28">+IF(E56-E93=0,"OK",(E56-E93))</f>
        <v>OK</v>
      </c>
      <c r="F98" s="8" t="str">
        <f t="shared" si="28"/>
        <v>OK</v>
      </c>
      <c r="G98" s="8" t="str">
        <f t="shared" si="28"/>
        <v>OK</v>
      </c>
      <c r="H98" s="8" t="str">
        <f t="shared" si="28"/>
        <v>OK</v>
      </c>
    </row>
  </sheetData>
  <hyperlinks>
    <hyperlink ref="E1" location="MENU!A1" display="TORNA MENU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workbookViewId="0">
      <pane xSplit="1" ySplit="3" topLeftCell="B54" activePane="bottomRight" state="frozen"/>
      <selection pane="topRight" activeCell="B1" sqref="B1"/>
      <selection pane="bottomLeft" activeCell="A4" sqref="A4"/>
      <selection pane="bottomRight" activeCell="C67" sqref="C67"/>
    </sheetView>
  </sheetViews>
  <sheetFormatPr defaultRowHeight="15" x14ac:dyDescent="0.25"/>
  <cols>
    <col min="1" max="1" width="68.140625" bestFit="1" customWidth="1"/>
    <col min="2" max="2" width="9.7109375" bestFit="1" customWidth="1"/>
    <col min="7" max="8" width="9.5703125" bestFit="1" customWidth="1"/>
  </cols>
  <sheetData>
    <row r="1" spans="1:6" x14ac:dyDescent="0.25">
      <c r="A1" s="14" t="s">
        <v>186</v>
      </c>
      <c r="B1" s="11"/>
      <c r="C1" s="11"/>
      <c r="D1" s="29" t="s">
        <v>194</v>
      </c>
    </row>
    <row r="3" spans="1:6" x14ac:dyDescent="0.25">
      <c r="A3" s="15" t="s">
        <v>120</v>
      </c>
      <c r="B3" s="18">
        <f>+SP!D3</f>
        <v>2010</v>
      </c>
      <c r="C3" s="18">
        <f>+SP!E3</f>
        <v>2011</v>
      </c>
      <c r="D3" s="18">
        <f>+SP!F3</f>
        <v>2012</v>
      </c>
      <c r="E3" s="18">
        <f>+SP!G3</f>
        <v>2013</v>
      </c>
      <c r="F3" s="18">
        <f>+SP!H3</f>
        <v>2014</v>
      </c>
    </row>
    <row r="4" spans="1:6" x14ac:dyDescent="0.25">
      <c r="A4" s="16" t="s">
        <v>121</v>
      </c>
      <c r="B4" s="8">
        <f>+SUM(B6:B9)-B5+B10</f>
        <v>385000</v>
      </c>
      <c r="C4" s="8">
        <f t="shared" ref="C4:F4" si="0">+SUM(C6:C9)-C5+C10</f>
        <v>445000</v>
      </c>
      <c r="D4" s="8">
        <f t="shared" si="0"/>
        <v>395000</v>
      </c>
      <c r="E4" s="8">
        <f t="shared" si="0"/>
        <v>355000</v>
      </c>
      <c r="F4" s="8">
        <f t="shared" si="0"/>
        <v>385000</v>
      </c>
    </row>
    <row r="5" spans="1:6" x14ac:dyDescent="0.25">
      <c r="A5" s="17" t="s">
        <v>122</v>
      </c>
      <c r="B5" s="21">
        <f>+SP!C22</f>
        <v>100000</v>
      </c>
      <c r="C5" s="21">
        <f>+SP!D22</f>
        <v>100000</v>
      </c>
      <c r="D5" s="21">
        <f>+SP!E22</f>
        <v>120000</v>
      </c>
      <c r="E5" s="21">
        <f>+SP!F22</f>
        <v>130000</v>
      </c>
      <c r="F5" s="21">
        <f>+SP!G22</f>
        <v>100000</v>
      </c>
    </row>
    <row r="6" spans="1:6" x14ac:dyDescent="0.25">
      <c r="A6" s="17" t="s">
        <v>123</v>
      </c>
      <c r="B6" s="2">
        <v>350000</v>
      </c>
      <c r="C6" s="2">
        <v>370000</v>
      </c>
      <c r="D6" s="2">
        <v>350000</v>
      </c>
      <c r="E6" s="2">
        <v>350000</v>
      </c>
      <c r="F6" s="2">
        <v>350000</v>
      </c>
    </row>
    <row r="7" spans="1:6" x14ac:dyDescent="0.25">
      <c r="A7" s="15" t="s">
        <v>124</v>
      </c>
      <c r="B7" s="2">
        <v>30000</v>
      </c>
      <c r="C7" s="2">
        <v>50000</v>
      </c>
      <c r="D7" s="2">
        <v>30000</v>
      </c>
      <c r="E7" s="2">
        <v>30000</v>
      </c>
      <c r="F7" s="2">
        <v>30000</v>
      </c>
    </row>
    <row r="8" spans="1:6" x14ac:dyDescent="0.25">
      <c r="A8" s="17" t="s">
        <v>125</v>
      </c>
      <c r="B8" s="2">
        <v>0</v>
      </c>
      <c r="C8" s="2">
        <v>0</v>
      </c>
      <c r="D8" s="2">
        <v>0</v>
      </c>
      <c r="E8" s="2">
        <v>0</v>
      </c>
      <c r="F8" s="2">
        <v>0</v>
      </c>
    </row>
    <row r="9" spans="1:6" x14ac:dyDescent="0.25">
      <c r="A9" s="17" t="s">
        <v>126</v>
      </c>
      <c r="B9" s="2">
        <v>5000</v>
      </c>
      <c r="C9" s="2">
        <v>5000</v>
      </c>
      <c r="D9" s="2">
        <v>5000</v>
      </c>
      <c r="E9" s="2">
        <v>5000</v>
      </c>
      <c r="F9" s="2">
        <v>5000</v>
      </c>
    </row>
    <row r="10" spans="1:6" x14ac:dyDescent="0.25">
      <c r="A10" s="17" t="s">
        <v>127</v>
      </c>
      <c r="B10" s="21">
        <f>+SP!D22</f>
        <v>100000</v>
      </c>
      <c r="C10" s="21">
        <f>+SP!E22</f>
        <v>120000</v>
      </c>
      <c r="D10" s="21">
        <f>+SP!F22</f>
        <v>130000</v>
      </c>
      <c r="E10" s="21">
        <f>+SP!G22</f>
        <v>100000</v>
      </c>
      <c r="F10" s="21">
        <f>+SP!H22</f>
        <v>100000</v>
      </c>
    </row>
    <row r="11" spans="1:6" x14ac:dyDescent="0.25">
      <c r="A11" s="15"/>
    </row>
    <row r="12" spans="1:6" x14ac:dyDescent="0.25">
      <c r="A12" s="16" t="s">
        <v>128</v>
      </c>
      <c r="B12" s="8">
        <f t="shared" ref="B12:F12" si="1">+B14-B15+B13</f>
        <v>90000</v>
      </c>
      <c r="C12" s="8">
        <f t="shared" si="1"/>
        <v>85000</v>
      </c>
      <c r="D12" s="8">
        <f t="shared" si="1"/>
        <v>95000</v>
      </c>
      <c r="E12" s="8">
        <f t="shared" si="1"/>
        <v>95000</v>
      </c>
      <c r="F12" s="8">
        <f t="shared" si="1"/>
        <v>90000</v>
      </c>
    </row>
    <row r="13" spans="1:6" x14ac:dyDescent="0.25">
      <c r="A13" s="17" t="s">
        <v>129</v>
      </c>
      <c r="B13" s="21">
        <f>+SP!C23</f>
        <v>50000</v>
      </c>
      <c r="C13" s="21">
        <f>+SP!D23</f>
        <v>50000</v>
      </c>
      <c r="D13" s="21">
        <f>+SP!E23</f>
        <v>60000</v>
      </c>
      <c r="E13" s="21">
        <f>+SP!F23</f>
        <v>55000</v>
      </c>
      <c r="F13" s="21">
        <f>+SP!G23</f>
        <v>50000</v>
      </c>
    </row>
    <row r="14" spans="1:6" x14ac:dyDescent="0.25">
      <c r="A14" s="17" t="s">
        <v>130</v>
      </c>
      <c r="B14" s="2">
        <v>90000</v>
      </c>
      <c r="C14" s="2">
        <v>95000</v>
      </c>
      <c r="D14" s="2">
        <v>90000</v>
      </c>
      <c r="E14" s="2">
        <v>90000</v>
      </c>
      <c r="F14" s="2">
        <v>90000</v>
      </c>
    </row>
    <row r="15" spans="1:6" x14ac:dyDescent="0.25">
      <c r="A15" s="17" t="s">
        <v>131</v>
      </c>
      <c r="B15" s="21">
        <f>+SP!D23</f>
        <v>50000</v>
      </c>
      <c r="C15" s="21">
        <f>+SP!E23</f>
        <v>60000</v>
      </c>
      <c r="D15" s="21">
        <f>+SP!F23</f>
        <v>55000</v>
      </c>
      <c r="E15" s="21">
        <f>+SP!G23</f>
        <v>50000</v>
      </c>
      <c r="F15" s="21">
        <f>+SP!H23</f>
        <v>50000</v>
      </c>
    </row>
    <row r="16" spans="1:6" x14ac:dyDescent="0.25">
      <c r="A16" s="15"/>
    </row>
    <row r="17" spans="1:6" x14ac:dyDescent="0.25">
      <c r="A17" s="16" t="s">
        <v>132</v>
      </c>
      <c r="B17" s="8">
        <f t="shared" ref="B17:F17" si="2">+B4-B12</f>
        <v>295000</v>
      </c>
      <c r="C17" s="8">
        <f t="shared" si="2"/>
        <v>360000</v>
      </c>
      <c r="D17" s="8">
        <f t="shared" si="2"/>
        <v>300000</v>
      </c>
      <c r="E17" s="8">
        <f t="shared" si="2"/>
        <v>260000</v>
      </c>
      <c r="F17" s="8">
        <f t="shared" si="2"/>
        <v>295000</v>
      </c>
    </row>
    <row r="18" spans="1:6" x14ac:dyDescent="0.25">
      <c r="A18" s="16"/>
    </row>
    <row r="19" spans="1:6" x14ac:dyDescent="0.25">
      <c r="A19" s="16" t="s">
        <v>133</v>
      </c>
      <c r="B19" s="8">
        <f>+B20+B22+B25</f>
        <v>15000</v>
      </c>
      <c r="C19" s="8">
        <f t="shared" ref="C19:F19" si="3">+C20+C22+C25</f>
        <v>19000</v>
      </c>
      <c r="D19" s="8">
        <f t="shared" si="3"/>
        <v>15000</v>
      </c>
      <c r="E19" s="8">
        <f t="shared" si="3"/>
        <v>15000</v>
      </c>
      <c r="F19" s="8">
        <f t="shared" si="3"/>
        <v>15000</v>
      </c>
    </row>
    <row r="20" spans="1:6" x14ac:dyDescent="0.25">
      <c r="A20" s="17" t="s">
        <v>134</v>
      </c>
      <c r="B20" s="8">
        <f>+B21</f>
        <v>12000</v>
      </c>
      <c r="C20" s="8">
        <f t="shared" ref="C20:F20" si="4">+C21</f>
        <v>15000</v>
      </c>
      <c r="D20" s="8">
        <f t="shared" si="4"/>
        <v>12000</v>
      </c>
      <c r="E20" s="8">
        <f t="shared" si="4"/>
        <v>12000</v>
      </c>
      <c r="F20" s="8">
        <f t="shared" si="4"/>
        <v>12000</v>
      </c>
    </row>
    <row r="21" spans="1:6" x14ac:dyDescent="0.25">
      <c r="A21" s="15" t="s">
        <v>135</v>
      </c>
      <c r="B21" s="2">
        <v>12000</v>
      </c>
      <c r="C21" s="2">
        <v>15000</v>
      </c>
      <c r="D21" s="2">
        <v>12000</v>
      </c>
      <c r="E21" s="2">
        <v>12000</v>
      </c>
      <c r="F21" s="2">
        <v>12000</v>
      </c>
    </row>
    <row r="22" spans="1:6" x14ac:dyDescent="0.25">
      <c r="A22" s="17" t="s">
        <v>136</v>
      </c>
      <c r="B22" s="8">
        <f>+SUM(B23:B24)</f>
        <v>3000</v>
      </c>
      <c r="C22" s="8">
        <f t="shared" ref="C22:F22" si="5">+SUM(C23:C24)</f>
        <v>4000</v>
      </c>
      <c r="D22" s="8">
        <f t="shared" si="5"/>
        <v>3000</v>
      </c>
      <c r="E22" s="8">
        <f t="shared" si="5"/>
        <v>3000</v>
      </c>
      <c r="F22" s="8">
        <f t="shared" si="5"/>
        <v>3000</v>
      </c>
    </row>
    <row r="23" spans="1:6" x14ac:dyDescent="0.25">
      <c r="A23" s="15" t="s">
        <v>137</v>
      </c>
      <c r="B23" s="2">
        <v>2000</v>
      </c>
      <c r="C23" s="2">
        <v>3000</v>
      </c>
      <c r="D23" s="2">
        <v>2000</v>
      </c>
      <c r="E23" s="2">
        <v>2000</v>
      </c>
      <c r="F23" s="2">
        <v>2000</v>
      </c>
    </row>
    <row r="24" spans="1:6" x14ac:dyDescent="0.25">
      <c r="A24" s="15" t="s">
        <v>138</v>
      </c>
      <c r="B24" s="2">
        <v>1000</v>
      </c>
      <c r="C24" s="2">
        <v>1000</v>
      </c>
      <c r="D24" s="2">
        <v>1000</v>
      </c>
      <c r="E24" s="2">
        <v>1000</v>
      </c>
      <c r="F24" s="2">
        <v>1000</v>
      </c>
    </row>
    <row r="25" spans="1:6" x14ac:dyDescent="0.25">
      <c r="A25" s="17" t="s">
        <v>139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25">
      <c r="A26" s="15"/>
    </row>
    <row r="27" spans="1:6" x14ac:dyDescent="0.25">
      <c r="A27" s="16" t="s">
        <v>140</v>
      </c>
      <c r="B27" s="8">
        <f>+B17-B19</f>
        <v>280000</v>
      </c>
      <c r="C27" s="8">
        <f t="shared" ref="C27:F27" si="6">+C17-C19</f>
        <v>341000</v>
      </c>
      <c r="D27" s="8">
        <f t="shared" si="6"/>
        <v>285000</v>
      </c>
      <c r="E27" s="8">
        <f t="shared" si="6"/>
        <v>245000</v>
      </c>
      <c r="F27" s="8">
        <f t="shared" si="6"/>
        <v>280000</v>
      </c>
    </row>
    <row r="28" spans="1:6" x14ac:dyDescent="0.25">
      <c r="A28" s="16"/>
    </row>
    <row r="29" spans="1:6" x14ac:dyDescent="0.25">
      <c r="A29" s="17" t="s">
        <v>141</v>
      </c>
      <c r="B29" s="8">
        <f>+B30+B39+B47+B54</f>
        <v>184240</v>
      </c>
      <c r="C29" s="8">
        <f t="shared" ref="C29:F29" si="7">+C30+C39+C47+C54</f>
        <v>184240</v>
      </c>
      <c r="D29" s="8">
        <f t="shared" si="7"/>
        <v>184240</v>
      </c>
      <c r="E29" s="8">
        <f t="shared" si="7"/>
        <v>184240</v>
      </c>
      <c r="F29" s="8">
        <f t="shared" si="7"/>
        <v>184240</v>
      </c>
    </row>
    <row r="30" spans="1:6" x14ac:dyDescent="0.25">
      <c r="A30" s="17" t="s">
        <v>142</v>
      </c>
      <c r="B30" s="2">
        <f>SUM(B31:B38)</f>
        <v>33665</v>
      </c>
      <c r="C30" s="2">
        <f>SUM(C31:C38)</f>
        <v>33665</v>
      </c>
      <c r="D30" s="2">
        <f>SUM(D31:D38)</f>
        <v>33665</v>
      </c>
      <c r="E30" s="2">
        <f t="shared" ref="E30:F30" si="8">SUM(E31:E38)</f>
        <v>33665</v>
      </c>
      <c r="F30" s="2">
        <f t="shared" si="8"/>
        <v>33665</v>
      </c>
    </row>
    <row r="31" spans="1:6" x14ac:dyDescent="0.25">
      <c r="A31" s="15" t="s">
        <v>143</v>
      </c>
      <c r="B31" s="2">
        <v>31000</v>
      </c>
      <c r="C31" s="2">
        <v>31000</v>
      </c>
      <c r="D31" s="2">
        <v>31000</v>
      </c>
      <c r="E31" s="2">
        <v>31000</v>
      </c>
      <c r="F31" s="2">
        <v>31000</v>
      </c>
    </row>
    <row r="32" spans="1:6" x14ac:dyDescent="0.25">
      <c r="A32" s="15" t="s">
        <v>144</v>
      </c>
      <c r="B32" s="2">
        <v>235</v>
      </c>
      <c r="C32" s="2">
        <v>235</v>
      </c>
      <c r="D32" s="2">
        <v>235</v>
      </c>
      <c r="E32" s="2">
        <v>235</v>
      </c>
      <c r="F32" s="2">
        <v>235</v>
      </c>
    </row>
    <row r="33" spans="1:6" x14ac:dyDescent="0.25">
      <c r="A33" s="15" t="s">
        <v>145</v>
      </c>
      <c r="B33" s="2">
        <v>500</v>
      </c>
      <c r="C33" s="2">
        <v>500</v>
      </c>
      <c r="D33" s="2">
        <v>500</v>
      </c>
      <c r="E33" s="2">
        <v>500</v>
      </c>
      <c r="F33" s="2">
        <v>500</v>
      </c>
    </row>
    <row r="34" spans="1:6" x14ac:dyDescent="0.25">
      <c r="A34" s="15" t="s">
        <v>146</v>
      </c>
      <c r="B34" s="2">
        <v>1200</v>
      </c>
      <c r="C34" s="2">
        <v>1200</v>
      </c>
      <c r="D34" s="2">
        <v>1200</v>
      </c>
      <c r="E34" s="2">
        <v>1200</v>
      </c>
      <c r="F34" s="2">
        <v>1200</v>
      </c>
    </row>
    <row r="35" spans="1:6" x14ac:dyDescent="0.25">
      <c r="A35" s="15" t="s">
        <v>147</v>
      </c>
      <c r="B35" s="2">
        <v>500</v>
      </c>
      <c r="C35" s="2">
        <v>500</v>
      </c>
      <c r="D35" s="2">
        <v>500</v>
      </c>
      <c r="E35" s="2">
        <v>500</v>
      </c>
      <c r="F35" s="2">
        <v>500</v>
      </c>
    </row>
    <row r="36" spans="1:6" x14ac:dyDescent="0.25">
      <c r="A36" s="15" t="s">
        <v>148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</row>
    <row r="37" spans="1:6" x14ac:dyDescent="0.25">
      <c r="A37" s="15" t="s">
        <v>149</v>
      </c>
      <c r="B37" s="2">
        <v>230</v>
      </c>
      <c r="C37" s="2">
        <v>230</v>
      </c>
      <c r="D37" s="2">
        <v>230</v>
      </c>
      <c r="E37" s="2">
        <v>230</v>
      </c>
      <c r="F37" s="2">
        <v>230</v>
      </c>
    </row>
    <row r="38" spans="1:6" x14ac:dyDescent="0.25">
      <c r="A38" s="15" t="s">
        <v>150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</row>
    <row r="39" spans="1:6" x14ac:dyDescent="0.25">
      <c r="A39" s="17" t="s">
        <v>151</v>
      </c>
      <c r="B39" s="8">
        <f>SUM(B40:B45)</f>
        <v>0</v>
      </c>
      <c r="C39" s="8">
        <f t="shared" ref="C39" si="9">SUM(C40:C45)</f>
        <v>0</v>
      </c>
      <c r="D39" s="8">
        <f t="shared" ref="D39:F39" si="10">SUM(D40:D45)</f>
        <v>0</v>
      </c>
      <c r="E39" s="8">
        <f t="shared" si="10"/>
        <v>0</v>
      </c>
      <c r="F39" s="8">
        <f t="shared" si="10"/>
        <v>0</v>
      </c>
    </row>
    <row r="40" spans="1:6" x14ac:dyDescent="0.25">
      <c r="A40" s="15" t="s">
        <v>152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</row>
    <row r="41" spans="1:6" x14ac:dyDescent="0.25">
      <c r="A41" s="15" t="s">
        <v>153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</row>
    <row r="42" spans="1:6" x14ac:dyDescent="0.25">
      <c r="A42" s="15" t="s">
        <v>154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</row>
    <row r="43" spans="1:6" x14ac:dyDescent="0.25">
      <c r="A43" s="15" t="s">
        <v>155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</row>
    <row r="44" spans="1:6" x14ac:dyDescent="0.25">
      <c r="A44" s="15" t="s">
        <v>156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</row>
    <row r="45" spans="1:6" x14ac:dyDescent="0.25">
      <c r="A45" s="15"/>
    </row>
    <row r="46" spans="1:6" x14ac:dyDescent="0.25">
      <c r="A46" s="16" t="s">
        <v>157</v>
      </c>
      <c r="B46" s="8">
        <f>+B47+B54</f>
        <v>150575</v>
      </c>
      <c r="C46" s="8">
        <f t="shared" ref="C46:F46" si="11">+C47+C54</f>
        <v>150575</v>
      </c>
      <c r="D46" s="8">
        <f t="shared" si="11"/>
        <v>150575</v>
      </c>
      <c r="E46" s="8">
        <f t="shared" si="11"/>
        <v>150575</v>
      </c>
      <c r="F46" s="8">
        <f t="shared" si="11"/>
        <v>150575</v>
      </c>
    </row>
    <row r="47" spans="1:6" x14ac:dyDescent="0.25">
      <c r="A47" s="17" t="s">
        <v>158</v>
      </c>
      <c r="B47" s="8">
        <f>SUM(B48:B53)</f>
        <v>20575</v>
      </c>
      <c r="C47" s="8">
        <f t="shared" ref="C47:F47" si="12">SUM(C48:C53)</f>
        <v>20575</v>
      </c>
      <c r="D47" s="8">
        <f t="shared" si="12"/>
        <v>20575</v>
      </c>
      <c r="E47" s="8">
        <f t="shared" si="12"/>
        <v>20575</v>
      </c>
      <c r="F47" s="8">
        <f t="shared" si="12"/>
        <v>20575</v>
      </c>
    </row>
    <row r="48" spans="1:6" x14ac:dyDescent="0.25">
      <c r="A48" s="15" t="s">
        <v>159</v>
      </c>
      <c r="B48" s="2">
        <v>2000</v>
      </c>
      <c r="C48" s="2">
        <v>2000</v>
      </c>
      <c r="D48" s="2">
        <v>2000</v>
      </c>
      <c r="E48" s="2">
        <v>2000</v>
      </c>
      <c r="F48" s="2">
        <v>2000</v>
      </c>
    </row>
    <row r="49" spans="1:8" x14ac:dyDescent="0.25">
      <c r="A49" s="15" t="s">
        <v>160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</row>
    <row r="50" spans="1:8" x14ac:dyDescent="0.25">
      <c r="A50" s="15" t="s">
        <v>161</v>
      </c>
      <c r="B50" s="2">
        <v>75</v>
      </c>
      <c r="C50" s="2">
        <v>75</v>
      </c>
      <c r="D50" s="2">
        <v>75</v>
      </c>
      <c r="E50" s="2">
        <v>75</v>
      </c>
      <c r="F50" s="2">
        <v>75</v>
      </c>
    </row>
    <row r="51" spans="1:8" x14ac:dyDescent="0.25">
      <c r="A51" s="15" t="s">
        <v>162</v>
      </c>
      <c r="B51" s="2">
        <v>1500</v>
      </c>
      <c r="C51" s="2">
        <v>1500</v>
      </c>
      <c r="D51" s="2">
        <v>1500</v>
      </c>
      <c r="E51" s="2">
        <v>1500</v>
      </c>
      <c r="F51" s="2">
        <v>1500</v>
      </c>
    </row>
    <row r="52" spans="1:8" x14ac:dyDescent="0.25">
      <c r="A52" s="15" t="s">
        <v>163</v>
      </c>
      <c r="B52" s="2">
        <v>15000</v>
      </c>
      <c r="C52" s="2">
        <v>15000</v>
      </c>
      <c r="D52" s="2">
        <v>15000</v>
      </c>
      <c r="E52" s="2">
        <v>15000</v>
      </c>
      <c r="F52" s="2">
        <v>15000</v>
      </c>
    </row>
    <row r="53" spans="1:8" x14ac:dyDescent="0.25">
      <c r="A53" s="15" t="s">
        <v>164</v>
      </c>
      <c r="B53" s="2">
        <v>2000</v>
      </c>
      <c r="C53" s="2">
        <v>2000</v>
      </c>
      <c r="D53" s="2">
        <v>2000</v>
      </c>
      <c r="E53" s="2">
        <v>2000</v>
      </c>
      <c r="F53" s="2">
        <v>2000</v>
      </c>
    </row>
    <row r="54" spans="1:8" x14ac:dyDescent="0.25">
      <c r="A54" s="17" t="s">
        <v>165</v>
      </c>
      <c r="B54" s="8">
        <f>SUM(B55:B59)</f>
        <v>130000</v>
      </c>
      <c r="C54" s="8">
        <f t="shared" ref="C54:D54" si="13">SUM(C55:C59)</f>
        <v>130000</v>
      </c>
      <c r="D54" s="8">
        <f t="shared" si="13"/>
        <v>130000</v>
      </c>
      <c r="E54" s="8">
        <f t="shared" ref="E54:F54" si="14">SUM(E55:E59)</f>
        <v>130000</v>
      </c>
      <c r="F54" s="8">
        <f t="shared" si="14"/>
        <v>130000</v>
      </c>
    </row>
    <row r="55" spans="1:8" x14ac:dyDescent="0.25">
      <c r="A55" s="15" t="s">
        <v>166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</row>
    <row r="56" spans="1:8" x14ac:dyDescent="0.25">
      <c r="A56" s="15" t="s">
        <v>167</v>
      </c>
      <c r="B56" s="2"/>
      <c r="C56" s="2"/>
      <c r="D56" s="2"/>
      <c r="E56" s="2"/>
      <c r="F56" s="2"/>
    </row>
    <row r="57" spans="1:8" x14ac:dyDescent="0.25">
      <c r="A57" s="15" t="s">
        <v>168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</row>
    <row r="58" spans="1:8" x14ac:dyDescent="0.25">
      <c r="A58" s="15" t="s">
        <v>169</v>
      </c>
      <c r="B58" s="2">
        <v>130000</v>
      </c>
      <c r="C58" s="2">
        <v>130000</v>
      </c>
      <c r="D58" s="2">
        <v>130000</v>
      </c>
      <c r="E58" s="2">
        <v>130000</v>
      </c>
      <c r="F58" s="2">
        <v>130000</v>
      </c>
    </row>
    <row r="59" spans="1:8" x14ac:dyDescent="0.25">
      <c r="A59" s="15" t="s">
        <v>170</v>
      </c>
      <c r="B59" s="2"/>
      <c r="C59" s="2"/>
      <c r="D59" s="2"/>
      <c r="E59" s="2"/>
      <c r="F59" s="2"/>
    </row>
    <row r="60" spans="1:8" x14ac:dyDescent="0.25">
      <c r="A60" s="15" t="s">
        <v>185</v>
      </c>
      <c r="B60" s="2"/>
      <c r="C60" s="2"/>
      <c r="D60" s="2"/>
      <c r="E60" s="2"/>
      <c r="F60" s="2"/>
      <c r="G60" s="23"/>
      <c r="H60" s="23"/>
    </row>
    <row r="61" spans="1:8" x14ac:dyDescent="0.25">
      <c r="A61" s="15"/>
    </row>
    <row r="62" spans="1:8" x14ac:dyDescent="0.25">
      <c r="A62" s="16" t="s">
        <v>171</v>
      </c>
      <c r="B62" s="8">
        <f>+B27-B29</f>
        <v>95760</v>
      </c>
      <c r="C62" s="8">
        <f t="shared" ref="C62:D62" si="15">+C27-C29</f>
        <v>156760</v>
      </c>
      <c r="D62" s="8">
        <f t="shared" si="15"/>
        <v>100760</v>
      </c>
      <c r="E62" s="8">
        <f t="shared" ref="E62:F62" si="16">+E27-E29</f>
        <v>60760</v>
      </c>
      <c r="F62" s="8">
        <f t="shared" si="16"/>
        <v>95760</v>
      </c>
    </row>
    <row r="63" spans="1:8" x14ac:dyDescent="0.25">
      <c r="A63" s="15"/>
    </row>
    <row r="64" spans="1:8" x14ac:dyDescent="0.25">
      <c r="A64" s="16" t="s">
        <v>172</v>
      </c>
      <c r="B64" s="8">
        <f>SUM(B65:B67)</f>
        <v>0</v>
      </c>
      <c r="C64" s="8">
        <f t="shared" ref="C64:D64" si="17">SUM(C65:C67)</f>
        <v>20000</v>
      </c>
      <c r="D64" s="8">
        <f t="shared" si="17"/>
        <v>0</v>
      </c>
      <c r="E64" s="8">
        <f t="shared" ref="E64:F64" si="18">SUM(E65:E67)</f>
        <v>0</v>
      </c>
      <c r="F64" s="8">
        <f t="shared" si="18"/>
        <v>0</v>
      </c>
    </row>
    <row r="65" spans="1:6" x14ac:dyDescent="0.25">
      <c r="A65" s="15" t="s">
        <v>173</v>
      </c>
      <c r="B65" s="2"/>
      <c r="C65" s="2">
        <v>10000</v>
      </c>
      <c r="D65" s="2">
        <v>0</v>
      </c>
      <c r="E65" s="2">
        <v>0</v>
      </c>
      <c r="F65" s="2">
        <v>0</v>
      </c>
    </row>
    <row r="66" spans="1:6" x14ac:dyDescent="0.25">
      <c r="A66" s="15" t="s">
        <v>174</v>
      </c>
      <c r="B66" s="2">
        <v>0</v>
      </c>
      <c r="C66" s="2">
        <v>10000</v>
      </c>
      <c r="D66" s="2">
        <v>0</v>
      </c>
      <c r="E66" s="2">
        <v>0</v>
      </c>
      <c r="F66" s="2">
        <v>0</v>
      </c>
    </row>
    <row r="67" spans="1:6" x14ac:dyDescent="0.25">
      <c r="A67" s="15" t="s">
        <v>182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</row>
    <row r="68" spans="1:6" x14ac:dyDescent="0.25">
      <c r="A68" s="15"/>
    </row>
    <row r="69" spans="1:6" x14ac:dyDescent="0.25">
      <c r="A69" s="16" t="s">
        <v>175</v>
      </c>
      <c r="B69" s="8">
        <f t="shared" ref="B69:D69" si="19">-SUM(B70:B71)+B72</f>
        <v>-5500</v>
      </c>
      <c r="C69" s="8">
        <f t="shared" si="19"/>
        <v>-5500</v>
      </c>
      <c r="D69" s="8">
        <f t="shared" si="19"/>
        <v>-5500</v>
      </c>
      <c r="E69" s="8">
        <f t="shared" ref="E69:F69" si="20">-SUM(E70:E71)+E72</f>
        <v>-5500</v>
      </c>
      <c r="F69" s="8">
        <f t="shared" si="20"/>
        <v>-5500</v>
      </c>
    </row>
    <row r="70" spans="1:6" x14ac:dyDescent="0.25">
      <c r="A70" s="15" t="s">
        <v>176</v>
      </c>
      <c r="B70" s="2">
        <v>2500</v>
      </c>
      <c r="C70" s="2">
        <v>2500</v>
      </c>
      <c r="D70" s="2">
        <v>2500</v>
      </c>
      <c r="E70" s="2">
        <v>2500</v>
      </c>
      <c r="F70" s="2">
        <v>2500</v>
      </c>
    </row>
    <row r="71" spans="1:6" x14ac:dyDescent="0.25">
      <c r="A71" s="15" t="s">
        <v>177</v>
      </c>
      <c r="B71" s="2">
        <v>3000</v>
      </c>
      <c r="C71" s="2">
        <v>3000</v>
      </c>
      <c r="D71" s="2">
        <v>3000</v>
      </c>
      <c r="E71" s="2">
        <v>3000</v>
      </c>
      <c r="F71" s="2">
        <v>3000</v>
      </c>
    </row>
    <row r="72" spans="1:6" x14ac:dyDescent="0.25">
      <c r="A72" s="15" t="s">
        <v>178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</row>
    <row r="73" spans="1:6" x14ac:dyDescent="0.25">
      <c r="A73" s="15"/>
      <c r="B73" s="3"/>
      <c r="C73" s="3"/>
      <c r="D73" s="3"/>
      <c r="E73" s="3"/>
      <c r="F73" s="3"/>
    </row>
    <row r="74" spans="1:6" x14ac:dyDescent="0.25">
      <c r="A74" s="16" t="s">
        <v>179</v>
      </c>
      <c r="B74" s="8">
        <f>+B62+B64+B69</f>
        <v>90260</v>
      </c>
      <c r="C74" s="8">
        <f t="shared" ref="C74:D74" si="21">+C62+C64+C69</f>
        <v>171260</v>
      </c>
      <c r="D74" s="8">
        <f t="shared" si="21"/>
        <v>95260</v>
      </c>
      <c r="E74" s="8">
        <f t="shared" ref="E74:F74" si="22">+E62+E64+E69</f>
        <v>55260</v>
      </c>
      <c r="F74" s="8">
        <f t="shared" si="22"/>
        <v>90260</v>
      </c>
    </row>
    <row r="75" spans="1:6" x14ac:dyDescent="0.25">
      <c r="A75" s="16"/>
    </row>
    <row r="76" spans="1:6" x14ac:dyDescent="0.25">
      <c r="A76" s="15" t="s">
        <v>180</v>
      </c>
      <c r="B76" s="1">
        <v>45000</v>
      </c>
      <c r="C76" s="1">
        <v>45000</v>
      </c>
      <c r="D76" s="1">
        <v>45000</v>
      </c>
      <c r="E76" s="1">
        <v>45000</v>
      </c>
      <c r="F76" s="1">
        <v>45000</v>
      </c>
    </row>
    <row r="77" spans="1:6" x14ac:dyDescent="0.25">
      <c r="A77" s="15"/>
      <c r="B77" s="8"/>
      <c r="C77" s="8"/>
      <c r="D77" s="8"/>
      <c r="E77" s="8"/>
      <c r="F77" s="8"/>
    </row>
    <row r="78" spans="1:6" x14ac:dyDescent="0.25">
      <c r="A78" s="16" t="s">
        <v>181</v>
      </c>
      <c r="B78" s="8">
        <f>+B74-B76</f>
        <v>45260</v>
      </c>
      <c r="C78" s="8">
        <f t="shared" ref="C78:D78" si="23">+C74-C76</f>
        <v>126260</v>
      </c>
      <c r="D78" s="8">
        <f t="shared" si="23"/>
        <v>50260</v>
      </c>
      <c r="E78" s="8">
        <f t="shared" ref="E78:F78" si="24">+E74-E76</f>
        <v>10260</v>
      </c>
      <c r="F78" s="8">
        <f t="shared" si="24"/>
        <v>45260</v>
      </c>
    </row>
  </sheetData>
  <hyperlinks>
    <hyperlink ref="D1" location="MENU!A1" display="TORNA MENU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abSelected="1" workbookViewId="0">
      <pane xSplit="3" ySplit="5" topLeftCell="D53" activePane="bottomRight" state="frozen"/>
      <selection pane="topRight" activeCell="D1" sqref="D1"/>
      <selection pane="bottomLeft" activeCell="A6" sqref="A6"/>
      <selection pane="bottomRight" activeCell="D72" sqref="D72:H72"/>
    </sheetView>
  </sheetViews>
  <sheetFormatPr defaultRowHeight="15" x14ac:dyDescent="0.25"/>
  <cols>
    <col min="3" max="3" width="75.42578125" bestFit="1" customWidth="1"/>
    <col min="4" max="4" width="11.5703125" bestFit="1" customWidth="1"/>
    <col min="5" max="8" width="9.7109375" bestFit="1" customWidth="1"/>
  </cols>
  <sheetData>
    <row r="1" spans="1:9" x14ac:dyDescent="0.25">
      <c r="A1" s="29" t="s">
        <v>194</v>
      </c>
    </row>
    <row r="5" spans="1:9" x14ac:dyDescent="0.25">
      <c r="C5" t="s">
        <v>0</v>
      </c>
      <c r="D5" s="4">
        <f>+SP!D3</f>
        <v>2010</v>
      </c>
      <c r="E5" s="4">
        <f>+SP!E3</f>
        <v>2011</v>
      </c>
      <c r="F5" s="4">
        <f>+SP!F3</f>
        <v>2012</v>
      </c>
      <c r="G5" s="4">
        <f>+SP!G3</f>
        <v>2013</v>
      </c>
      <c r="H5" s="4">
        <f>+SP!H3</f>
        <v>2014</v>
      </c>
      <c r="I5" s="4"/>
    </row>
    <row r="6" spans="1:9" x14ac:dyDescent="0.25">
      <c r="B6" s="34" t="s">
        <v>43</v>
      </c>
      <c r="C6" s="34" t="s">
        <v>43</v>
      </c>
    </row>
    <row r="8" spans="1:9" x14ac:dyDescent="0.25">
      <c r="C8" s="4" t="s">
        <v>1</v>
      </c>
      <c r="D8" s="24">
        <f>+CE!B78</f>
        <v>45260</v>
      </c>
      <c r="E8" s="24">
        <f>+CE!C78</f>
        <v>126260</v>
      </c>
      <c r="F8" s="24">
        <f>+CE!D78</f>
        <v>50260</v>
      </c>
      <c r="G8" s="24">
        <f>+CE!E78</f>
        <v>10260</v>
      </c>
      <c r="H8" s="24">
        <f>+CE!F78</f>
        <v>45260</v>
      </c>
    </row>
    <row r="9" spans="1:9" x14ac:dyDescent="0.25">
      <c r="C9" t="s">
        <v>2</v>
      </c>
      <c r="D9" s="25">
        <f>+CE!B76</f>
        <v>45000</v>
      </c>
      <c r="E9" s="25">
        <f>+CE!C76</f>
        <v>45000</v>
      </c>
      <c r="F9" s="25">
        <f>+CE!D76</f>
        <v>45000</v>
      </c>
      <c r="G9" s="25">
        <f>+CE!E76</f>
        <v>45000</v>
      </c>
      <c r="H9" s="25">
        <f>+CE!F76</f>
        <v>45000</v>
      </c>
    </row>
    <row r="10" spans="1:9" x14ac:dyDescent="0.25">
      <c r="C10" t="s">
        <v>3</v>
      </c>
      <c r="D10" s="25">
        <f>-CE!B69</f>
        <v>5500</v>
      </c>
      <c r="E10" s="25">
        <f>-CE!C69</f>
        <v>5500</v>
      </c>
      <c r="F10" s="25">
        <f>-CE!D69</f>
        <v>5500</v>
      </c>
      <c r="G10" s="25">
        <f>-CE!E69</f>
        <v>5500</v>
      </c>
      <c r="H10" s="25">
        <f>-CE!F69</f>
        <v>5500</v>
      </c>
    </row>
    <row r="11" spans="1:9" x14ac:dyDescent="0.25">
      <c r="C11" t="s">
        <v>4</v>
      </c>
      <c r="D11" s="25">
        <f>-CE!B67</f>
        <v>0</v>
      </c>
      <c r="E11" s="25">
        <f>-CE!C67</f>
        <v>0</v>
      </c>
      <c r="F11" s="25">
        <f>-CE!D67</f>
        <v>0</v>
      </c>
      <c r="G11" s="25">
        <f>-CE!E67</f>
        <v>0</v>
      </c>
      <c r="H11" s="25">
        <f>-CE!F67</f>
        <v>0</v>
      </c>
    </row>
    <row r="12" spans="1:9" x14ac:dyDescent="0.25">
      <c r="C12" t="s">
        <v>5</v>
      </c>
      <c r="D12" s="25">
        <f>-CE!B65-CE!B66</f>
        <v>0</v>
      </c>
      <c r="E12" s="25">
        <f>-CE!C65-CE!C66</f>
        <v>-20000</v>
      </c>
      <c r="F12" s="25">
        <f>-CE!D65-CE!D66</f>
        <v>0</v>
      </c>
      <c r="G12" s="25">
        <f>-CE!E65-CE!E66</f>
        <v>0</v>
      </c>
      <c r="H12" s="25">
        <f>-CE!F65-CE!F66</f>
        <v>0</v>
      </c>
    </row>
    <row r="13" spans="1:9" ht="30" customHeight="1" x14ac:dyDescent="0.25">
      <c r="C13" s="6" t="s">
        <v>183</v>
      </c>
      <c r="D13" s="24">
        <f>SUM(D8:D12)</f>
        <v>95760</v>
      </c>
      <c r="E13" s="24">
        <f t="shared" ref="E13:H13" si="0">SUM(E8:E12)</f>
        <v>156760</v>
      </c>
      <c r="F13" s="24">
        <f t="shared" si="0"/>
        <v>100760</v>
      </c>
      <c r="G13" s="24">
        <f t="shared" si="0"/>
        <v>60760</v>
      </c>
      <c r="H13" s="24">
        <f t="shared" si="0"/>
        <v>95760</v>
      </c>
    </row>
    <row r="14" spans="1:9" x14ac:dyDescent="0.25">
      <c r="D14" s="25"/>
      <c r="E14" s="25"/>
      <c r="F14" s="25"/>
      <c r="G14" s="25"/>
      <c r="H14" s="25"/>
    </row>
    <row r="15" spans="1:9" ht="36" customHeight="1" x14ac:dyDescent="0.25">
      <c r="B15" s="35" t="s">
        <v>184</v>
      </c>
      <c r="C15" s="35"/>
      <c r="D15" s="25"/>
      <c r="E15" s="25"/>
      <c r="F15" s="25"/>
      <c r="G15" s="25"/>
      <c r="H15" s="25"/>
    </row>
    <row r="16" spans="1:9" x14ac:dyDescent="0.25">
      <c r="C16" t="s">
        <v>6</v>
      </c>
      <c r="D16" s="25">
        <f>+CE!B60+CE!B59</f>
        <v>0</v>
      </c>
      <c r="E16" s="25">
        <f>+CE!C60+CE!C59</f>
        <v>0</v>
      </c>
      <c r="F16" s="25">
        <f>+CE!D60+CE!D59</f>
        <v>0</v>
      </c>
      <c r="G16" s="25">
        <f>+CE!E60+CE!E59</f>
        <v>0</v>
      </c>
      <c r="H16" s="25">
        <f>+CE!F60+CE!F59</f>
        <v>0</v>
      </c>
    </row>
    <row r="17" spans="2:8" x14ac:dyDescent="0.25">
      <c r="C17" t="s">
        <v>7</v>
      </c>
      <c r="D17" s="25">
        <f>+CE!B31+CE!B56</f>
        <v>31000</v>
      </c>
      <c r="E17" s="25">
        <f>+CE!C31+CE!C56</f>
        <v>31000</v>
      </c>
      <c r="F17" s="25">
        <f>+CE!D31+CE!D56</f>
        <v>31000</v>
      </c>
      <c r="G17" s="25">
        <f>+CE!E31+CE!E56</f>
        <v>31000</v>
      </c>
      <c r="H17" s="25">
        <f>+CE!F31+CE!F56</f>
        <v>31000</v>
      </c>
    </row>
    <row r="18" spans="2:8" x14ac:dyDescent="0.25">
      <c r="D18" s="25"/>
      <c r="E18" s="25"/>
      <c r="F18" s="25"/>
      <c r="G18" s="25"/>
      <c r="H18" s="25"/>
    </row>
    <row r="19" spans="2:8" x14ac:dyDescent="0.25">
      <c r="C19" s="6" t="s">
        <v>8</v>
      </c>
      <c r="D19" s="24">
        <f>+SUM(D16:D18)</f>
        <v>31000</v>
      </c>
      <c r="E19" s="24">
        <f t="shared" ref="E19:H19" si="1">+SUM(E16:E18)</f>
        <v>31000</v>
      </c>
      <c r="F19" s="24">
        <f t="shared" si="1"/>
        <v>31000</v>
      </c>
      <c r="G19" s="24">
        <f t="shared" si="1"/>
        <v>31000</v>
      </c>
      <c r="H19" s="24">
        <f t="shared" si="1"/>
        <v>31000</v>
      </c>
    </row>
    <row r="20" spans="2:8" x14ac:dyDescent="0.25">
      <c r="C20" s="6"/>
      <c r="D20" s="25"/>
      <c r="E20" s="25"/>
      <c r="F20" s="25"/>
      <c r="G20" s="25"/>
      <c r="H20" s="25"/>
    </row>
    <row r="21" spans="2:8" x14ac:dyDescent="0.25">
      <c r="B21" s="35" t="s">
        <v>9</v>
      </c>
      <c r="C21" s="35" t="s">
        <v>9</v>
      </c>
      <c r="D21" s="25"/>
      <c r="E21" s="25"/>
      <c r="F21" s="25"/>
      <c r="G21" s="25"/>
      <c r="H21" s="25"/>
    </row>
    <row r="22" spans="2:8" x14ac:dyDescent="0.25">
      <c r="C22" t="s">
        <v>10</v>
      </c>
      <c r="D22" s="25">
        <f>+SP!C21-SP!D21</f>
        <v>0</v>
      </c>
      <c r="E22" s="25">
        <f>+SP!D21-SP!E21</f>
        <v>-30000</v>
      </c>
      <c r="F22" s="25">
        <f>+SP!E21-SP!F21</f>
        <v>-5000</v>
      </c>
      <c r="G22" s="25">
        <f>+SP!F21-SP!G21</f>
        <v>35000</v>
      </c>
      <c r="H22" s="25">
        <f>+SP!G21-SP!H21</f>
        <v>0</v>
      </c>
    </row>
    <row r="23" spans="2:8" x14ac:dyDescent="0.25">
      <c r="C23" t="s">
        <v>11</v>
      </c>
      <c r="D23" s="25">
        <f>+SP!C8-SP!D8</f>
        <v>-50000</v>
      </c>
      <c r="E23" s="25">
        <f>+SP!D8-SP!E8</f>
        <v>30000</v>
      </c>
      <c r="F23" s="25">
        <f>+SP!E8-SP!F8</f>
        <v>-50000</v>
      </c>
      <c r="G23" s="25">
        <f>+SP!F8-SP!G8</f>
        <v>20000</v>
      </c>
      <c r="H23" s="25">
        <f>+SP!G8-SP!H8</f>
        <v>0</v>
      </c>
    </row>
    <row r="24" spans="2:8" x14ac:dyDescent="0.25">
      <c r="C24" t="s">
        <v>12</v>
      </c>
      <c r="D24" s="25">
        <f>+SP!D64-SP!C64</f>
        <v>3000</v>
      </c>
      <c r="E24" s="25">
        <f>+SP!E64-SP!D64</f>
        <v>-13000</v>
      </c>
      <c r="F24" s="25">
        <f>+SP!F64-SP!E64</f>
        <v>13000</v>
      </c>
      <c r="G24" s="25">
        <f>+SP!G64-SP!F64</f>
        <v>0</v>
      </c>
      <c r="H24" s="25">
        <f>+SP!H64-SP!G64</f>
        <v>0</v>
      </c>
    </row>
    <row r="25" spans="2:8" x14ac:dyDescent="0.25">
      <c r="C25" t="s">
        <v>13</v>
      </c>
      <c r="D25" s="25">
        <f>+SP!C16-SP!D16</f>
        <v>-1000</v>
      </c>
      <c r="E25" s="25">
        <f>+SP!D16-SP!E16</f>
        <v>-2000</v>
      </c>
      <c r="F25" s="25">
        <f>+SP!E16-SP!F16</f>
        <v>-2000</v>
      </c>
      <c r="G25" s="25">
        <f>+SP!F16-SP!G16</f>
        <v>4000</v>
      </c>
      <c r="H25" s="25">
        <f>+SP!G16-SP!H16</f>
        <v>0</v>
      </c>
    </row>
    <row r="26" spans="2:8" x14ac:dyDescent="0.25">
      <c r="C26" t="s">
        <v>14</v>
      </c>
      <c r="D26" s="25">
        <f>+SP!D74-SP!C74</f>
        <v>-500</v>
      </c>
      <c r="E26" s="25">
        <f>+SP!E74-SP!D74</f>
        <v>1000</v>
      </c>
      <c r="F26" s="25">
        <f>+SP!F74-SP!E74</f>
        <v>-6000</v>
      </c>
      <c r="G26" s="25">
        <f>+SP!G74-SP!F74</f>
        <v>6000</v>
      </c>
      <c r="H26" s="25">
        <f>+SP!H74-SP!G74</f>
        <v>-5000</v>
      </c>
    </row>
    <row r="27" spans="2:8" x14ac:dyDescent="0.25">
      <c r="C27" t="s">
        <v>15</v>
      </c>
      <c r="D27" s="25">
        <f>+SP!C9-SP!D9+SP!C10-SP!D10+SP!C13-SP!D13+SP!C19-SP!D19+SP!D68-SP!C68+SP!D70-SP!C70+SP!D73-SP!C73+SP!D67-SP!C67</f>
        <v>-4500</v>
      </c>
      <c r="E27" s="25">
        <f>+SP!D9-SP!E9+SP!D10-SP!E10+SP!D13-SP!E13+SP!D19-SP!E19+SP!E68-SP!D68+SP!E70-SP!D70+SP!E73-SP!D73+SP!E67-SP!D67</f>
        <v>-4500</v>
      </c>
      <c r="F27" s="25">
        <f>+SP!E9-SP!F9+SP!E10-SP!F10+SP!E13-SP!F13+SP!E19-SP!F19+SP!F68-SP!E68+SP!F70-SP!E70+SP!F73-SP!E73+SP!F67-SP!E67</f>
        <v>7000</v>
      </c>
      <c r="G27" s="25">
        <f>+SP!F9-SP!G9+SP!F10-SP!G10+SP!F13-SP!G13+SP!F19-SP!G19+SP!G68-SP!F68+SP!G70-SP!F70+SP!G73-SP!F73+SP!G67-SP!F67</f>
        <v>1500</v>
      </c>
      <c r="H27" s="25">
        <f>+SP!G9-SP!H9+SP!G10-SP!H10+SP!G13-SP!H13+SP!G19-SP!H19+SP!H68-SP!G68+SP!H70-SP!G70+SP!H73-SP!G73+SP!H67-SP!G67</f>
        <v>-1000</v>
      </c>
    </row>
    <row r="28" spans="2:8" x14ac:dyDescent="0.25">
      <c r="C28" s="6" t="s">
        <v>16</v>
      </c>
      <c r="D28" s="24">
        <f>+SUM(D22:D27)</f>
        <v>-53000</v>
      </c>
      <c r="E28" s="24">
        <f t="shared" ref="E28:H28" si="2">+SUM(E22:E27)</f>
        <v>-18500</v>
      </c>
      <c r="F28" s="24">
        <f t="shared" si="2"/>
        <v>-43000</v>
      </c>
      <c r="G28" s="24">
        <f t="shared" si="2"/>
        <v>66500</v>
      </c>
      <c r="H28" s="24">
        <f t="shared" si="2"/>
        <v>-6000</v>
      </c>
    </row>
    <row r="29" spans="2:8" x14ac:dyDescent="0.25">
      <c r="C29" s="6"/>
      <c r="D29" s="25"/>
      <c r="E29" s="25"/>
      <c r="F29" s="25"/>
      <c r="G29" s="25"/>
      <c r="H29" s="25"/>
    </row>
    <row r="30" spans="2:8" x14ac:dyDescent="0.25">
      <c r="C30" t="s">
        <v>17</v>
      </c>
      <c r="D30" s="25"/>
      <c r="E30" s="25"/>
      <c r="F30" s="25"/>
      <c r="G30" s="25"/>
      <c r="H30" s="25"/>
    </row>
    <row r="31" spans="2:8" x14ac:dyDescent="0.25">
      <c r="C31" t="s">
        <v>18</v>
      </c>
      <c r="D31" s="25">
        <f>+CE!B69</f>
        <v>-5500</v>
      </c>
      <c r="E31" s="25">
        <f>+CE!C69</f>
        <v>-5500</v>
      </c>
      <c r="F31" s="25">
        <f>+CE!D69</f>
        <v>-5500</v>
      </c>
      <c r="G31" s="25">
        <f>+CE!E69</f>
        <v>-5500</v>
      </c>
      <c r="H31" s="25">
        <f>+CE!F69</f>
        <v>-5500</v>
      </c>
    </row>
    <row r="32" spans="2:8" x14ac:dyDescent="0.25">
      <c r="C32" t="s">
        <v>19</v>
      </c>
      <c r="D32" s="25">
        <f>-CE!B76+SP!C12-SP!D12+SP!D72-SP!C72</f>
        <v>-43500</v>
      </c>
      <c r="E32" s="25">
        <f>-CE!C76+SP!D12-SP!E12+SP!E72-SP!D72</f>
        <v>-43500</v>
      </c>
      <c r="F32" s="25">
        <f>-CE!D76+SP!E12-SP!F12+SP!F72-SP!E72</f>
        <v>-45500</v>
      </c>
      <c r="G32" s="25">
        <f>-CE!E76+SP!F12-SP!G12+SP!G72-SP!F72</f>
        <v>-46000</v>
      </c>
      <c r="H32" s="25">
        <f>-CE!F76+SP!G12-SP!H12+SP!H72-SP!G72</f>
        <v>-44000</v>
      </c>
    </row>
    <row r="33" spans="2:8" x14ac:dyDescent="0.25">
      <c r="C33" t="s">
        <v>20</v>
      </c>
      <c r="D33" s="25">
        <f>-CE!B67</f>
        <v>0</v>
      </c>
      <c r="E33" s="25">
        <f>-CE!C67</f>
        <v>0</v>
      </c>
      <c r="F33" s="25">
        <f>-CE!D67</f>
        <v>0</v>
      </c>
      <c r="G33" s="25">
        <f>-CE!E67</f>
        <v>0</v>
      </c>
      <c r="H33" s="25">
        <f>-CE!F67</f>
        <v>0</v>
      </c>
    </row>
    <row r="34" spans="2:8" x14ac:dyDescent="0.25">
      <c r="C34" t="s">
        <v>21</v>
      </c>
      <c r="D34" s="25">
        <f>-CE!B60-CE!B59+SP!D80+SP!D81-SP!C80-SP!C81</f>
        <v>1500</v>
      </c>
      <c r="E34" s="25">
        <f>-CE!C60-CE!C59+SP!E80+SP!E81-SP!D80-SP!D81</f>
        <v>0</v>
      </c>
      <c r="F34" s="25">
        <f>-CE!D60-CE!D59+SP!F80+SP!F81-SP!E80-SP!E81</f>
        <v>0</v>
      </c>
      <c r="G34" s="25">
        <f>-CE!E60-CE!E59+SP!G80+SP!G81-SP!F80-SP!F81</f>
        <v>0</v>
      </c>
      <c r="H34" s="25">
        <f>-CE!F60-CE!F59+SP!H80+SP!H81-SP!G80-SP!G81</f>
        <v>0</v>
      </c>
    </row>
    <row r="35" spans="2:8" x14ac:dyDescent="0.25">
      <c r="C35" s="7" t="s">
        <v>22</v>
      </c>
      <c r="D35" s="24">
        <f>+SUM(D31:D34)</f>
        <v>-47500</v>
      </c>
      <c r="E35" s="24">
        <f t="shared" ref="E35:H35" si="3">+SUM(E31:E34)</f>
        <v>-49000</v>
      </c>
      <c r="F35" s="24">
        <f t="shared" si="3"/>
        <v>-51000</v>
      </c>
      <c r="G35" s="24">
        <f t="shared" si="3"/>
        <v>-51500</v>
      </c>
      <c r="H35" s="24">
        <f t="shared" si="3"/>
        <v>-49500</v>
      </c>
    </row>
    <row r="36" spans="2:8" x14ac:dyDescent="0.25">
      <c r="C36" s="7"/>
      <c r="D36" s="25"/>
      <c r="E36" s="25"/>
      <c r="F36" s="25"/>
      <c r="G36" s="25"/>
      <c r="H36" s="25"/>
    </row>
    <row r="37" spans="2:8" x14ac:dyDescent="0.25">
      <c r="C37" s="7" t="s">
        <v>23</v>
      </c>
      <c r="D37" s="24">
        <f>+D13+D19+D28+D35</f>
        <v>26260</v>
      </c>
      <c r="E37" s="24">
        <f t="shared" ref="E37:H37" si="4">+E13+E19+E28+E35</f>
        <v>120260</v>
      </c>
      <c r="F37" s="24">
        <f t="shared" si="4"/>
        <v>37760</v>
      </c>
      <c r="G37" s="24">
        <f t="shared" si="4"/>
        <v>106760</v>
      </c>
      <c r="H37" s="24">
        <f t="shared" si="4"/>
        <v>71260</v>
      </c>
    </row>
    <row r="38" spans="2:8" x14ac:dyDescent="0.25">
      <c r="C38" s="7"/>
      <c r="D38" s="25"/>
      <c r="E38" s="25"/>
      <c r="F38" s="25"/>
      <c r="G38" s="25"/>
      <c r="H38" s="25"/>
    </row>
    <row r="39" spans="2:8" x14ac:dyDescent="0.25">
      <c r="B39" s="34" t="s">
        <v>24</v>
      </c>
      <c r="C39" s="34" t="s">
        <v>24</v>
      </c>
      <c r="D39" s="25"/>
      <c r="E39" s="25"/>
      <c r="F39" s="25"/>
      <c r="G39" s="25"/>
      <c r="H39" s="25"/>
    </row>
    <row r="40" spans="2:8" x14ac:dyDescent="0.25">
      <c r="B40" s="5"/>
      <c r="C40" s="5"/>
      <c r="D40" s="25"/>
      <c r="E40" s="25"/>
      <c r="F40" s="25"/>
      <c r="G40" s="25"/>
      <c r="H40" s="25"/>
    </row>
    <row r="41" spans="2:8" x14ac:dyDescent="0.25">
      <c r="C41" t="s">
        <v>25</v>
      </c>
      <c r="D41" s="24">
        <f>+D42+D43</f>
        <v>-25000</v>
      </c>
      <c r="E41" s="24">
        <f t="shared" ref="E41:H41" si="5">+E42+E43</f>
        <v>-11000</v>
      </c>
      <c r="F41" s="24">
        <f t="shared" si="5"/>
        <v>-41000</v>
      </c>
      <c r="G41" s="24">
        <f t="shared" si="5"/>
        <v>19000</v>
      </c>
      <c r="H41" s="24">
        <f t="shared" si="5"/>
        <v>-31000</v>
      </c>
    </row>
    <row r="42" spans="2:8" x14ac:dyDescent="0.25">
      <c r="C42" t="s">
        <v>26</v>
      </c>
      <c r="D42" s="25">
        <f>+IF((SP!C25-SP!D25)-CE!B31+CE!B66+CE!B65&lt;0,(SP!C25-SP!D25)-CE!B31+CE!B65,0)</f>
        <v>-25000</v>
      </c>
      <c r="E42" s="25">
        <f>+IF((SP!D25-SP!E25)-CE!C31+CE!C66+CE!C65&lt;0,(SP!D25-SP!E25)-CE!C31+CE!C65,0)</f>
        <v>-11000</v>
      </c>
      <c r="F42" s="25">
        <f>+IF((SP!E25-SP!F25)-CE!D31+CE!D66+CE!D65&lt;0,(SP!E25-SP!F25)-CE!D31+CE!D65,0)</f>
        <v>-41000</v>
      </c>
      <c r="G42" s="25">
        <f>+IF((SP!F25-SP!G25)-CE!E31+CE!E66+CE!E65&lt;0,(SP!F25-SP!G25)-CE!E31+CE!E65,0)</f>
        <v>0</v>
      </c>
      <c r="H42" s="25">
        <f>+IF((SP!G25-SP!H25)-CE!F31+CE!F66+CE!F65&lt;0,(SP!G25-SP!H25)-CE!F31+CE!F65,0)</f>
        <v>-31000</v>
      </c>
    </row>
    <row r="43" spans="2:8" x14ac:dyDescent="0.25">
      <c r="C43" t="s">
        <v>27</v>
      </c>
      <c r="D43" s="25">
        <f>+IF((SP!C25-SP!D25)-CE!B31+CE!B65+CE!B65&gt;0,(SP!C25-SP!D25)-CE!B31+CE!B65+CE!B65,0)</f>
        <v>0</v>
      </c>
      <c r="E43" s="25">
        <f>+IF((SP!D25-SP!E25)-CE!C31+CE!C65+CE!C65&gt;0,(SP!D25-SP!E25)-CE!C31+CE!C65+CE!C65,0)</f>
        <v>0</v>
      </c>
      <c r="F43" s="25">
        <f>+IF((SP!E25-SP!F25)-CE!D31+CE!D65+CE!D65&gt;0,(SP!E25-SP!F25)-CE!D31+CE!D65+CE!D65,0)</f>
        <v>0</v>
      </c>
      <c r="G43" s="25">
        <f>+IF((SP!F25-SP!G25)-CE!E31+CE!E65+CE!E65&gt;0,(SP!F25-SP!G25)-CE!E31+CE!E65+CE!E65,0)</f>
        <v>19000</v>
      </c>
      <c r="H43" s="25">
        <f>+IF((SP!G25-SP!H25)-CE!F31+CE!F65+CE!F65&gt;0,(SP!G25-SP!H25)-CE!F31+CE!F65+CE!F65,0)</f>
        <v>0</v>
      </c>
    </row>
    <row r="44" spans="2:8" x14ac:dyDescent="0.25">
      <c r="D44" s="25"/>
      <c r="E44" s="25"/>
      <c r="F44" s="25"/>
      <c r="G44" s="25"/>
      <c r="H44" s="25"/>
    </row>
    <row r="45" spans="2:8" x14ac:dyDescent="0.25">
      <c r="C45" t="s">
        <v>28</v>
      </c>
      <c r="D45" s="24">
        <f>+D46+D47</f>
        <v>-500</v>
      </c>
      <c r="E45" s="24">
        <f t="shared" ref="E45:H45" si="6">+E46+E47</f>
        <v>10000</v>
      </c>
      <c r="F45" s="24">
        <f t="shared" si="6"/>
        <v>0</v>
      </c>
      <c r="G45" s="24">
        <f t="shared" si="6"/>
        <v>0</v>
      </c>
      <c r="H45" s="24">
        <f t="shared" si="6"/>
        <v>0</v>
      </c>
    </row>
    <row r="46" spans="2:8" x14ac:dyDescent="0.25">
      <c r="C46" t="s">
        <v>26</v>
      </c>
      <c r="D46" s="25">
        <f>+IF((SP!C42-SP!D42)-CE!B56&lt;0,(SP!C42-SP!D42)-CE!B56,0)</f>
        <v>-500</v>
      </c>
      <c r="E46" s="25">
        <f>+IF((SP!D42-SP!E42)-CE!C56+CE!C66&lt;0,(SP!D42-SP!E42)-CE!C56+CE!C66,0)</f>
        <v>0</v>
      </c>
      <c r="F46" s="25">
        <f>+IF((SP!E42-SP!F42)-CE!D56&lt;0,(SP!E42-SP!F42)-CE!D56,0)</f>
        <v>0</v>
      </c>
      <c r="G46" s="25">
        <f>+IF((SP!F42-SP!G42)-CE!E56&lt;0,(SP!F42-SP!G42)-CE!E56,0)</f>
        <v>0</v>
      </c>
      <c r="H46" s="25">
        <f>+IF((SP!G42-SP!H42)-CE!F56&lt;0,(SP!G42-SP!H42)-CE!F56,0)</f>
        <v>0</v>
      </c>
    </row>
    <row r="47" spans="2:8" x14ac:dyDescent="0.25">
      <c r="C47" t="s">
        <v>27</v>
      </c>
      <c r="D47" s="25">
        <f>+(IF((SP!C43-SP!D43)-CE!B56+CE!B66&gt;0,(SP!C43-SP!D43)-CE!B56+CE!B66,0))</f>
        <v>0</v>
      </c>
      <c r="E47" s="25">
        <f>+(IF((SP!D43-SP!E43)-CE!C56+CE!C66&gt;0,(SP!D43-SP!E43)-CE!C56+CE!C66,0))</f>
        <v>10000</v>
      </c>
      <c r="F47" s="25">
        <f>+(IF((SP!E43-SP!F43)-CE!D56+CE!D66&gt;0,(SP!E43-SP!F43)-CE!D56+CE!D66,0))</f>
        <v>0</v>
      </c>
      <c r="G47" s="25">
        <f>+(IF((SP!F43-SP!G43)-CE!E56+CE!E66&gt;0,(SP!F43-SP!G43)-CE!E56+CE!E66,0))</f>
        <v>0</v>
      </c>
      <c r="H47" s="25">
        <f>+(IF((SP!G43-SP!H43)-CE!F56+CE!F66&gt;0,(SP!G43-SP!H43)-CE!F56+CE!F66,0))</f>
        <v>0</v>
      </c>
    </row>
    <row r="48" spans="2:8" x14ac:dyDescent="0.25">
      <c r="D48" s="25"/>
      <c r="E48" s="25"/>
      <c r="F48" s="25"/>
      <c r="G48" s="25"/>
      <c r="H48" s="25"/>
    </row>
    <row r="49" spans="2:8" x14ac:dyDescent="0.25">
      <c r="C49" t="s">
        <v>29</v>
      </c>
      <c r="D49" s="24">
        <f>+D50+D51</f>
        <v>-3000</v>
      </c>
      <c r="E49" s="24">
        <f t="shared" ref="E49:H49" si="7">+E50+E51</f>
        <v>0</v>
      </c>
      <c r="F49" s="24">
        <f t="shared" si="7"/>
        <v>0</v>
      </c>
      <c r="G49" s="24">
        <f t="shared" si="7"/>
        <v>0</v>
      </c>
      <c r="H49" s="24">
        <f t="shared" si="7"/>
        <v>0</v>
      </c>
    </row>
    <row r="50" spans="2:8" x14ac:dyDescent="0.25">
      <c r="C50" t="s">
        <v>26</v>
      </c>
      <c r="D50" s="25">
        <f>+IF((SP!C53-SP!D53)&lt;0,(SP!C53-SP!D53),0)</f>
        <v>-3000</v>
      </c>
      <c r="E50" s="25">
        <f>+IF((SP!D53-SP!E53)&lt;0,(SP!D53-SP!E53),0)</f>
        <v>0</v>
      </c>
      <c r="F50" s="25">
        <f>+IF((SP!E53-SP!F53)&lt;0,(SP!E53-SP!F53),0)</f>
        <v>0</v>
      </c>
      <c r="G50" s="25">
        <f>+IF((SP!F53-SP!G53)&lt;0,(SP!F53-SP!G53),0)</f>
        <v>0</v>
      </c>
      <c r="H50" s="25">
        <f>+IF((SP!G53-SP!H53)&lt;0,(SP!G53-SP!H53),0)</f>
        <v>0</v>
      </c>
    </row>
    <row r="51" spans="2:8" x14ac:dyDescent="0.25">
      <c r="C51" t="s">
        <v>27</v>
      </c>
      <c r="D51" s="25">
        <f>+(IF((SP!C53-SP!D53)&gt;0,(SP!C53-SP!D53),0))</f>
        <v>0</v>
      </c>
      <c r="E51" s="25">
        <f>+(IF((SP!D53-SP!E53)&gt;0,(SP!D53-SP!E53),0))</f>
        <v>0</v>
      </c>
      <c r="F51" s="25">
        <f>+(IF((SP!E53-SP!F53)&gt;0,(SP!E53-SP!F53),0))</f>
        <v>0</v>
      </c>
      <c r="G51" s="25">
        <f>+(IF((SP!F53-SP!G53)&gt;0,(SP!F53-SP!G53),0))</f>
        <v>0</v>
      </c>
      <c r="H51" s="25">
        <f>+(IF((SP!G53-SP!H53)&gt;0,(SP!G53-SP!H53),0))</f>
        <v>0</v>
      </c>
    </row>
    <row r="52" spans="2:8" x14ac:dyDescent="0.25">
      <c r="D52" s="25"/>
      <c r="E52" s="25"/>
      <c r="F52" s="25"/>
      <c r="G52" s="25"/>
      <c r="H52" s="25"/>
    </row>
    <row r="53" spans="2:8" x14ac:dyDescent="0.25">
      <c r="D53" s="25"/>
      <c r="E53" s="25"/>
      <c r="F53" s="25"/>
      <c r="G53" s="25"/>
      <c r="H53" s="25"/>
    </row>
    <row r="54" spans="2:8" x14ac:dyDescent="0.25">
      <c r="C54" s="7" t="s">
        <v>30</v>
      </c>
      <c r="D54" s="24">
        <f>+D41+D45+D49</f>
        <v>-28500</v>
      </c>
      <c r="E54" s="24">
        <f t="shared" ref="E54:H54" si="8">+E41+E45+E49</f>
        <v>-1000</v>
      </c>
      <c r="F54" s="24">
        <f t="shared" si="8"/>
        <v>-41000</v>
      </c>
      <c r="G54" s="24">
        <f t="shared" si="8"/>
        <v>19000</v>
      </c>
      <c r="H54" s="24">
        <f t="shared" si="8"/>
        <v>-31000</v>
      </c>
    </row>
    <row r="55" spans="2:8" x14ac:dyDescent="0.25">
      <c r="C55" s="7"/>
      <c r="D55" s="25"/>
      <c r="E55" s="25"/>
      <c r="F55" s="25"/>
      <c r="G55" s="25"/>
      <c r="H55" s="25"/>
    </row>
    <row r="56" spans="2:8" ht="14.25" customHeight="1" x14ac:dyDescent="0.25">
      <c r="B56" s="34" t="s">
        <v>31</v>
      </c>
      <c r="C56" s="34" t="s">
        <v>31</v>
      </c>
      <c r="D56" s="25"/>
      <c r="E56" s="25"/>
      <c r="F56" s="25"/>
      <c r="G56" s="25"/>
      <c r="H56" s="25"/>
    </row>
    <row r="57" spans="2:8" ht="14.25" customHeight="1" x14ac:dyDescent="0.25">
      <c r="B57" s="5"/>
      <c r="C57" s="5"/>
      <c r="D57" s="25"/>
      <c r="E57" s="25"/>
      <c r="F57" s="25"/>
      <c r="G57" s="25"/>
      <c r="H57" s="25"/>
    </row>
    <row r="58" spans="2:8" x14ac:dyDescent="0.25">
      <c r="B58" s="33" t="s">
        <v>32</v>
      </c>
      <c r="C58" s="33"/>
      <c r="D58" s="25"/>
      <c r="E58" s="25"/>
      <c r="F58" s="25"/>
      <c r="G58" s="25"/>
      <c r="H58" s="25"/>
    </row>
    <row r="59" spans="2:8" x14ac:dyDescent="0.25">
      <c r="C59" t="s">
        <v>33</v>
      </c>
      <c r="D59" s="25">
        <f>+IF(SP!D79&gt;SP!C79,(SP!D79-SP!C79),0)</f>
        <v>0</v>
      </c>
      <c r="E59" s="25">
        <f>+IF(SP!E79&gt;SP!D79,(SP!E79-SP!D79),0)</f>
        <v>4760</v>
      </c>
      <c r="F59" s="25">
        <f>+IF(SP!F79&gt;SP!E79,(SP!F79-SP!E79),0)</f>
        <v>0</v>
      </c>
      <c r="G59" s="25">
        <f>+IF(SP!G79&gt;SP!F79,(SP!G79-SP!F79),0)</f>
        <v>0</v>
      </c>
      <c r="H59" s="25">
        <f>+IF(SP!H79&gt;SP!G79,(SP!H79-SP!G79),0)</f>
        <v>0</v>
      </c>
    </row>
    <row r="60" spans="2:8" x14ac:dyDescent="0.25">
      <c r="C60" t="s">
        <v>34</v>
      </c>
      <c r="D60" s="25">
        <f>+IF(SP!D79&lt;SP!C79,SP!D79-SP!C79,0)</f>
        <v>-30760</v>
      </c>
      <c r="E60" s="25">
        <f>+IF(SP!E79&lt;SP!D79,SP!E79-SP!D79,0)</f>
        <v>0</v>
      </c>
      <c r="F60" s="25">
        <f>+IF(SP!F79&lt;SP!E79,SP!F79-SP!E79,0)</f>
        <v>-4760</v>
      </c>
      <c r="G60" s="25">
        <f>+IF(SP!G79&lt;SP!F79,SP!G79-SP!F79,0)</f>
        <v>0</v>
      </c>
      <c r="H60" s="25">
        <f>+IF(SP!H79&lt;SP!G79,SP!H79-SP!G79,0)</f>
        <v>0</v>
      </c>
    </row>
    <row r="61" spans="2:8" x14ac:dyDescent="0.25">
      <c r="D61" s="25"/>
      <c r="E61" s="25"/>
      <c r="F61" s="25"/>
      <c r="G61" s="25"/>
      <c r="H61" s="25"/>
    </row>
    <row r="62" spans="2:8" x14ac:dyDescent="0.25">
      <c r="B62" s="33" t="s">
        <v>35</v>
      </c>
      <c r="C62" s="33" t="s">
        <v>35</v>
      </c>
      <c r="D62" s="25"/>
      <c r="E62" s="25"/>
      <c r="F62" s="25"/>
      <c r="G62" s="25"/>
      <c r="H62" s="25"/>
    </row>
    <row r="63" spans="2:8" x14ac:dyDescent="0.25">
      <c r="C63" t="s">
        <v>36</v>
      </c>
      <c r="D63" s="25">
        <f>+IF(SP!D84&gt;SP!C84,SP!D84-SP!C84,0)</f>
        <v>0</v>
      </c>
      <c r="E63" s="25">
        <f>+IF(SP!E84&gt;SP!D84,SP!E84-SP!D84,0)</f>
        <v>0</v>
      </c>
      <c r="F63" s="25">
        <f>+IF(SP!F84&gt;SP!E84,SP!F84-SP!E84,0)</f>
        <v>0</v>
      </c>
      <c r="G63" s="25">
        <f>+IF(SP!G84&gt;SP!F84,SP!G84-SP!F84,0)</f>
        <v>0</v>
      </c>
      <c r="H63" s="25">
        <f>+IF(SP!H84&gt;SP!G84,SP!H84-SP!G84,0)</f>
        <v>0</v>
      </c>
    </row>
    <row r="64" spans="2:8" x14ac:dyDescent="0.25">
      <c r="C64" t="s">
        <v>37</v>
      </c>
      <c r="D64" s="25">
        <f>+IF(SP!D84&lt;SP!C84,SP!D84-SP!C84,0)</f>
        <v>0</v>
      </c>
      <c r="E64" s="25">
        <f>+IF(SP!E84&lt;SP!D84,SP!E84-SP!D84,0)</f>
        <v>0</v>
      </c>
      <c r="F64" s="25">
        <f>+IF(SP!F84&lt;SP!E84,SP!F84-SP!E84,0)</f>
        <v>0</v>
      </c>
      <c r="G64" s="25">
        <f>+IF(SP!G84&lt;SP!F84,SP!G84-SP!F84,0)</f>
        <v>0</v>
      </c>
      <c r="H64" s="25">
        <f>+IF(SP!H84&lt;SP!G84,SP!H84-SP!G84,0)</f>
        <v>0</v>
      </c>
    </row>
    <row r="65" spans="2:8" x14ac:dyDescent="0.25">
      <c r="C65" t="s">
        <v>38</v>
      </c>
      <c r="D65" s="25">
        <f>+SP!D90+SP!D86+SP!D85-SP!C85-SP!C86-SP!C89-SP!C91-SP!C90</f>
        <v>500</v>
      </c>
      <c r="E65" s="25">
        <f>+SP!E90+SP!E86+SP!E85-SP!D85-SP!D86-SP!D89-SP!D91-SP!D90</f>
        <v>-45260</v>
      </c>
      <c r="F65" s="25">
        <f>+SP!F90+SP!F86+SP!F85-SP!E85-SP!E86-SP!E89-SP!E91-SP!E90</f>
        <v>-126260</v>
      </c>
      <c r="G65" s="25">
        <f>+SP!G90+SP!G86+SP!G85-SP!F85-SP!F86-SP!F89-SP!F91-SP!F90</f>
        <v>-50260</v>
      </c>
      <c r="H65" s="25">
        <f>+SP!H90+SP!H86+SP!H85-SP!G85-SP!G86-SP!G89-SP!G91-SP!G90</f>
        <v>-10260</v>
      </c>
    </row>
    <row r="66" spans="2:8" x14ac:dyDescent="0.25">
      <c r="C66" s="7" t="s">
        <v>39</v>
      </c>
      <c r="D66" s="24">
        <f>+SUM(D58:D65)</f>
        <v>-30260</v>
      </c>
      <c r="E66" s="24">
        <f t="shared" ref="E66:H66" si="9">+SUM(E58:E65)</f>
        <v>-40500</v>
      </c>
      <c r="F66" s="24">
        <f t="shared" si="9"/>
        <v>-131020</v>
      </c>
      <c r="G66" s="24">
        <f t="shared" si="9"/>
        <v>-50260</v>
      </c>
      <c r="H66" s="24">
        <f t="shared" si="9"/>
        <v>-10260</v>
      </c>
    </row>
    <row r="67" spans="2:8" x14ac:dyDescent="0.25">
      <c r="C67" s="7"/>
    </row>
    <row r="68" spans="2:8" x14ac:dyDescent="0.25">
      <c r="B68" s="34" t="s">
        <v>40</v>
      </c>
      <c r="C68" s="34" t="s">
        <v>40</v>
      </c>
      <c r="D68" s="24">
        <f>+D66+D54+D37</f>
        <v>-32500</v>
      </c>
      <c r="E68" s="24">
        <f t="shared" ref="E68:H68" si="10">+E66+E54+E37</f>
        <v>78760</v>
      </c>
      <c r="F68" s="24">
        <f t="shared" si="10"/>
        <v>-134260</v>
      </c>
      <c r="G68" s="24">
        <f t="shared" si="10"/>
        <v>75500</v>
      </c>
      <c r="H68" s="24">
        <f t="shared" si="10"/>
        <v>30000</v>
      </c>
    </row>
    <row r="69" spans="2:8" x14ac:dyDescent="0.25">
      <c r="C69" s="4" t="s">
        <v>41</v>
      </c>
      <c r="D69" s="24">
        <f>+SP!C5-SP!C61</f>
        <v>-20000</v>
      </c>
      <c r="E69" s="24">
        <f>+SP!D5-SP!D61</f>
        <v>-52500</v>
      </c>
      <c r="F69" s="24">
        <f>+SP!E5-SP!E61</f>
        <v>26260</v>
      </c>
      <c r="G69" s="24">
        <f>+SP!F5-SP!F61</f>
        <v>-108000</v>
      </c>
      <c r="H69" s="24">
        <f>+SP!G5-SP!G61</f>
        <v>-32500</v>
      </c>
    </row>
    <row r="70" spans="2:8" x14ac:dyDescent="0.25">
      <c r="C70" s="4" t="s">
        <v>42</v>
      </c>
      <c r="D70" s="24">
        <f>+D69+D68</f>
        <v>-52500</v>
      </c>
      <c r="E70" s="24">
        <f t="shared" ref="E70:H70" si="11">+E69+E68</f>
        <v>26260</v>
      </c>
      <c r="F70" s="24">
        <f t="shared" si="11"/>
        <v>-108000</v>
      </c>
      <c r="G70" s="24">
        <f t="shared" si="11"/>
        <v>-32500</v>
      </c>
      <c r="H70" s="24">
        <f t="shared" si="11"/>
        <v>-2500</v>
      </c>
    </row>
    <row r="71" spans="2:8" x14ac:dyDescent="0.25">
      <c r="D71" s="22">
        <f>+SP!D5-SP!C5+SP!C61-SP!D61</f>
        <v>-32500</v>
      </c>
      <c r="E71" s="22">
        <f>+SP!E5-SP!D5+SP!D61-SP!E61</f>
        <v>78760</v>
      </c>
      <c r="F71" s="22">
        <f>+SP!F5-SP!E5+SP!E61-SP!F61</f>
        <v>-134260</v>
      </c>
      <c r="G71" s="22">
        <f>+SP!G5-SP!F5+SP!F61-SP!G61</f>
        <v>75500</v>
      </c>
      <c r="H71" s="22">
        <f>+SP!H5-SP!G5+SP!G61-SP!H61</f>
        <v>30000</v>
      </c>
    </row>
    <row r="72" spans="2:8" x14ac:dyDescent="0.25">
      <c r="D72" s="22"/>
      <c r="E72" s="22"/>
      <c r="F72" s="22"/>
      <c r="G72" s="22"/>
      <c r="H72" s="22"/>
    </row>
    <row r="74" spans="2:8" x14ac:dyDescent="0.25">
      <c r="E74" s="22"/>
    </row>
  </sheetData>
  <mergeCells count="8">
    <mergeCell ref="B62:C62"/>
    <mergeCell ref="B68:C68"/>
    <mergeCell ref="B15:C15"/>
    <mergeCell ref="B21:C21"/>
    <mergeCell ref="B6:C6"/>
    <mergeCell ref="B39:C39"/>
    <mergeCell ref="B56:C56"/>
    <mergeCell ref="B58:C58"/>
  </mergeCells>
  <hyperlinks>
    <hyperlink ref="A1" location="MENU!A1" display="TORNA MENU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8"/>
  <sheetViews>
    <sheetView workbookViewId="0">
      <selection activeCell="F10" sqref="F10"/>
    </sheetView>
  </sheetViews>
  <sheetFormatPr defaultRowHeight="15" x14ac:dyDescent="0.25"/>
  <sheetData>
    <row r="4" spans="3:3" x14ac:dyDescent="0.25">
      <c r="C4" s="31">
        <v>1</v>
      </c>
    </row>
    <row r="5" spans="3:3" x14ac:dyDescent="0.25">
      <c r="C5" s="31">
        <v>2</v>
      </c>
    </row>
    <row r="6" spans="3:3" x14ac:dyDescent="0.25">
      <c r="C6" s="31">
        <v>3</v>
      </c>
    </row>
    <row r="7" spans="3:3" x14ac:dyDescent="0.25">
      <c r="C7" s="31">
        <v>4</v>
      </c>
    </row>
    <row r="8" spans="3:3" x14ac:dyDescent="0.25">
      <c r="C8" s="31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SP</vt:lpstr>
      <vt:lpstr>CE</vt:lpstr>
      <vt:lpstr>Rendiconto Finanziario</vt:lpstr>
      <vt:lpstr>appoggio</vt:lpstr>
      <vt:lpstr>Sheet2</vt:lpstr>
      <vt:lpstr>Sheet3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2014-02-24T16:57:43Z</dcterms:created>
  <dcterms:modified xsi:type="dcterms:W3CDTF">2015-06-01T04:34:41Z</dcterms:modified>
</cp:coreProperties>
</file>