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finanziamento" sheetId="10" r:id="rId10"/>
    <sheet name="Altri costi" sheetId="11" r:id="rId11"/>
    <sheet name="Iva" sheetId="12" r:id="rId12"/>
    <sheet name="Irap" sheetId="13" r:id="rId13"/>
    <sheet name="Irpef socio" sheetId="14" r:id="rId14"/>
    <sheet name="Inps socio" sheetId="15" r:id="rId15"/>
    <sheet name="Banca" sheetId="16" r:id="rId16"/>
    <sheet name="Sheet5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<sst xmlns="http://schemas.openxmlformats.org/spreadsheetml/2006/main" count="575" uniqueCount="402">
  <si>
    <t>Aliquota iva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</si>
  <si>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</si>
  <si>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</si>
  <si>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</si>
  <si>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</si>
  <si>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</si>
  <si>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</si>
  <si>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</si>
  <si>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</si>
  <si>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dilazione Clienti</t>
  </si>
  <si>
    <t>TOTALE</t>
  </si>
  <si>
    <t>Crediti commerciali</t>
  </si>
  <si>
    <t>Iva a Debito</t>
  </si>
  <si>
    <t>Iva a debito</t>
  </si>
  <si>
    <t>Iva a Credito</t>
  </si>
  <si>
    <t>TOTALE Iva a Debito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</si>
  <si>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</si>
  <si>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</si>
  <si>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</si>
  <si>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</si>
  <si>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</si>
  <si>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</si>
  <si>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</si>
  <si>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</si>
  <si>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</si>
  <si>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</si>
  <si>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</si>
  <si>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</si>
  <si>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</si>
  <si>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</si>
  <si>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</si>
  <si>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</si>
  <si>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</si>
  <si>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</si>
  <si>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</si>
  <si>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</si>
  <si>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</si>
  <si>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</si>
  <si>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</si>
  <si>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</si>
  <si>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</si>
  <si>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</si>
  <si>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</si>
  <si>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</si>
  <si>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</si>
  <si>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</si>
  <si>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</si>
  <si>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</si>
  <si>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</si>
  <si>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</si>
  <si>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</si>
  <si>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</si>
  <si>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</si>
  <si>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</si>
  <si>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</si>
  <si>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</si>
  <si>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</si>
  <si>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</si>
  <si>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</si>
  <si>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</si>
  <si>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</si>
  <si>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</si>
  <si>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</si>
  <si>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</si>
  <si>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</si>
  <si>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</si>
  <si>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</si>
  <si>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</si>
  <si>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</si>
  <si>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</si>
  <si>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</si>
  <si>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</si>
  <si>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</si>
  <si>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</si>
  <si>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</si>
  <si>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</si>
  <si>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</si>
  <si>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</si>
  <si>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</si>
  <si>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</si>
  <si>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</si>
  <si>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</si>
  <si>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</si>
  <si>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</si>
  <si>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</si>
  <si>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</si>
  <si>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</si>
  <si>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</si>
  <si>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</si>
  <si>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</si>
  <si>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</si>
  <si>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</si>
  <si>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</si>
  <si>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</si>
  <si>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</si>
  <si>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</si>
  <si>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</si>
  <si>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</si>
  <si>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</si>
  <si>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</si>
  <si>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</si>
  <si>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</si>
  <si>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</si>
  <si>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</si>
  <si>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</si>
  <si>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</si>
  <si>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</si>
  <si>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</si>
  <si>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</si>
  <si>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</si>
  <si>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</si>
  <si>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</si>
  <si>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</si>
  <si>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</si>
  <si>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</si>
  <si>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</si>
  <si>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</si>
  <si>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</si>
  <si>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</si>
  <si>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</si>
  <si>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</si>
  <si>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</si>
  <si>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</si>
  <si>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</si>
  <si>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</si>
  <si>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</si>
  <si>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</si>
  <si>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</si>
  <si>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</si>
  <si>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</si>
  <si>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</si>
  <si>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</si>
  <si>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</si>
  <si>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</si>
  <si>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</si>
  <si>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</si>
  <si>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</si>
  <si>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</si>
  <si>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</si>
  <si>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</si>
  <si>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</si>
  <si>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</si>
  <si>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</si>
  <si>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</si>
  <si>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</si>
  <si>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</si>
  <si>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</si>
  <si>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</si>
  <si>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</si>
  <si>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</si>
  <si>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</si>
  <si>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</si>
  <si>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</si>
  <si>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</si>
  <si>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</si>
  <si>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</si>
  <si>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</si>
  <si>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</si>
  <si>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</si>
  <si>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</si>
  <si>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</si>
  <si>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</si>
  <si>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</si>
  <si>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</si>
  <si>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</si>
  <si>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</si>
  <si>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</si>
  <si>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</si>
  <si>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</si>
  <si>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</si>
  <si>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</si>
  <si>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</si>
  <si>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</si>
  <si>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</si>
  <si>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</si>
  <si>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</si>
  <si>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</si>
  <si>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</si>
  <si>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</si>
  <si>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</si>
  <si>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</si>
  <si>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</si>
  <si>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</si>
  <si>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</si>
  <si>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</si>
  <si>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</si>
  <si>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</si>
  <si>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</si>
  <si>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</si>
  <si>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</si>
  <si>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</si>
  <si>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</si>
  <si>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</si>
  <si>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</si>
  <si>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</si>
  <si>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</si>
  <si>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</si>
  <si>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</si>
  <si>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</si>
  <si>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</si>
  <si>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</si>
  <si>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</si>
  <si>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</si>
  <si>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</si>
  <si>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</si>
  <si>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</si>
  <si>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</si>
  <si>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</si>
  <si>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</si>
  <si>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</si>
  <si>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</si>
  <si>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</si>
  <si>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</si>
  <si>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</si>
  <si>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</si>
  <si>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</si>
  <si>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</si>
  <si>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</si>
  <si>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</si>
  <si>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</si>
  <si>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</si>
  <si>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</si>
  <si>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</si>
  <si>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</si>
  <si>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</si>
  <si>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</si>
  <si>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</si>
  <si>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</si>
  <si>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</si>
  <si>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</si>
  <si>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</si>
  <si>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</si>
  <si>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</si>
  <si>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</si>
  <si>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</si>
  <si>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</si>
  <si>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</si>
  <si>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</si>
  <si>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</si>
  <si>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</si>
  <si>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</si>
  <si>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</si>
  <si>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</si>
  <si>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</si>
  <si>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</si>
  <si>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</si>
  <si>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</si>
  <si>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</si>
  <si>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</si>
  <si>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</si>
  <si>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</si>
  <si>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</si>
  <si>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</si>
  <si>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</si>
  <si>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</si>
  <si>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</si>
  <si>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</si>
  <si>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</si>
  <si>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</si>
  <si>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</si>
  <si>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</si>
  <si>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</si>
  <si>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</si>
  <si>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</si>
  <si>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</si>
  <si>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</si>
  <si>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</si>
  <si>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</si>
  <si>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</si>
  <si>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</si>
  <si>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</si>
  <si>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</si>
  <si>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</si>
  <si>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</si>
  <si>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</si>
  <si>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</si>
  <si>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</si>
  <si>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</si>
  <si>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</si>
  <si>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</si>
  <si>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</si>
  <si>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</si>
  <si>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</si>
  <si>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</si>
  <si>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</si>
  <si>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</si>
  <si>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</si>
  <si>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</si>
  <si>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</si>
  <si>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</si>
  <si>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</si>
  <si>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</si>
  <si>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</si>
  <si>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</si>
  <si>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</si>
  <si>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</si>
  <si>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</si>
  <si>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</si>
  <si>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</si>
  <si>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</si>
  <si>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</si>
  <si>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</si>
  <si>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</si>
  <si>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</si>
  <si>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</si>
  <si>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</si>
  <si>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</si>
  <si>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</si>
  <si>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</si>
  <si>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</si>
  <si>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</si>
  <si>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</si>
  <si>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</si>
  <si>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</si>
  <si>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</si>
  <si>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</si>
  <si>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</si>
  <si>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</si>
  <si>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</si>
  <si>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</si>
  <si>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</si>
  <si>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</si>
  <si>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</si>
  <si>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</si>
  <si>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</si>
  <si>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</si>
  <si>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</si>
  <si>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</si>
  <si>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</si>
  <si>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</si>
  <si>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</si>
  <si>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</si>
  <si>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</si>
  <si>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</si>
  <si>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</si>
  <si>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</si>
  <si>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</si>
  <si>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</si>
  <si>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</si>
  <si>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</si>
  <si>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</si>
  <si>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</si>
  <si>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</si>
  <si>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</si>
  <si>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</si>
  <si>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</si>
  <si>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</si>
  <si>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</si>
  <si>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</si>
  <si>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</si>
  <si>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</si>
  <si>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</si>
  <si>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</si>
  <si>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</si>
  <si>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</si>
  <si>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</si>
  <si>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TOTALE Iva a Debito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</si>
  <si>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</si>
  <si>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</si>
  <si>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</si>
  <si>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</si>
  <si>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</si>
  <si>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</si>
  <si>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</si>
  <si>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</si>
  <si>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</si>
  <si>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</si>
  <si>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</si>
  <si>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</si>
  <si>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% Fatturato</t>
  </si>
  <si>
    <t>gg dilazione pagamento</t>
  </si>
  <si>
    <t>Royalties franchising</t>
  </si>
  <si>
    <t>Debito v/Franchisor</t>
  </si>
  <si>
    <t>Uscite Franchisor</t>
  </si>
  <si>
    <t>www.bpexcel.it</t>
  </si>
  <si>
    <t>MARCHIO:</t>
  </si>
  <si>
    <t>Importo Fidejussione</t>
  </si>
  <si>
    <t>Fidejussione</t>
  </si>
  <si>
    <t xml:space="preserve">      -Fidejussione</t>
  </si>
  <si>
    <t xml:space="preserve">     - Mutuo Invitalia</t>
  </si>
  <si>
    <t>Costo annuale fidejussione</t>
  </si>
  <si>
    <t xml:space="preserve">     - Contributo fondo Perduto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</si>
  <si>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</si>
  <si>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</si>
  <si>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</si>
  <si>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</si>
  <si>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</si>
  <si>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</si>
  <si>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</si>
  <si>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</si>
  <si>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</si>
  <si>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 xml:space="preserve">          2)Feee d'ingresso</t>
  </si>
  <si>
    <t>Commercio al dettaglio di prodotti per il benessere</t>
  </si>
  <si>
    <t>SERGENTE MAJOR</t>
  </si>
  <si>
    <t>superfice</t>
  </si>
  <si>
    <t>Royalties Franchising (Contributo Marketing)</t>
  </si>
  <si>
    <t>Fatturato Previsto</t>
  </si>
  <si>
    <t>% Commissione sul Fatturato</t>
  </si>
  <si>
    <t>Commissioni sul Fatturato</t>
  </si>
  <si>
    <t>Giorni dil commissioni</t>
  </si>
  <si>
    <t>mq</t>
  </si>
  <si>
    <t>Investimenti (Arredo e opere murarie)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</si>
</sst>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167" fontId="43" fillId="8" borderId="10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H118"/>
  <sheetViews>
    <sheetView showGridLines="0" tabSelected="1" zoomScale="110" zoomScaleNormal="11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" sqref="G15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20.8515625" style="0" bestFit="1" customWidth="1"/>
    <col min="7" max="7" width="13.28125" style="0" customWidth="1"/>
    <col min="8" max="8" width="19.421875" style="0" bestFit="1" customWidth="1"/>
    <col min="9" max="9" width="20.57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23" max="23" width="11.00390625" style="0" bestFit="1" customWidth="1"/>
    <col min="24" max="24" width="15.57421875" style="0" bestFit="1" customWidth="1"/>
  </cols>
  <sheetData>
    <row r="2" spans="5:10" ht="15">
      <c r="E2" s="6" t="s">
        <v>375</v>
      </c>
      <c r="F2" s="127" t="s">
        <v>393</v>
      </c>
      <c r="H2" s="6" t="s">
        <v>394</v>
      </c>
      <c r="I2" s="127">
        <v>80</v>
      </c>
      <c r="J2" s="6" t="s">
        <v>400</v>
      </c>
    </row>
    <row r="3" spans="3:13" ht="46.5">
      <c r="C3" s="126" t="s">
        <v>374</v>
      </c>
      <c r="E3" s="6" t="s">
        <v>335</v>
      </c>
      <c r="F3" t="s">
        <v>338</v>
      </c>
      <c r="H3" t="s">
        <v>357</v>
      </c>
      <c r="I3" s="120" t="s">
        <v>392</v>
      </c>
      <c r="J3" s="6" t="s">
        <v>336</v>
      </c>
      <c r="K3" s="120" t="s">
        <v>339</v>
      </c>
      <c r="M3" s="2" t="s">
        <v>354</v>
      </c>
    </row>
    <row r="4" ht="15.75" thickBot="1"/>
    <row r="5" spans="2:11" ht="15">
      <c r="B5" s="8"/>
      <c r="C5" s="21" t="s">
        <v>238</v>
      </c>
      <c r="D5" s="9"/>
      <c r="E5" s="9"/>
      <c r="F5" s="9"/>
      <c r="G5" s="9"/>
      <c r="H5" s="9"/>
      <c r="I5" s="10"/>
      <c r="K5" s="6" t="s">
        <v>334</v>
      </c>
    </row>
    <row r="6" spans="2:11" ht="15">
      <c r="B6" s="16"/>
      <c r="C6" s="17"/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5"/>
      <c r="K6" s="99" t="s">
        <v>331</v>
      </c>
    </row>
    <row r="7" spans="2:11" ht="15">
      <c r="B7" s="16"/>
      <c r="C7" s="17" t="s">
        <v>337</v>
      </c>
      <c r="D7" s="44">
        <f>+'CE'!D50</f>
        <v>7410.475190476192</v>
      </c>
      <c r="E7" s="44">
        <f>+'CE'!E50</f>
        <v>25554.192857142858</v>
      </c>
      <c r="F7" s="44">
        <f>+'CE'!F50</f>
        <v>36653.74285714285</v>
      </c>
      <c r="G7" s="44">
        <f>+'CE'!G50</f>
        <v>51453.14285714285</v>
      </c>
      <c r="H7" s="44">
        <f>+'CE'!H50</f>
        <v>62552.69285714285</v>
      </c>
      <c r="I7" s="15"/>
      <c r="K7" s="99" t="s">
        <v>332</v>
      </c>
    </row>
    <row r="8" spans="2:11" ht="15">
      <c r="B8" s="16"/>
      <c r="C8" s="17" t="s">
        <v>353</v>
      </c>
      <c r="D8" s="44">
        <f>+'CE'!D58</f>
        <v>2178.9199523809543</v>
      </c>
      <c r="E8" s="44">
        <f>+'CE'!E58</f>
        <v>12701.93461042857</v>
      </c>
      <c r="F8" s="44">
        <f>+'CE'!F58</f>
        <v>16963.78246757143</v>
      </c>
      <c r="G8" s="44">
        <f>+'CE'!G58</f>
        <v>22511.650420857135</v>
      </c>
      <c r="H8" s="44">
        <f>+'CE'!H58</f>
        <v>26297.112563714283</v>
      </c>
      <c r="I8" s="15"/>
      <c r="K8" s="99" t="s">
        <v>286</v>
      </c>
    </row>
    <row r="9" spans="2:9" ht="15">
      <c r="B9" s="16"/>
      <c r="C9" s="17"/>
      <c r="D9" s="118"/>
      <c r="E9" s="118"/>
      <c r="F9" s="118"/>
      <c r="G9" s="118"/>
      <c r="H9" s="118"/>
      <c r="I9" s="15"/>
    </row>
    <row r="10" spans="2:9" ht="15">
      <c r="B10" s="16"/>
      <c r="C10" s="17" t="s">
        <v>270</v>
      </c>
      <c r="D10" s="44">
        <f>+IF(SP!C4&gt;0,SP!C4,-SP!C27)</f>
        <v>-23261</v>
      </c>
      <c r="E10" s="44">
        <f>+IF(SP!D4&gt;0,SP!D4,-SP!D27)</f>
        <v>12238.676571428572</v>
      </c>
      <c r="F10" s="44">
        <f>+IF(SP!E4&gt;0,SP!E4,-SP!E27)</f>
        <v>59063.19085714285</v>
      </c>
      <c r="G10" s="44">
        <f>+IF(SP!F4&gt;0,SP!F4,-SP!F27)</f>
        <v>120907.83847619046</v>
      </c>
      <c r="H10" s="44">
        <f>+IF(SP!G4&gt;0,SP!G4,-SP!G27)</f>
        <v>193631.30276190472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255</v>
      </c>
      <c r="D14" s="17"/>
      <c r="E14" s="17"/>
      <c r="F14" s="17"/>
      <c r="G14" s="17"/>
      <c r="H14" s="17"/>
      <c r="I14" s="15"/>
    </row>
    <row r="15" spans="2:28" ht="15">
      <c r="B15" s="16"/>
      <c r="C15" s="17" t="s">
        <v>243</v>
      </c>
      <c r="D15" s="98" t="s">
        <v>253</v>
      </c>
      <c r="E15" s="17"/>
      <c r="F15" s="17"/>
      <c r="G15" s="17"/>
      <c r="H15" s="17"/>
      <c r="I15" s="15"/>
      <c r="AB15" t="s">
        <v>253</v>
      </c>
    </row>
    <row r="16" spans="2:28" ht="15">
      <c r="B16" s="16"/>
      <c r="C16" s="17"/>
      <c r="D16" s="17"/>
      <c r="E16" s="17"/>
      <c r="F16" s="17"/>
      <c r="G16" s="17"/>
      <c r="H16" s="17"/>
      <c r="I16" s="15"/>
      <c r="AB16" t="s">
        <v>254</v>
      </c>
    </row>
    <row r="17" spans="2:9" ht="30">
      <c r="B17" s="16"/>
      <c r="C17" s="17"/>
      <c r="D17" s="13" t="s">
        <v>369</v>
      </c>
      <c r="E17" s="121" t="s">
        <v>370</v>
      </c>
      <c r="F17" s="121" t="s">
        <v>213</v>
      </c>
      <c r="G17" s="17"/>
      <c r="H17" s="17"/>
      <c r="I17" s="15"/>
    </row>
    <row r="18" spans="2:9" ht="15">
      <c r="B18" s="16"/>
      <c r="C18" s="17" t="s">
        <v>395</v>
      </c>
      <c r="D18" s="137">
        <v>0.015</v>
      </c>
      <c r="E18" s="24">
        <v>0</v>
      </c>
      <c r="F18" s="23">
        <v>0.22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15">
      <c r="B20" s="16"/>
      <c r="C20" s="17"/>
      <c r="D20" s="17"/>
      <c r="E20" s="121" t="s">
        <v>213</v>
      </c>
      <c r="F20" s="121" t="s">
        <v>383</v>
      </c>
      <c r="G20" s="17"/>
      <c r="H20" s="17"/>
      <c r="I20" s="15"/>
    </row>
    <row r="21" spans="2:9" ht="15">
      <c r="B21" s="16"/>
      <c r="C21" s="17" t="s">
        <v>389</v>
      </c>
      <c r="D21" s="2">
        <v>10000</v>
      </c>
      <c r="E21" s="23">
        <v>0.22</v>
      </c>
      <c r="F21" s="129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31" t="s">
        <v>32</v>
      </c>
      <c r="J22" s="17"/>
    </row>
    <row r="23" spans="2:9" ht="15">
      <c r="B23" s="16"/>
      <c r="C23" s="17" t="s">
        <v>390</v>
      </c>
      <c r="D23" s="2">
        <v>12200</v>
      </c>
      <c r="E23" s="2">
        <v>0</v>
      </c>
      <c r="F23" s="2"/>
      <c r="G23" s="2"/>
      <c r="H23" s="2"/>
      <c r="I23" s="130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17"/>
      <c r="E25" s="17"/>
      <c r="F25" s="17"/>
      <c r="G25" s="17"/>
      <c r="H25" s="17"/>
      <c r="I25" s="15"/>
    </row>
    <row r="26" spans="2:9" ht="15">
      <c r="B26" s="16"/>
      <c r="C26" s="17" t="s">
        <v>269</v>
      </c>
      <c r="D26" s="23">
        <v>1</v>
      </c>
      <c r="E26" s="12"/>
      <c r="F26" s="17"/>
      <c r="G26" s="17"/>
      <c r="H26" s="17"/>
      <c r="I26" s="15"/>
    </row>
    <row r="27" spans="2:9" ht="15">
      <c r="B27" s="16"/>
      <c r="C27" s="17"/>
      <c r="D27" s="12" t="str">
        <f>+D6</f>
        <v>Anno 1</v>
      </c>
      <c r="E27" s="12" t="str">
        <f>+E6</f>
        <v>Anno 2</v>
      </c>
      <c r="F27" s="12" t="str">
        <f>+F6</f>
        <v>Anno 3</v>
      </c>
      <c r="G27" s="12" t="str">
        <f>+G6</f>
        <v>Anno 4</v>
      </c>
      <c r="H27" s="12" t="str">
        <f>+H6</f>
        <v>Anno 5</v>
      </c>
      <c r="I27" s="15"/>
    </row>
    <row r="28" spans="2:9" ht="15">
      <c r="B28" s="16"/>
      <c r="C28" s="17" t="s">
        <v>323</v>
      </c>
      <c r="D28" s="2">
        <v>0</v>
      </c>
      <c r="E28" s="2"/>
      <c r="F28" s="2"/>
      <c r="G28" s="2"/>
      <c r="H28" s="2"/>
      <c r="I28" s="15"/>
    </row>
    <row r="29" spans="2:9" ht="15">
      <c r="B29" s="16"/>
      <c r="C29" s="17" t="s">
        <v>324</v>
      </c>
      <c r="E29" s="2">
        <v>0</v>
      </c>
      <c r="F29" s="2"/>
      <c r="G29" s="2"/>
      <c r="H29" s="2"/>
      <c r="I29" s="15"/>
    </row>
    <row r="30" spans="2:9" ht="15.75" thickBot="1">
      <c r="B30" s="18"/>
      <c r="C30" s="19"/>
      <c r="D30" s="97"/>
      <c r="E30" s="97"/>
      <c r="F30" s="97"/>
      <c r="G30" s="97"/>
      <c r="H30" s="97"/>
      <c r="I30" s="20"/>
    </row>
    <row r="31" ht="15.75" thickBot="1"/>
    <row r="32" spans="2:14" ht="15">
      <c r="B32" s="8"/>
      <c r="C32" s="21" t="s">
        <v>8</v>
      </c>
      <c r="D32" s="9"/>
      <c r="E32" s="9"/>
      <c r="F32" s="9"/>
      <c r="G32" s="9"/>
      <c r="H32" s="9"/>
      <c r="I32" s="21" t="s">
        <v>396</v>
      </c>
      <c r="J32" s="21"/>
      <c r="K32" s="21"/>
      <c r="L32" s="21"/>
      <c r="M32" s="21"/>
      <c r="N32" s="10"/>
    </row>
    <row r="33" spans="1:24" ht="45">
      <c r="A33" s="6"/>
      <c r="B33" s="11"/>
      <c r="C33" s="12" t="s">
        <v>7</v>
      </c>
      <c r="D33" s="12"/>
      <c r="E33" s="22" t="s">
        <v>397</v>
      </c>
      <c r="F33" s="22" t="s">
        <v>0</v>
      </c>
      <c r="G33" s="22" t="s">
        <v>399</v>
      </c>
      <c r="H33" s="14"/>
      <c r="I33" s="13" t="s">
        <v>1</v>
      </c>
      <c r="J33" s="13" t="s">
        <v>2</v>
      </c>
      <c r="K33" s="13" t="s">
        <v>3</v>
      </c>
      <c r="L33" s="13" t="s">
        <v>4</v>
      </c>
      <c r="M33" s="13" t="s">
        <v>5</v>
      </c>
      <c r="N33" s="15"/>
      <c r="W33" t="s">
        <v>6</v>
      </c>
      <c r="X33" t="s">
        <v>9</v>
      </c>
    </row>
    <row r="34" spans="2:24" ht="15">
      <c r="B34" s="16"/>
      <c r="C34" s="27" t="s">
        <v>358</v>
      </c>
      <c r="D34" s="12"/>
      <c r="E34" s="23">
        <v>0.4</v>
      </c>
      <c r="F34" s="23">
        <v>0.22</v>
      </c>
      <c r="G34" s="24">
        <v>0</v>
      </c>
      <c r="H34" s="17"/>
      <c r="I34" s="2">
        <v>180000</v>
      </c>
      <c r="J34" s="2">
        <v>230000</v>
      </c>
      <c r="K34" s="2">
        <v>260000</v>
      </c>
      <c r="L34" s="2">
        <v>300000</v>
      </c>
      <c r="M34" s="2">
        <v>330000</v>
      </c>
      <c r="N34" s="15"/>
      <c r="W34" s="1">
        <v>0</v>
      </c>
      <c r="X34" s="1">
        <v>0</v>
      </c>
    </row>
    <row r="35" spans="2:24" ht="15">
      <c r="B35" s="16"/>
      <c r="C35" s="27" t="s">
        <v>359</v>
      </c>
      <c r="D35" s="12"/>
      <c r="E35" s="23">
        <v>0</v>
      </c>
      <c r="F35" s="23">
        <v>0</v>
      </c>
      <c r="G35" s="24">
        <v>0</v>
      </c>
      <c r="H35" s="17"/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5"/>
      <c r="W35" s="1">
        <v>30</v>
      </c>
      <c r="X35" s="1">
        <v>30</v>
      </c>
    </row>
    <row r="36" spans="2:24" ht="15">
      <c r="B36" s="16"/>
      <c r="C36" s="27" t="s">
        <v>360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5"/>
      <c r="W36" s="1">
        <v>60</v>
      </c>
      <c r="X36" s="1">
        <v>60</v>
      </c>
    </row>
    <row r="37" spans="2:24" ht="15">
      <c r="B37" s="16"/>
      <c r="C37" s="27" t="s">
        <v>361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4">
        <v>0</v>
      </c>
      <c r="K37" s="4">
        <v>0</v>
      </c>
      <c r="L37" s="4">
        <v>0</v>
      </c>
      <c r="M37" s="5">
        <v>0</v>
      </c>
      <c r="N37" s="15"/>
      <c r="W37" s="1">
        <v>90</v>
      </c>
      <c r="X37" s="1">
        <v>90</v>
      </c>
    </row>
    <row r="38" spans="2:24" ht="15">
      <c r="B38" s="16"/>
      <c r="C38" s="27" t="s">
        <v>362</v>
      </c>
      <c r="D38" s="12"/>
      <c r="E38" s="23">
        <v>0</v>
      </c>
      <c r="F38" s="23">
        <v>0</v>
      </c>
      <c r="G38" s="24">
        <v>0</v>
      </c>
      <c r="H38" s="17"/>
      <c r="I38" s="3"/>
      <c r="J38" s="4"/>
      <c r="K38" s="4"/>
      <c r="L38" s="4"/>
      <c r="M38" s="5"/>
      <c r="N38" s="15"/>
      <c r="W38" s="1">
        <v>120</v>
      </c>
      <c r="X38" s="1">
        <v>120</v>
      </c>
    </row>
    <row r="39" spans="2:24" ht="15">
      <c r="B39" s="16"/>
      <c r="C39" s="27" t="s">
        <v>363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5"/>
      <c r="W39" s="1">
        <v>150</v>
      </c>
      <c r="X39" s="1">
        <v>150</v>
      </c>
    </row>
    <row r="40" spans="2:24" ht="15">
      <c r="B40" s="16"/>
      <c r="C40" s="27" t="s">
        <v>364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5"/>
      <c r="W40" s="1">
        <v>180</v>
      </c>
      <c r="X40" s="1">
        <v>180</v>
      </c>
    </row>
    <row r="41" spans="2:14" ht="15">
      <c r="B41" s="16"/>
      <c r="C41" s="27" t="s">
        <v>365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5"/>
    </row>
    <row r="42" spans="2:14" ht="15">
      <c r="B42" s="16"/>
      <c r="C42" s="27" t="s">
        <v>366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5"/>
    </row>
    <row r="43" spans="2:14" ht="15.75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6" ht="15.75" thickBot="1"/>
    <row r="47" spans="2:12" ht="15">
      <c r="B47" s="8"/>
      <c r="C47" s="21" t="s">
        <v>28</v>
      </c>
      <c r="D47" s="9"/>
      <c r="E47" s="9"/>
      <c r="F47" s="9"/>
      <c r="G47" s="9"/>
      <c r="H47" s="9"/>
      <c r="I47" s="9"/>
      <c r="J47" s="9"/>
      <c r="K47" s="9"/>
      <c r="L47" s="10"/>
    </row>
    <row r="48" spans="2:12" ht="15">
      <c r="B48" s="16"/>
      <c r="C48" s="17"/>
      <c r="D48" s="17"/>
      <c r="E48" s="13" t="str">
        <f>+I33</f>
        <v>Anno 1</v>
      </c>
      <c r="F48" s="13" t="str">
        <f>+J33</f>
        <v>Anno 2</v>
      </c>
      <c r="G48" s="13" t="str">
        <f>+K33</f>
        <v>Anno 3</v>
      </c>
      <c r="H48" s="13" t="str">
        <f>+L33</f>
        <v>Anno 4</v>
      </c>
      <c r="I48" s="13" t="str">
        <f>+M33</f>
        <v>Anno 5</v>
      </c>
      <c r="J48" s="17"/>
      <c r="K48" s="17"/>
      <c r="L48" s="15"/>
    </row>
    <row r="49" spans="2:12" ht="15">
      <c r="B49" s="16"/>
      <c r="C49" s="17" t="s">
        <v>401</v>
      </c>
      <c r="D49" s="17"/>
      <c r="E49" s="2">
        <f>400*I2</f>
        <v>32000</v>
      </c>
      <c r="F49" s="2"/>
      <c r="G49" s="2"/>
      <c r="H49" s="2"/>
      <c r="I49" s="2"/>
      <c r="J49" s="17"/>
      <c r="K49" s="17"/>
      <c r="L49" s="15"/>
    </row>
    <row r="50" spans="2:12" ht="15">
      <c r="B50" s="16"/>
      <c r="C50" s="17" t="s">
        <v>29</v>
      </c>
      <c r="D50" s="17"/>
      <c r="E50" s="2"/>
      <c r="F50" s="2"/>
      <c r="G50" s="2"/>
      <c r="H50" s="2"/>
      <c r="I50" s="2"/>
      <c r="J50" s="17"/>
      <c r="K50" s="17"/>
      <c r="L50" s="15"/>
    </row>
    <row r="51" spans="2:12" ht="1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5"/>
    </row>
    <row r="52" spans="2:12" ht="15">
      <c r="B52" s="16"/>
      <c r="C52" s="17" t="s">
        <v>0</v>
      </c>
      <c r="D52" s="17"/>
      <c r="E52" s="23">
        <v>0.21</v>
      </c>
      <c r="F52" s="17"/>
      <c r="G52" s="17"/>
      <c r="H52" s="17"/>
      <c r="I52" s="17"/>
      <c r="J52" s="17"/>
      <c r="K52" s="12" t="s">
        <v>32</v>
      </c>
      <c r="L52" s="15"/>
    </row>
    <row r="53" spans="2:12" ht="15">
      <c r="B53" s="16"/>
      <c r="C53" s="17"/>
      <c r="D53" s="17"/>
      <c r="E53" s="17" t="str">
        <f>+E48</f>
        <v>Anno 1</v>
      </c>
      <c r="F53" s="17" t="str">
        <f>+F48</f>
        <v>Anno 2</v>
      </c>
      <c r="G53" s="17" t="str">
        <f>+G48</f>
        <v>Anno 3</v>
      </c>
      <c r="H53" s="17" t="str">
        <f>+H48</f>
        <v>Anno 4</v>
      </c>
      <c r="I53" s="17" t="str">
        <f>+I48</f>
        <v>Anno 5</v>
      </c>
      <c r="J53" s="17"/>
      <c r="K53" s="17"/>
      <c r="L53" s="15"/>
    </row>
    <row r="54" spans="2:12" ht="15">
      <c r="B54" s="16"/>
      <c r="C54" s="17" t="s">
        <v>30</v>
      </c>
      <c r="D54" s="17"/>
      <c r="E54" s="2">
        <v>38720</v>
      </c>
      <c r="F54" s="2">
        <v>0</v>
      </c>
      <c r="G54" s="2"/>
      <c r="H54" s="2"/>
      <c r="I54" s="2"/>
      <c r="J54" s="17"/>
      <c r="K54" s="33">
        <f>+(SUM(E49:I49)+(SUM(E49:I49)*E52))-SUM(E54:I54)</f>
        <v>0</v>
      </c>
      <c r="L54" s="15"/>
    </row>
    <row r="55" spans="2:12" ht="15">
      <c r="B55" s="16"/>
      <c r="C55" s="17" t="s">
        <v>31</v>
      </c>
      <c r="D55" s="17"/>
      <c r="E55" s="2"/>
      <c r="F55" s="2"/>
      <c r="G55" s="2"/>
      <c r="H55" s="2"/>
      <c r="I55" s="2"/>
      <c r="J55" s="17"/>
      <c r="K55" s="33">
        <f>+(SUM(E50:I50)+(SUM(E50:I50)*E52))-SUM(E55:I55)</f>
        <v>0</v>
      </c>
      <c r="L55" s="15"/>
    </row>
    <row r="56" spans="2:12" ht="1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5"/>
    </row>
    <row r="57" spans="2:12" ht="15">
      <c r="B57" s="16"/>
      <c r="C57" s="17" t="s">
        <v>33</v>
      </c>
      <c r="D57" s="17"/>
      <c r="E57" s="23">
        <v>0.2</v>
      </c>
      <c r="F57" s="17"/>
      <c r="G57" s="17"/>
      <c r="H57" s="17"/>
      <c r="I57" s="17"/>
      <c r="J57" s="17"/>
      <c r="K57" s="17"/>
      <c r="L57" s="15"/>
    </row>
    <row r="58" spans="2:12" ht="15">
      <c r="B58" s="16"/>
      <c r="C58" s="17" t="s">
        <v>34</v>
      </c>
      <c r="D58" s="17"/>
      <c r="E58" s="23">
        <v>0.2</v>
      </c>
      <c r="F58" s="17"/>
      <c r="G58" s="17"/>
      <c r="H58" s="17"/>
      <c r="I58" s="17"/>
      <c r="J58" s="17"/>
      <c r="K58" s="17"/>
      <c r="L58" s="15"/>
    </row>
    <row r="59" spans="2:12" ht="15.75" thickBot="1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0"/>
    </row>
    <row r="60" ht="15.75" thickBot="1"/>
    <row r="61" spans="2:10" ht="15">
      <c r="B61" s="8"/>
      <c r="C61" s="9"/>
      <c r="D61" s="9"/>
      <c r="E61" s="9"/>
      <c r="F61" s="9"/>
      <c r="G61" s="9"/>
      <c r="H61" s="9"/>
      <c r="I61" s="9"/>
      <c r="J61" s="10"/>
    </row>
    <row r="62" spans="2:10" ht="15">
      <c r="B62" s="16"/>
      <c r="C62" s="12" t="s">
        <v>50</v>
      </c>
      <c r="D62" s="17"/>
      <c r="E62" s="17"/>
      <c r="F62" s="17"/>
      <c r="G62" s="17"/>
      <c r="H62" s="17"/>
      <c r="I62" s="17"/>
      <c r="J62" s="15"/>
    </row>
    <row r="63" spans="2:10" ht="15">
      <c r="B63" s="16"/>
      <c r="C63" s="17"/>
      <c r="D63" s="17"/>
      <c r="E63" s="13" t="str">
        <f>+E48</f>
        <v>Anno 1</v>
      </c>
      <c r="F63" s="13" t="str">
        <f>+F48</f>
        <v>Anno 2</v>
      </c>
      <c r="G63" s="13" t="str">
        <f>+G48</f>
        <v>Anno 3</v>
      </c>
      <c r="H63" s="13" t="str">
        <f>+H48</f>
        <v>Anno 4</v>
      </c>
      <c r="I63" s="13" t="str">
        <f>+I48</f>
        <v>Anno 5</v>
      </c>
      <c r="J63" s="15"/>
    </row>
    <row r="64" spans="2:10" ht="15">
      <c r="B64" s="16"/>
      <c r="C64" s="17" t="s">
        <v>51</v>
      </c>
      <c r="D64" s="17"/>
      <c r="E64" s="125">
        <v>1</v>
      </c>
      <c r="F64" s="125">
        <v>1</v>
      </c>
      <c r="G64" s="125">
        <v>1</v>
      </c>
      <c r="H64" s="125">
        <v>1</v>
      </c>
      <c r="I64" s="125">
        <v>1</v>
      </c>
      <c r="J64" s="15"/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5"/>
    </row>
    <row r="66" spans="2:10" ht="15">
      <c r="B66" s="16"/>
      <c r="C66" s="17" t="s">
        <v>60</v>
      </c>
      <c r="D66" s="17"/>
      <c r="E66" s="2">
        <v>20000</v>
      </c>
      <c r="F66" s="2">
        <f>1500*14</f>
        <v>21000</v>
      </c>
      <c r="G66" s="2">
        <f>1500*14</f>
        <v>21000</v>
      </c>
      <c r="H66" s="2">
        <f>1500*14</f>
        <v>21000</v>
      </c>
      <c r="I66" s="2">
        <f>1500*14</f>
        <v>21000</v>
      </c>
      <c r="J66" s="15"/>
    </row>
    <row r="67" spans="2:10" ht="15">
      <c r="B67" s="16"/>
      <c r="C67" s="46"/>
      <c r="D67" s="17"/>
      <c r="E67" s="17"/>
      <c r="F67" s="17"/>
      <c r="G67" s="17"/>
      <c r="H67" s="17"/>
      <c r="I67" s="17"/>
      <c r="J67" s="15"/>
    </row>
    <row r="68" spans="2:10" ht="15">
      <c r="B68" s="16"/>
      <c r="C68" s="17" t="s">
        <v>52</v>
      </c>
      <c r="D68" s="17"/>
      <c r="E68" s="100">
        <v>0.3</v>
      </c>
      <c r="F68" s="17"/>
      <c r="G68" s="17"/>
      <c r="H68" s="17"/>
      <c r="I68" s="17"/>
      <c r="J68" s="15"/>
    </row>
    <row r="69" spans="2:10" ht="15">
      <c r="B69" s="16"/>
      <c r="C69" s="17" t="s">
        <v>53</v>
      </c>
      <c r="D69" s="17"/>
      <c r="E69" s="101">
        <v>0.04</v>
      </c>
      <c r="F69" s="17"/>
      <c r="G69" s="17"/>
      <c r="H69" s="17"/>
      <c r="I69" s="17"/>
      <c r="J69" s="15"/>
    </row>
    <row r="70" spans="2:10" ht="15">
      <c r="B70" s="16"/>
      <c r="C70" s="17" t="s">
        <v>54</v>
      </c>
      <c r="D70" s="17"/>
      <c r="E70" s="102">
        <v>0.08</v>
      </c>
      <c r="F70" s="17"/>
      <c r="G70" s="17"/>
      <c r="H70" s="17"/>
      <c r="I70" s="17"/>
      <c r="J70" s="15"/>
    </row>
    <row r="71" spans="2:10" ht="15.75" thickBot="1">
      <c r="B71" s="18"/>
      <c r="C71" s="19"/>
      <c r="D71" s="19"/>
      <c r="E71" s="19"/>
      <c r="F71" s="19"/>
      <c r="G71" s="19"/>
      <c r="H71" s="19"/>
      <c r="I71" s="19"/>
      <c r="J71" s="20"/>
    </row>
    <row r="73" ht="15.75" thickBot="1"/>
    <row r="74" spans="2:6" ht="15">
      <c r="B74" s="8"/>
      <c r="C74" s="21" t="s">
        <v>63</v>
      </c>
      <c r="D74" s="9"/>
      <c r="E74" s="9"/>
      <c r="F74" s="10"/>
    </row>
    <row r="75" spans="2:6" ht="15">
      <c r="B75" s="16"/>
      <c r="C75" s="17"/>
      <c r="D75" s="17"/>
      <c r="E75" s="17"/>
      <c r="F75" s="15"/>
    </row>
    <row r="76" spans="2:34" ht="15">
      <c r="B76" s="16"/>
      <c r="C76" s="17" t="s">
        <v>64</v>
      </c>
      <c r="D76" s="17"/>
      <c r="E76" s="103" t="s">
        <v>80</v>
      </c>
      <c r="F76" s="15"/>
      <c r="AH76" t="s">
        <v>78</v>
      </c>
    </row>
    <row r="77" spans="2:34" ht="15">
      <c r="B77" s="16"/>
      <c r="C77" s="17" t="s">
        <v>65</v>
      </c>
      <c r="D77" s="17"/>
      <c r="E77" s="102">
        <v>0.01</v>
      </c>
      <c r="F77" s="15"/>
      <c r="AH77" t="s">
        <v>79</v>
      </c>
    </row>
    <row r="78" spans="2:34" ht="15">
      <c r="B78" s="16"/>
      <c r="C78" s="17"/>
      <c r="D78" s="17"/>
      <c r="E78" s="17"/>
      <c r="F78" s="15"/>
      <c r="AH78" t="s">
        <v>80</v>
      </c>
    </row>
    <row r="79" spans="2:34" ht="15">
      <c r="B79" s="16"/>
      <c r="C79" s="17" t="s">
        <v>66</v>
      </c>
      <c r="D79" s="17"/>
      <c r="E79" s="104">
        <v>0</v>
      </c>
      <c r="F79" s="15"/>
      <c r="AH79" t="s">
        <v>81</v>
      </c>
    </row>
    <row r="80" spans="2:34" ht="15">
      <c r="B80" s="16"/>
      <c r="C80" s="17" t="s">
        <v>67</v>
      </c>
      <c r="D80" s="17"/>
      <c r="E80" s="105">
        <v>1</v>
      </c>
      <c r="F80" s="15"/>
      <c r="AH80" t="s">
        <v>82</v>
      </c>
    </row>
    <row r="81" spans="2:6" ht="15.75" thickBot="1">
      <c r="B81" s="18"/>
      <c r="C81" s="19"/>
      <c r="D81" s="19"/>
      <c r="E81" s="19"/>
      <c r="F81" s="20"/>
    </row>
    <row r="82" ht="15.75" thickBot="1"/>
    <row r="83" spans="2:11" ht="15">
      <c r="B83" s="8"/>
      <c r="C83" s="9"/>
      <c r="D83" s="9"/>
      <c r="E83" s="9"/>
      <c r="F83" s="9"/>
      <c r="G83" s="9"/>
      <c r="H83" s="9"/>
      <c r="I83" s="9"/>
      <c r="J83" s="9"/>
      <c r="K83" s="10"/>
    </row>
    <row r="84" spans="2:11" ht="15">
      <c r="B84" s="16"/>
      <c r="C84" s="13" t="s">
        <v>212</v>
      </c>
      <c r="D84" s="77" t="s">
        <v>213</v>
      </c>
      <c r="E84" s="12" t="s">
        <v>214</v>
      </c>
      <c r="F84" s="13" t="str">
        <f>+E63</f>
        <v>Anno 1</v>
      </c>
      <c r="G84" s="13" t="str">
        <f>+F63</f>
        <v>Anno 2</v>
      </c>
      <c r="H84" s="13" t="str">
        <f>+G63</f>
        <v>Anno 3</v>
      </c>
      <c r="I84" s="13" t="str">
        <f>+H63</f>
        <v>Anno 4</v>
      </c>
      <c r="J84" s="13" t="str">
        <f>+I63</f>
        <v>Anno 5</v>
      </c>
      <c r="K84" s="15"/>
    </row>
    <row r="85" spans="2:11" ht="15">
      <c r="B85" s="16"/>
      <c r="C85" s="13"/>
      <c r="D85" s="17"/>
      <c r="E85" s="14"/>
      <c r="F85" s="14"/>
      <c r="G85" s="14"/>
      <c r="H85" s="14"/>
      <c r="I85" s="14"/>
      <c r="J85" s="14"/>
      <c r="K85" s="15"/>
    </row>
    <row r="86" spans="2:11" ht="15">
      <c r="B86" s="16"/>
      <c r="C86" s="17" t="s">
        <v>215</v>
      </c>
      <c r="D86" s="101">
        <v>0.21</v>
      </c>
      <c r="E86" s="17"/>
      <c r="F86" s="2">
        <f>250*12</f>
        <v>3000</v>
      </c>
      <c r="G86" s="2">
        <f>250*12</f>
        <v>3000</v>
      </c>
      <c r="H86" s="2">
        <f>250*12</f>
        <v>3000</v>
      </c>
      <c r="I86" s="2">
        <f>250*12</f>
        <v>3000</v>
      </c>
      <c r="J86" s="2">
        <f>250*12</f>
        <v>3000</v>
      </c>
      <c r="K86" s="15"/>
    </row>
    <row r="87" spans="2:11" ht="15">
      <c r="B87" s="16"/>
      <c r="C87" s="17" t="s">
        <v>216</v>
      </c>
      <c r="D87" s="101">
        <v>0.21</v>
      </c>
      <c r="E87" s="17"/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15"/>
    </row>
    <row r="88" spans="2:11" ht="15">
      <c r="B88" s="16"/>
      <c r="C88" s="17" t="s">
        <v>217</v>
      </c>
      <c r="D88" s="101">
        <v>0.21</v>
      </c>
      <c r="E88" s="17"/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5"/>
    </row>
    <row r="89" spans="2:11" ht="15">
      <c r="B89" s="16"/>
      <c r="C89" s="17" t="s">
        <v>218</v>
      </c>
      <c r="D89" s="101">
        <v>0.21</v>
      </c>
      <c r="E89" s="17"/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5"/>
    </row>
    <row r="90" spans="2:11" ht="15">
      <c r="B90" s="16"/>
      <c r="C90" s="17" t="s">
        <v>219</v>
      </c>
      <c r="D90" s="101">
        <v>0.21</v>
      </c>
      <c r="E90" s="17"/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5"/>
    </row>
    <row r="91" spans="2:11" ht="15">
      <c r="B91" s="16"/>
      <c r="C91" s="17" t="s">
        <v>220</v>
      </c>
      <c r="D91" s="101">
        <v>0.21</v>
      </c>
      <c r="E91" s="17"/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15"/>
    </row>
    <row r="92" spans="2:11" ht="15">
      <c r="B92" s="16"/>
      <c r="C92" s="17" t="s">
        <v>221</v>
      </c>
      <c r="D92" s="101">
        <v>0.21</v>
      </c>
      <c r="E92" s="17"/>
      <c r="F92" s="2">
        <v>600</v>
      </c>
      <c r="G92" s="2">
        <v>600</v>
      </c>
      <c r="H92" s="2">
        <v>600</v>
      </c>
      <c r="I92" s="2">
        <v>600</v>
      </c>
      <c r="J92" s="2">
        <v>600</v>
      </c>
      <c r="K92" s="15"/>
    </row>
    <row r="93" spans="2:11" ht="15">
      <c r="B93" s="16"/>
      <c r="C93" s="17" t="s">
        <v>222</v>
      </c>
      <c r="D93" s="101">
        <v>0.21</v>
      </c>
      <c r="E93" s="17"/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5"/>
    </row>
    <row r="94" spans="2:11" ht="15">
      <c r="B94" s="16"/>
      <c r="C94" s="17" t="s">
        <v>226</v>
      </c>
      <c r="D94" s="101">
        <v>0</v>
      </c>
      <c r="E94" s="17"/>
      <c r="F94" s="2">
        <f>1500*12</f>
        <v>18000</v>
      </c>
      <c r="G94" s="2">
        <f>1500*12</f>
        <v>18000</v>
      </c>
      <c r="H94" s="2">
        <f>1500*12</f>
        <v>18000</v>
      </c>
      <c r="I94" s="2">
        <f>1500*12</f>
        <v>18000</v>
      </c>
      <c r="J94" s="2">
        <f>1500*12</f>
        <v>18000</v>
      </c>
      <c r="K94" s="15"/>
    </row>
    <row r="95" spans="2:11" ht="15">
      <c r="B95" s="16"/>
      <c r="C95" s="17" t="s">
        <v>223</v>
      </c>
      <c r="D95" s="101">
        <v>0.21</v>
      </c>
      <c r="E95" s="17"/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5"/>
    </row>
    <row r="96" spans="2:11" ht="15">
      <c r="B96" s="16"/>
      <c r="C96" s="17" t="s">
        <v>224</v>
      </c>
      <c r="D96" s="101">
        <v>0.21</v>
      </c>
      <c r="E96" s="17"/>
      <c r="F96" s="2">
        <v>1000</v>
      </c>
      <c r="G96" s="2">
        <v>1000</v>
      </c>
      <c r="H96" s="2">
        <v>1000</v>
      </c>
      <c r="I96" s="2">
        <v>1000</v>
      </c>
      <c r="J96" s="2">
        <v>1000</v>
      </c>
      <c r="K96" s="15"/>
    </row>
    <row r="97" spans="2:11" ht="15">
      <c r="B97" s="16"/>
      <c r="C97" s="17" t="s">
        <v>225</v>
      </c>
      <c r="D97" s="101">
        <v>0</v>
      </c>
      <c r="E97" s="17"/>
      <c r="F97" s="2">
        <v>500</v>
      </c>
      <c r="G97" s="2">
        <v>500</v>
      </c>
      <c r="H97" s="2">
        <v>500</v>
      </c>
      <c r="I97" s="2">
        <v>500</v>
      </c>
      <c r="J97" s="2">
        <v>500</v>
      </c>
      <c r="K97" s="15"/>
    </row>
    <row r="98" spans="2:11" ht="15">
      <c r="B98" s="16"/>
      <c r="C98" s="46" t="s">
        <v>380</v>
      </c>
      <c r="D98" s="101">
        <v>0</v>
      </c>
      <c r="E98" s="17"/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5"/>
    </row>
    <row r="99" spans="2:11" ht="15">
      <c r="B99" s="16"/>
      <c r="C99" s="46" t="e">
        <f>+#REF!</f>
        <v>#REF!</v>
      </c>
      <c r="D99" s="101">
        <v>0.21</v>
      </c>
      <c r="E99" s="17"/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5"/>
    </row>
    <row r="100" spans="2:11" ht="15">
      <c r="B100" s="16"/>
      <c r="C100" s="46" t="s">
        <v>227</v>
      </c>
      <c r="D100" s="101">
        <v>0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46" t="s">
        <v>228</v>
      </c>
      <c r="D101" s="101">
        <v>0</v>
      </c>
      <c r="E101" s="17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46" t="s">
        <v>229</v>
      </c>
      <c r="D102" s="101">
        <v>0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46" t="s">
        <v>230</v>
      </c>
      <c r="D103" s="101">
        <v>0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46" t="s">
        <v>231</v>
      </c>
      <c r="D104" s="101">
        <v>0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46" t="s">
        <v>232</v>
      </c>
      <c r="D105" s="101">
        <v>0</v>
      </c>
      <c r="E105" s="17"/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5"/>
    </row>
    <row r="106" spans="2:11" ht="15">
      <c r="B106" s="16"/>
      <c r="C106" s="46" t="s">
        <v>233</v>
      </c>
      <c r="D106" s="101">
        <v>0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.75" thickBot="1">
      <c r="B107" s="18"/>
      <c r="C107" s="19"/>
      <c r="D107" s="19"/>
      <c r="E107" s="19"/>
      <c r="F107" s="19"/>
      <c r="G107" s="19"/>
      <c r="H107" s="19"/>
      <c r="I107" s="19"/>
      <c r="J107" s="19"/>
      <c r="K107" s="20"/>
    </row>
    <row r="108" ht="15.75" thickBot="1"/>
    <row r="109" spans="2:5" ht="15">
      <c r="B109" s="8"/>
      <c r="C109" s="9"/>
      <c r="D109" s="9"/>
      <c r="E109" s="10"/>
    </row>
    <row r="110" spans="2:5" ht="15">
      <c r="B110" s="16"/>
      <c r="C110" s="17" t="s">
        <v>237</v>
      </c>
      <c r="D110" s="101">
        <v>0.05</v>
      </c>
      <c r="E110" s="15"/>
    </row>
    <row r="111" spans="2:5" ht="15">
      <c r="B111" s="16"/>
      <c r="C111" s="17"/>
      <c r="D111" s="17"/>
      <c r="E111" s="15"/>
    </row>
    <row r="112" spans="2:5" ht="15">
      <c r="B112" s="16"/>
      <c r="C112" s="17" t="s">
        <v>321</v>
      </c>
      <c r="D112" s="101">
        <v>0.03</v>
      </c>
      <c r="E112" s="15"/>
    </row>
    <row r="113" spans="2:5" ht="15.75" thickBot="1">
      <c r="B113" s="18"/>
      <c r="C113" s="19"/>
      <c r="D113" s="19"/>
      <c r="E113" s="20"/>
    </row>
    <row r="114" ht="15.75" thickBot="1"/>
    <row r="115" spans="2:9" ht="15">
      <c r="B115" s="8"/>
      <c r="C115" s="9"/>
      <c r="D115" s="9"/>
      <c r="E115" s="9"/>
      <c r="F115" s="9"/>
      <c r="G115" s="9"/>
      <c r="H115" s="9"/>
      <c r="I115" s="10"/>
    </row>
    <row r="116" spans="2:9" ht="15">
      <c r="B116" s="16"/>
      <c r="C116" s="17"/>
      <c r="D116" s="13" t="str">
        <f>+F84</f>
        <v>Anno 1</v>
      </c>
      <c r="E116" s="13" t="str">
        <f>+G84</f>
        <v>Anno 2</v>
      </c>
      <c r="F116" s="13" t="str">
        <f>+H84</f>
        <v>Anno 3</v>
      </c>
      <c r="G116" s="13" t="str">
        <f>+I84</f>
        <v>Anno 4</v>
      </c>
      <c r="H116" s="13" t="str">
        <f>+J84</f>
        <v>Anno 5</v>
      </c>
      <c r="I116" s="31"/>
    </row>
    <row r="117" spans="2:9" ht="15">
      <c r="B117" s="16"/>
      <c r="C117" s="123" t="s">
        <v>376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5"/>
    </row>
    <row r="118" spans="2:9" ht="15.75" thickBot="1">
      <c r="B118" s="18"/>
      <c r="C118" s="19"/>
      <c r="D118" s="19"/>
      <c r="E118" s="19"/>
      <c r="F118" s="19"/>
      <c r="G118" s="19"/>
      <c r="H118" s="19"/>
      <c r="I118" s="20"/>
    </row>
  </sheetData>
  <sheetProtection/>
  <dataValidations count="3">
    <dataValidation type="list" allowBlank="1" showInputMessage="1" showErrorMessage="1" sqref="E18 G34:G42 E24">
      <formula1>$X$34:$X$40</formula1>
    </dataValidation>
    <dataValidation type="list" allowBlank="1" showInputMessage="1" showErrorMessage="1" sqref="E76">
      <formula1>$AH$76:$AH$80</formula1>
    </dataValidation>
    <dataValidation type="list" allowBlank="1" showInputMessage="1" showErrorMessage="1" sqref="D15">
      <formula1>$AB$15:$AB$31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48"/>
      <c r="B1" s="49" t="s">
        <v>68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>
        <v>1</v>
      </c>
      <c r="GN1" s="69">
        <v>2</v>
      </c>
      <c r="GO1" s="69">
        <v>3</v>
      </c>
      <c r="GP1" s="69">
        <v>4</v>
      </c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</row>
    <row r="2" spans="1:212" ht="15">
      <c r="A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FY2" s="70" t="s">
        <v>78</v>
      </c>
      <c r="FZ2" s="69">
        <v>1</v>
      </c>
      <c r="GA2" s="69"/>
      <c r="GB2" s="69"/>
      <c r="GC2" s="69" t="s">
        <v>122</v>
      </c>
      <c r="GD2" s="69">
        <f>VLOOKUP(C4,$FY$2:$FZ$38,2,FALSE)</f>
        <v>3</v>
      </c>
      <c r="GE2" s="69" t="s">
        <v>123</v>
      </c>
      <c r="GF2" s="69"/>
      <c r="GG2" s="69"/>
      <c r="GH2" s="69"/>
      <c r="GI2" s="69"/>
      <c r="GJ2" s="69">
        <v>1</v>
      </c>
      <c r="GK2" s="69">
        <f>+IF($C$8=$GM$1,GM2,IF($C$8=$GN$1,GN2,IF($C$8=$GO$1,GO2,IF($C$8=$GP$1,GP2,0))))</f>
        <v>1</v>
      </c>
      <c r="GL2" s="69"/>
      <c r="GM2" s="69">
        <v>1</v>
      </c>
      <c r="GN2" s="69">
        <v>1</v>
      </c>
      <c r="GO2" s="69">
        <v>1</v>
      </c>
      <c r="GP2" s="69">
        <v>1</v>
      </c>
      <c r="GQ2" s="69"/>
      <c r="GR2" s="69"/>
      <c r="GS2" s="69"/>
      <c r="GT2" s="69">
        <v>1</v>
      </c>
      <c r="GU2" s="69"/>
      <c r="GV2" s="69">
        <v>1</v>
      </c>
      <c r="GW2" s="69"/>
      <c r="GX2" s="69"/>
      <c r="GY2" s="69"/>
      <c r="GZ2" s="69"/>
      <c r="HA2" s="69"/>
      <c r="HB2" s="69"/>
      <c r="HC2" s="69"/>
      <c r="HD2" s="69"/>
    </row>
    <row r="3" spans="1:212" ht="15.75">
      <c r="A3" s="48"/>
      <c r="B3" s="49" t="s">
        <v>69</v>
      </c>
      <c r="C3" s="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FY3" s="70" t="s">
        <v>79</v>
      </c>
      <c r="FZ3" s="69">
        <f>1+FZ2</f>
        <v>2</v>
      </c>
      <c r="GA3" s="69"/>
      <c r="GB3" s="69"/>
      <c r="GC3" s="69"/>
      <c r="GD3" s="69">
        <f>VLOOKUP(C6,$FY$2:$FZ$38,2,FALSE)</f>
        <v>3</v>
      </c>
      <c r="GE3" s="69" t="s">
        <v>124</v>
      </c>
      <c r="GF3" s="69"/>
      <c r="GG3" s="69"/>
      <c r="GH3" s="69"/>
      <c r="GI3" s="69"/>
      <c r="GJ3" s="69">
        <f>+GJ2+1</f>
        <v>2</v>
      </c>
      <c r="GK3" s="69">
        <f>+IF($C$8=$GM$1,GM3,IF($C$8=$GN$1,GN3,IF($C$8=$GO$1,GO3,IF($C$8=$GP$1,GP3,0))))</f>
        <v>0</v>
      </c>
      <c r="GL3" s="69"/>
      <c r="GM3" s="69"/>
      <c r="GN3" s="69"/>
      <c r="GO3" s="69"/>
      <c r="GP3" s="69"/>
      <c r="GQ3" s="69"/>
      <c r="GR3" s="69"/>
      <c r="GS3" s="69"/>
      <c r="GT3" s="69">
        <v>2</v>
      </c>
      <c r="GU3" s="69"/>
      <c r="GV3" s="69">
        <v>2</v>
      </c>
      <c r="GW3" s="69"/>
      <c r="GX3" s="69"/>
      <c r="GY3" s="69"/>
      <c r="GZ3" s="69"/>
      <c r="HA3" s="69"/>
      <c r="HB3" s="69"/>
      <c r="HC3" s="69"/>
      <c r="HD3" s="69"/>
    </row>
    <row r="4" spans="2:212" ht="15">
      <c r="B4" s="51" t="s">
        <v>64</v>
      </c>
      <c r="C4" s="52" t="str">
        <f>+Input!E76</f>
        <v>A3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FY4" s="70" t="s">
        <v>80</v>
      </c>
      <c r="FZ4" s="69">
        <f aca="true" t="shared" si="0" ref="FZ4:FZ67">1+FZ3</f>
        <v>3</v>
      </c>
      <c r="GA4" s="69"/>
      <c r="GB4" s="69"/>
      <c r="GC4" s="69"/>
      <c r="GD4" s="69"/>
      <c r="GE4" s="69"/>
      <c r="GF4" s="69"/>
      <c r="GG4" s="69"/>
      <c r="GH4" s="69"/>
      <c r="GI4" s="69"/>
      <c r="GJ4" s="69">
        <f aca="true" t="shared" si="1" ref="GJ4:GJ67">+GJ3+1</f>
        <v>3</v>
      </c>
      <c r="GK4" s="69">
        <f aca="true" t="shared" si="2" ref="GK4:GK68">+IF($C$8=$GM$1,GM4,IF($C$8=$GN$1,GN4,IF($C$8=$GO$1,GO4,IF($C$8=$GP$1,GP4,0))))</f>
        <v>0</v>
      </c>
      <c r="GL4" s="69"/>
      <c r="GM4" s="69"/>
      <c r="GN4" s="69"/>
      <c r="GO4" s="69"/>
      <c r="GP4" s="69"/>
      <c r="GQ4" s="69"/>
      <c r="GR4" s="69"/>
      <c r="GS4" s="69"/>
      <c r="GT4" s="69">
        <v>3</v>
      </c>
      <c r="GU4" s="69"/>
      <c r="GV4" s="69">
        <v>3</v>
      </c>
      <c r="GW4" s="69"/>
      <c r="GX4" s="69"/>
      <c r="GY4" s="69"/>
      <c r="GZ4" s="69"/>
      <c r="HA4" s="69"/>
      <c r="HB4" s="69"/>
      <c r="HC4" s="69"/>
      <c r="HD4" s="69"/>
    </row>
    <row r="5" spans="1:212" ht="15">
      <c r="A5" s="48" t="s">
        <v>70</v>
      </c>
      <c r="B5" s="51" t="s">
        <v>65</v>
      </c>
      <c r="C5" s="53">
        <f>+Input!E77</f>
        <v>0.01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FY5" s="70" t="s">
        <v>81</v>
      </c>
      <c r="FZ5" s="69">
        <f t="shared" si="0"/>
        <v>4</v>
      </c>
      <c r="GA5" s="69"/>
      <c r="GB5" s="69"/>
      <c r="GC5" s="69"/>
      <c r="GD5" s="69"/>
      <c r="GE5" s="69"/>
      <c r="GF5" s="69"/>
      <c r="GG5" s="69"/>
      <c r="GH5" s="69"/>
      <c r="GI5" s="69"/>
      <c r="GJ5" s="69">
        <f t="shared" si="1"/>
        <v>4</v>
      </c>
      <c r="GK5" s="69">
        <f t="shared" si="2"/>
        <v>0</v>
      </c>
      <c r="GL5" s="69"/>
      <c r="GM5" s="69"/>
      <c r="GN5" s="69"/>
      <c r="GO5" s="69"/>
      <c r="GP5" s="69">
        <v>1</v>
      </c>
      <c r="GQ5" s="69"/>
      <c r="GR5" s="69"/>
      <c r="GS5" s="69"/>
      <c r="GT5" s="69">
        <v>4</v>
      </c>
      <c r="GU5" s="69"/>
      <c r="GV5" s="69">
        <v>4</v>
      </c>
      <c r="GW5" s="69"/>
      <c r="GX5" s="69"/>
      <c r="GY5" s="69"/>
      <c r="GZ5" s="69"/>
      <c r="HA5" s="69"/>
      <c r="HB5" s="69"/>
      <c r="HC5" s="69"/>
      <c r="HD5" s="69"/>
    </row>
    <row r="6" spans="1:212" ht="15">
      <c r="A6" s="48"/>
      <c r="B6" s="51" t="s">
        <v>71</v>
      </c>
      <c r="C6" s="54" t="str">
        <f>+C4</f>
        <v>A3</v>
      </c>
      <c r="D6" s="48">
        <f>+IF(GD3&lt;GD2,"non puoi inserire una data antecedente a quella di stipule del finanziamento","")</f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FY6" s="70" t="s">
        <v>82</v>
      </c>
      <c r="FZ6" s="69">
        <f t="shared" si="0"/>
        <v>5</v>
      </c>
      <c r="GA6" s="69"/>
      <c r="GB6" s="69"/>
      <c r="GC6" s="69"/>
      <c r="GD6" s="69"/>
      <c r="GE6" s="69"/>
      <c r="GF6" s="69"/>
      <c r="GG6" s="69"/>
      <c r="GH6" s="69"/>
      <c r="GI6" s="69"/>
      <c r="GJ6" s="69">
        <f t="shared" si="1"/>
        <v>5</v>
      </c>
      <c r="GK6" s="69">
        <f t="shared" si="2"/>
        <v>0</v>
      </c>
      <c r="GL6" s="69"/>
      <c r="GM6" s="69"/>
      <c r="GN6" s="69"/>
      <c r="GO6" s="69">
        <v>1</v>
      </c>
      <c r="GP6" s="69"/>
      <c r="GQ6" s="69"/>
      <c r="GR6" s="69"/>
      <c r="GS6" s="69"/>
      <c r="GT6" s="69"/>
      <c r="GU6" s="69"/>
      <c r="GV6" s="69">
        <v>5</v>
      </c>
      <c r="GW6" s="69"/>
      <c r="GX6" s="69"/>
      <c r="GY6" s="69"/>
      <c r="GZ6" s="69"/>
      <c r="HA6" s="69"/>
      <c r="HB6" s="69"/>
      <c r="HC6" s="69"/>
      <c r="HD6" s="69"/>
    </row>
    <row r="7" spans="1:212" ht="15">
      <c r="A7" s="48"/>
      <c r="B7" s="55" t="s">
        <v>66</v>
      </c>
      <c r="C7" s="56">
        <f>+Input!E79</f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FY7" s="70" t="s">
        <v>83</v>
      </c>
      <c r="FZ7" s="69">
        <f t="shared" si="0"/>
        <v>6</v>
      </c>
      <c r="GA7" s="69"/>
      <c r="GB7" s="69"/>
      <c r="GC7" s="69"/>
      <c r="GD7" s="69"/>
      <c r="GE7" s="69"/>
      <c r="GF7" s="69"/>
      <c r="GG7" s="69"/>
      <c r="GH7" s="69"/>
      <c r="GI7" s="69"/>
      <c r="GJ7" s="69">
        <f t="shared" si="1"/>
        <v>6</v>
      </c>
      <c r="GK7" s="69">
        <f t="shared" si="2"/>
        <v>0</v>
      </c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>
        <v>6</v>
      </c>
      <c r="GW7" s="69"/>
      <c r="GX7" s="69"/>
      <c r="GY7" s="69"/>
      <c r="GZ7" s="69"/>
      <c r="HA7" s="69"/>
      <c r="HB7" s="69"/>
      <c r="HC7" s="69"/>
      <c r="HD7" s="69"/>
    </row>
    <row r="8" spans="1:212" ht="15">
      <c r="A8" s="48"/>
      <c r="B8" s="55" t="s">
        <v>72</v>
      </c>
      <c r="C8" s="57">
        <v>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FY8" s="70" t="s">
        <v>84</v>
      </c>
      <c r="FZ8" s="69">
        <f t="shared" si="0"/>
        <v>7</v>
      </c>
      <c r="GA8" s="69"/>
      <c r="GB8" s="69"/>
      <c r="GC8" s="69"/>
      <c r="GD8" s="69"/>
      <c r="GE8" s="69"/>
      <c r="GF8" s="69"/>
      <c r="GG8" s="69"/>
      <c r="GH8" s="69"/>
      <c r="GI8" s="69"/>
      <c r="GJ8" s="69">
        <f t="shared" si="1"/>
        <v>7</v>
      </c>
      <c r="GK8" s="69">
        <f t="shared" si="2"/>
        <v>0</v>
      </c>
      <c r="GL8" s="69"/>
      <c r="GM8" s="69"/>
      <c r="GN8" s="69">
        <v>1</v>
      </c>
      <c r="GO8" s="69"/>
      <c r="GP8" s="69">
        <v>1</v>
      </c>
      <c r="GQ8" s="69"/>
      <c r="GR8" s="69"/>
      <c r="GS8" s="69"/>
      <c r="GT8" s="69"/>
      <c r="GU8" s="69"/>
      <c r="GV8" s="69">
        <v>7</v>
      </c>
      <c r="GW8" s="69"/>
      <c r="GX8" s="69"/>
      <c r="GY8" s="69"/>
      <c r="GZ8" s="69"/>
      <c r="HA8" s="69"/>
      <c r="HB8" s="69"/>
      <c r="HC8" s="69"/>
      <c r="HD8" s="69"/>
    </row>
    <row r="9" spans="1:212" ht="15">
      <c r="A9" s="48"/>
      <c r="B9" s="55" t="s">
        <v>67</v>
      </c>
      <c r="C9" s="57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FY9" s="70" t="s">
        <v>85</v>
      </c>
      <c r="FZ9" s="69">
        <f t="shared" si="0"/>
        <v>8</v>
      </c>
      <c r="GA9" s="69"/>
      <c r="GB9" s="69"/>
      <c r="GC9" s="69"/>
      <c r="GD9" s="69"/>
      <c r="GE9" s="69"/>
      <c r="GF9" s="69"/>
      <c r="GG9" s="69"/>
      <c r="GH9" s="69"/>
      <c r="GI9" s="69"/>
      <c r="GJ9" s="69">
        <f t="shared" si="1"/>
        <v>8</v>
      </c>
      <c r="GK9" s="69">
        <f t="shared" si="2"/>
        <v>0</v>
      </c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>
        <v>8</v>
      </c>
      <c r="GW9" s="69"/>
      <c r="GX9" s="69"/>
      <c r="GY9" s="69"/>
      <c r="GZ9" s="69"/>
      <c r="HA9" s="69"/>
      <c r="HB9" s="69"/>
      <c r="HC9" s="69"/>
      <c r="HD9" s="69"/>
    </row>
    <row r="10" spans="1:212" ht="15">
      <c r="A10" s="48"/>
      <c r="B10" s="58" t="s">
        <v>73</v>
      </c>
      <c r="C10" s="59">
        <f>+Input!E80</f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FY10" s="70" t="s">
        <v>86</v>
      </c>
      <c r="FZ10" s="69">
        <f t="shared" si="0"/>
        <v>9</v>
      </c>
      <c r="GA10" s="69"/>
      <c r="GB10" s="69"/>
      <c r="GC10" s="69"/>
      <c r="GD10" s="69"/>
      <c r="GE10" s="69"/>
      <c r="GF10" s="69"/>
      <c r="GG10" s="69"/>
      <c r="GH10" s="69"/>
      <c r="GI10" s="69"/>
      <c r="GJ10" s="69">
        <f t="shared" si="1"/>
        <v>9</v>
      </c>
      <c r="GK10" s="69">
        <f t="shared" si="2"/>
        <v>0</v>
      </c>
      <c r="GL10" s="69"/>
      <c r="GM10" s="69"/>
      <c r="GN10" s="69"/>
      <c r="GO10" s="69">
        <v>1</v>
      </c>
      <c r="GP10" s="69"/>
      <c r="GQ10" s="69"/>
      <c r="GR10" s="69"/>
      <c r="GS10" s="69"/>
      <c r="GT10" s="69"/>
      <c r="GU10" s="69"/>
      <c r="GV10" s="69">
        <v>9</v>
      </c>
      <c r="GW10" s="69"/>
      <c r="GX10" s="69"/>
      <c r="GY10" s="69"/>
      <c r="GZ10" s="69"/>
      <c r="HA10" s="69"/>
      <c r="HB10" s="69"/>
      <c r="HC10" s="69"/>
      <c r="HD10" s="69"/>
    </row>
    <row r="11" spans="1:212" ht="15">
      <c r="A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FY11" s="70" t="s">
        <v>87</v>
      </c>
      <c r="FZ11" s="69">
        <f t="shared" si="0"/>
        <v>10</v>
      </c>
      <c r="GA11" s="69"/>
      <c r="GB11" s="69"/>
      <c r="GC11" s="69"/>
      <c r="GD11" s="69"/>
      <c r="GE11" s="69"/>
      <c r="GF11" s="69"/>
      <c r="GG11" s="69"/>
      <c r="GH11" s="69"/>
      <c r="GI11" s="69"/>
      <c r="GJ11" s="69">
        <f t="shared" si="1"/>
        <v>10</v>
      </c>
      <c r="GK11" s="69">
        <f t="shared" si="2"/>
        <v>0</v>
      </c>
      <c r="GL11" s="69"/>
      <c r="GM11" s="69"/>
      <c r="GN11" s="69"/>
      <c r="GO11" s="69"/>
      <c r="GP11" s="69">
        <v>1</v>
      </c>
      <c r="GQ11" s="69"/>
      <c r="GR11" s="69"/>
      <c r="GS11" s="69"/>
      <c r="GT11" s="69"/>
      <c r="GU11" s="69"/>
      <c r="GV11" s="69">
        <v>10</v>
      </c>
      <c r="GW11" s="69"/>
      <c r="GX11" s="69"/>
      <c r="GY11" s="69"/>
      <c r="GZ11" s="69"/>
      <c r="HA11" s="69"/>
      <c r="HB11" s="69"/>
      <c r="HC11" s="69"/>
      <c r="HD11" s="69"/>
    </row>
    <row r="12" spans="1:212" ht="15">
      <c r="A12" s="48"/>
      <c r="B12" s="60" t="s">
        <v>74</v>
      </c>
      <c r="C12" s="61" t="str">
        <f>IF(C8=1,"annuale",IF(C8=2,"semestrale",IF(C8=3,"quadrimestrale",IF(C8=4,"trimestrale"))))</f>
        <v>annuale</v>
      </c>
      <c r="D12" s="62">
        <f>((1+C5)^(1/C8))-1</f>
        <v>0.010000000000000009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FY12" s="70" t="s">
        <v>88</v>
      </c>
      <c r="FZ12" s="69">
        <f t="shared" si="0"/>
        <v>11</v>
      </c>
      <c r="GA12" s="69"/>
      <c r="GB12" s="69"/>
      <c r="GC12" s="69"/>
      <c r="GD12" s="69"/>
      <c r="GE12" s="69"/>
      <c r="GF12" s="69"/>
      <c r="GG12" s="69"/>
      <c r="GH12" s="69"/>
      <c r="GI12" s="69"/>
      <c r="GJ12" s="69">
        <f t="shared" si="1"/>
        <v>11</v>
      </c>
      <c r="GK12" s="69">
        <f t="shared" si="2"/>
        <v>0</v>
      </c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</row>
    <row r="13" spans="1:212" ht="15">
      <c r="A13" s="48"/>
      <c r="C13" s="48"/>
      <c r="D13" s="48"/>
      <c r="E13" s="48"/>
      <c r="F13" s="48"/>
      <c r="G13" s="48"/>
      <c r="H13" s="48"/>
      <c r="I13" s="48"/>
      <c r="J13" s="48"/>
      <c r="K13" s="48"/>
      <c r="L13" s="48">
        <v>1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FY13" s="70" t="s">
        <v>89</v>
      </c>
      <c r="FZ13" s="69">
        <f t="shared" si="0"/>
        <v>12</v>
      </c>
      <c r="GA13" s="69"/>
      <c r="GB13" s="69"/>
      <c r="GC13" s="69"/>
      <c r="GD13" s="69"/>
      <c r="GE13" s="69"/>
      <c r="GF13" s="69"/>
      <c r="GG13" s="69"/>
      <c r="GH13" s="69"/>
      <c r="GI13" s="69"/>
      <c r="GJ13" s="69">
        <f t="shared" si="1"/>
        <v>12</v>
      </c>
      <c r="GK13" s="69">
        <f t="shared" si="2"/>
        <v>0</v>
      </c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</row>
    <row r="14" spans="1:212" ht="15">
      <c r="A14" s="48"/>
      <c r="B14" s="60" t="s">
        <v>75</v>
      </c>
      <c r="C14" s="61" t="str">
        <f>C12</f>
        <v>annuale</v>
      </c>
      <c r="D14" s="63">
        <f>C7/((1-(1+D12)^(-C10))/D12)</f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FY14" s="70" t="s">
        <v>90</v>
      </c>
      <c r="FZ14" s="69">
        <f t="shared" si="0"/>
        <v>13</v>
      </c>
      <c r="GA14" s="69"/>
      <c r="GB14" s="69"/>
      <c r="GC14" s="69"/>
      <c r="GD14" s="69"/>
      <c r="GE14" s="69"/>
      <c r="GF14" s="69"/>
      <c r="GG14" s="69"/>
      <c r="GH14" s="69"/>
      <c r="GI14" s="69"/>
      <c r="GJ14" s="69">
        <f t="shared" si="1"/>
        <v>13</v>
      </c>
      <c r="GK14" s="69">
        <f t="shared" si="2"/>
        <v>1</v>
      </c>
      <c r="GL14" s="69"/>
      <c r="GM14" s="69">
        <v>1</v>
      </c>
      <c r="GN14" s="69">
        <v>1</v>
      </c>
      <c r="GO14" s="69">
        <v>1</v>
      </c>
      <c r="GP14" s="69">
        <v>1</v>
      </c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</row>
    <row r="15" spans="1:212" s="71" customFormat="1" ht="15">
      <c r="A15" s="64"/>
      <c r="B15" s="64"/>
      <c r="C15" s="64"/>
      <c r="D15" s="64">
        <f>+_xlfn.IFERROR((VLOOKUP(D16,$GJ:$GK,2,FALSE)),0)</f>
        <v>0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1</v>
      </c>
      <c r="R15" s="74">
        <v>1</v>
      </c>
      <c r="S15" s="74">
        <v>1</v>
      </c>
      <c r="T15" s="74">
        <v>1</v>
      </c>
      <c r="U15" s="74">
        <v>1</v>
      </c>
      <c r="V15" s="74">
        <v>1</v>
      </c>
      <c r="W15" s="74">
        <v>1</v>
      </c>
      <c r="X15" s="74">
        <v>1</v>
      </c>
      <c r="Y15" s="74">
        <v>1</v>
      </c>
      <c r="Z15" s="74">
        <v>1</v>
      </c>
      <c r="AA15" s="74">
        <v>1</v>
      </c>
      <c r="AB15" s="74">
        <v>1</v>
      </c>
      <c r="AC15" s="74">
        <v>1</v>
      </c>
      <c r="AD15" s="74">
        <v>1</v>
      </c>
      <c r="AE15" s="74">
        <v>1</v>
      </c>
      <c r="AF15" s="74">
        <v>1</v>
      </c>
      <c r="AG15" s="74">
        <v>1</v>
      </c>
      <c r="AH15" s="74">
        <v>1</v>
      </c>
      <c r="AI15" s="74">
        <v>1</v>
      </c>
      <c r="AJ15" s="74">
        <v>1</v>
      </c>
      <c r="AK15" s="74">
        <v>1</v>
      </c>
      <c r="AL15" s="74">
        <v>1</v>
      </c>
      <c r="AM15" s="74">
        <v>1</v>
      </c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FY15" s="70" t="s">
        <v>91</v>
      </c>
      <c r="FZ15" s="72">
        <f t="shared" si="0"/>
        <v>14</v>
      </c>
      <c r="GA15" s="72"/>
      <c r="GB15" s="72"/>
      <c r="GC15" s="72"/>
      <c r="GD15" s="72"/>
      <c r="GE15" s="72"/>
      <c r="GF15" s="72"/>
      <c r="GG15" s="72"/>
      <c r="GH15" s="72"/>
      <c r="GI15" s="72"/>
      <c r="GJ15" s="72">
        <f t="shared" si="1"/>
        <v>14</v>
      </c>
      <c r="GK15" s="72">
        <f t="shared" si="2"/>
        <v>0</v>
      </c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</row>
    <row r="16" spans="1:212" s="71" customFormat="1" ht="15">
      <c r="A16" s="64"/>
      <c r="B16" s="64"/>
      <c r="C16" s="64" t="s">
        <v>76</v>
      </c>
      <c r="D16" s="64">
        <f>+IF(D17=$C$6,1,0)</f>
        <v>0</v>
      </c>
      <c r="E16" s="74">
        <f aca="true" t="shared" si="3" ref="E16:AM16">+IF(E17=$C$6,1,+IF(D16=0,0,D16+1))</f>
        <v>0</v>
      </c>
      <c r="F16" s="74">
        <f t="shared" si="3"/>
        <v>0</v>
      </c>
      <c r="G16" s="74">
        <f t="shared" si="3"/>
        <v>1</v>
      </c>
      <c r="H16" s="74">
        <f t="shared" si="3"/>
        <v>2</v>
      </c>
      <c r="I16" s="74">
        <f t="shared" si="3"/>
        <v>3</v>
      </c>
      <c r="J16" s="74">
        <f t="shared" si="3"/>
        <v>4</v>
      </c>
      <c r="K16" s="74">
        <f t="shared" si="3"/>
        <v>5</v>
      </c>
      <c r="L16" s="74">
        <f t="shared" si="3"/>
        <v>6</v>
      </c>
      <c r="M16" s="74">
        <f t="shared" si="3"/>
        <v>7</v>
      </c>
      <c r="N16" s="74">
        <f t="shared" si="3"/>
        <v>8</v>
      </c>
      <c r="O16" s="74">
        <f t="shared" si="3"/>
        <v>9</v>
      </c>
      <c r="P16" s="74">
        <f t="shared" si="3"/>
        <v>10</v>
      </c>
      <c r="Q16" s="74">
        <f t="shared" si="3"/>
        <v>11</v>
      </c>
      <c r="R16" s="74">
        <f t="shared" si="3"/>
        <v>12</v>
      </c>
      <c r="S16" s="74">
        <f t="shared" si="3"/>
        <v>13</v>
      </c>
      <c r="T16" s="74">
        <f t="shared" si="3"/>
        <v>14</v>
      </c>
      <c r="U16" s="74">
        <f t="shared" si="3"/>
        <v>15</v>
      </c>
      <c r="V16" s="74">
        <f t="shared" si="3"/>
        <v>16</v>
      </c>
      <c r="W16" s="74">
        <f t="shared" si="3"/>
        <v>17</v>
      </c>
      <c r="X16" s="74">
        <f t="shared" si="3"/>
        <v>18</v>
      </c>
      <c r="Y16" s="74">
        <f t="shared" si="3"/>
        <v>19</v>
      </c>
      <c r="Z16" s="74">
        <f t="shared" si="3"/>
        <v>20</v>
      </c>
      <c r="AA16" s="74">
        <f t="shared" si="3"/>
        <v>21</v>
      </c>
      <c r="AB16" s="74">
        <f t="shared" si="3"/>
        <v>22</v>
      </c>
      <c r="AC16" s="74">
        <f t="shared" si="3"/>
        <v>23</v>
      </c>
      <c r="AD16" s="74">
        <f t="shared" si="3"/>
        <v>24</v>
      </c>
      <c r="AE16" s="74">
        <f t="shared" si="3"/>
        <v>25</v>
      </c>
      <c r="AF16" s="74">
        <f t="shared" si="3"/>
        <v>26</v>
      </c>
      <c r="AG16" s="74">
        <f t="shared" si="3"/>
        <v>27</v>
      </c>
      <c r="AH16" s="74">
        <f t="shared" si="3"/>
        <v>28</v>
      </c>
      <c r="AI16" s="74">
        <f t="shared" si="3"/>
        <v>29</v>
      </c>
      <c r="AJ16" s="74">
        <f t="shared" si="3"/>
        <v>30</v>
      </c>
      <c r="AK16" s="74">
        <f t="shared" si="3"/>
        <v>31</v>
      </c>
      <c r="AL16" s="74">
        <f t="shared" si="3"/>
        <v>32</v>
      </c>
      <c r="AM16" s="74">
        <f t="shared" si="3"/>
        <v>33</v>
      </c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FY16" s="70" t="s">
        <v>92</v>
      </c>
      <c r="FZ16" s="72">
        <f t="shared" si="0"/>
        <v>15</v>
      </c>
      <c r="GA16" s="72"/>
      <c r="GB16" s="72"/>
      <c r="GC16" s="72"/>
      <c r="GD16" s="72"/>
      <c r="GE16" s="72"/>
      <c r="GF16" s="72"/>
      <c r="GG16" s="72"/>
      <c r="GH16" s="72"/>
      <c r="GI16" s="72"/>
      <c r="GJ16" s="72">
        <f t="shared" si="1"/>
        <v>15</v>
      </c>
      <c r="GK16" s="72">
        <f t="shared" si="2"/>
        <v>0</v>
      </c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</row>
    <row r="17" spans="1:212" ht="15">
      <c r="A17" s="48"/>
      <c r="B17" s="65" t="s">
        <v>77</v>
      </c>
      <c r="C17" s="66"/>
      <c r="D17" s="66"/>
      <c r="E17" s="66" t="s">
        <v>78</v>
      </c>
      <c r="F17" s="66" t="s">
        <v>79</v>
      </c>
      <c r="G17" s="66" t="s">
        <v>80</v>
      </c>
      <c r="H17" s="66" t="s">
        <v>81</v>
      </c>
      <c r="I17" s="66" t="s">
        <v>82</v>
      </c>
      <c r="J17" s="66" t="s">
        <v>83</v>
      </c>
      <c r="K17" s="66" t="s">
        <v>84</v>
      </c>
      <c r="L17" s="66" t="s">
        <v>85</v>
      </c>
      <c r="M17" s="66" t="s">
        <v>86</v>
      </c>
      <c r="N17" s="66" t="s">
        <v>87</v>
      </c>
      <c r="O17" s="66" t="s">
        <v>88</v>
      </c>
      <c r="P17" s="66" t="s">
        <v>89</v>
      </c>
      <c r="Q17" s="66" t="s">
        <v>90</v>
      </c>
      <c r="R17" s="66" t="s">
        <v>91</v>
      </c>
      <c r="S17" s="66" t="s">
        <v>92</v>
      </c>
      <c r="T17" s="66" t="s">
        <v>93</v>
      </c>
      <c r="U17" s="66" t="s">
        <v>94</v>
      </c>
      <c r="V17" s="66" t="s">
        <v>95</v>
      </c>
      <c r="W17" s="66" t="s">
        <v>96</v>
      </c>
      <c r="X17" s="66" t="s">
        <v>97</v>
      </c>
      <c r="Y17" s="66" t="s">
        <v>98</v>
      </c>
      <c r="Z17" s="66" t="s">
        <v>99</v>
      </c>
      <c r="AA17" s="66" t="s">
        <v>100</v>
      </c>
      <c r="AB17" s="66" t="s">
        <v>101</v>
      </c>
      <c r="AC17" s="66" t="s">
        <v>102</v>
      </c>
      <c r="AD17" s="66" t="s">
        <v>103</v>
      </c>
      <c r="AE17" s="66" t="s">
        <v>104</v>
      </c>
      <c r="AF17" s="66" t="s">
        <v>105</v>
      </c>
      <c r="AG17" s="66" t="s">
        <v>106</v>
      </c>
      <c r="AH17" s="66" t="s">
        <v>107</v>
      </c>
      <c r="AI17" s="66" t="s">
        <v>108</v>
      </c>
      <c r="AJ17" s="66" t="s">
        <v>109</v>
      </c>
      <c r="AK17" s="66" t="s">
        <v>110</v>
      </c>
      <c r="AL17" s="66" t="s">
        <v>111</v>
      </c>
      <c r="AM17" s="66" t="s">
        <v>112</v>
      </c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Y17" s="70" t="s">
        <v>93</v>
      </c>
      <c r="FZ17" s="69">
        <f t="shared" si="0"/>
        <v>16</v>
      </c>
      <c r="GA17" s="69"/>
      <c r="GB17" s="69"/>
      <c r="GC17" s="69"/>
      <c r="GD17" s="69"/>
      <c r="GE17" s="69"/>
      <c r="GF17" s="69"/>
      <c r="GG17" s="69"/>
      <c r="GH17" s="69"/>
      <c r="GI17" s="69"/>
      <c r="GJ17" s="69">
        <f t="shared" si="1"/>
        <v>16</v>
      </c>
      <c r="GK17" s="69">
        <f t="shared" si="2"/>
        <v>0</v>
      </c>
      <c r="GL17" s="69"/>
      <c r="GM17" s="69"/>
      <c r="GN17" s="69"/>
      <c r="GO17" s="69"/>
      <c r="GP17" s="69">
        <v>1</v>
      </c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</row>
    <row r="18" spans="1:212" ht="15">
      <c r="A18" s="48"/>
      <c r="B18" s="55" t="s">
        <v>113</v>
      </c>
      <c r="C18" s="63"/>
      <c r="D18" s="63">
        <f aca="true" t="shared" si="4" ref="D18:AM18">IF(D16&gt;=1,IF(D15=1,$D$14,0))*IF(C22&lt;1,0,1)</f>
        <v>0</v>
      </c>
      <c r="E18" s="63">
        <f t="shared" si="4"/>
        <v>0</v>
      </c>
      <c r="F18" s="63">
        <f t="shared" si="4"/>
        <v>0</v>
      </c>
      <c r="G18" s="63">
        <f t="shared" si="4"/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0</v>
      </c>
      <c r="Q18" s="63">
        <f t="shared" si="4"/>
        <v>0</v>
      </c>
      <c r="R18" s="63">
        <f t="shared" si="4"/>
        <v>0</v>
      </c>
      <c r="S18" s="63">
        <f t="shared" si="4"/>
        <v>0</v>
      </c>
      <c r="T18" s="63">
        <f t="shared" si="4"/>
        <v>0</v>
      </c>
      <c r="U18" s="63">
        <f t="shared" si="4"/>
        <v>0</v>
      </c>
      <c r="V18" s="63">
        <f t="shared" si="4"/>
        <v>0</v>
      </c>
      <c r="W18" s="63">
        <f t="shared" si="4"/>
        <v>0</v>
      </c>
      <c r="X18" s="63">
        <f t="shared" si="4"/>
        <v>0</v>
      </c>
      <c r="Y18" s="63">
        <f t="shared" si="4"/>
        <v>0</v>
      </c>
      <c r="Z18" s="63">
        <f t="shared" si="4"/>
        <v>0</v>
      </c>
      <c r="AA18" s="63">
        <f t="shared" si="4"/>
        <v>0</v>
      </c>
      <c r="AB18" s="63">
        <f t="shared" si="4"/>
        <v>0</v>
      </c>
      <c r="AC18" s="63">
        <f t="shared" si="4"/>
        <v>0</v>
      </c>
      <c r="AD18" s="63">
        <f t="shared" si="4"/>
        <v>0</v>
      </c>
      <c r="AE18" s="63">
        <f t="shared" si="4"/>
        <v>0</v>
      </c>
      <c r="AF18" s="63">
        <f t="shared" si="4"/>
        <v>0</v>
      </c>
      <c r="AG18" s="63">
        <f t="shared" si="4"/>
        <v>0</v>
      </c>
      <c r="AH18" s="63">
        <f t="shared" si="4"/>
        <v>0</v>
      </c>
      <c r="AI18" s="63">
        <f t="shared" si="4"/>
        <v>0</v>
      </c>
      <c r="AJ18" s="63">
        <f t="shared" si="4"/>
        <v>0</v>
      </c>
      <c r="AK18" s="63">
        <f t="shared" si="4"/>
        <v>0</v>
      </c>
      <c r="AL18" s="63">
        <f t="shared" si="4"/>
        <v>0</v>
      </c>
      <c r="AM18" s="63">
        <f t="shared" si="4"/>
        <v>0</v>
      </c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Y18" s="70" t="s">
        <v>94</v>
      </c>
      <c r="FZ18" s="69">
        <f t="shared" si="0"/>
        <v>17</v>
      </c>
      <c r="GA18" s="69"/>
      <c r="GB18" s="69"/>
      <c r="GC18" s="69"/>
      <c r="GD18" s="69"/>
      <c r="GE18" s="69"/>
      <c r="GF18" s="69"/>
      <c r="GG18" s="69"/>
      <c r="GH18" s="69"/>
      <c r="GI18" s="69"/>
      <c r="GJ18" s="69">
        <f t="shared" si="1"/>
        <v>17</v>
      </c>
      <c r="GK18" s="69">
        <f t="shared" si="2"/>
        <v>0</v>
      </c>
      <c r="GL18" s="69"/>
      <c r="GM18" s="69"/>
      <c r="GN18" s="69"/>
      <c r="GO18" s="69">
        <v>1</v>
      </c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</row>
    <row r="19" spans="1:212" ht="15">
      <c r="A19" s="48"/>
      <c r="B19" s="55" t="s">
        <v>114</v>
      </c>
      <c r="C19" s="63"/>
      <c r="D19" s="63">
        <f aca="true" t="shared" si="5" ref="D19:I19">D18-D21</f>
        <v>0</v>
      </c>
      <c r="E19" s="63">
        <f t="shared" si="5"/>
        <v>0</v>
      </c>
      <c r="F19" s="63">
        <f t="shared" si="5"/>
        <v>0</v>
      </c>
      <c r="G19" s="63">
        <f t="shared" si="5"/>
        <v>0</v>
      </c>
      <c r="H19" s="63">
        <f t="shared" si="5"/>
        <v>0</v>
      </c>
      <c r="I19" s="63">
        <f t="shared" si="5"/>
        <v>0</v>
      </c>
      <c r="J19" s="63">
        <f>J18-J21</f>
        <v>0</v>
      </c>
      <c r="K19" s="63">
        <f aca="true" t="shared" si="6" ref="K19:AM19">K18-K21</f>
        <v>0</v>
      </c>
      <c r="L19" s="63">
        <f t="shared" si="6"/>
        <v>0</v>
      </c>
      <c r="M19" s="63">
        <f t="shared" si="6"/>
        <v>0</v>
      </c>
      <c r="N19" s="63">
        <f t="shared" si="6"/>
        <v>0</v>
      </c>
      <c r="O19" s="63">
        <f t="shared" si="6"/>
        <v>0</v>
      </c>
      <c r="P19" s="63">
        <f t="shared" si="6"/>
        <v>0</v>
      </c>
      <c r="Q19" s="63">
        <f t="shared" si="6"/>
        <v>0</v>
      </c>
      <c r="R19" s="63">
        <f t="shared" si="6"/>
        <v>0</v>
      </c>
      <c r="S19" s="63">
        <f t="shared" si="6"/>
        <v>0</v>
      </c>
      <c r="T19" s="63">
        <f t="shared" si="6"/>
        <v>0</v>
      </c>
      <c r="U19" s="63">
        <f t="shared" si="6"/>
        <v>0</v>
      </c>
      <c r="V19" s="63">
        <f t="shared" si="6"/>
        <v>0</v>
      </c>
      <c r="W19" s="63">
        <f t="shared" si="6"/>
        <v>0</v>
      </c>
      <c r="X19" s="63">
        <f t="shared" si="6"/>
        <v>0</v>
      </c>
      <c r="Y19" s="63">
        <f t="shared" si="6"/>
        <v>0</v>
      </c>
      <c r="Z19" s="63">
        <f t="shared" si="6"/>
        <v>0</v>
      </c>
      <c r="AA19" s="63">
        <f t="shared" si="6"/>
        <v>0</v>
      </c>
      <c r="AB19" s="63">
        <f t="shared" si="6"/>
        <v>0</v>
      </c>
      <c r="AC19" s="63">
        <f t="shared" si="6"/>
        <v>0</v>
      </c>
      <c r="AD19" s="63">
        <f t="shared" si="6"/>
        <v>0</v>
      </c>
      <c r="AE19" s="63">
        <f t="shared" si="6"/>
        <v>0</v>
      </c>
      <c r="AF19" s="63">
        <f t="shared" si="6"/>
        <v>0</v>
      </c>
      <c r="AG19" s="63">
        <f t="shared" si="6"/>
        <v>0</v>
      </c>
      <c r="AH19" s="63">
        <f t="shared" si="6"/>
        <v>0</v>
      </c>
      <c r="AI19" s="63">
        <f t="shared" si="6"/>
        <v>0</v>
      </c>
      <c r="AJ19" s="63">
        <f t="shared" si="6"/>
        <v>0</v>
      </c>
      <c r="AK19" s="63">
        <f t="shared" si="6"/>
        <v>0</v>
      </c>
      <c r="AL19" s="63">
        <f t="shared" si="6"/>
        <v>0</v>
      </c>
      <c r="AM19" s="63">
        <f t="shared" si="6"/>
        <v>0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Y19" s="70" t="s">
        <v>95</v>
      </c>
      <c r="FZ19" s="69">
        <f t="shared" si="0"/>
        <v>18</v>
      </c>
      <c r="GA19" s="69"/>
      <c r="GB19" s="69"/>
      <c r="GC19" s="69"/>
      <c r="GD19" s="69"/>
      <c r="GE19" s="69"/>
      <c r="GF19" s="69"/>
      <c r="GG19" s="69"/>
      <c r="GH19" s="69"/>
      <c r="GI19" s="69"/>
      <c r="GJ19" s="69">
        <f t="shared" si="1"/>
        <v>18</v>
      </c>
      <c r="GK19" s="69">
        <f t="shared" si="2"/>
        <v>0</v>
      </c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</row>
    <row r="20" spans="1:212" ht="15">
      <c r="A20" s="48"/>
      <c r="B20" s="55" t="s">
        <v>115</v>
      </c>
      <c r="C20" s="63"/>
      <c r="D20" s="63">
        <f aca="true" t="shared" si="7" ref="D20:AM20">D19+C20*(IF(C22&lt;1,0,1))</f>
        <v>0</v>
      </c>
      <c r="E20" s="63">
        <f t="shared" si="7"/>
        <v>0</v>
      </c>
      <c r="F20" s="63">
        <f t="shared" si="7"/>
        <v>0</v>
      </c>
      <c r="G20" s="63">
        <f t="shared" si="7"/>
        <v>0</v>
      </c>
      <c r="H20" s="63">
        <f t="shared" si="7"/>
        <v>0</v>
      </c>
      <c r="I20" s="63">
        <f t="shared" si="7"/>
        <v>0</v>
      </c>
      <c r="J20" s="63">
        <f t="shared" si="7"/>
        <v>0</v>
      </c>
      <c r="K20" s="63">
        <f t="shared" si="7"/>
        <v>0</v>
      </c>
      <c r="L20" s="63">
        <f t="shared" si="7"/>
        <v>0</v>
      </c>
      <c r="M20" s="63">
        <f t="shared" si="7"/>
        <v>0</v>
      </c>
      <c r="N20" s="63">
        <f t="shared" si="7"/>
        <v>0</v>
      </c>
      <c r="O20" s="63">
        <f t="shared" si="7"/>
        <v>0</v>
      </c>
      <c r="P20" s="63">
        <f t="shared" si="7"/>
        <v>0</v>
      </c>
      <c r="Q20" s="63">
        <f t="shared" si="7"/>
        <v>0</v>
      </c>
      <c r="R20" s="63">
        <f t="shared" si="7"/>
        <v>0</v>
      </c>
      <c r="S20" s="63">
        <f t="shared" si="7"/>
        <v>0</v>
      </c>
      <c r="T20" s="63">
        <f t="shared" si="7"/>
        <v>0</v>
      </c>
      <c r="U20" s="63">
        <f t="shared" si="7"/>
        <v>0</v>
      </c>
      <c r="V20" s="63">
        <f t="shared" si="7"/>
        <v>0</v>
      </c>
      <c r="W20" s="63">
        <f t="shared" si="7"/>
        <v>0</v>
      </c>
      <c r="X20" s="63">
        <f t="shared" si="7"/>
        <v>0</v>
      </c>
      <c r="Y20" s="63">
        <f t="shared" si="7"/>
        <v>0</v>
      </c>
      <c r="Z20" s="63">
        <f t="shared" si="7"/>
        <v>0</v>
      </c>
      <c r="AA20" s="63">
        <f t="shared" si="7"/>
        <v>0</v>
      </c>
      <c r="AB20" s="63">
        <f t="shared" si="7"/>
        <v>0</v>
      </c>
      <c r="AC20" s="63">
        <f t="shared" si="7"/>
        <v>0</v>
      </c>
      <c r="AD20" s="63">
        <f t="shared" si="7"/>
        <v>0</v>
      </c>
      <c r="AE20" s="63">
        <f t="shared" si="7"/>
        <v>0</v>
      </c>
      <c r="AF20" s="63">
        <f t="shared" si="7"/>
        <v>0</v>
      </c>
      <c r="AG20" s="63">
        <f t="shared" si="7"/>
        <v>0</v>
      </c>
      <c r="AH20" s="63">
        <f t="shared" si="7"/>
        <v>0</v>
      </c>
      <c r="AI20" s="63">
        <f t="shared" si="7"/>
        <v>0</v>
      </c>
      <c r="AJ20" s="63">
        <f t="shared" si="7"/>
        <v>0</v>
      </c>
      <c r="AK20" s="63">
        <f t="shared" si="7"/>
        <v>0</v>
      </c>
      <c r="AL20" s="63">
        <f t="shared" si="7"/>
        <v>0</v>
      </c>
      <c r="AM20" s="63">
        <f t="shared" si="7"/>
        <v>0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Y20" s="70" t="s">
        <v>96</v>
      </c>
      <c r="FZ20" s="69">
        <f t="shared" si="0"/>
        <v>19</v>
      </c>
      <c r="GA20" s="69"/>
      <c r="GB20" s="69"/>
      <c r="GC20" s="69"/>
      <c r="GD20" s="69"/>
      <c r="GE20" s="69"/>
      <c r="GF20" s="69"/>
      <c r="GG20" s="69"/>
      <c r="GH20" s="69"/>
      <c r="GI20" s="69"/>
      <c r="GJ20" s="69">
        <f t="shared" si="1"/>
        <v>19</v>
      </c>
      <c r="GK20" s="69">
        <f t="shared" si="2"/>
        <v>0</v>
      </c>
      <c r="GL20" s="69"/>
      <c r="GM20" s="69"/>
      <c r="GN20" s="69">
        <v>1</v>
      </c>
      <c r="GO20" s="69"/>
      <c r="GP20" s="69">
        <v>1</v>
      </c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</row>
    <row r="21" spans="1:212" ht="15">
      <c r="A21" s="48"/>
      <c r="B21" s="55" t="s">
        <v>116</v>
      </c>
      <c r="C21" s="63">
        <f aca="true" t="shared" si="8" ref="C21:AM21">IF(C18&gt;0,B22*$D$12,0)</f>
        <v>0</v>
      </c>
      <c r="D21" s="63">
        <f t="shared" si="8"/>
        <v>0</v>
      </c>
      <c r="E21" s="63">
        <f t="shared" si="8"/>
        <v>0</v>
      </c>
      <c r="F21" s="63">
        <f t="shared" si="8"/>
        <v>0</v>
      </c>
      <c r="G21" s="63">
        <f t="shared" si="8"/>
        <v>0</v>
      </c>
      <c r="H21" s="63">
        <f t="shared" si="8"/>
        <v>0</v>
      </c>
      <c r="I21" s="63">
        <f t="shared" si="8"/>
        <v>0</v>
      </c>
      <c r="J21" s="63">
        <f t="shared" si="8"/>
        <v>0</v>
      </c>
      <c r="K21" s="63">
        <f t="shared" si="8"/>
        <v>0</v>
      </c>
      <c r="L21" s="63">
        <f t="shared" si="8"/>
        <v>0</v>
      </c>
      <c r="M21" s="63">
        <f t="shared" si="8"/>
        <v>0</v>
      </c>
      <c r="N21" s="63">
        <f t="shared" si="8"/>
        <v>0</v>
      </c>
      <c r="O21" s="63">
        <f t="shared" si="8"/>
        <v>0</v>
      </c>
      <c r="P21" s="63">
        <f t="shared" si="8"/>
        <v>0</v>
      </c>
      <c r="Q21" s="63">
        <f t="shared" si="8"/>
        <v>0</v>
      </c>
      <c r="R21" s="63">
        <f t="shared" si="8"/>
        <v>0</v>
      </c>
      <c r="S21" s="63">
        <f t="shared" si="8"/>
        <v>0</v>
      </c>
      <c r="T21" s="63">
        <f t="shared" si="8"/>
        <v>0</v>
      </c>
      <c r="U21" s="63">
        <f t="shared" si="8"/>
        <v>0</v>
      </c>
      <c r="V21" s="63">
        <f t="shared" si="8"/>
        <v>0</v>
      </c>
      <c r="W21" s="63">
        <f t="shared" si="8"/>
        <v>0</v>
      </c>
      <c r="X21" s="63">
        <f t="shared" si="8"/>
        <v>0</v>
      </c>
      <c r="Y21" s="63">
        <f t="shared" si="8"/>
        <v>0</v>
      </c>
      <c r="Z21" s="63">
        <f t="shared" si="8"/>
        <v>0</v>
      </c>
      <c r="AA21" s="63">
        <f t="shared" si="8"/>
        <v>0</v>
      </c>
      <c r="AB21" s="63">
        <f t="shared" si="8"/>
        <v>0</v>
      </c>
      <c r="AC21" s="63">
        <f t="shared" si="8"/>
        <v>0</v>
      </c>
      <c r="AD21" s="63">
        <f t="shared" si="8"/>
        <v>0</v>
      </c>
      <c r="AE21" s="63">
        <f t="shared" si="8"/>
        <v>0</v>
      </c>
      <c r="AF21" s="63">
        <f t="shared" si="8"/>
        <v>0</v>
      </c>
      <c r="AG21" s="63">
        <f t="shared" si="8"/>
        <v>0</v>
      </c>
      <c r="AH21" s="63">
        <f t="shared" si="8"/>
        <v>0</v>
      </c>
      <c r="AI21" s="63">
        <f t="shared" si="8"/>
        <v>0</v>
      </c>
      <c r="AJ21" s="63">
        <f t="shared" si="8"/>
        <v>0</v>
      </c>
      <c r="AK21" s="63">
        <f t="shared" si="8"/>
        <v>0</v>
      </c>
      <c r="AL21" s="63">
        <f t="shared" si="8"/>
        <v>0</v>
      </c>
      <c r="AM21" s="63">
        <f t="shared" si="8"/>
        <v>0</v>
      </c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Y21" s="70" t="s">
        <v>97</v>
      </c>
      <c r="FZ21" s="69">
        <f t="shared" si="0"/>
        <v>20</v>
      </c>
      <c r="GA21" s="69"/>
      <c r="GB21" s="69"/>
      <c r="GC21" s="69"/>
      <c r="GD21" s="69"/>
      <c r="GE21" s="69"/>
      <c r="GF21" s="69"/>
      <c r="GG21" s="69"/>
      <c r="GH21" s="69"/>
      <c r="GI21" s="69"/>
      <c r="GJ21" s="69">
        <f t="shared" si="1"/>
        <v>20</v>
      </c>
      <c r="GK21" s="69">
        <f t="shared" si="2"/>
        <v>0</v>
      </c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</row>
    <row r="22" spans="1:212" ht="15">
      <c r="A22" s="48"/>
      <c r="B22" s="67" t="s">
        <v>117</v>
      </c>
      <c r="C22" s="63">
        <f>IF(D17=$C$4,$C$7,IF(C20=0,0,$C$7-C20))</f>
        <v>0</v>
      </c>
      <c r="D22" s="63">
        <f aca="true" t="shared" si="9" ref="D22:AM22">IF(E17=$C$4,$C$7,IF(D20=0,0,$C$7-D20))</f>
        <v>0</v>
      </c>
      <c r="E22" s="63">
        <f t="shared" si="9"/>
        <v>0</v>
      </c>
      <c r="F22" s="63">
        <f t="shared" si="9"/>
        <v>0</v>
      </c>
      <c r="G22" s="63">
        <f t="shared" si="9"/>
        <v>0</v>
      </c>
      <c r="H22" s="63">
        <f t="shared" si="9"/>
        <v>0</v>
      </c>
      <c r="I22" s="63">
        <f t="shared" si="9"/>
        <v>0</v>
      </c>
      <c r="J22" s="63">
        <f t="shared" si="9"/>
        <v>0</v>
      </c>
      <c r="K22" s="63">
        <f t="shared" si="9"/>
        <v>0</v>
      </c>
      <c r="L22" s="63">
        <f t="shared" si="9"/>
        <v>0</v>
      </c>
      <c r="M22" s="63">
        <f t="shared" si="9"/>
        <v>0</v>
      </c>
      <c r="N22" s="63">
        <f t="shared" si="9"/>
        <v>0</v>
      </c>
      <c r="O22" s="63">
        <f t="shared" si="9"/>
        <v>0</v>
      </c>
      <c r="P22" s="63">
        <f t="shared" si="9"/>
        <v>0</v>
      </c>
      <c r="Q22" s="63">
        <f t="shared" si="9"/>
        <v>0</v>
      </c>
      <c r="R22" s="63">
        <f t="shared" si="9"/>
        <v>0</v>
      </c>
      <c r="S22" s="63">
        <f t="shared" si="9"/>
        <v>0</v>
      </c>
      <c r="T22" s="63">
        <f t="shared" si="9"/>
        <v>0</v>
      </c>
      <c r="U22" s="63">
        <f t="shared" si="9"/>
        <v>0</v>
      </c>
      <c r="V22" s="63">
        <f t="shared" si="9"/>
        <v>0</v>
      </c>
      <c r="W22" s="63">
        <f t="shared" si="9"/>
        <v>0</v>
      </c>
      <c r="X22" s="63">
        <f t="shared" si="9"/>
        <v>0</v>
      </c>
      <c r="Y22" s="63">
        <f t="shared" si="9"/>
        <v>0</v>
      </c>
      <c r="Z22" s="63">
        <f t="shared" si="9"/>
        <v>0</v>
      </c>
      <c r="AA22" s="63">
        <f t="shared" si="9"/>
        <v>0</v>
      </c>
      <c r="AB22" s="63">
        <f t="shared" si="9"/>
        <v>0</v>
      </c>
      <c r="AC22" s="63">
        <f t="shared" si="9"/>
        <v>0</v>
      </c>
      <c r="AD22" s="63">
        <f t="shared" si="9"/>
        <v>0</v>
      </c>
      <c r="AE22" s="63">
        <f t="shared" si="9"/>
        <v>0</v>
      </c>
      <c r="AF22" s="63">
        <f t="shared" si="9"/>
        <v>0</v>
      </c>
      <c r="AG22" s="63">
        <f t="shared" si="9"/>
        <v>0</v>
      </c>
      <c r="AH22" s="63">
        <f t="shared" si="9"/>
        <v>0</v>
      </c>
      <c r="AI22" s="63">
        <f t="shared" si="9"/>
        <v>0</v>
      </c>
      <c r="AJ22" s="63">
        <f t="shared" si="9"/>
        <v>0</v>
      </c>
      <c r="AK22" s="63">
        <f t="shared" si="9"/>
        <v>0</v>
      </c>
      <c r="AL22" s="63">
        <f t="shared" si="9"/>
        <v>0</v>
      </c>
      <c r="AM22" s="63">
        <f t="shared" si="9"/>
        <v>0</v>
      </c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Y22" s="70" t="s">
        <v>98</v>
      </c>
      <c r="FZ22" s="69">
        <f t="shared" si="0"/>
        <v>21</v>
      </c>
      <c r="GA22" s="69"/>
      <c r="GB22" s="69"/>
      <c r="GC22" s="69"/>
      <c r="GD22" s="69"/>
      <c r="GE22" s="69"/>
      <c r="GF22" s="69"/>
      <c r="GG22" s="69"/>
      <c r="GH22" s="69"/>
      <c r="GI22" s="69"/>
      <c r="GJ22" s="69">
        <f t="shared" si="1"/>
        <v>21</v>
      </c>
      <c r="GK22" s="69">
        <f t="shared" si="2"/>
        <v>0</v>
      </c>
      <c r="GL22" s="69"/>
      <c r="GM22" s="69"/>
      <c r="GN22" s="69"/>
      <c r="GO22" s="69">
        <v>1</v>
      </c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</row>
    <row r="23" spans="1:212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FY23" s="70" t="s">
        <v>99</v>
      </c>
      <c r="FZ23" s="69">
        <f t="shared" si="0"/>
        <v>22</v>
      </c>
      <c r="GA23" s="69"/>
      <c r="GB23" s="69"/>
      <c r="GC23" s="69"/>
      <c r="GD23" s="69"/>
      <c r="GE23" s="69"/>
      <c r="GF23" s="69"/>
      <c r="GG23" s="69"/>
      <c r="GH23" s="69"/>
      <c r="GI23" s="69"/>
      <c r="GJ23" s="69">
        <f t="shared" si="1"/>
        <v>22</v>
      </c>
      <c r="GK23" s="69">
        <f t="shared" si="2"/>
        <v>0</v>
      </c>
      <c r="GL23" s="69"/>
      <c r="GM23" s="69"/>
      <c r="GN23" s="69"/>
      <c r="GO23" s="69"/>
      <c r="GP23" s="69">
        <v>1</v>
      </c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</row>
    <row r="24" spans="1:212" ht="15">
      <c r="A24" s="48"/>
      <c r="B24" s="48"/>
      <c r="C24" s="48"/>
      <c r="D24" s="48"/>
      <c r="E24" s="48"/>
      <c r="F24" s="75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FY24" s="70" t="s">
        <v>100</v>
      </c>
      <c r="FZ24" s="69">
        <f t="shared" si="0"/>
        <v>23</v>
      </c>
      <c r="GA24" s="69"/>
      <c r="GB24" s="69"/>
      <c r="GC24" s="69"/>
      <c r="GD24" s="69"/>
      <c r="GE24" s="69"/>
      <c r="GF24" s="69"/>
      <c r="GG24" s="69"/>
      <c r="GH24" s="69"/>
      <c r="GI24" s="69"/>
      <c r="GJ24" s="69">
        <f t="shared" si="1"/>
        <v>23</v>
      </c>
      <c r="GK24" s="69">
        <f t="shared" si="2"/>
        <v>0</v>
      </c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</row>
    <row r="25" spans="1:212" ht="15">
      <c r="A25" s="48"/>
      <c r="C25" s="48"/>
      <c r="D25" s="68">
        <f>+D17</f>
        <v>0</v>
      </c>
      <c r="E25" s="68" t="str">
        <f aca="true" t="shared" si="10" ref="E25:AM25">+E17</f>
        <v>A1</v>
      </c>
      <c r="F25" s="68" t="str">
        <f t="shared" si="10"/>
        <v>A2</v>
      </c>
      <c r="G25" s="68" t="str">
        <f t="shared" si="10"/>
        <v>A3</v>
      </c>
      <c r="H25" s="68" t="str">
        <f t="shared" si="10"/>
        <v>A4</v>
      </c>
      <c r="I25" s="68" t="str">
        <f t="shared" si="10"/>
        <v>A5</v>
      </c>
      <c r="J25" s="68" t="str">
        <f t="shared" si="10"/>
        <v>A6</v>
      </c>
      <c r="K25" s="68" t="str">
        <f t="shared" si="10"/>
        <v>A7</v>
      </c>
      <c r="L25" s="68" t="str">
        <f t="shared" si="10"/>
        <v>A8</v>
      </c>
      <c r="M25" s="68" t="str">
        <f t="shared" si="10"/>
        <v>A9</v>
      </c>
      <c r="N25" s="68" t="str">
        <f t="shared" si="10"/>
        <v>A10</v>
      </c>
      <c r="O25" s="68" t="str">
        <f t="shared" si="10"/>
        <v>A11</v>
      </c>
      <c r="P25" s="68" t="str">
        <f t="shared" si="10"/>
        <v>A12</v>
      </c>
      <c r="Q25" s="68" t="str">
        <f t="shared" si="10"/>
        <v>A13</v>
      </c>
      <c r="R25" s="68" t="str">
        <f t="shared" si="10"/>
        <v>A14</v>
      </c>
      <c r="S25" s="68" t="str">
        <f t="shared" si="10"/>
        <v>A15</v>
      </c>
      <c r="T25" s="68" t="str">
        <f t="shared" si="10"/>
        <v>A16</v>
      </c>
      <c r="U25" s="68" t="str">
        <f t="shared" si="10"/>
        <v>A17</v>
      </c>
      <c r="V25" s="68" t="str">
        <f t="shared" si="10"/>
        <v>A18</v>
      </c>
      <c r="W25" s="68" t="str">
        <f t="shared" si="10"/>
        <v>A19</v>
      </c>
      <c r="X25" s="68" t="str">
        <f t="shared" si="10"/>
        <v>A20</v>
      </c>
      <c r="Y25" s="68" t="str">
        <f t="shared" si="10"/>
        <v>A21</v>
      </c>
      <c r="Z25" s="68" t="str">
        <f t="shared" si="10"/>
        <v>A22</v>
      </c>
      <c r="AA25" s="68" t="str">
        <f t="shared" si="10"/>
        <v>A23</v>
      </c>
      <c r="AB25" s="68" t="str">
        <f t="shared" si="10"/>
        <v>A24</v>
      </c>
      <c r="AC25" s="68" t="str">
        <f t="shared" si="10"/>
        <v>A25</v>
      </c>
      <c r="AD25" s="68" t="str">
        <f t="shared" si="10"/>
        <v>A26</v>
      </c>
      <c r="AE25" s="68" t="str">
        <f t="shared" si="10"/>
        <v>A27</v>
      </c>
      <c r="AF25" s="68" t="str">
        <f t="shared" si="10"/>
        <v>A28</v>
      </c>
      <c r="AG25" s="68" t="str">
        <f t="shared" si="10"/>
        <v>A29</v>
      </c>
      <c r="AH25" s="68" t="str">
        <f t="shared" si="10"/>
        <v>A30</v>
      </c>
      <c r="AI25" s="68" t="str">
        <f t="shared" si="10"/>
        <v>A31</v>
      </c>
      <c r="AJ25" s="68" t="str">
        <f t="shared" si="10"/>
        <v>A32</v>
      </c>
      <c r="AK25" s="68" t="str">
        <f t="shared" si="10"/>
        <v>A33</v>
      </c>
      <c r="AL25" s="68" t="str">
        <f t="shared" si="10"/>
        <v>A34</v>
      </c>
      <c r="AM25" s="68" t="str">
        <f t="shared" si="10"/>
        <v>A35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FY25" s="70" t="s">
        <v>101</v>
      </c>
      <c r="FZ25" s="69">
        <f t="shared" si="0"/>
        <v>24</v>
      </c>
      <c r="GA25" s="69"/>
      <c r="GB25" s="69"/>
      <c r="GC25" s="69"/>
      <c r="GD25" s="69"/>
      <c r="GE25" s="69"/>
      <c r="GF25" s="69"/>
      <c r="GG25" s="69"/>
      <c r="GH25" s="69"/>
      <c r="GI25" s="69"/>
      <c r="GJ25" s="69">
        <f t="shared" si="1"/>
        <v>24</v>
      </c>
      <c r="GK25" s="69">
        <f t="shared" si="2"/>
        <v>0</v>
      </c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</row>
    <row r="26" spans="1:212" ht="15">
      <c r="A26" s="48" t="s">
        <v>118</v>
      </c>
      <c r="B26" s="65" t="s">
        <v>119</v>
      </c>
      <c r="C26" s="48"/>
      <c r="D26" s="63">
        <f aca="true" t="shared" si="11" ref="D26:I26">+D22-D28</f>
        <v>0</v>
      </c>
      <c r="E26" s="63">
        <f t="shared" si="11"/>
        <v>0</v>
      </c>
      <c r="F26" s="63">
        <f>+F22-F28</f>
        <v>0</v>
      </c>
      <c r="G26" s="63">
        <f t="shared" si="11"/>
        <v>0</v>
      </c>
      <c r="H26" s="63">
        <f t="shared" si="11"/>
        <v>0</v>
      </c>
      <c r="I26" s="63">
        <f t="shared" si="11"/>
        <v>0</v>
      </c>
      <c r="J26" s="63">
        <f>+J22-SUM($I$28:J28)</f>
        <v>0</v>
      </c>
      <c r="K26" s="63">
        <f>+K22-SUM($I$28:K28)</f>
        <v>0</v>
      </c>
      <c r="L26" s="63">
        <f>+L22-SUM($I$28:L28)</f>
        <v>0</v>
      </c>
      <c r="M26" s="63">
        <f>+M22-SUM($I$28:M28)</f>
        <v>0</v>
      </c>
      <c r="N26" s="63">
        <f>+N22-SUM($I$28:N28)</f>
        <v>0</v>
      </c>
      <c r="O26" s="63">
        <f>+O22-SUM($I$28:O28)</f>
        <v>0</v>
      </c>
      <c r="P26" s="63">
        <f>+P22-SUM($I$28:P28)</f>
        <v>0</v>
      </c>
      <c r="Q26" s="63">
        <f>+Q22-SUM($I$28:Q28)</f>
        <v>0</v>
      </c>
      <c r="R26" s="63">
        <f>+R22-SUM($I$28:R28)</f>
        <v>0</v>
      </c>
      <c r="S26" s="63">
        <f>+S22-SUM($I$28:S28)</f>
        <v>0</v>
      </c>
      <c r="T26" s="63">
        <f>+T22-SUM($I$28:T28)</f>
        <v>0</v>
      </c>
      <c r="U26" s="63">
        <f>+U22-SUM($I$28:U28)</f>
        <v>0</v>
      </c>
      <c r="V26" s="63">
        <f>+V22-SUM($I$28:V28)</f>
        <v>0</v>
      </c>
      <c r="W26" s="63">
        <f>+W22-SUM($I$28:W28)</f>
        <v>0</v>
      </c>
      <c r="X26" s="63">
        <f>+X22-SUM($I$28:X28)</f>
        <v>0</v>
      </c>
      <c r="Y26" s="63">
        <f>+Y22-SUM($I$28:Y28)</f>
        <v>0</v>
      </c>
      <c r="Z26" s="63">
        <f>+Z22-SUM($I$28:Z28)</f>
        <v>0</v>
      </c>
      <c r="AA26" s="63">
        <f>+AA22-SUM($I$28:AA28)</f>
        <v>0</v>
      </c>
      <c r="AB26" s="63">
        <f>+AB22-SUM($I$28:AB28)</f>
        <v>0</v>
      </c>
      <c r="AC26" s="63">
        <f>+AC22-SUM($I$28:AC28)</f>
        <v>0</v>
      </c>
      <c r="AD26" s="63">
        <f>+AD22-SUM($I$28:AD28)</f>
        <v>0</v>
      </c>
      <c r="AE26" s="63">
        <f>+AE22-SUM($I$28:AE28)</f>
        <v>0</v>
      </c>
      <c r="AF26" s="63">
        <f>+AF22-SUM($I$28:AF28)</f>
        <v>0</v>
      </c>
      <c r="AG26" s="63">
        <f>+AG22-SUM($I$28:AG28)</f>
        <v>0</v>
      </c>
      <c r="AH26" s="63">
        <f>+AH22-SUM($I$28:AH28)</f>
        <v>0</v>
      </c>
      <c r="AI26" s="63">
        <f>+AI22-SUM($I$28:AI28)</f>
        <v>0</v>
      </c>
      <c r="AJ26" s="63">
        <f>+AJ22-SUM($I$28:AJ28)</f>
        <v>0</v>
      </c>
      <c r="AK26" s="63">
        <f>+AK22-SUM($I$28:AK28)</f>
        <v>0</v>
      </c>
      <c r="AL26" s="63">
        <f>+AL22-SUM($I$28:AL28)</f>
        <v>0</v>
      </c>
      <c r="AM26" s="63">
        <f>+AM22-SUM($I$28:AM28)</f>
        <v>0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FY26" s="70" t="s">
        <v>102</v>
      </c>
      <c r="FZ26" s="69">
        <f t="shared" si="0"/>
        <v>25</v>
      </c>
      <c r="GA26" s="69"/>
      <c r="GB26" s="69"/>
      <c r="GC26" s="69"/>
      <c r="GD26" s="69"/>
      <c r="GE26" s="69"/>
      <c r="GF26" s="69"/>
      <c r="GG26" s="69"/>
      <c r="GH26" s="69"/>
      <c r="GI26" s="69"/>
      <c r="GJ26" s="69">
        <f t="shared" si="1"/>
        <v>25</v>
      </c>
      <c r="GK26" s="69">
        <f t="shared" si="2"/>
        <v>1</v>
      </c>
      <c r="GL26" s="69"/>
      <c r="GM26" s="69">
        <v>1</v>
      </c>
      <c r="GN26" s="69">
        <v>1</v>
      </c>
      <c r="GO26" s="69">
        <v>1</v>
      </c>
      <c r="GP26" s="69">
        <v>1</v>
      </c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</row>
    <row r="27" spans="1:2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FY27" s="70" t="s">
        <v>103</v>
      </c>
      <c r="FZ27" s="69">
        <f t="shared" si="0"/>
        <v>26</v>
      </c>
      <c r="GA27" s="69"/>
      <c r="GB27" s="69"/>
      <c r="GC27" s="69"/>
      <c r="GD27" s="69"/>
      <c r="GE27" s="69"/>
      <c r="GF27" s="69"/>
      <c r="GG27" s="69"/>
      <c r="GH27" s="69"/>
      <c r="GI27" s="69"/>
      <c r="GJ27" s="69">
        <f t="shared" si="1"/>
        <v>26</v>
      </c>
      <c r="GK27" s="69">
        <f t="shared" si="2"/>
        <v>0</v>
      </c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</row>
    <row r="28" spans="1:212" ht="15">
      <c r="A28" s="48" t="s">
        <v>120</v>
      </c>
      <c r="B28" s="65" t="s">
        <v>121</v>
      </c>
      <c r="C28" s="48"/>
      <c r="D28" s="63">
        <f>+D21</f>
        <v>0</v>
      </c>
      <c r="E28" s="63">
        <f aca="true" t="shared" si="12" ref="E28:AM28">+E21</f>
        <v>0</v>
      </c>
      <c r="F28" s="63">
        <f t="shared" si="12"/>
        <v>0</v>
      </c>
      <c r="G28" s="63">
        <f t="shared" si="12"/>
        <v>0</v>
      </c>
      <c r="H28" s="63">
        <f t="shared" si="12"/>
        <v>0</v>
      </c>
      <c r="I28" s="63">
        <f t="shared" si="12"/>
        <v>0</v>
      </c>
      <c r="J28" s="63">
        <f t="shared" si="12"/>
        <v>0</v>
      </c>
      <c r="K28" s="63">
        <f t="shared" si="12"/>
        <v>0</v>
      </c>
      <c r="L28" s="63">
        <f t="shared" si="12"/>
        <v>0</v>
      </c>
      <c r="M28" s="63">
        <f t="shared" si="12"/>
        <v>0</v>
      </c>
      <c r="N28" s="63">
        <f t="shared" si="12"/>
        <v>0</v>
      </c>
      <c r="O28" s="63">
        <f t="shared" si="12"/>
        <v>0</v>
      </c>
      <c r="P28" s="63">
        <f t="shared" si="12"/>
        <v>0</v>
      </c>
      <c r="Q28" s="63">
        <f t="shared" si="12"/>
        <v>0</v>
      </c>
      <c r="R28" s="63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63">
        <f t="shared" si="12"/>
        <v>0</v>
      </c>
      <c r="W28" s="63">
        <f t="shared" si="12"/>
        <v>0</v>
      </c>
      <c r="X28" s="63">
        <f t="shared" si="12"/>
        <v>0</v>
      </c>
      <c r="Y28" s="63">
        <f t="shared" si="12"/>
        <v>0</v>
      </c>
      <c r="Z28" s="63">
        <f t="shared" si="12"/>
        <v>0</v>
      </c>
      <c r="AA28" s="63">
        <f t="shared" si="12"/>
        <v>0</v>
      </c>
      <c r="AB28" s="63">
        <f t="shared" si="12"/>
        <v>0</v>
      </c>
      <c r="AC28" s="63">
        <f t="shared" si="12"/>
        <v>0</v>
      </c>
      <c r="AD28" s="63">
        <f t="shared" si="12"/>
        <v>0</v>
      </c>
      <c r="AE28" s="63">
        <f t="shared" si="12"/>
        <v>0</v>
      </c>
      <c r="AF28" s="63">
        <f t="shared" si="12"/>
        <v>0</v>
      </c>
      <c r="AG28" s="63">
        <f t="shared" si="12"/>
        <v>0</v>
      </c>
      <c r="AH28" s="63">
        <f t="shared" si="12"/>
        <v>0</v>
      </c>
      <c r="AI28" s="63">
        <f t="shared" si="12"/>
        <v>0</v>
      </c>
      <c r="AJ28" s="63">
        <f t="shared" si="12"/>
        <v>0</v>
      </c>
      <c r="AK28" s="63">
        <f t="shared" si="12"/>
        <v>0</v>
      </c>
      <c r="AL28" s="63">
        <f t="shared" si="12"/>
        <v>0</v>
      </c>
      <c r="AM28" s="63">
        <f t="shared" si="12"/>
        <v>0</v>
      </c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FY28" s="70" t="s">
        <v>104</v>
      </c>
      <c r="FZ28" s="69">
        <f t="shared" si="0"/>
        <v>27</v>
      </c>
      <c r="GA28" s="69"/>
      <c r="GB28" s="69"/>
      <c r="GC28" s="69"/>
      <c r="GD28" s="69"/>
      <c r="GE28" s="69"/>
      <c r="GF28" s="69"/>
      <c r="GG28" s="69"/>
      <c r="GH28" s="69"/>
      <c r="GI28" s="69"/>
      <c r="GJ28" s="69">
        <f t="shared" si="1"/>
        <v>27</v>
      </c>
      <c r="GK28" s="69">
        <f t="shared" si="2"/>
        <v>0</v>
      </c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</row>
    <row r="29" spans="1:2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FY29" s="70" t="s">
        <v>105</v>
      </c>
      <c r="FZ29" s="69">
        <f t="shared" si="0"/>
        <v>28</v>
      </c>
      <c r="GA29" s="69"/>
      <c r="GB29" s="69"/>
      <c r="GC29" s="69"/>
      <c r="GD29" s="69"/>
      <c r="GE29" s="69"/>
      <c r="GF29" s="69"/>
      <c r="GG29" s="69"/>
      <c r="GH29" s="69"/>
      <c r="GI29" s="69"/>
      <c r="GJ29" s="69">
        <f t="shared" si="1"/>
        <v>28</v>
      </c>
      <c r="GK29" s="69">
        <f t="shared" si="2"/>
        <v>0</v>
      </c>
      <c r="GL29" s="69"/>
      <c r="GM29" s="69"/>
      <c r="GN29" s="69"/>
      <c r="GO29" s="69"/>
      <c r="GP29" s="69">
        <v>1</v>
      </c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</row>
    <row r="30" spans="1:212" ht="15">
      <c r="A30" s="48"/>
      <c r="B30" s="48"/>
      <c r="C30" s="48"/>
      <c r="D30" s="4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FY30" s="70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</row>
    <row r="31" spans="1:2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FY31" s="70" t="s">
        <v>107</v>
      </c>
      <c r="FZ31" s="69">
        <f t="shared" si="0"/>
        <v>1</v>
      </c>
      <c r="GA31" s="69"/>
      <c r="GB31" s="69"/>
      <c r="GC31" s="69"/>
      <c r="GD31" s="69"/>
      <c r="GE31" s="69"/>
      <c r="GF31" s="69"/>
      <c r="GG31" s="69"/>
      <c r="GH31" s="69"/>
      <c r="GI31" s="69"/>
      <c r="GJ31" s="69">
        <f t="shared" si="1"/>
        <v>1</v>
      </c>
      <c r="GK31" s="69">
        <f t="shared" si="2"/>
        <v>0</v>
      </c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</row>
    <row r="32" spans="1:212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FY32" s="70" t="s">
        <v>108</v>
      </c>
      <c r="FZ32" s="69">
        <f t="shared" si="0"/>
        <v>2</v>
      </c>
      <c r="GA32" s="69"/>
      <c r="GB32" s="69"/>
      <c r="GC32" s="69"/>
      <c r="GD32" s="69"/>
      <c r="GE32" s="69"/>
      <c r="GF32" s="69"/>
      <c r="GG32" s="69"/>
      <c r="GH32" s="69"/>
      <c r="GI32" s="69"/>
      <c r="GJ32" s="69">
        <f t="shared" si="1"/>
        <v>2</v>
      </c>
      <c r="GK32" s="69">
        <f t="shared" si="2"/>
        <v>0</v>
      </c>
      <c r="GL32" s="69"/>
      <c r="GM32" s="69"/>
      <c r="GN32" s="69">
        <v>1</v>
      </c>
      <c r="GO32" s="69"/>
      <c r="GP32" s="69">
        <v>1</v>
      </c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</row>
    <row r="33" spans="1:212" ht="15">
      <c r="A33" s="48"/>
      <c r="B33" s="48" t="s">
        <v>22</v>
      </c>
      <c r="C33" s="48"/>
      <c r="D33" s="48"/>
      <c r="E33" s="76">
        <f>+IF(E22-E21&gt;0,E22-E21,0)</f>
        <v>0</v>
      </c>
      <c r="F33" s="76">
        <f>+IF(F22-F21-E22&gt;0,F22-F21-E22,0)</f>
        <v>0</v>
      </c>
      <c r="G33" s="76">
        <f aca="true" t="shared" si="13" ref="G33:L33">+IF(G22-G21-F22&gt;0,G22-G21-G19,0)</f>
        <v>0</v>
      </c>
      <c r="H33" s="76">
        <f t="shared" si="13"/>
        <v>0</v>
      </c>
      <c r="I33" s="76">
        <f t="shared" si="13"/>
        <v>0</v>
      </c>
      <c r="J33" s="76">
        <f t="shared" si="13"/>
        <v>0</v>
      </c>
      <c r="K33" s="76">
        <f t="shared" si="13"/>
        <v>0</v>
      </c>
      <c r="L33" s="76">
        <f t="shared" si="13"/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FY33" s="70" t="s">
        <v>109</v>
      </c>
      <c r="FZ33" s="69">
        <f t="shared" si="0"/>
        <v>3</v>
      </c>
      <c r="GA33" s="69"/>
      <c r="GB33" s="69"/>
      <c r="GC33" s="69"/>
      <c r="GD33" s="69"/>
      <c r="GE33" s="69"/>
      <c r="GF33" s="69"/>
      <c r="GG33" s="69"/>
      <c r="GH33" s="69"/>
      <c r="GI33" s="69"/>
      <c r="GJ33" s="69">
        <f t="shared" si="1"/>
        <v>3</v>
      </c>
      <c r="GK33" s="69">
        <f t="shared" si="2"/>
        <v>0</v>
      </c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</row>
    <row r="34" spans="1:212" ht="15">
      <c r="A34" s="48"/>
      <c r="B34" s="48" t="s">
        <v>25</v>
      </c>
      <c r="C34" s="48"/>
      <c r="D34" s="48"/>
      <c r="E34" s="76">
        <f>+IF(E22-E21-E19&lt;0,E22-E21-E19,0)</f>
        <v>0</v>
      </c>
      <c r="F34" s="76">
        <f>+IF(F22-F21-E22&lt;0,-(F22-F21-E22),0)</f>
        <v>0</v>
      </c>
      <c r="G34" s="76">
        <f aca="true" t="shared" si="14" ref="G34:L34">+IF(G22-G21-F22&lt;0,-(G22-G21-F22),0)</f>
        <v>0</v>
      </c>
      <c r="H34" s="76">
        <f t="shared" si="14"/>
        <v>0</v>
      </c>
      <c r="I34" s="76">
        <f t="shared" si="14"/>
        <v>0</v>
      </c>
      <c r="J34" s="76">
        <f t="shared" si="14"/>
        <v>0</v>
      </c>
      <c r="K34" s="76">
        <f t="shared" si="14"/>
        <v>0</v>
      </c>
      <c r="L34" s="76">
        <f t="shared" si="14"/>
        <v>0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FY34" s="70" t="s">
        <v>110</v>
      </c>
      <c r="FZ34" s="69">
        <f t="shared" si="0"/>
        <v>4</v>
      </c>
      <c r="GA34" s="69"/>
      <c r="GB34" s="69"/>
      <c r="GC34" s="69"/>
      <c r="GD34" s="69"/>
      <c r="GE34" s="69"/>
      <c r="GF34" s="69"/>
      <c r="GG34" s="69"/>
      <c r="GH34" s="69"/>
      <c r="GI34" s="69"/>
      <c r="GJ34" s="69">
        <f t="shared" si="1"/>
        <v>4</v>
      </c>
      <c r="GK34" s="69">
        <f t="shared" si="2"/>
        <v>0</v>
      </c>
      <c r="GL34" s="69"/>
      <c r="GM34" s="69"/>
      <c r="GN34" s="69"/>
      <c r="GO34" s="69">
        <v>1</v>
      </c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</row>
    <row r="35" spans="1:212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FY35" s="70" t="s">
        <v>111</v>
      </c>
      <c r="FZ35" s="69">
        <f t="shared" si="0"/>
        <v>5</v>
      </c>
      <c r="GA35" s="69"/>
      <c r="GB35" s="69"/>
      <c r="GC35" s="69"/>
      <c r="GD35" s="69"/>
      <c r="GE35" s="69"/>
      <c r="GF35" s="69"/>
      <c r="GG35" s="69"/>
      <c r="GH35" s="69"/>
      <c r="GI35" s="69"/>
      <c r="GJ35" s="69">
        <f t="shared" si="1"/>
        <v>5</v>
      </c>
      <c r="GK35" s="69">
        <f t="shared" si="2"/>
        <v>0</v>
      </c>
      <c r="GL35" s="69"/>
      <c r="GM35" s="69"/>
      <c r="GN35" s="69"/>
      <c r="GO35" s="69"/>
      <c r="GP35" s="69">
        <v>1</v>
      </c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</row>
    <row r="36" spans="1:212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FY36" s="70" t="s">
        <v>112</v>
      </c>
      <c r="FZ36" s="69">
        <f t="shared" si="0"/>
        <v>6</v>
      </c>
      <c r="GA36" s="69"/>
      <c r="GB36" s="69"/>
      <c r="GC36" s="69"/>
      <c r="GD36" s="69"/>
      <c r="GE36" s="69"/>
      <c r="GF36" s="69"/>
      <c r="GG36" s="69"/>
      <c r="GH36" s="69"/>
      <c r="GI36" s="69"/>
      <c r="GJ36" s="69">
        <f t="shared" si="1"/>
        <v>6</v>
      </c>
      <c r="GK36" s="69">
        <f t="shared" si="2"/>
        <v>0</v>
      </c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</row>
    <row r="37" spans="1:212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FY37" s="70" t="s">
        <v>125</v>
      </c>
      <c r="FZ37" s="69">
        <f t="shared" si="0"/>
        <v>7</v>
      </c>
      <c r="GA37" s="69"/>
      <c r="GB37" s="69"/>
      <c r="GC37" s="69"/>
      <c r="GD37" s="69"/>
      <c r="GE37" s="69"/>
      <c r="GF37" s="69"/>
      <c r="GG37" s="69"/>
      <c r="GH37" s="69"/>
      <c r="GI37" s="69"/>
      <c r="GJ37" s="69">
        <f t="shared" si="1"/>
        <v>7</v>
      </c>
      <c r="GK37" s="69">
        <f t="shared" si="2"/>
        <v>0</v>
      </c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</row>
    <row r="38" spans="1:212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FY38" s="70" t="s">
        <v>126</v>
      </c>
      <c r="FZ38" s="69">
        <f t="shared" si="0"/>
        <v>8</v>
      </c>
      <c r="GA38" s="69"/>
      <c r="GB38" s="69"/>
      <c r="GC38" s="69"/>
      <c r="GD38" s="69"/>
      <c r="GE38" s="69"/>
      <c r="GF38" s="69"/>
      <c r="GG38" s="69"/>
      <c r="GH38" s="69"/>
      <c r="GI38" s="69"/>
      <c r="GJ38" s="69">
        <f t="shared" si="1"/>
        <v>8</v>
      </c>
      <c r="GK38" s="69">
        <f t="shared" si="2"/>
        <v>1</v>
      </c>
      <c r="GL38" s="69"/>
      <c r="GM38" s="69">
        <v>1</v>
      </c>
      <c r="GN38" s="69">
        <v>1</v>
      </c>
      <c r="GO38" s="69">
        <v>1</v>
      </c>
      <c r="GP38" s="69">
        <v>1</v>
      </c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</row>
    <row r="39" spans="1:212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FY39" s="70" t="s">
        <v>127</v>
      </c>
      <c r="FZ39" s="69">
        <f t="shared" si="0"/>
        <v>9</v>
      </c>
      <c r="GA39" s="69"/>
      <c r="GB39" s="69"/>
      <c r="GC39" s="69"/>
      <c r="GD39" s="69"/>
      <c r="GE39" s="69"/>
      <c r="GF39" s="69"/>
      <c r="GG39" s="69"/>
      <c r="GH39" s="69"/>
      <c r="GI39" s="69"/>
      <c r="GJ39" s="69">
        <f t="shared" si="1"/>
        <v>9</v>
      </c>
      <c r="GK39" s="69">
        <f t="shared" si="2"/>
        <v>0</v>
      </c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</row>
    <row r="40" spans="1:212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FY40" s="70" t="s">
        <v>128</v>
      </c>
      <c r="FZ40" s="69">
        <f t="shared" si="0"/>
        <v>10</v>
      </c>
      <c r="GA40" s="69"/>
      <c r="GB40" s="69"/>
      <c r="GC40" s="69"/>
      <c r="GD40" s="69"/>
      <c r="GE40" s="69"/>
      <c r="GF40" s="69"/>
      <c r="GG40" s="69"/>
      <c r="GH40" s="69"/>
      <c r="GI40" s="69"/>
      <c r="GJ40" s="69">
        <f t="shared" si="1"/>
        <v>10</v>
      </c>
      <c r="GK40" s="69">
        <f t="shared" si="2"/>
        <v>0</v>
      </c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</row>
    <row r="41" spans="1:212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FY41" s="70" t="s">
        <v>129</v>
      </c>
      <c r="FZ41" s="69">
        <f t="shared" si="0"/>
        <v>11</v>
      </c>
      <c r="GA41" s="69"/>
      <c r="GB41" s="69"/>
      <c r="GC41" s="69"/>
      <c r="GD41" s="69"/>
      <c r="GE41" s="69"/>
      <c r="GF41" s="69"/>
      <c r="GG41" s="69"/>
      <c r="GH41" s="69"/>
      <c r="GI41" s="69"/>
      <c r="GJ41" s="69">
        <f t="shared" si="1"/>
        <v>11</v>
      </c>
      <c r="GK41" s="69">
        <f t="shared" si="2"/>
        <v>0</v>
      </c>
      <c r="GL41" s="69"/>
      <c r="GM41" s="69"/>
      <c r="GN41" s="69"/>
      <c r="GO41" s="69"/>
      <c r="GP41" s="69">
        <v>1</v>
      </c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</row>
    <row r="42" spans="1:212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FY42" s="70" t="s">
        <v>130</v>
      </c>
      <c r="FZ42" s="69">
        <f t="shared" si="0"/>
        <v>12</v>
      </c>
      <c r="GA42" s="69"/>
      <c r="GB42" s="69"/>
      <c r="GC42" s="69"/>
      <c r="GD42" s="69"/>
      <c r="GE42" s="69"/>
      <c r="GF42" s="69"/>
      <c r="GG42" s="69"/>
      <c r="GH42" s="69"/>
      <c r="GI42" s="69"/>
      <c r="GJ42" s="69">
        <f t="shared" si="1"/>
        <v>12</v>
      </c>
      <c r="GK42" s="69">
        <f t="shared" si="2"/>
        <v>0</v>
      </c>
      <c r="GL42" s="69"/>
      <c r="GM42" s="69"/>
      <c r="GN42" s="69"/>
      <c r="GO42" s="69">
        <v>1</v>
      </c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</row>
    <row r="43" spans="1:212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FY43" s="70" t="s">
        <v>131</v>
      </c>
      <c r="FZ43" s="69">
        <f t="shared" si="0"/>
        <v>13</v>
      </c>
      <c r="GA43" s="69"/>
      <c r="GB43" s="69"/>
      <c r="GC43" s="69"/>
      <c r="GD43" s="69"/>
      <c r="GE43" s="69"/>
      <c r="GF43" s="69"/>
      <c r="GG43" s="69"/>
      <c r="GH43" s="69"/>
      <c r="GI43" s="69"/>
      <c r="GJ43" s="69">
        <f t="shared" si="1"/>
        <v>13</v>
      </c>
      <c r="GK43" s="69">
        <f t="shared" si="2"/>
        <v>0</v>
      </c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</row>
    <row r="44" spans="1:212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FY44" s="70" t="s">
        <v>132</v>
      </c>
      <c r="FZ44" s="69">
        <f t="shared" si="0"/>
        <v>14</v>
      </c>
      <c r="GA44" s="69"/>
      <c r="GB44" s="69"/>
      <c r="GC44" s="69"/>
      <c r="GD44" s="69"/>
      <c r="GE44" s="69"/>
      <c r="GF44" s="69"/>
      <c r="GG44" s="69"/>
      <c r="GH44" s="69"/>
      <c r="GI44" s="69"/>
      <c r="GJ44" s="69">
        <f t="shared" si="1"/>
        <v>14</v>
      </c>
      <c r="GK44" s="69">
        <f t="shared" si="2"/>
        <v>0</v>
      </c>
      <c r="GL44" s="69"/>
      <c r="GM44" s="69"/>
      <c r="GN44" s="69">
        <v>1</v>
      </c>
      <c r="GO44" s="69"/>
      <c r="GP44" s="69">
        <v>1</v>
      </c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</row>
    <row r="45" spans="1:212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FY45" s="70" t="s">
        <v>133</v>
      </c>
      <c r="FZ45" s="69">
        <f t="shared" si="0"/>
        <v>15</v>
      </c>
      <c r="GA45" s="69"/>
      <c r="GB45" s="69"/>
      <c r="GC45" s="69"/>
      <c r="GD45" s="69"/>
      <c r="GE45" s="69"/>
      <c r="GF45" s="69"/>
      <c r="GG45" s="69"/>
      <c r="GH45" s="69"/>
      <c r="GI45" s="69"/>
      <c r="GJ45" s="69">
        <f t="shared" si="1"/>
        <v>15</v>
      </c>
      <c r="GK45" s="69">
        <f t="shared" si="2"/>
        <v>0</v>
      </c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</row>
    <row r="46" spans="1:212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FY46" s="70" t="s">
        <v>134</v>
      </c>
      <c r="FZ46" s="69">
        <f t="shared" si="0"/>
        <v>16</v>
      </c>
      <c r="GA46" s="69"/>
      <c r="GB46" s="69"/>
      <c r="GC46" s="69"/>
      <c r="GD46" s="69"/>
      <c r="GE46" s="69"/>
      <c r="GF46" s="69"/>
      <c r="GG46" s="69"/>
      <c r="GH46" s="69"/>
      <c r="GI46" s="69"/>
      <c r="GJ46" s="69">
        <f t="shared" si="1"/>
        <v>16</v>
      </c>
      <c r="GK46" s="69">
        <f t="shared" si="2"/>
        <v>0</v>
      </c>
      <c r="GL46" s="69"/>
      <c r="GM46" s="69"/>
      <c r="GN46" s="69"/>
      <c r="GO46" s="69">
        <v>1</v>
      </c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</row>
    <row r="47" spans="1:212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FY47" s="70" t="s">
        <v>135</v>
      </c>
      <c r="FZ47" s="69">
        <f t="shared" si="0"/>
        <v>17</v>
      </c>
      <c r="GA47" s="69"/>
      <c r="GB47" s="69"/>
      <c r="GC47" s="69"/>
      <c r="GD47" s="69"/>
      <c r="GE47" s="69"/>
      <c r="GF47" s="69"/>
      <c r="GG47" s="69"/>
      <c r="GH47" s="69"/>
      <c r="GI47" s="69"/>
      <c r="GJ47" s="69">
        <f t="shared" si="1"/>
        <v>17</v>
      </c>
      <c r="GK47" s="69">
        <f t="shared" si="2"/>
        <v>0</v>
      </c>
      <c r="GL47" s="69"/>
      <c r="GM47" s="69"/>
      <c r="GN47" s="69"/>
      <c r="GO47" s="69"/>
      <c r="GP47" s="69">
        <v>1</v>
      </c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</row>
    <row r="48" spans="1:212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FY48" s="70" t="s">
        <v>136</v>
      </c>
      <c r="FZ48" s="69">
        <f t="shared" si="0"/>
        <v>18</v>
      </c>
      <c r="GA48" s="69"/>
      <c r="GB48" s="69"/>
      <c r="GC48" s="69"/>
      <c r="GD48" s="69"/>
      <c r="GE48" s="69"/>
      <c r="GF48" s="69"/>
      <c r="GG48" s="69"/>
      <c r="GH48" s="69"/>
      <c r="GI48" s="69"/>
      <c r="GJ48" s="69">
        <f t="shared" si="1"/>
        <v>18</v>
      </c>
      <c r="GK48" s="69">
        <f t="shared" si="2"/>
        <v>0</v>
      </c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</row>
    <row r="49" spans="1:212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FY49" s="70" t="s">
        <v>137</v>
      </c>
      <c r="FZ49" s="69">
        <f t="shared" si="0"/>
        <v>19</v>
      </c>
      <c r="GA49" s="69"/>
      <c r="GB49" s="69"/>
      <c r="GC49" s="69"/>
      <c r="GD49" s="69"/>
      <c r="GE49" s="69"/>
      <c r="GF49" s="69"/>
      <c r="GG49" s="69"/>
      <c r="GH49" s="69"/>
      <c r="GI49" s="69"/>
      <c r="GJ49" s="69">
        <f t="shared" si="1"/>
        <v>19</v>
      </c>
      <c r="GK49" s="69">
        <f t="shared" si="2"/>
        <v>0</v>
      </c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</row>
    <row r="50" spans="1:2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FY50" s="70" t="s">
        <v>138</v>
      </c>
      <c r="FZ50" s="69">
        <f t="shared" si="0"/>
        <v>20</v>
      </c>
      <c r="GA50" s="69"/>
      <c r="GB50" s="69"/>
      <c r="GC50" s="69"/>
      <c r="GD50" s="69"/>
      <c r="GE50" s="69"/>
      <c r="GF50" s="69"/>
      <c r="GG50" s="69"/>
      <c r="GH50" s="69"/>
      <c r="GI50" s="69"/>
      <c r="GJ50" s="69">
        <f t="shared" si="1"/>
        <v>20</v>
      </c>
      <c r="GK50" s="69">
        <f t="shared" si="2"/>
        <v>1</v>
      </c>
      <c r="GL50" s="69"/>
      <c r="GM50" s="69">
        <v>1</v>
      </c>
      <c r="GN50" s="69">
        <v>1</v>
      </c>
      <c r="GO50" s="69">
        <v>1</v>
      </c>
      <c r="GP50" s="69">
        <v>1</v>
      </c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</row>
    <row r="51" spans="1:212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FY51" s="70" t="s">
        <v>139</v>
      </c>
      <c r="FZ51" s="69">
        <f t="shared" si="0"/>
        <v>21</v>
      </c>
      <c r="GA51" s="69"/>
      <c r="GB51" s="69"/>
      <c r="GC51" s="69"/>
      <c r="GD51" s="69"/>
      <c r="GE51" s="69"/>
      <c r="GF51" s="69"/>
      <c r="GG51" s="69"/>
      <c r="GH51" s="69"/>
      <c r="GI51" s="69"/>
      <c r="GJ51" s="69">
        <f t="shared" si="1"/>
        <v>21</v>
      </c>
      <c r="GK51" s="69">
        <f t="shared" si="2"/>
        <v>0</v>
      </c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</row>
    <row r="52" spans="1:212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FY52" s="70" t="s">
        <v>140</v>
      </c>
      <c r="FZ52" s="69">
        <f t="shared" si="0"/>
        <v>22</v>
      </c>
      <c r="GA52" s="69"/>
      <c r="GB52" s="69"/>
      <c r="GC52" s="69"/>
      <c r="GD52" s="69"/>
      <c r="GE52" s="69"/>
      <c r="GF52" s="69"/>
      <c r="GG52" s="69"/>
      <c r="GH52" s="69"/>
      <c r="GI52" s="69"/>
      <c r="GJ52" s="69">
        <f t="shared" si="1"/>
        <v>22</v>
      </c>
      <c r="GK52" s="69">
        <f t="shared" si="2"/>
        <v>0</v>
      </c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</row>
    <row r="53" spans="1:212" ht="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FY53" s="70" t="s">
        <v>141</v>
      </c>
      <c r="FZ53" s="69">
        <f t="shared" si="0"/>
        <v>23</v>
      </c>
      <c r="GA53" s="69"/>
      <c r="GB53" s="69"/>
      <c r="GC53" s="69"/>
      <c r="GD53" s="69"/>
      <c r="GE53" s="69"/>
      <c r="GF53" s="69"/>
      <c r="GG53" s="69"/>
      <c r="GH53" s="69"/>
      <c r="GI53" s="69"/>
      <c r="GJ53" s="69">
        <f t="shared" si="1"/>
        <v>23</v>
      </c>
      <c r="GK53" s="69">
        <f t="shared" si="2"/>
        <v>0</v>
      </c>
      <c r="GL53" s="69"/>
      <c r="GM53" s="69"/>
      <c r="GN53" s="69"/>
      <c r="GO53" s="69"/>
      <c r="GP53" s="69">
        <v>1</v>
      </c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</row>
    <row r="54" spans="1:212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FY54" s="70" t="s">
        <v>142</v>
      </c>
      <c r="FZ54" s="69">
        <f t="shared" si="0"/>
        <v>24</v>
      </c>
      <c r="GA54" s="69"/>
      <c r="GB54" s="69"/>
      <c r="GC54" s="69"/>
      <c r="GD54" s="69"/>
      <c r="GE54" s="69"/>
      <c r="GF54" s="69"/>
      <c r="GG54" s="69"/>
      <c r="GH54" s="69"/>
      <c r="GI54" s="69"/>
      <c r="GJ54" s="69">
        <f t="shared" si="1"/>
        <v>24</v>
      </c>
      <c r="GK54" s="69">
        <f t="shared" si="2"/>
        <v>0</v>
      </c>
      <c r="GL54" s="69"/>
      <c r="GM54" s="69"/>
      <c r="GN54" s="69"/>
      <c r="GO54" s="69">
        <v>1</v>
      </c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</row>
    <row r="55" spans="1:212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FY55" s="70" t="s">
        <v>143</v>
      </c>
      <c r="FZ55" s="69">
        <f t="shared" si="0"/>
        <v>25</v>
      </c>
      <c r="GA55" s="69"/>
      <c r="GB55" s="69"/>
      <c r="GC55" s="69"/>
      <c r="GD55" s="69"/>
      <c r="GE55" s="69"/>
      <c r="GF55" s="69"/>
      <c r="GG55" s="69"/>
      <c r="GH55" s="69"/>
      <c r="GI55" s="69"/>
      <c r="GJ55" s="69">
        <f t="shared" si="1"/>
        <v>25</v>
      </c>
      <c r="GK55" s="69">
        <f t="shared" si="2"/>
        <v>0</v>
      </c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</row>
    <row r="56" spans="1:212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FY56" s="70" t="s">
        <v>144</v>
      </c>
      <c r="FZ56" s="69">
        <f t="shared" si="0"/>
        <v>26</v>
      </c>
      <c r="GA56" s="69"/>
      <c r="GB56" s="69"/>
      <c r="GC56" s="69"/>
      <c r="GD56" s="69"/>
      <c r="GE56" s="69"/>
      <c r="GF56" s="69"/>
      <c r="GG56" s="69"/>
      <c r="GH56" s="69"/>
      <c r="GI56" s="69"/>
      <c r="GJ56" s="69">
        <f t="shared" si="1"/>
        <v>26</v>
      </c>
      <c r="GK56" s="69">
        <f t="shared" si="2"/>
        <v>0</v>
      </c>
      <c r="GL56" s="69"/>
      <c r="GM56" s="69"/>
      <c r="GN56" s="69">
        <v>1</v>
      </c>
      <c r="GO56" s="69"/>
      <c r="GP56" s="69">
        <v>1</v>
      </c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</row>
    <row r="57" spans="1:212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FY57" s="70" t="s">
        <v>145</v>
      </c>
      <c r="FZ57" s="69">
        <f t="shared" si="0"/>
        <v>27</v>
      </c>
      <c r="GA57" s="69"/>
      <c r="GB57" s="69"/>
      <c r="GC57" s="69"/>
      <c r="GD57" s="69"/>
      <c r="GE57" s="69"/>
      <c r="GF57" s="69"/>
      <c r="GG57" s="69"/>
      <c r="GH57" s="69"/>
      <c r="GI57" s="69"/>
      <c r="GJ57" s="69">
        <f t="shared" si="1"/>
        <v>27</v>
      </c>
      <c r="GK57" s="69">
        <f t="shared" si="2"/>
        <v>0</v>
      </c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</row>
    <row r="58" spans="1:212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FY58" s="70" t="s">
        <v>146</v>
      </c>
      <c r="FZ58" s="69">
        <f t="shared" si="0"/>
        <v>28</v>
      </c>
      <c r="GA58" s="69"/>
      <c r="GB58" s="69"/>
      <c r="GC58" s="69"/>
      <c r="GD58" s="69"/>
      <c r="GE58" s="69"/>
      <c r="GF58" s="69"/>
      <c r="GG58" s="69"/>
      <c r="GH58" s="69"/>
      <c r="GI58" s="69"/>
      <c r="GJ58" s="69">
        <f t="shared" si="1"/>
        <v>28</v>
      </c>
      <c r="GK58" s="69">
        <f t="shared" si="2"/>
        <v>0</v>
      </c>
      <c r="GL58" s="69"/>
      <c r="GM58" s="69"/>
      <c r="GN58" s="69"/>
      <c r="GO58" s="69">
        <v>1</v>
      </c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</row>
    <row r="59" spans="1:212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FY59" s="70" t="s">
        <v>147</v>
      </c>
      <c r="FZ59" s="69">
        <f t="shared" si="0"/>
        <v>29</v>
      </c>
      <c r="GA59" s="69"/>
      <c r="GB59" s="69"/>
      <c r="GC59" s="69"/>
      <c r="GD59" s="69"/>
      <c r="GE59" s="69"/>
      <c r="GF59" s="69"/>
      <c r="GG59" s="69"/>
      <c r="GH59" s="69"/>
      <c r="GI59" s="69"/>
      <c r="GJ59" s="69">
        <f t="shared" si="1"/>
        <v>29</v>
      </c>
      <c r="GK59" s="69">
        <f t="shared" si="2"/>
        <v>0</v>
      </c>
      <c r="GL59" s="69"/>
      <c r="GM59" s="69"/>
      <c r="GN59" s="69"/>
      <c r="GO59" s="69"/>
      <c r="GP59" s="69">
        <v>1</v>
      </c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</row>
    <row r="60" spans="1:212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FY60" s="70" t="s">
        <v>148</v>
      </c>
      <c r="FZ60" s="69">
        <f t="shared" si="0"/>
        <v>30</v>
      </c>
      <c r="GA60" s="69"/>
      <c r="GB60" s="69"/>
      <c r="GC60" s="69"/>
      <c r="GD60" s="69"/>
      <c r="GE60" s="69"/>
      <c r="GF60" s="69"/>
      <c r="GG60" s="69"/>
      <c r="GH60" s="69"/>
      <c r="GI60" s="69"/>
      <c r="GJ60" s="69">
        <f t="shared" si="1"/>
        <v>30</v>
      </c>
      <c r="GK60" s="69">
        <f t="shared" si="2"/>
        <v>0</v>
      </c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</row>
    <row r="61" spans="1:212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FY61" s="70" t="s">
        <v>149</v>
      </c>
      <c r="FZ61" s="69">
        <f t="shared" si="0"/>
        <v>31</v>
      </c>
      <c r="GA61" s="69"/>
      <c r="GB61" s="69"/>
      <c r="GC61" s="69"/>
      <c r="GD61" s="69"/>
      <c r="GE61" s="69"/>
      <c r="GF61" s="69"/>
      <c r="GG61" s="69"/>
      <c r="GH61" s="69"/>
      <c r="GI61" s="69"/>
      <c r="GJ61" s="69">
        <f t="shared" si="1"/>
        <v>31</v>
      </c>
      <c r="GK61" s="69">
        <f t="shared" si="2"/>
        <v>0</v>
      </c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</row>
    <row r="62" spans="1:212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FY62" s="70" t="s">
        <v>150</v>
      </c>
      <c r="FZ62" s="69">
        <f t="shared" si="0"/>
        <v>32</v>
      </c>
      <c r="GA62" s="69"/>
      <c r="GB62" s="69"/>
      <c r="GC62" s="69"/>
      <c r="GD62" s="69"/>
      <c r="GE62" s="69"/>
      <c r="GF62" s="69"/>
      <c r="GG62" s="69"/>
      <c r="GH62" s="69"/>
      <c r="GI62" s="69"/>
      <c r="GJ62" s="69">
        <f t="shared" si="1"/>
        <v>32</v>
      </c>
      <c r="GK62" s="69">
        <f t="shared" si="2"/>
        <v>1</v>
      </c>
      <c r="GL62" s="69"/>
      <c r="GM62" s="69">
        <v>1</v>
      </c>
      <c r="GN62" s="69">
        <v>1</v>
      </c>
      <c r="GO62" s="69">
        <v>1</v>
      </c>
      <c r="GP62" s="69">
        <v>1</v>
      </c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</row>
    <row r="63" spans="1:21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FY63" s="70" t="s">
        <v>151</v>
      </c>
      <c r="FZ63" s="69">
        <f t="shared" si="0"/>
        <v>33</v>
      </c>
      <c r="GA63" s="69"/>
      <c r="GB63" s="69"/>
      <c r="GC63" s="69"/>
      <c r="GD63" s="69"/>
      <c r="GE63" s="69"/>
      <c r="GF63" s="69"/>
      <c r="GG63" s="69"/>
      <c r="GH63" s="69"/>
      <c r="GI63" s="69"/>
      <c r="GJ63" s="69">
        <f t="shared" si="1"/>
        <v>33</v>
      </c>
      <c r="GK63" s="69">
        <f t="shared" si="2"/>
        <v>0</v>
      </c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</row>
    <row r="64" spans="1:21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FY64" s="70" t="s">
        <v>152</v>
      </c>
      <c r="FZ64" s="69">
        <f t="shared" si="0"/>
        <v>34</v>
      </c>
      <c r="GA64" s="69"/>
      <c r="GB64" s="69"/>
      <c r="GC64" s="69"/>
      <c r="GD64" s="69"/>
      <c r="GE64" s="69"/>
      <c r="GF64" s="69"/>
      <c r="GG64" s="69"/>
      <c r="GH64" s="69"/>
      <c r="GI64" s="69"/>
      <c r="GJ64" s="69">
        <f t="shared" si="1"/>
        <v>34</v>
      </c>
      <c r="GK64" s="69">
        <f t="shared" si="2"/>
        <v>0</v>
      </c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</row>
    <row r="65" spans="1:212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FY65" s="70" t="s">
        <v>153</v>
      </c>
      <c r="FZ65" s="69">
        <f t="shared" si="0"/>
        <v>35</v>
      </c>
      <c r="GA65" s="69"/>
      <c r="GB65" s="69"/>
      <c r="GC65" s="69"/>
      <c r="GD65" s="69"/>
      <c r="GE65" s="69"/>
      <c r="GF65" s="69"/>
      <c r="GG65" s="69"/>
      <c r="GH65" s="69"/>
      <c r="GI65" s="69"/>
      <c r="GJ65" s="69">
        <f t="shared" si="1"/>
        <v>35</v>
      </c>
      <c r="GK65" s="69">
        <f t="shared" si="2"/>
        <v>0</v>
      </c>
      <c r="GL65" s="69"/>
      <c r="GM65" s="69"/>
      <c r="GN65" s="69"/>
      <c r="GO65" s="69"/>
      <c r="GP65" s="69">
        <v>1</v>
      </c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</row>
    <row r="66" spans="1:212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FY66" s="70" t="s">
        <v>154</v>
      </c>
      <c r="FZ66" s="69">
        <f t="shared" si="0"/>
        <v>36</v>
      </c>
      <c r="GA66" s="69"/>
      <c r="GB66" s="69"/>
      <c r="GC66" s="69"/>
      <c r="GD66" s="69"/>
      <c r="GE66" s="69"/>
      <c r="GF66" s="69"/>
      <c r="GG66" s="69"/>
      <c r="GH66" s="69"/>
      <c r="GI66" s="69"/>
      <c r="GJ66" s="69">
        <f t="shared" si="1"/>
        <v>36</v>
      </c>
      <c r="GK66" s="69">
        <f t="shared" si="2"/>
        <v>0</v>
      </c>
      <c r="GL66" s="69"/>
      <c r="GM66" s="69"/>
      <c r="GN66" s="69"/>
      <c r="GO66" s="69">
        <v>1</v>
      </c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</row>
    <row r="67" spans="1:212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FY67" s="70" t="s">
        <v>155</v>
      </c>
      <c r="FZ67" s="69">
        <f t="shared" si="0"/>
        <v>37</v>
      </c>
      <c r="GA67" s="69"/>
      <c r="GB67" s="69"/>
      <c r="GC67" s="69"/>
      <c r="GD67" s="69"/>
      <c r="GE67" s="69"/>
      <c r="GF67" s="69"/>
      <c r="GG67" s="69"/>
      <c r="GH67" s="69"/>
      <c r="GI67" s="69"/>
      <c r="GJ67" s="69">
        <f t="shared" si="1"/>
        <v>37</v>
      </c>
      <c r="GK67" s="69">
        <f t="shared" si="2"/>
        <v>0</v>
      </c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</row>
    <row r="68" spans="1:212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FY68" s="70" t="s">
        <v>156</v>
      </c>
      <c r="FZ68" s="69">
        <f aca="true" t="shared" si="15" ref="FZ68:FZ121">1+FZ67</f>
        <v>38</v>
      </c>
      <c r="GA68" s="69"/>
      <c r="GB68" s="69"/>
      <c r="GC68" s="69"/>
      <c r="GD68" s="69"/>
      <c r="GE68" s="69"/>
      <c r="GF68" s="69"/>
      <c r="GG68" s="69"/>
      <c r="GH68" s="69"/>
      <c r="GI68" s="69"/>
      <c r="GJ68" s="69">
        <f aca="true" t="shared" si="16" ref="GJ68:GJ131">+GJ67+1</f>
        <v>38</v>
      </c>
      <c r="GK68" s="69">
        <f t="shared" si="2"/>
        <v>0</v>
      </c>
      <c r="GL68" s="69"/>
      <c r="GM68" s="69"/>
      <c r="GN68" s="69">
        <v>1</v>
      </c>
      <c r="GO68" s="69"/>
      <c r="GP68" s="69">
        <v>1</v>
      </c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</row>
    <row r="69" spans="1:212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FY69" s="70" t="s">
        <v>157</v>
      </c>
      <c r="FZ69" s="69">
        <f t="shared" si="15"/>
        <v>39</v>
      </c>
      <c r="GA69" s="69"/>
      <c r="GB69" s="69"/>
      <c r="GC69" s="69"/>
      <c r="GD69" s="69"/>
      <c r="GE69" s="69"/>
      <c r="GF69" s="69"/>
      <c r="GG69" s="69"/>
      <c r="GH69" s="69"/>
      <c r="GI69" s="69"/>
      <c r="GJ69" s="69">
        <f t="shared" si="16"/>
        <v>39</v>
      </c>
      <c r="GK69" s="69">
        <f aca="true" t="shared" si="17" ref="GK69:GK132">+IF($C$8=$GM$1,GM69,IF($C$8=$GN$1,GN69,IF($C$8=$GO$1,GO69,IF($C$8=$GP$1,GP69,0))))</f>
        <v>0</v>
      </c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</row>
    <row r="70" spans="1:212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FY70" s="70" t="s">
        <v>158</v>
      </c>
      <c r="FZ70" s="69">
        <f t="shared" si="15"/>
        <v>40</v>
      </c>
      <c r="GA70" s="69"/>
      <c r="GB70" s="69"/>
      <c r="GC70" s="69"/>
      <c r="GD70" s="69"/>
      <c r="GE70" s="69"/>
      <c r="GF70" s="69"/>
      <c r="GG70" s="69"/>
      <c r="GH70" s="69"/>
      <c r="GI70" s="69"/>
      <c r="GJ70" s="69">
        <f t="shared" si="16"/>
        <v>40</v>
      </c>
      <c r="GK70" s="69">
        <f t="shared" si="17"/>
        <v>0</v>
      </c>
      <c r="GL70" s="69"/>
      <c r="GM70" s="69"/>
      <c r="GN70" s="69"/>
      <c r="GO70" s="69">
        <v>1</v>
      </c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</row>
    <row r="71" spans="1:212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FY71" s="70" t="s">
        <v>159</v>
      </c>
      <c r="FZ71" s="69">
        <f t="shared" si="15"/>
        <v>41</v>
      </c>
      <c r="GA71" s="69"/>
      <c r="GB71" s="69"/>
      <c r="GC71" s="69"/>
      <c r="GD71" s="69"/>
      <c r="GE71" s="69"/>
      <c r="GF71" s="69"/>
      <c r="GG71" s="69"/>
      <c r="GH71" s="69"/>
      <c r="GI71" s="69"/>
      <c r="GJ71" s="69">
        <f t="shared" si="16"/>
        <v>41</v>
      </c>
      <c r="GK71" s="69">
        <f t="shared" si="17"/>
        <v>0</v>
      </c>
      <c r="GL71" s="69"/>
      <c r="GM71" s="69"/>
      <c r="GN71" s="69"/>
      <c r="GO71" s="69"/>
      <c r="GP71" s="69">
        <v>1</v>
      </c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</row>
    <row r="72" spans="1:212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FY72" s="70" t="s">
        <v>160</v>
      </c>
      <c r="FZ72" s="69">
        <f t="shared" si="15"/>
        <v>42</v>
      </c>
      <c r="GA72" s="69"/>
      <c r="GB72" s="69"/>
      <c r="GC72" s="69"/>
      <c r="GD72" s="69"/>
      <c r="GE72" s="69"/>
      <c r="GF72" s="69"/>
      <c r="GG72" s="69"/>
      <c r="GH72" s="69"/>
      <c r="GI72" s="69"/>
      <c r="GJ72" s="69">
        <f t="shared" si="16"/>
        <v>42</v>
      </c>
      <c r="GK72" s="69">
        <f t="shared" si="17"/>
        <v>0</v>
      </c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</row>
    <row r="73" spans="1:212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FY73" s="70" t="s">
        <v>161</v>
      </c>
      <c r="FZ73" s="69">
        <f t="shared" si="15"/>
        <v>43</v>
      </c>
      <c r="GA73" s="69"/>
      <c r="GB73" s="69"/>
      <c r="GC73" s="69"/>
      <c r="GD73" s="69"/>
      <c r="GE73" s="69"/>
      <c r="GF73" s="69"/>
      <c r="GG73" s="69"/>
      <c r="GH73" s="69"/>
      <c r="GI73" s="69"/>
      <c r="GJ73" s="69">
        <f t="shared" si="16"/>
        <v>43</v>
      </c>
      <c r="GK73" s="69">
        <f t="shared" si="17"/>
        <v>0</v>
      </c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</row>
    <row r="74" spans="1:212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FY74" s="70" t="s">
        <v>162</v>
      </c>
      <c r="FZ74" s="69">
        <f t="shared" si="15"/>
        <v>44</v>
      </c>
      <c r="GA74" s="69"/>
      <c r="GB74" s="69"/>
      <c r="GC74" s="69"/>
      <c r="GD74" s="69"/>
      <c r="GE74" s="69"/>
      <c r="GF74" s="69"/>
      <c r="GG74" s="69"/>
      <c r="GH74" s="69"/>
      <c r="GI74" s="69"/>
      <c r="GJ74" s="69">
        <f t="shared" si="16"/>
        <v>44</v>
      </c>
      <c r="GK74" s="69">
        <f t="shared" si="17"/>
        <v>1</v>
      </c>
      <c r="GL74" s="69"/>
      <c r="GM74" s="69">
        <v>1</v>
      </c>
      <c r="GN74" s="69">
        <v>1</v>
      </c>
      <c r="GO74" s="69">
        <v>1</v>
      </c>
      <c r="GP74" s="69">
        <v>1</v>
      </c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</row>
    <row r="75" spans="1:212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FY75" s="70" t="s">
        <v>163</v>
      </c>
      <c r="FZ75" s="69">
        <f t="shared" si="15"/>
        <v>45</v>
      </c>
      <c r="GA75" s="69"/>
      <c r="GB75" s="69"/>
      <c r="GC75" s="69"/>
      <c r="GD75" s="69"/>
      <c r="GE75" s="69"/>
      <c r="GF75" s="69"/>
      <c r="GG75" s="69"/>
      <c r="GH75" s="69"/>
      <c r="GI75" s="69"/>
      <c r="GJ75" s="69">
        <f t="shared" si="16"/>
        <v>45</v>
      </c>
      <c r="GK75" s="69">
        <f t="shared" si="17"/>
        <v>0</v>
      </c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</row>
    <row r="76" spans="1:212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FY76" s="70" t="s">
        <v>164</v>
      </c>
      <c r="FZ76" s="69">
        <f t="shared" si="15"/>
        <v>46</v>
      </c>
      <c r="GA76" s="69"/>
      <c r="GB76" s="69"/>
      <c r="GC76" s="69"/>
      <c r="GD76" s="69"/>
      <c r="GE76" s="69"/>
      <c r="GF76" s="69"/>
      <c r="GG76" s="69"/>
      <c r="GH76" s="69"/>
      <c r="GI76" s="69"/>
      <c r="GJ76" s="69">
        <f t="shared" si="16"/>
        <v>46</v>
      </c>
      <c r="GK76" s="69">
        <f t="shared" si="17"/>
        <v>0</v>
      </c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</row>
    <row r="77" spans="1:212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FY77" s="70" t="s">
        <v>165</v>
      </c>
      <c r="FZ77" s="69">
        <f t="shared" si="15"/>
        <v>47</v>
      </c>
      <c r="GA77" s="69"/>
      <c r="GB77" s="69"/>
      <c r="GC77" s="69"/>
      <c r="GD77" s="69"/>
      <c r="GE77" s="69"/>
      <c r="GF77" s="69"/>
      <c r="GG77" s="69"/>
      <c r="GH77" s="69"/>
      <c r="GI77" s="69"/>
      <c r="GJ77" s="69">
        <f t="shared" si="16"/>
        <v>47</v>
      </c>
      <c r="GK77" s="69">
        <f t="shared" si="17"/>
        <v>0</v>
      </c>
      <c r="GL77" s="69"/>
      <c r="GM77" s="69"/>
      <c r="GN77" s="69"/>
      <c r="GO77" s="69"/>
      <c r="GP77" s="69">
        <v>1</v>
      </c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</row>
    <row r="78" spans="1:212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FY78" s="70" t="s">
        <v>166</v>
      </c>
      <c r="FZ78" s="69">
        <f t="shared" si="15"/>
        <v>48</v>
      </c>
      <c r="GA78" s="69"/>
      <c r="GB78" s="69"/>
      <c r="GC78" s="69"/>
      <c r="GD78" s="69"/>
      <c r="GE78" s="69"/>
      <c r="GF78" s="69"/>
      <c r="GG78" s="69"/>
      <c r="GH78" s="69"/>
      <c r="GI78" s="69"/>
      <c r="GJ78" s="69">
        <f t="shared" si="16"/>
        <v>48</v>
      </c>
      <c r="GK78" s="69">
        <f t="shared" si="17"/>
        <v>0</v>
      </c>
      <c r="GL78" s="69"/>
      <c r="GM78" s="69"/>
      <c r="GN78" s="69"/>
      <c r="GO78" s="69">
        <v>1</v>
      </c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</row>
    <row r="79" spans="1:212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FY79" s="70" t="s">
        <v>167</v>
      </c>
      <c r="FZ79" s="69">
        <f t="shared" si="15"/>
        <v>49</v>
      </c>
      <c r="GA79" s="69"/>
      <c r="GB79" s="69"/>
      <c r="GC79" s="69"/>
      <c r="GD79" s="69"/>
      <c r="GE79" s="69"/>
      <c r="GF79" s="69"/>
      <c r="GG79" s="69"/>
      <c r="GH79" s="69"/>
      <c r="GI79" s="69"/>
      <c r="GJ79" s="69">
        <f t="shared" si="16"/>
        <v>49</v>
      </c>
      <c r="GK79" s="69">
        <f t="shared" si="17"/>
        <v>0</v>
      </c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</row>
    <row r="80" spans="1:212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FY80" s="70" t="s">
        <v>168</v>
      </c>
      <c r="FZ80" s="69">
        <f t="shared" si="15"/>
        <v>50</v>
      </c>
      <c r="GA80" s="69"/>
      <c r="GB80" s="69"/>
      <c r="GC80" s="69"/>
      <c r="GD80" s="69"/>
      <c r="GE80" s="69"/>
      <c r="GF80" s="69"/>
      <c r="GG80" s="69"/>
      <c r="GH80" s="69"/>
      <c r="GI80" s="69"/>
      <c r="GJ80" s="69">
        <f t="shared" si="16"/>
        <v>50</v>
      </c>
      <c r="GK80" s="69">
        <f t="shared" si="17"/>
        <v>0</v>
      </c>
      <c r="GL80" s="69"/>
      <c r="GM80" s="69"/>
      <c r="GN80" s="69">
        <v>1</v>
      </c>
      <c r="GO80" s="69"/>
      <c r="GP80" s="69">
        <v>1</v>
      </c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</row>
    <row r="81" spans="1:212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FY81" s="70" t="s">
        <v>169</v>
      </c>
      <c r="FZ81" s="69">
        <f t="shared" si="15"/>
        <v>51</v>
      </c>
      <c r="GA81" s="69"/>
      <c r="GB81" s="69"/>
      <c r="GC81" s="69"/>
      <c r="GD81" s="69"/>
      <c r="GE81" s="69"/>
      <c r="GF81" s="69"/>
      <c r="GG81" s="69"/>
      <c r="GH81" s="69"/>
      <c r="GI81" s="69"/>
      <c r="GJ81" s="69">
        <f t="shared" si="16"/>
        <v>51</v>
      </c>
      <c r="GK81" s="69">
        <f t="shared" si="17"/>
        <v>0</v>
      </c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</row>
    <row r="82" spans="1:212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FY82" s="70" t="s">
        <v>170</v>
      </c>
      <c r="FZ82" s="69">
        <f t="shared" si="15"/>
        <v>52</v>
      </c>
      <c r="GA82" s="69"/>
      <c r="GB82" s="69"/>
      <c r="GC82" s="69"/>
      <c r="GD82" s="69"/>
      <c r="GE82" s="69"/>
      <c r="GF82" s="69"/>
      <c r="GG82" s="69"/>
      <c r="GH82" s="69"/>
      <c r="GI82" s="69"/>
      <c r="GJ82" s="69">
        <f t="shared" si="16"/>
        <v>52</v>
      </c>
      <c r="GK82" s="69">
        <f t="shared" si="17"/>
        <v>0</v>
      </c>
      <c r="GL82" s="69"/>
      <c r="GM82" s="69"/>
      <c r="GN82" s="69"/>
      <c r="GO82" s="69">
        <v>1</v>
      </c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</row>
    <row r="83" spans="1:212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FY83" s="70" t="s">
        <v>171</v>
      </c>
      <c r="FZ83" s="69">
        <f t="shared" si="15"/>
        <v>53</v>
      </c>
      <c r="GA83" s="69"/>
      <c r="GB83" s="69"/>
      <c r="GC83" s="69"/>
      <c r="GD83" s="69"/>
      <c r="GE83" s="69"/>
      <c r="GF83" s="69"/>
      <c r="GG83" s="69"/>
      <c r="GH83" s="69"/>
      <c r="GI83" s="69"/>
      <c r="GJ83" s="69">
        <f t="shared" si="16"/>
        <v>53</v>
      </c>
      <c r="GK83" s="69">
        <f t="shared" si="17"/>
        <v>0</v>
      </c>
      <c r="GL83" s="69"/>
      <c r="GM83" s="69"/>
      <c r="GN83" s="69"/>
      <c r="GO83" s="69"/>
      <c r="GP83" s="69">
        <v>1</v>
      </c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</row>
    <row r="84" spans="1:212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FY84" s="70" t="s">
        <v>172</v>
      </c>
      <c r="FZ84" s="69">
        <f t="shared" si="15"/>
        <v>54</v>
      </c>
      <c r="GA84" s="69"/>
      <c r="GB84" s="69"/>
      <c r="GC84" s="69"/>
      <c r="GD84" s="69"/>
      <c r="GE84" s="69"/>
      <c r="GF84" s="69"/>
      <c r="GG84" s="69"/>
      <c r="GH84" s="69"/>
      <c r="GI84" s="69"/>
      <c r="GJ84" s="69">
        <f t="shared" si="16"/>
        <v>54</v>
      </c>
      <c r="GK84" s="69">
        <f t="shared" si="17"/>
        <v>0</v>
      </c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</row>
    <row r="85" spans="1:212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FY85" s="70" t="s">
        <v>173</v>
      </c>
      <c r="FZ85" s="69">
        <f t="shared" si="15"/>
        <v>55</v>
      </c>
      <c r="GA85" s="69"/>
      <c r="GB85" s="69"/>
      <c r="GC85" s="69"/>
      <c r="GD85" s="69"/>
      <c r="GE85" s="69"/>
      <c r="GF85" s="69"/>
      <c r="GG85" s="69"/>
      <c r="GH85" s="69"/>
      <c r="GI85" s="69"/>
      <c r="GJ85" s="69">
        <f t="shared" si="16"/>
        <v>55</v>
      </c>
      <c r="GK85" s="69">
        <f t="shared" si="17"/>
        <v>0</v>
      </c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</row>
    <row r="86" spans="1:212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FY86" s="70" t="s">
        <v>174</v>
      </c>
      <c r="FZ86" s="69">
        <f t="shared" si="15"/>
        <v>56</v>
      </c>
      <c r="GA86" s="69"/>
      <c r="GB86" s="69"/>
      <c r="GC86" s="69"/>
      <c r="GD86" s="69"/>
      <c r="GE86" s="69"/>
      <c r="GF86" s="69"/>
      <c r="GG86" s="69"/>
      <c r="GH86" s="69"/>
      <c r="GI86" s="69"/>
      <c r="GJ86" s="69">
        <f t="shared" si="16"/>
        <v>56</v>
      </c>
      <c r="GK86" s="69">
        <f t="shared" si="17"/>
        <v>1</v>
      </c>
      <c r="GL86" s="69"/>
      <c r="GM86" s="69">
        <v>1</v>
      </c>
      <c r="GN86" s="69">
        <v>1</v>
      </c>
      <c r="GO86" s="69">
        <v>1</v>
      </c>
      <c r="GP86" s="69">
        <v>1</v>
      </c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</row>
    <row r="87" spans="1:212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FY87" s="70" t="s">
        <v>175</v>
      </c>
      <c r="FZ87" s="69">
        <f t="shared" si="15"/>
        <v>57</v>
      </c>
      <c r="GA87" s="69"/>
      <c r="GB87" s="69"/>
      <c r="GC87" s="69"/>
      <c r="GD87" s="69"/>
      <c r="GE87" s="69"/>
      <c r="GF87" s="69"/>
      <c r="GG87" s="69"/>
      <c r="GH87" s="69"/>
      <c r="GI87" s="69"/>
      <c r="GJ87" s="69">
        <f t="shared" si="16"/>
        <v>57</v>
      </c>
      <c r="GK87" s="69">
        <f t="shared" si="17"/>
        <v>0</v>
      </c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</row>
    <row r="88" spans="1:212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FY88" s="70" t="s">
        <v>176</v>
      </c>
      <c r="FZ88" s="69">
        <f t="shared" si="15"/>
        <v>58</v>
      </c>
      <c r="GA88" s="69"/>
      <c r="GB88" s="69"/>
      <c r="GC88" s="69"/>
      <c r="GD88" s="69"/>
      <c r="GE88" s="69"/>
      <c r="GF88" s="69"/>
      <c r="GG88" s="69"/>
      <c r="GH88" s="69"/>
      <c r="GI88" s="69"/>
      <c r="GJ88" s="69">
        <f t="shared" si="16"/>
        <v>58</v>
      </c>
      <c r="GK88" s="69">
        <f t="shared" si="17"/>
        <v>0</v>
      </c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</row>
    <row r="89" spans="1:212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FY89" s="70" t="s">
        <v>177</v>
      </c>
      <c r="FZ89" s="69">
        <f t="shared" si="15"/>
        <v>59</v>
      </c>
      <c r="GA89" s="69"/>
      <c r="GB89" s="69"/>
      <c r="GC89" s="69"/>
      <c r="GD89" s="69"/>
      <c r="GE89" s="69"/>
      <c r="GF89" s="69"/>
      <c r="GG89" s="69"/>
      <c r="GH89" s="69"/>
      <c r="GI89" s="69"/>
      <c r="GJ89" s="69">
        <f t="shared" si="16"/>
        <v>59</v>
      </c>
      <c r="GK89" s="69">
        <f t="shared" si="17"/>
        <v>0</v>
      </c>
      <c r="GL89" s="69"/>
      <c r="GM89" s="69"/>
      <c r="GN89" s="69"/>
      <c r="GO89" s="69"/>
      <c r="GP89" s="69">
        <v>1</v>
      </c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</row>
    <row r="90" spans="1:212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FY90" s="70" t="s">
        <v>178</v>
      </c>
      <c r="FZ90" s="69">
        <f t="shared" si="15"/>
        <v>60</v>
      </c>
      <c r="GA90" s="69"/>
      <c r="GB90" s="69"/>
      <c r="GC90" s="69"/>
      <c r="GD90" s="69"/>
      <c r="GE90" s="69"/>
      <c r="GF90" s="69"/>
      <c r="GG90" s="69"/>
      <c r="GH90" s="69"/>
      <c r="GI90" s="69"/>
      <c r="GJ90" s="69">
        <f t="shared" si="16"/>
        <v>60</v>
      </c>
      <c r="GK90" s="69">
        <f t="shared" si="17"/>
        <v>0</v>
      </c>
      <c r="GL90" s="69"/>
      <c r="GM90" s="69"/>
      <c r="GN90" s="69"/>
      <c r="GO90" s="69">
        <v>1</v>
      </c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</row>
    <row r="91" spans="1:212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FY91" s="70" t="s">
        <v>179</v>
      </c>
      <c r="FZ91" s="69">
        <f t="shared" si="15"/>
        <v>61</v>
      </c>
      <c r="GA91" s="69"/>
      <c r="GB91" s="69"/>
      <c r="GC91" s="69"/>
      <c r="GD91" s="69"/>
      <c r="GE91" s="69"/>
      <c r="GF91" s="69"/>
      <c r="GG91" s="69"/>
      <c r="GH91" s="69"/>
      <c r="GI91" s="69"/>
      <c r="GJ91" s="69">
        <f t="shared" si="16"/>
        <v>61</v>
      </c>
      <c r="GK91" s="69">
        <f t="shared" si="17"/>
        <v>0</v>
      </c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</row>
    <row r="92" spans="1:212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FY92" s="70" t="s">
        <v>180</v>
      </c>
      <c r="FZ92" s="69">
        <f t="shared" si="15"/>
        <v>62</v>
      </c>
      <c r="GA92" s="69"/>
      <c r="GB92" s="69"/>
      <c r="GC92" s="69"/>
      <c r="GD92" s="69"/>
      <c r="GE92" s="69"/>
      <c r="GF92" s="69"/>
      <c r="GG92" s="69"/>
      <c r="GH92" s="69"/>
      <c r="GI92" s="69"/>
      <c r="GJ92" s="69">
        <f t="shared" si="16"/>
        <v>62</v>
      </c>
      <c r="GK92" s="69">
        <f t="shared" si="17"/>
        <v>0</v>
      </c>
      <c r="GL92" s="69"/>
      <c r="GM92" s="69"/>
      <c r="GN92" s="69">
        <v>1</v>
      </c>
      <c r="GO92" s="69"/>
      <c r="GP92" s="69">
        <v>1</v>
      </c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</row>
    <row r="93" spans="1:212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FY93" s="70" t="s">
        <v>181</v>
      </c>
      <c r="FZ93" s="69">
        <f t="shared" si="15"/>
        <v>63</v>
      </c>
      <c r="GA93" s="69"/>
      <c r="GB93" s="69"/>
      <c r="GC93" s="69"/>
      <c r="GD93" s="69"/>
      <c r="GE93" s="69"/>
      <c r="GF93" s="69"/>
      <c r="GG93" s="69"/>
      <c r="GH93" s="69"/>
      <c r="GI93" s="69"/>
      <c r="GJ93" s="69">
        <f t="shared" si="16"/>
        <v>63</v>
      </c>
      <c r="GK93" s="69">
        <f t="shared" si="17"/>
        <v>0</v>
      </c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</row>
    <row r="94" spans="1:212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FY94" s="70" t="s">
        <v>182</v>
      </c>
      <c r="FZ94" s="69">
        <f t="shared" si="15"/>
        <v>64</v>
      </c>
      <c r="GA94" s="69"/>
      <c r="GB94" s="69"/>
      <c r="GC94" s="69"/>
      <c r="GD94" s="69"/>
      <c r="GE94" s="69"/>
      <c r="GF94" s="69"/>
      <c r="GG94" s="69"/>
      <c r="GH94" s="69"/>
      <c r="GI94" s="69"/>
      <c r="GJ94" s="69">
        <f t="shared" si="16"/>
        <v>64</v>
      </c>
      <c r="GK94" s="69">
        <f t="shared" si="17"/>
        <v>0</v>
      </c>
      <c r="GL94" s="69"/>
      <c r="GM94" s="69"/>
      <c r="GN94" s="69"/>
      <c r="GO94" s="69">
        <v>1</v>
      </c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</row>
    <row r="95" spans="1:212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FY95" s="70" t="s">
        <v>183</v>
      </c>
      <c r="FZ95" s="69">
        <f t="shared" si="15"/>
        <v>65</v>
      </c>
      <c r="GA95" s="69"/>
      <c r="GB95" s="69"/>
      <c r="GC95" s="69"/>
      <c r="GD95" s="69"/>
      <c r="GE95" s="69"/>
      <c r="GF95" s="69"/>
      <c r="GG95" s="69"/>
      <c r="GH95" s="69"/>
      <c r="GI95" s="69"/>
      <c r="GJ95" s="69">
        <f t="shared" si="16"/>
        <v>65</v>
      </c>
      <c r="GK95" s="69">
        <f t="shared" si="17"/>
        <v>0</v>
      </c>
      <c r="GL95" s="69"/>
      <c r="GM95" s="69"/>
      <c r="GN95" s="69"/>
      <c r="GO95" s="69"/>
      <c r="GP95" s="69">
        <v>1</v>
      </c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</row>
    <row r="96" spans="1:212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FY96" s="70" t="s">
        <v>184</v>
      </c>
      <c r="FZ96" s="69">
        <f t="shared" si="15"/>
        <v>66</v>
      </c>
      <c r="GA96" s="69"/>
      <c r="GB96" s="69"/>
      <c r="GC96" s="69"/>
      <c r="GD96" s="69"/>
      <c r="GE96" s="69"/>
      <c r="GF96" s="69"/>
      <c r="GG96" s="69"/>
      <c r="GH96" s="69"/>
      <c r="GI96" s="69"/>
      <c r="GJ96" s="69">
        <f t="shared" si="16"/>
        <v>66</v>
      </c>
      <c r="GK96" s="69">
        <f t="shared" si="17"/>
        <v>0</v>
      </c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</row>
    <row r="97" spans="1:212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FY97" s="70" t="s">
        <v>185</v>
      </c>
      <c r="FZ97" s="69">
        <f t="shared" si="15"/>
        <v>67</v>
      </c>
      <c r="GA97" s="69"/>
      <c r="GB97" s="69"/>
      <c r="GC97" s="69"/>
      <c r="GD97" s="69"/>
      <c r="GE97" s="69"/>
      <c r="GF97" s="69"/>
      <c r="GG97" s="69"/>
      <c r="GH97" s="69"/>
      <c r="GI97" s="69"/>
      <c r="GJ97" s="69">
        <f t="shared" si="16"/>
        <v>67</v>
      </c>
      <c r="GK97" s="69">
        <f t="shared" si="17"/>
        <v>0</v>
      </c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</row>
    <row r="98" spans="1:212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FY98" s="70" t="s">
        <v>186</v>
      </c>
      <c r="FZ98" s="69">
        <f t="shared" si="15"/>
        <v>68</v>
      </c>
      <c r="GA98" s="69"/>
      <c r="GB98" s="69"/>
      <c r="GC98" s="69"/>
      <c r="GD98" s="69"/>
      <c r="GE98" s="69"/>
      <c r="GF98" s="69"/>
      <c r="GG98" s="69"/>
      <c r="GH98" s="69"/>
      <c r="GI98" s="69"/>
      <c r="GJ98" s="69">
        <f t="shared" si="16"/>
        <v>68</v>
      </c>
      <c r="GK98" s="69">
        <f t="shared" si="17"/>
        <v>1</v>
      </c>
      <c r="GL98" s="69"/>
      <c r="GM98" s="69">
        <v>1</v>
      </c>
      <c r="GN98" s="69">
        <v>1</v>
      </c>
      <c r="GO98" s="69">
        <v>1</v>
      </c>
      <c r="GP98" s="69">
        <v>1</v>
      </c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</row>
    <row r="99" spans="1:212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FY99" s="70" t="s">
        <v>187</v>
      </c>
      <c r="FZ99" s="69">
        <f t="shared" si="15"/>
        <v>69</v>
      </c>
      <c r="GA99" s="69"/>
      <c r="GB99" s="69"/>
      <c r="GC99" s="69"/>
      <c r="GD99" s="69"/>
      <c r="GE99" s="69"/>
      <c r="GF99" s="69"/>
      <c r="GG99" s="69"/>
      <c r="GH99" s="69"/>
      <c r="GI99" s="69"/>
      <c r="GJ99" s="69">
        <f t="shared" si="16"/>
        <v>69</v>
      </c>
      <c r="GK99" s="69">
        <f t="shared" si="17"/>
        <v>0</v>
      </c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</row>
    <row r="100" spans="1:212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FY100" s="70" t="s">
        <v>188</v>
      </c>
      <c r="FZ100" s="69">
        <f t="shared" si="15"/>
        <v>70</v>
      </c>
      <c r="GA100" s="69"/>
      <c r="GB100" s="69"/>
      <c r="GC100" s="69"/>
      <c r="GD100" s="69"/>
      <c r="GE100" s="69"/>
      <c r="GF100" s="69"/>
      <c r="GG100" s="69"/>
      <c r="GH100" s="69"/>
      <c r="GI100" s="69"/>
      <c r="GJ100" s="69">
        <f t="shared" si="16"/>
        <v>70</v>
      </c>
      <c r="GK100" s="69">
        <f t="shared" si="17"/>
        <v>0</v>
      </c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</row>
    <row r="101" spans="1:212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FY101" s="70" t="s">
        <v>189</v>
      </c>
      <c r="FZ101" s="69">
        <f t="shared" si="15"/>
        <v>71</v>
      </c>
      <c r="GA101" s="69"/>
      <c r="GB101" s="69"/>
      <c r="GC101" s="69"/>
      <c r="GD101" s="69"/>
      <c r="GE101" s="69"/>
      <c r="GF101" s="69"/>
      <c r="GG101" s="69"/>
      <c r="GH101" s="69"/>
      <c r="GI101" s="69"/>
      <c r="GJ101" s="69">
        <f t="shared" si="16"/>
        <v>71</v>
      </c>
      <c r="GK101" s="69">
        <f t="shared" si="17"/>
        <v>0</v>
      </c>
      <c r="GL101" s="69"/>
      <c r="GM101" s="69"/>
      <c r="GN101" s="69"/>
      <c r="GO101" s="69"/>
      <c r="GP101" s="69">
        <v>1</v>
      </c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</row>
    <row r="102" spans="1:212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FY102" s="70" t="s">
        <v>190</v>
      </c>
      <c r="FZ102" s="69">
        <f t="shared" si="15"/>
        <v>72</v>
      </c>
      <c r="GA102" s="69"/>
      <c r="GB102" s="69"/>
      <c r="GC102" s="69"/>
      <c r="GD102" s="69"/>
      <c r="GE102" s="69"/>
      <c r="GF102" s="69"/>
      <c r="GG102" s="69"/>
      <c r="GH102" s="69"/>
      <c r="GI102" s="69"/>
      <c r="GJ102" s="69">
        <f t="shared" si="16"/>
        <v>72</v>
      </c>
      <c r="GK102" s="69">
        <f t="shared" si="17"/>
        <v>0</v>
      </c>
      <c r="GL102" s="69"/>
      <c r="GM102" s="69"/>
      <c r="GN102" s="69"/>
      <c r="GO102" s="69">
        <v>1</v>
      </c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</row>
    <row r="103" spans="1:212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FY103" s="70" t="s">
        <v>191</v>
      </c>
      <c r="FZ103" s="69">
        <f t="shared" si="15"/>
        <v>73</v>
      </c>
      <c r="GA103" s="69"/>
      <c r="GB103" s="69"/>
      <c r="GC103" s="69"/>
      <c r="GD103" s="69"/>
      <c r="GE103" s="69"/>
      <c r="GF103" s="69"/>
      <c r="GG103" s="69"/>
      <c r="GH103" s="69"/>
      <c r="GI103" s="69"/>
      <c r="GJ103" s="69">
        <f t="shared" si="16"/>
        <v>73</v>
      </c>
      <c r="GK103" s="69">
        <f t="shared" si="17"/>
        <v>0</v>
      </c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</row>
    <row r="104" spans="1:212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FY104" s="70" t="s">
        <v>192</v>
      </c>
      <c r="FZ104" s="69">
        <f t="shared" si="15"/>
        <v>74</v>
      </c>
      <c r="GA104" s="69"/>
      <c r="GB104" s="69"/>
      <c r="GC104" s="69"/>
      <c r="GD104" s="69"/>
      <c r="GE104" s="69"/>
      <c r="GF104" s="69"/>
      <c r="GG104" s="69"/>
      <c r="GH104" s="69"/>
      <c r="GI104" s="69"/>
      <c r="GJ104" s="69">
        <f t="shared" si="16"/>
        <v>74</v>
      </c>
      <c r="GK104" s="69">
        <f t="shared" si="17"/>
        <v>0</v>
      </c>
      <c r="GL104" s="69"/>
      <c r="GM104" s="69"/>
      <c r="GN104" s="69">
        <v>1</v>
      </c>
      <c r="GO104" s="69"/>
      <c r="GP104" s="69">
        <v>1</v>
      </c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</row>
    <row r="105" spans="1:212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FY105" s="70" t="s">
        <v>193</v>
      </c>
      <c r="FZ105" s="69">
        <f t="shared" si="15"/>
        <v>75</v>
      </c>
      <c r="GA105" s="69"/>
      <c r="GB105" s="69"/>
      <c r="GC105" s="69"/>
      <c r="GD105" s="69"/>
      <c r="GE105" s="69"/>
      <c r="GF105" s="69"/>
      <c r="GG105" s="69"/>
      <c r="GH105" s="69"/>
      <c r="GI105" s="69"/>
      <c r="GJ105" s="69">
        <f t="shared" si="16"/>
        <v>75</v>
      </c>
      <c r="GK105" s="69">
        <f t="shared" si="17"/>
        <v>0</v>
      </c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</row>
    <row r="106" spans="1:212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FY106" s="70" t="s">
        <v>194</v>
      </c>
      <c r="FZ106" s="69">
        <f t="shared" si="15"/>
        <v>76</v>
      </c>
      <c r="GA106" s="69"/>
      <c r="GB106" s="69"/>
      <c r="GC106" s="69"/>
      <c r="GD106" s="69"/>
      <c r="GE106" s="69"/>
      <c r="GF106" s="69"/>
      <c r="GG106" s="69"/>
      <c r="GH106" s="69"/>
      <c r="GI106" s="69"/>
      <c r="GJ106" s="69">
        <f t="shared" si="16"/>
        <v>76</v>
      </c>
      <c r="GK106" s="69">
        <f t="shared" si="17"/>
        <v>0</v>
      </c>
      <c r="GL106" s="69"/>
      <c r="GM106" s="69"/>
      <c r="GN106" s="69"/>
      <c r="GO106" s="69">
        <v>1</v>
      </c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</row>
    <row r="107" spans="1:212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FY107" s="70" t="s">
        <v>195</v>
      </c>
      <c r="FZ107" s="69">
        <f t="shared" si="15"/>
        <v>77</v>
      </c>
      <c r="GA107" s="69"/>
      <c r="GB107" s="69"/>
      <c r="GC107" s="69"/>
      <c r="GD107" s="69"/>
      <c r="GE107" s="69"/>
      <c r="GF107" s="69"/>
      <c r="GG107" s="69"/>
      <c r="GH107" s="69"/>
      <c r="GI107" s="69"/>
      <c r="GJ107" s="69">
        <f t="shared" si="16"/>
        <v>77</v>
      </c>
      <c r="GK107" s="69">
        <f t="shared" si="17"/>
        <v>0</v>
      </c>
      <c r="GL107" s="69"/>
      <c r="GM107" s="69"/>
      <c r="GN107" s="69"/>
      <c r="GO107" s="69"/>
      <c r="GP107" s="69">
        <v>1</v>
      </c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</row>
    <row r="108" spans="1:212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FY108" s="70" t="s">
        <v>196</v>
      </c>
      <c r="FZ108" s="69">
        <f t="shared" si="15"/>
        <v>78</v>
      </c>
      <c r="GA108" s="69"/>
      <c r="GB108" s="69"/>
      <c r="GC108" s="69"/>
      <c r="GD108" s="69"/>
      <c r="GE108" s="69"/>
      <c r="GF108" s="69"/>
      <c r="GG108" s="69"/>
      <c r="GH108" s="69"/>
      <c r="GI108" s="69"/>
      <c r="GJ108" s="69">
        <f t="shared" si="16"/>
        <v>78</v>
      </c>
      <c r="GK108" s="69">
        <f t="shared" si="17"/>
        <v>0</v>
      </c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</row>
    <row r="109" spans="1:212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FY109" s="70" t="s">
        <v>197</v>
      </c>
      <c r="FZ109" s="69">
        <f t="shared" si="15"/>
        <v>79</v>
      </c>
      <c r="GA109" s="69"/>
      <c r="GB109" s="69"/>
      <c r="GC109" s="69"/>
      <c r="GD109" s="69"/>
      <c r="GE109" s="69"/>
      <c r="GF109" s="69"/>
      <c r="GG109" s="69"/>
      <c r="GH109" s="69"/>
      <c r="GI109" s="69"/>
      <c r="GJ109" s="69">
        <f t="shared" si="16"/>
        <v>79</v>
      </c>
      <c r="GK109" s="69">
        <f t="shared" si="17"/>
        <v>0</v>
      </c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</row>
    <row r="110" spans="1:212" ht="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FY110" s="70" t="s">
        <v>198</v>
      </c>
      <c r="FZ110" s="69">
        <f t="shared" si="15"/>
        <v>80</v>
      </c>
      <c r="GA110" s="69"/>
      <c r="GB110" s="69"/>
      <c r="GC110" s="69"/>
      <c r="GD110" s="69"/>
      <c r="GE110" s="69"/>
      <c r="GF110" s="69"/>
      <c r="GG110" s="69"/>
      <c r="GH110" s="69"/>
      <c r="GI110" s="69"/>
      <c r="GJ110" s="69">
        <f t="shared" si="16"/>
        <v>80</v>
      </c>
      <c r="GK110" s="69">
        <f t="shared" si="17"/>
        <v>1</v>
      </c>
      <c r="GL110" s="69"/>
      <c r="GM110" s="69">
        <v>1</v>
      </c>
      <c r="GN110" s="69">
        <v>1</v>
      </c>
      <c r="GO110" s="69">
        <v>1</v>
      </c>
      <c r="GP110" s="69">
        <v>1</v>
      </c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</row>
    <row r="111" spans="1:212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FY111" s="70" t="s">
        <v>199</v>
      </c>
      <c r="FZ111" s="69">
        <f t="shared" si="15"/>
        <v>81</v>
      </c>
      <c r="GA111" s="69"/>
      <c r="GB111" s="69"/>
      <c r="GC111" s="69"/>
      <c r="GD111" s="69"/>
      <c r="GE111" s="69"/>
      <c r="GF111" s="69"/>
      <c r="GG111" s="69"/>
      <c r="GH111" s="69"/>
      <c r="GI111" s="69"/>
      <c r="GJ111" s="69">
        <f t="shared" si="16"/>
        <v>81</v>
      </c>
      <c r="GK111" s="69">
        <f t="shared" si="17"/>
        <v>0</v>
      </c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</row>
    <row r="112" spans="1:212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FY112" s="70" t="s">
        <v>200</v>
      </c>
      <c r="FZ112" s="69">
        <f t="shared" si="15"/>
        <v>82</v>
      </c>
      <c r="GA112" s="69"/>
      <c r="GB112" s="69"/>
      <c r="GC112" s="69"/>
      <c r="GD112" s="69"/>
      <c r="GE112" s="69"/>
      <c r="GF112" s="69"/>
      <c r="GG112" s="69"/>
      <c r="GH112" s="69"/>
      <c r="GI112" s="69"/>
      <c r="GJ112" s="69">
        <f t="shared" si="16"/>
        <v>82</v>
      </c>
      <c r="GK112" s="69">
        <f t="shared" si="17"/>
        <v>0</v>
      </c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</row>
    <row r="113" spans="1:212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FY113" s="70" t="s">
        <v>201</v>
      </c>
      <c r="FZ113" s="69">
        <f t="shared" si="15"/>
        <v>83</v>
      </c>
      <c r="GA113" s="69"/>
      <c r="GB113" s="69"/>
      <c r="GC113" s="69"/>
      <c r="GD113" s="69"/>
      <c r="GE113" s="69"/>
      <c r="GF113" s="69"/>
      <c r="GG113" s="69"/>
      <c r="GH113" s="69"/>
      <c r="GI113" s="69"/>
      <c r="GJ113" s="69">
        <f t="shared" si="16"/>
        <v>83</v>
      </c>
      <c r="GK113" s="69">
        <f t="shared" si="17"/>
        <v>0</v>
      </c>
      <c r="GL113" s="69"/>
      <c r="GM113" s="69"/>
      <c r="GN113" s="69"/>
      <c r="GO113" s="69"/>
      <c r="GP113" s="69">
        <v>1</v>
      </c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</row>
    <row r="114" spans="1:212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FY114" s="70" t="s">
        <v>202</v>
      </c>
      <c r="FZ114" s="69">
        <f t="shared" si="15"/>
        <v>84</v>
      </c>
      <c r="GA114" s="69"/>
      <c r="GB114" s="69"/>
      <c r="GC114" s="69"/>
      <c r="GD114" s="69"/>
      <c r="GE114" s="69"/>
      <c r="GF114" s="69"/>
      <c r="GG114" s="69"/>
      <c r="GH114" s="69"/>
      <c r="GI114" s="69"/>
      <c r="GJ114" s="69">
        <f t="shared" si="16"/>
        <v>84</v>
      </c>
      <c r="GK114" s="69">
        <f t="shared" si="17"/>
        <v>0</v>
      </c>
      <c r="GL114" s="69"/>
      <c r="GM114" s="69"/>
      <c r="GN114" s="69"/>
      <c r="GO114" s="69">
        <v>1</v>
      </c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</row>
    <row r="115" spans="1:212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FY115" s="70" t="s">
        <v>203</v>
      </c>
      <c r="FZ115" s="69">
        <f t="shared" si="15"/>
        <v>85</v>
      </c>
      <c r="GA115" s="69"/>
      <c r="GB115" s="69"/>
      <c r="GC115" s="69"/>
      <c r="GD115" s="69"/>
      <c r="GE115" s="69"/>
      <c r="GF115" s="69"/>
      <c r="GG115" s="69"/>
      <c r="GH115" s="69"/>
      <c r="GI115" s="69"/>
      <c r="GJ115" s="69">
        <f t="shared" si="16"/>
        <v>85</v>
      </c>
      <c r="GK115" s="69">
        <f t="shared" si="17"/>
        <v>0</v>
      </c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</row>
    <row r="116" spans="1:212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FY116" s="70" t="s">
        <v>204</v>
      </c>
      <c r="FZ116" s="69">
        <f t="shared" si="15"/>
        <v>86</v>
      </c>
      <c r="GA116" s="69"/>
      <c r="GB116" s="69"/>
      <c r="GC116" s="69"/>
      <c r="GD116" s="69"/>
      <c r="GE116" s="69"/>
      <c r="GF116" s="69"/>
      <c r="GG116" s="69"/>
      <c r="GH116" s="69"/>
      <c r="GI116" s="69"/>
      <c r="GJ116" s="69">
        <f t="shared" si="16"/>
        <v>86</v>
      </c>
      <c r="GK116" s="69">
        <f t="shared" si="17"/>
        <v>0</v>
      </c>
      <c r="GL116" s="69"/>
      <c r="GM116" s="69"/>
      <c r="GN116" s="69">
        <v>1</v>
      </c>
      <c r="GO116" s="69"/>
      <c r="GP116" s="69">
        <v>1</v>
      </c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</row>
    <row r="117" spans="1:212" ht="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FY117" s="70" t="s">
        <v>205</v>
      </c>
      <c r="FZ117" s="69">
        <f t="shared" si="15"/>
        <v>87</v>
      </c>
      <c r="GA117" s="69"/>
      <c r="GB117" s="69"/>
      <c r="GC117" s="69"/>
      <c r="GD117" s="69"/>
      <c r="GE117" s="69"/>
      <c r="GF117" s="69"/>
      <c r="GG117" s="69"/>
      <c r="GH117" s="69"/>
      <c r="GI117" s="69"/>
      <c r="GJ117" s="69">
        <f t="shared" si="16"/>
        <v>87</v>
      </c>
      <c r="GK117" s="69">
        <f t="shared" si="17"/>
        <v>0</v>
      </c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</row>
    <row r="118" spans="1:212" ht="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FY118" s="70" t="s">
        <v>206</v>
      </c>
      <c r="FZ118" s="69">
        <f t="shared" si="15"/>
        <v>88</v>
      </c>
      <c r="GA118" s="69"/>
      <c r="GB118" s="69"/>
      <c r="GC118" s="69"/>
      <c r="GD118" s="69"/>
      <c r="GE118" s="69"/>
      <c r="GF118" s="69"/>
      <c r="GG118" s="69"/>
      <c r="GH118" s="69"/>
      <c r="GI118" s="69"/>
      <c r="GJ118" s="69">
        <f t="shared" si="16"/>
        <v>88</v>
      </c>
      <c r="GK118" s="69">
        <f t="shared" si="17"/>
        <v>0</v>
      </c>
      <c r="GL118" s="69"/>
      <c r="GM118" s="69"/>
      <c r="GN118" s="69"/>
      <c r="GO118" s="69">
        <v>1</v>
      </c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</row>
    <row r="119" spans="1:212" ht="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FY119" s="70" t="s">
        <v>207</v>
      </c>
      <c r="FZ119" s="69">
        <f t="shared" si="15"/>
        <v>89</v>
      </c>
      <c r="GA119" s="69"/>
      <c r="GB119" s="69"/>
      <c r="GC119" s="69"/>
      <c r="GD119" s="69"/>
      <c r="GE119" s="69"/>
      <c r="GF119" s="69"/>
      <c r="GG119" s="69"/>
      <c r="GH119" s="69"/>
      <c r="GI119" s="69"/>
      <c r="GJ119" s="69">
        <f t="shared" si="16"/>
        <v>89</v>
      </c>
      <c r="GK119" s="69">
        <f t="shared" si="17"/>
        <v>0</v>
      </c>
      <c r="GL119" s="69"/>
      <c r="GM119" s="69"/>
      <c r="GN119" s="69"/>
      <c r="GO119" s="69"/>
      <c r="GP119" s="69">
        <v>1</v>
      </c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</row>
    <row r="120" spans="1:212" ht="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FY120" s="70" t="s">
        <v>208</v>
      </c>
      <c r="FZ120" s="69">
        <f t="shared" si="15"/>
        <v>90</v>
      </c>
      <c r="GA120" s="69"/>
      <c r="GB120" s="69"/>
      <c r="GC120" s="69"/>
      <c r="GD120" s="69"/>
      <c r="GE120" s="69"/>
      <c r="GF120" s="69"/>
      <c r="GG120" s="69"/>
      <c r="GH120" s="69"/>
      <c r="GI120" s="69"/>
      <c r="GJ120" s="69">
        <f t="shared" si="16"/>
        <v>90</v>
      </c>
      <c r="GK120" s="69">
        <f t="shared" si="17"/>
        <v>0</v>
      </c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</row>
    <row r="121" spans="1:212" ht="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FY121" s="70" t="s">
        <v>209</v>
      </c>
      <c r="FZ121" s="69">
        <f t="shared" si="15"/>
        <v>91</v>
      </c>
      <c r="GA121" s="69"/>
      <c r="GB121" s="69"/>
      <c r="GC121" s="69"/>
      <c r="GD121" s="69"/>
      <c r="GE121" s="69"/>
      <c r="GF121" s="69"/>
      <c r="GG121" s="69"/>
      <c r="GH121" s="69"/>
      <c r="GI121" s="69"/>
      <c r="GJ121" s="69">
        <f t="shared" si="16"/>
        <v>91</v>
      </c>
      <c r="GK121" s="69">
        <f t="shared" si="17"/>
        <v>0</v>
      </c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</row>
    <row r="122" spans="1:212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FY122" s="70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>
        <f t="shared" si="16"/>
        <v>92</v>
      </c>
      <c r="GK122" s="69">
        <f t="shared" si="17"/>
        <v>1</v>
      </c>
      <c r="GL122" s="69"/>
      <c r="GM122" s="69">
        <v>1</v>
      </c>
      <c r="GN122" s="69">
        <v>1</v>
      </c>
      <c r="GO122" s="69">
        <v>1</v>
      </c>
      <c r="GP122" s="69">
        <v>1</v>
      </c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</row>
    <row r="123" spans="1:212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FY123" s="70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>
        <f t="shared" si="16"/>
        <v>93</v>
      </c>
      <c r="GK123" s="69">
        <f t="shared" si="17"/>
        <v>0</v>
      </c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</row>
    <row r="124" spans="1:212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FY124" s="70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>
        <f t="shared" si="16"/>
        <v>94</v>
      </c>
      <c r="GK124" s="69">
        <f t="shared" si="17"/>
        <v>0</v>
      </c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</row>
    <row r="125" spans="1:212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FY125" s="70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>
        <f t="shared" si="16"/>
        <v>95</v>
      </c>
      <c r="GK125" s="69">
        <f t="shared" si="17"/>
        <v>0</v>
      </c>
      <c r="GL125" s="69"/>
      <c r="GM125" s="69"/>
      <c r="GN125" s="69"/>
      <c r="GO125" s="69"/>
      <c r="GP125" s="69">
        <v>1</v>
      </c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</row>
    <row r="126" spans="1:212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FY126" s="70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>
        <f t="shared" si="16"/>
        <v>96</v>
      </c>
      <c r="GK126" s="69">
        <f t="shared" si="17"/>
        <v>0</v>
      </c>
      <c r="GL126" s="69"/>
      <c r="GM126" s="69"/>
      <c r="GN126" s="69"/>
      <c r="GO126" s="69">
        <v>1</v>
      </c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</row>
    <row r="127" spans="1:212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FY127" s="70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>
        <f t="shared" si="16"/>
        <v>97</v>
      </c>
      <c r="GK127" s="69">
        <f t="shared" si="17"/>
        <v>0</v>
      </c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</row>
    <row r="128" spans="1:212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FY128" s="70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>
        <f t="shared" si="16"/>
        <v>98</v>
      </c>
      <c r="GK128" s="69">
        <f t="shared" si="17"/>
        <v>0</v>
      </c>
      <c r="GL128" s="69"/>
      <c r="GM128" s="69"/>
      <c r="GN128" s="69">
        <v>1</v>
      </c>
      <c r="GO128" s="69"/>
      <c r="GP128" s="69">
        <v>1</v>
      </c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</row>
    <row r="129" spans="1:212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FY129" s="70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>
        <f t="shared" si="16"/>
        <v>99</v>
      </c>
      <c r="GK129" s="69">
        <f t="shared" si="17"/>
        <v>0</v>
      </c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</row>
    <row r="130" spans="1:212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FY130" s="70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>
        <f t="shared" si="16"/>
        <v>100</v>
      </c>
      <c r="GK130" s="69">
        <f t="shared" si="17"/>
        <v>0</v>
      </c>
      <c r="GL130" s="69"/>
      <c r="GM130" s="69"/>
      <c r="GN130" s="69"/>
      <c r="GO130" s="69">
        <v>1</v>
      </c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</row>
    <row r="131" spans="1:212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FY131" s="70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>
        <f t="shared" si="16"/>
        <v>101</v>
      </c>
      <c r="GK131" s="69">
        <f t="shared" si="17"/>
        <v>0</v>
      </c>
      <c r="GL131" s="69"/>
      <c r="GM131" s="69"/>
      <c r="GN131" s="69"/>
      <c r="GO131" s="69"/>
      <c r="GP131" s="69">
        <v>1</v>
      </c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</row>
    <row r="132" spans="1:212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FY132" s="70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>
        <f aca="true" t="shared" si="18" ref="GJ132:GJ173">+GJ131+1</f>
        <v>102</v>
      </c>
      <c r="GK132" s="69">
        <f t="shared" si="17"/>
        <v>0</v>
      </c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</row>
    <row r="133" spans="1:212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FY133" s="70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>
        <f t="shared" si="18"/>
        <v>103</v>
      </c>
      <c r="GK133" s="69">
        <f aca="true" t="shared" si="19" ref="GK133:GK173">+IF($C$8=$GM$1,GM133,IF($C$8=$GN$1,GN133,IF($C$8=$GO$1,GO133,IF($C$8=$GP$1,GP133,0))))</f>
        <v>0</v>
      </c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</row>
    <row r="134" spans="1:212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FY134" s="70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>
        <f t="shared" si="18"/>
        <v>104</v>
      </c>
      <c r="GK134" s="69">
        <f t="shared" si="19"/>
        <v>1</v>
      </c>
      <c r="GL134" s="69"/>
      <c r="GM134" s="69">
        <v>1</v>
      </c>
      <c r="GN134" s="69">
        <v>1</v>
      </c>
      <c r="GO134" s="69">
        <v>1</v>
      </c>
      <c r="GP134" s="69">
        <v>1</v>
      </c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</row>
    <row r="135" spans="1:212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FY135" s="70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>
        <f t="shared" si="18"/>
        <v>105</v>
      </c>
      <c r="GK135" s="69">
        <f t="shared" si="19"/>
        <v>0</v>
      </c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</row>
    <row r="136" spans="1:212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FY136" s="70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>
        <f t="shared" si="18"/>
        <v>106</v>
      </c>
      <c r="GK136" s="69">
        <f t="shared" si="19"/>
        <v>0</v>
      </c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</row>
    <row r="137" spans="1:212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FY137" s="70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>
        <f t="shared" si="18"/>
        <v>107</v>
      </c>
      <c r="GK137" s="69">
        <f t="shared" si="19"/>
        <v>0</v>
      </c>
      <c r="GL137" s="69"/>
      <c r="GM137" s="69"/>
      <c r="GN137" s="69"/>
      <c r="GO137" s="69"/>
      <c r="GP137" s="69">
        <v>1</v>
      </c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</row>
    <row r="138" spans="1:212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FY138" s="70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>
        <f t="shared" si="18"/>
        <v>108</v>
      </c>
      <c r="GK138" s="69">
        <f t="shared" si="19"/>
        <v>0</v>
      </c>
      <c r="GL138" s="69"/>
      <c r="GM138" s="69"/>
      <c r="GN138" s="69"/>
      <c r="GO138" s="69">
        <v>1</v>
      </c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</row>
    <row r="139" spans="1:212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FY139" s="70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>
        <f t="shared" si="18"/>
        <v>109</v>
      </c>
      <c r="GK139" s="69">
        <f t="shared" si="19"/>
        <v>0</v>
      </c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</row>
    <row r="140" spans="1:212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FY140" s="70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>
        <f t="shared" si="18"/>
        <v>110</v>
      </c>
      <c r="GK140" s="69">
        <f t="shared" si="19"/>
        <v>0</v>
      </c>
      <c r="GL140" s="69"/>
      <c r="GM140" s="69"/>
      <c r="GN140" s="69">
        <v>1</v>
      </c>
      <c r="GO140" s="69"/>
      <c r="GP140" s="69">
        <v>1</v>
      </c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</row>
    <row r="141" spans="1:212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FY141" s="70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>
        <f t="shared" si="18"/>
        <v>111</v>
      </c>
      <c r="GK141" s="69">
        <f t="shared" si="19"/>
        <v>0</v>
      </c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</row>
    <row r="142" spans="1:212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FY142" s="70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>
        <f t="shared" si="18"/>
        <v>112</v>
      </c>
      <c r="GK142" s="69">
        <f t="shared" si="19"/>
        <v>0</v>
      </c>
      <c r="GL142" s="69"/>
      <c r="GM142" s="69"/>
      <c r="GN142" s="69"/>
      <c r="GO142" s="69">
        <v>1</v>
      </c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</row>
    <row r="143" spans="1:212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FY143" s="70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>
        <f t="shared" si="18"/>
        <v>113</v>
      </c>
      <c r="GK143" s="69">
        <f t="shared" si="19"/>
        <v>0</v>
      </c>
      <c r="GL143" s="69"/>
      <c r="GM143" s="69"/>
      <c r="GN143" s="69"/>
      <c r="GO143" s="69"/>
      <c r="GP143" s="69">
        <v>1</v>
      </c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</row>
    <row r="144" spans="1:212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FY144" s="70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>
        <f t="shared" si="18"/>
        <v>114</v>
      </c>
      <c r="GK144" s="69">
        <f t="shared" si="19"/>
        <v>0</v>
      </c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</row>
    <row r="145" spans="1:212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FY145" s="70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>
        <f t="shared" si="18"/>
        <v>115</v>
      </c>
      <c r="GK145" s="69">
        <f t="shared" si="19"/>
        <v>0</v>
      </c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</row>
    <row r="146" spans="1:212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FY146" s="70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>
        <f t="shared" si="18"/>
        <v>116</v>
      </c>
      <c r="GK146" s="69">
        <f t="shared" si="19"/>
        <v>1</v>
      </c>
      <c r="GL146" s="69"/>
      <c r="GM146" s="69">
        <v>1</v>
      </c>
      <c r="GN146" s="69">
        <v>1</v>
      </c>
      <c r="GO146" s="69">
        <v>1</v>
      </c>
      <c r="GP146" s="69">
        <v>1</v>
      </c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</row>
    <row r="147" spans="1:212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FY147" s="70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>
        <f t="shared" si="18"/>
        <v>117</v>
      </c>
      <c r="GK147" s="69">
        <f t="shared" si="19"/>
        <v>0</v>
      </c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</row>
    <row r="148" spans="1:212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FY148" s="70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>
        <f t="shared" si="18"/>
        <v>118</v>
      </c>
      <c r="GK148" s="69">
        <f t="shared" si="19"/>
        <v>0</v>
      </c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</row>
    <row r="149" spans="1:212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FY149" s="70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>
        <f t="shared" si="18"/>
        <v>119</v>
      </c>
      <c r="GK149" s="69">
        <f t="shared" si="19"/>
        <v>0</v>
      </c>
      <c r="GL149" s="69"/>
      <c r="GM149" s="69"/>
      <c r="GN149" s="69"/>
      <c r="GO149" s="69"/>
      <c r="GP149" s="69">
        <v>1</v>
      </c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</row>
    <row r="150" spans="1:212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FY150" s="70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>
        <f t="shared" si="18"/>
        <v>120</v>
      </c>
      <c r="GK150" s="69">
        <f t="shared" si="19"/>
        <v>0</v>
      </c>
      <c r="GL150" s="69"/>
      <c r="GM150" s="69"/>
      <c r="GN150" s="69"/>
      <c r="GO150" s="69">
        <v>1</v>
      </c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</row>
    <row r="151" spans="1:212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FY151" s="70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>
        <f t="shared" si="18"/>
        <v>121</v>
      </c>
      <c r="GK151" s="69">
        <f t="shared" si="19"/>
        <v>0</v>
      </c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</row>
    <row r="152" spans="1:212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FY152" s="70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>
        <f t="shared" si="18"/>
        <v>122</v>
      </c>
      <c r="GK152" s="69">
        <f t="shared" si="19"/>
        <v>0</v>
      </c>
      <c r="GL152" s="69"/>
      <c r="GM152" s="69"/>
      <c r="GN152" s="69">
        <v>1</v>
      </c>
      <c r="GO152" s="69"/>
      <c r="GP152" s="69">
        <v>1</v>
      </c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</row>
    <row r="153" spans="1:212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FY153" s="70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>
        <f t="shared" si="18"/>
        <v>123</v>
      </c>
      <c r="GK153" s="69">
        <f t="shared" si="19"/>
        <v>0</v>
      </c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</row>
    <row r="154" spans="1:212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FY154" s="70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>
        <f t="shared" si="18"/>
        <v>124</v>
      </c>
      <c r="GK154" s="69">
        <f t="shared" si="19"/>
        <v>0</v>
      </c>
      <c r="GL154" s="69"/>
      <c r="GM154" s="69"/>
      <c r="GN154" s="69"/>
      <c r="GO154" s="69">
        <v>1</v>
      </c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</row>
    <row r="155" spans="1:212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FY155" s="70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>
        <f t="shared" si="18"/>
        <v>125</v>
      </c>
      <c r="GK155" s="69">
        <f t="shared" si="19"/>
        <v>0</v>
      </c>
      <c r="GL155" s="69"/>
      <c r="GM155" s="69"/>
      <c r="GN155" s="69"/>
      <c r="GO155" s="69"/>
      <c r="GP155" s="69">
        <v>1</v>
      </c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</row>
    <row r="156" spans="1:212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FY156" s="70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>
        <f t="shared" si="18"/>
        <v>126</v>
      </c>
      <c r="GK156" s="69">
        <f t="shared" si="19"/>
        <v>0</v>
      </c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</row>
    <row r="157" spans="1:212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FY157" s="70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>
        <f t="shared" si="18"/>
        <v>127</v>
      </c>
      <c r="GK157" s="69">
        <f t="shared" si="19"/>
        <v>0</v>
      </c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</row>
    <row r="158" spans="1:212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FY158" s="70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>
        <f t="shared" si="18"/>
        <v>128</v>
      </c>
      <c r="GK158" s="69">
        <f t="shared" si="19"/>
        <v>1</v>
      </c>
      <c r="GL158" s="69"/>
      <c r="GM158" s="69">
        <v>1</v>
      </c>
      <c r="GN158" s="69">
        <v>1</v>
      </c>
      <c r="GO158" s="69">
        <v>1</v>
      </c>
      <c r="GP158" s="69">
        <v>1</v>
      </c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</row>
    <row r="159" spans="1:212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FY159" s="70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>
        <f t="shared" si="18"/>
        <v>129</v>
      </c>
      <c r="GK159" s="69">
        <f t="shared" si="19"/>
        <v>0</v>
      </c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</row>
    <row r="160" spans="1:212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FY160" s="70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>
        <f t="shared" si="18"/>
        <v>130</v>
      </c>
      <c r="GK160" s="69">
        <f t="shared" si="19"/>
        <v>0</v>
      </c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</row>
    <row r="161" spans="1:212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FY161" s="70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>
        <f t="shared" si="18"/>
        <v>131</v>
      </c>
      <c r="GK161" s="69">
        <f t="shared" si="19"/>
        <v>0</v>
      </c>
      <c r="GL161" s="69"/>
      <c r="GM161" s="69"/>
      <c r="GN161" s="69"/>
      <c r="GO161" s="69"/>
      <c r="GP161" s="69">
        <v>1</v>
      </c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</row>
    <row r="162" spans="1:212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FY162" s="70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>
        <f t="shared" si="18"/>
        <v>132</v>
      </c>
      <c r="GK162" s="69">
        <f t="shared" si="19"/>
        <v>0</v>
      </c>
      <c r="GL162" s="69"/>
      <c r="GM162" s="69"/>
      <c r="GN162" s="69"/>
      <c r="GO162" s="69">
        <v>1</v>
      </c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</row>
    <row r="163" spans="1:212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FY163" s="70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>
        <f t="shared" si="18"/>
        <v>133</v>
      </c>
      <c r="GK163" s="69">
        <f t="shared" si="19"/>
        <v>0</v>
      </c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</row>
    <row r="164" spans="1:212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FY164" s="70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>
        <f t="shared" si="18"/>
        <v>134</v>
      </c>
      <c r="GK164" s="69">
        <f t="shared" si="19"/>
        <v>0</v>
      </c>
      <c r="GL164" s="69"/>
      <c r="GM164" s="69"/>
      <c r="GN164" s="69">
        <v>1</v>
      </c>
      <c r="GO164" s="69"/>
      <c r="GP164" s="69">
        <v>1</v>
      </c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</row>
    <row r="165" spans="1:212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FY165" s="70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>
        <f t="shared" si="18"/>
        <v>135</v>
      </c>
      <c r="GK165" s="69">
        <f t="shared" si="19"/>
        <v>0</v>
      </c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</row>
    <row r="166" spans="1:212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FY166" s="70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>
        <f t="shared" si="18"/>
        <v>136</v>
      </c>
      <c r="GK166" s="69">
        <f t="shared" si="19"/>
        <v>0</v>
      </c>
      <c r="GL166" s="69"/>
      <c r="GM166" s="69"/>
      <c r="GN166" s="69"/>
      <c r="GO166" s="69">
        <v>1</v>
      </c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</row>
    <row r="167" spans="1:212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FY167" s="70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>
        <f t="shared" si="18"/>
        <v>137</v>
      </c>
      <c r="GK167" s="69">
        <f t="shared" si="19"/>
        <v>0</v>
      </c>
      <c r="GL167" s="69"/>
      <c r="GM167" s="69"/>
      <c r="GN167" s="69"/>
      <c r="GO167" s="69"/>
      <c r="GP167" s="69">
        <v>1</v>
      </c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</row>
    <row r="168" spans="1:212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FY168" s="70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>
        <f t="shared" si="18"/>
        <v>138</v>
      </c>
      <c r="GK168" s="69">
        <f t="shared" si="19"/>
        <v>0</v>
      </c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</row>
    <row r="169" spans="1:212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FY169" s="70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>
        <f t="shared" si="18"/>
        <v>139</v>
      </c>
      <c r="GK169" s="69">
        <f t="shared" si="19"/>
        <v>0</v>
      </c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</row>
    <row r="170" spans="1:212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FY170" s="70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>
        <f t="shared" si="18"/>
        <v>140</v>
      </c>
      <c r="GK170" s="69">
        <f t="shared" si="19"/>
        <v>1</v>
      </c>
      <c r="GL170" s="69"/>
      <c r="GM170" s="69">
        <v>1</v>
      </c>
      <c r="GN170" s="69">
        <v>1</v>
      </c>
      <c r="GO170" s="69">
        <v>1</v>
      </c>
      <c r="GP170" s="69">
        <v>1</v>
      </c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</row>
    <row r="171" spans="1:212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FY171" s="70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>
        <f t="shared" si="18"/>
        <v>141</v>
      </c>
      <c r="GK171" s="69">
        <f t="shared" si="19"/>
        <v>0</v>
      </c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</row>
    <row r="172" spans="1:212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FY172" s="70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>
        <f t="shared" si="18"/>
        <v>142</v>
      </c>
      <c r="GK172" s="69">
        <f t="shared" si="19"/>
        <v>0</v>
      </c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</row>
    <row r="173" spans="1:212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FY173" s="70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>
        <f t="shared" si="18"/>
        <v>143</v>
      </c>
      <c r="GK173" s="69">
        <f t="shared" si="19"/>
        <v>0</v>
      </c>
      <c r="GL173" s="69"/>
      <c r="GM173" s="69"/>
      <c r="GN173" s="69"/>
      <c r="GO173" s="69"/>
      <c r="GP173" s="69">
        <v>1</v>
      </c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</row>
    <row r="174" spans="1:212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FY174" s="70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>
        <v>1</v>
      </c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</row>
    <row r="175" spans="1:212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FY175" s="70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</row>
    <row r="176" spans="1:212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FY176" s="70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>
        <v>1</v>
      </c>
      <c r="GO176" s="69"/>
      <c r="GP176" s="69">
        <v>1</v>
      </c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</row>
    <row r="177" spans="1:212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FY177" s="70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</row>
    <row r="178" spans="1:212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FY178" s="70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>
        <v>1</v>
      </c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</row>
    <row r="179" spans="1:212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FY179" s="70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>
        <v>1</v>
      </c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</row>
    <row r="180" spans="1:212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FY180" s="70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</row>
    <row r="181" spans="1:212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FY181" s="70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</row>
    <row r="182" spans="1:212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FY182" s="70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>
        <v>1</v>
      </c>
      <c r="GN182" s="69">
        <v>1</v>
      </c>
      <c r="GO182" s="69">
        <v>1</v>
      </c>
      <c r="GP182" s="69">
        <v>1</v>
      </c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</row>
    <row r="183" spans="1:212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FY183" s="70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>
        <v>1</v>
      </c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</row>
    <row r="184" spans="1:212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FY184" s="70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>
        <v>1</v>
      </c>
      <c r="GN184" s="69">
        <v>1</v>
      </c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</row>
    <row r="185" spans="1:212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FY185" s="70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>
        <v>1</v>
      </c>
      <c r="GN185" s="69"/>
      <c r="GO185" s="69">
        <v>1</v>
      </c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</row>
    <row r="186" spans="1:212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FY186" s="70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>
        <v>1</v>
      </c>
      <c r="GN186" s="69">
        <v>1</v>
      </c>
      <c r="GO186" s="69"/>
      <c r="GP186" s="69">
        <v>1</v>
      </c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</row>
    <row r="187" spans="1:212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FY187" s="70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>
        <v>1</v>
      </c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</row>
    <row r="188" spans="1:212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FY188" s="70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>
        <v>1</v>
      </c>
      <c r="GN188" s="69">
        <v>1</v>
      </c>
      <c r="GO188" s="69">
        <v>1</v>
      </c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</row>
    <row r="189" spans="1:212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FY189" s="70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>
        <v>1</v>
      </c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</row>
    <row r="190" spans="1:212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FY190" s="70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>
        <v>1</v>
      </c>
      <c r="GN190" s="69">
        <v>1</v>
      </c>
      <c r="GO190" s="69"/>
      <c r="GP190" s="69">
        <v>1</v>
      </c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</row>
    <row r="191" spans="1:212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FY191" s="70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>
        <v>1</v>
      </c>
      <c r="GN191" s="69"/>
      <c r="GO191" s="69">
        <v>1</v>
      </c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</row>
    <row r="192" spans="1:212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FY192" s="70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>
        <v>1</v>
      </c>
      <c r="GN192" s="69">
        <v>1</v>
      </c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</row>
    <row r="193" spans="1:212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FY193" s="70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>
        <v>1</v>
      </c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</row>
    <row r="194" spans="1:212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FY194" s="70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>
        <v>1</v>
      </c>
      <c r="GN194" s="69">
        <v>1</v>
      </c>
      <c r="GO194" s="69">
        <v>1</v>
      </c>
      <c r="GP194" s="69">
        <v>1</v>
      </c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</row>
    <row r="195" spans="1:212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FY195" s="70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>
        <v>1</v>
      </c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</row>
    <row r="196" spans="1:212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FY196" s="70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>
        <v>1</v>
      </c>
      <c r="GN196" s="69">
        <v>1</v>
      </c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</row>
    <row r="197" spans="1:212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FY197" s="70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>
        <v>1</v>
      </c>
      <c r="GN197" s="69"/>
      <c r="GO197" s="69">
        <v>1</v>
      </c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</row>
    <row r="198" spans="1:212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FY198" s="70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>
        <v>1</v>
      </c>
      <c r="GN198" s="69">
        <v>1</v>
      </c>
      <c r="GO198" s="69"/>
      <c r="GP198" s="69">
        <v>1</v>
      </c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</row>
    <row r="199" spans="1:212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FY199" s="70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>
        <v>1</v>
      </c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</row>
    <row r="200" spans="1:212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FY200" s="70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>
        <v>1</v>
      </c>
      <c r="GN200" s="69">
        <v>1</v>
      </c>
      <c r="GO200" s="69">
        <v>1</v>
      </c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</row>
    <row r="201" spans="1:212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FY201" s="70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>
        <v>1</v>
      </c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</row>
    <row r="202" spans="1:212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FY202" s="70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>
        <v>1</v>
      </c>
      <c r="GN202" s="69">
        <v>1</v>
      </c>
      <c r="GO202" s="69"/>
      <c r="GP202" s="69">
        <v>1</v>
      </c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</row>
    <row r="203" spans="1:212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FY203" s="70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>
        <v>1</v>
      </c>
      <c r="GN203" s="69"/>
      <c r="GO203" s="69">
        <v>1</v>
      </c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</row>
    <row r="204" spans="1:212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FY204" s="70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>
        <v>1</v>
      </c>
      <c r="GN204" s="69">
        <v>1</v>
      </c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</row>
    <row r="205" spans="1:212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FY205" s="70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>
        <v>1</v>
      </c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</row>
    <row r="206" spans="1:212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FY206" s="70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>
        <v>1</v>
      </c>
      <c r="GN206" s="69">
        <v>1</v>
      </c>
      <c r="GO206" s="69">
        <v>1</v>
      </c>
      <c r="GP206" s="69">
        <v>1</v>
      </c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</row>
    <row r="207" spans="1:212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FY207" s="70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>
        <v>1</v>
      </c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</row>
    <row r="208" spans="1:212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FY208" s="70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>
        <v>1</v>
      </c>
      <c r="GN208" s="69">
        <v>1</v>
      </c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</row>
    <row r="209" spans="1:212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FY209" s="70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>
        <v>1</v>
      </c>
      <c r="GN209" s="69"/>
      <c r="GO209" s="69">
        <v>1</v>
      </c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</row>
    <row r="210" spans="1:212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FY210" s="70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>
        <v>1</v>
      </c>
      <c r="GN210" s="69">
        <v>1</v>
      </c>
      <c r="GO210" s="69"/>
      <c r="GP210" s="69">
        <v>1</v>
      </c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</row>
    <row r="211" spans="1:212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FY211" s="70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>
        <v>1</v>
      </c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</row>
    <row r="212" spans="1:212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FY212" s="70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>
        <v>1</v>
      </c>
      <c r="GN212" s="69">
        <v>1</v>
      </c>
      <c r="GO212" s="69">
        <v>1</v>
      </c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</row>
    <row r="213" spans="1:212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FY213" s="70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>
        <v>1</v>
      </c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</row>
    <row r="214" spans="1:212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FY214" s="70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>
        <v>1</v>
      </c>
      <c r="GN214" s="69">
        <v>1</v>
      </c>
      <c r="GO214" s="69"/>
      <c r="GP214" s="69">
        <v>1</v>
      </c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</row>
    <row r="215" spans="1:212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FY215" s="70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>
        <v>1</v>
      </c>
      <c r="GN215" s="69"/>
      <c r="GO215" s="69">
        <v>1</v>
      </c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</row>
    <row r="216" spans="1:212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FY216" s="70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>
        <v>1</v>
      </c>
      <c r="GN216" s="69">
        <v>1</v>
      </c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</row>
    <row r="217" spans="1:212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FY217" s="70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>
        <v>1</v>
      </c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</row>
    <row r="218" spans="1:212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FY218" s="70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>
        <v>1</v>
      </c>
      <c r="GN218" s="69">
        <v>1</v>
      </c>
      <c r="GO218" s="69">
        <v>1</v>
      </c>
      <c r="GP218" s="69">
        <v>1</v>
      </c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</row>
    <row r="219" spans="1:212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FY219" s="70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>
        <v>1</v>
      </c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</row>
    <row r="220" spans="1:212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FY220" s="70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>
        <v>1</v>
      </c>
      <c r="GN220" s="69">
        <v>1</v>
      </c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</row>
    <row r="221" spans="1:212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FY221" s="70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>
        <v>1</v>
      </c>
      <c r="GN221" s="69"/>
      <c r="GO221" s="69">
        <v>1</v>
      </c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</row>
    <row r="222" spans="1:212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FY222" s="70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>
        <v>1</v>
      </c>
      <c r="GN222" s="69"/>
      <c r="GO222" s="69"/>
      <c r="GP222" s="69">
        <v>1</v>
      </c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</row>
    <row r="223" spans="1:212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FY223" s="70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>
        <v>1</v>
      </c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</row>
    <row r="224" spans="1:212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FY224" s="70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>
        <v>1</v>
      </c>
      <c r="GN224" s="69"/>
      <c r="GO224" s="69">
        <v>1</v>
      </c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</row>
    <row r="225" spans="1:212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FY225" s="70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>
        <v>1</v>
      </c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</row>
    <row r="226" spans="1:212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FY226" s="70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>
        <v>1</v>
      </c>
      <c r="GN226" s="69"/>
      <c r="GO226" s="69"/>
      <c r="GP226" s="69">
        <v>1</v>
      </c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</row>
    <row r="227" spans="1:212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FY227" s="70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>
        <v>1</v>
      </c>
      <c r="GN227" s="69"/>
      <c r="GO227" s="69">
        <v>1</v>
      </c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</row>
    <row r="228" spans="1:212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FY228" s="70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>
        <v>1</v>
      </c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</row>
    <row r="229" spans="1:212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FY229" s="70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>
        <v>1</v>
      </c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</row>
    <row r="230" spans="1:212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FY230" s="70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</row>
    <row r="231" spans="1:212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FY231" s="70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>
        <v>1</v>
      </c>
      <c r="GP231" s="69">
        <v>1</v>
      </c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</row>
    <row r="232" spans="1:212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FY232" s="70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</row>
    <row r="233" spans="1:212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FY233" s="70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</row>
    <row r="234" spans="1:212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FY234" s="70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</row>
    <row r="235" spans="1:212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FY235" s="70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</row>
    <row r="236" spans="1:212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FY236" s="70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</row>
    <row r="237" spans="1:212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FY237" s="70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</row>
    <row r="238" spans="1:212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FY238" s="70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</row>
    <row r="239" spans="1:212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FY239" s="70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</row>
    <row r="240" spans="1:212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FY240" s="70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</row>
    <row r="241" spans="1:212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FY241" s="70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</row>
    <row r="242" spans="1:212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FY242" s="70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</row>
    <row r="243" spans="1:212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FY243" s="70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</row>
    <row r="244" spans="1:212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FY244" s="70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</row>
    <row r="245" spans="1:212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FY245" s="70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</row>
    <row r="246" spans="1:212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FY246" s="70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</row>
    <row r="247" spans="1:212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FY247" s="70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</row>
    <row r="248" spans="1:212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FY248" s="70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</row>
    <row r="249" spans="1:212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FY249" s="70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</row>
    <row r="250" spans="1:212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FY250" s="70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</row>
    <row r="251" spans="1:212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FY251" s="70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</row>
    <row r="252" spans="1:212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FY252" s="70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</row>
    <row r="253" spans="1:212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FY253" s="70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</row>
    <row r="254" spans="1:212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FY254" s="70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</row>
    <row r="255" spans="1:212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FY255" s="70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</row>
    <row r="256" spans="1:212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FY256" s="70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</row>
    <row r="257" spans="1:212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FY257" s="70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</row>
    <row r="258" spans="1:212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FY258" s="70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</row>
    <row r="259" spans="1:212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FY259" s="70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</row>
    <row r="260" spans="1:212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FY260" s="70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</row>
    <row r="261" spans="1:212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FY261" s="70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</row>
    <row r="262" spans="1:212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FY262" s="70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</row>
    <row r="263" spans="1:212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FY263" s="70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</row>
    <row r="264" spans="1:212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FY264" s="70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</row>
    <row r="265" spans="1:212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FY265" s="70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</row>
    <row r="266" spans="1:212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FY266" s="70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</row>
    <row r="267" spans="1:212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FY267" s="70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</row>
    <row r="268" spans="1:212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FY268" s="70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</row>
    <row r="269" spans="1:212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FY269" s="70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</row>
    <row r="270" spans="1:212" ht="1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FY270" s="70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</row>
    <row r="271" spans="1:212" ht="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FY271" s="70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</row>
    <row r="272" spans="1:212" ht="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FY272" s="70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</row>
    <row r="273" spans="1:212" ht="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FY273" s="70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</row>
    <row r="274" spans="1:212" ht="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FY274" s="70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</row>
    <row r="275" spans="1:212" ht="1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FY275" s="70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</row>
    <row r="276" spans="1:212" ht="1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FY276" s="70"/>
      <c r="FZ276" s="69"/>
      <c r="GA276" s="69"/>
      <c r="GB276" s="69"/>
      <c r="GC276" s="69"/>
      <c r="GD276" s="69"/>
      <c r="GE276" s="69"/>
      <c r="GF276" s="69"/>
      <c r="GG276" s="69"/>
      <c r="GH276" s="69"/>
      <c r="GI276" s="69"/>
      <c r="GJ276" s="69"/>
      <c r="GK276" s="69"/>
      <c r="GL276" s="69"/>
      <c r="GM276" s="69"/>
      <c r="GN276" s="69"/>
      <c r="GO276" s="69"/>
      <c r="GP276" s="69"/>
      <c r="GQ276" s="69"/>
      <c r="GR276" s="69"/>
      <c r="GS276" s="69"/>
      <c r="GT276" s="69"/>
      <c r="GU276" s="69"/>
      <c r="GV276" s="69"/>
      <c r="GW276" s="69"/>
      <c r="GX276" s="69"/>
      <c r="GY276" s="69"/>
      <c r="GZ276" s="69"/>
      <c r="HA276" s="69"/>
      <c r="HB276" s="69"/>
      <c r="HC276" s="69"/>
      <c r="HD276" s="69"/>
    </row>
    <row r="277" spans="1:212" ht="1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FY277" s="70"/>
      <c r="FZ277" s="69"/>
      <c r="GA277" s="69"/>
      <c r="GB277" s="69"/>
      <c r="GC277" s="69"/>
      <c r="GD277" s="69"/>
      <c r="GE277" s="69"/>
      <c r="GF277" s="69"/>
      <c r="GG277" s="69"/>
      <c r="GH277" s="69"/>
      <c r="GI277" s="69"/>
      <c r="GJ277" s="69"/>
      <c r="GK277" s="69"/>
      <c r="GL277" s="69"/>
      <c r="GM277" s="69"/>
      <c r="GN277" s="69"/>
      <c r="GO277" s="69"/>
      <c r="GP277" s="69"/>
      <c r="GQ277" s="69"/>
      <c r="GR277" s="69"/>
      <c r="GS277" s="69"/>
      <c r="GT277" s="69"/>
      <c r="GU277" s="69"/>
      <c r="GV277" s="69"/>
      <c r="GW277" s="69"/>
      <c r="GX277" s="69"/>
      <c r="GY277" s="69"/>
      <c r="GZ277" s="69"/>
      <c r="HA277" s="69"/>
      <c r="HB277" s="69"/>
      <c r="HC277" s="69"/>
      <c r="HD277" s="69"/>
    </row>
    <row r="278" spans="1:212" ht="1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FY278" s="70"/>
      <c r="FZ278" s="69"/>
      <c r="GA278" s="69"/>
      <c r="GB278" s="69"/>
      <c r="GC278" s="69"/>
      <c r="GD278" s="69"/>
      <c r="GE278" s="69"/>
      <c r="GF278" s="69"/>
      <c r="GG278" s="69"/>
      <c r="GH278" s="69"/>
      <c r="GI278" s="69"/>
      <c r="GJ278" s="69"/>
      <c r="GK278" s="69"/>
      <c r="GL278" s="69"/>
      <c r="GM278" s="69"/>
      <c r="GN278" s="69"/>
      <c r="GO278" s="69"/>
      <c r="GP278" s="69"/>
      <c r="GQ278" s="69"/>
      <c r="GR278" s="69"/>
      <c r="GS278" s="69"/>
      <c r="GT278" s="69"/>
      <c r="GU278" s="69"/>
      <c r="GV278" s="69"/>
      <c r="GW278" s="69"/>
      <c r="GX278" s="69"/>
      <c r="GY278" s="69"/>
      <c r="GZ278" s="69"/>
      <c r="HA278" s="69"/>
      <c r="HB278" s="69"/>
      <c r="HC278" s="69"/>
      <c r="HD278" s="69"/>
    </row>
    <row r="279" spans="1:212" ht="1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FY279" s="70"/>
      <c r="FZ279" s="69"/>
      <c r="GA279" s="69"/>
      <c r="GB279" s="69"/>
      <c r="GC279" s="69"/>
      <c r="GD279" s="69"/>
      <c r="GE279" s="69"/>
      <c r="GF279" s="69"/>
      <c r="GG279" s="69"/>
      <c r="GH279" s="69"/>
      <c r="GI279" s="69"/>
      <c r="GJ279" s="69"/>
      <c r="GK279" s="69"/>
      <c r="GL279" s="69"/>
      <c r="GM279" s="69"/>
      <c r="GN279" s="69"/>
      <c r="GO279" s="69"/>
      <c r="GP279" s="69"/>
      <c r="GQ279" s="69"/>
      <c r="GR279" s="69"/>
      <c r="GS279" s="69"/>
      <c r="GT279" s="69"/>
      <c r="GU279" s="69"/>
      <c r="GV279" s="69"/>
      <c r="GW279" s="69"/>
      <c r="GX279" s="69"/>
      <c r="GY279" s="69"/>
      <c r="GZ279" s="69"/>
      <c r="HA279" s="69"/>
      <c r="HB279" s="69"/>
      <c r="HC279" s="69"/>
      <c r="HD279" s="69"/>
    </row>
    <row r="280" spans="1:212" ht="1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FY280" s="70"/>
      <c r="FZ280" s="69"/>
      <c r="GA280" s="69"/>
      <c r="GB280" s="69"/>
      <c r="GC280" s="69"/>
      <c r="GD280" s="69"/>
      <c r="GE280" s="69"/>
      <c r="GF280" s="69"/>
      <c r="GG280" s="69"/>
      <c r="GH280" s="69"/>
      <c r="GI280" s="69"/>
      <c r="GJ280" s="69"/>
      <c r="GK280" s="69"/>
      <c r="GL280" s="69"/>
      <c r="GM280" s="69"/>
      <c r="GN280" s="69"/>
      <c r="GO280" s="69"/>
      <c r="GP280" s="69"/>
      <c r="GQ280" s="69"/>
      <c r="GR280" s="69"/>
      <c r="GS280" s="69"/>
      <c r="GT280" s="69"/>
      <c r="GU280" s="69"/>
      <c r="GV280" s="69"/>
      <c r="GW280" s="69"/>
      <c r="GX280" s="69"/>
      <c r="GY280" s="69"/>
      <c r="GZ280" s="69"/>
      <c r="HA280" s="69"/>
      <c r="HB280" s="69"/>
      <c r="HC280" s="69"/>
      <c r="HD280" s="69"/>
    </row>
    <row r="281" spans="1:212" ht="1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FY281" s="70"/>
      <c r="FZ281" s="69"/>
      <c r="GA281" s="69"/>
      <c r="GB281" s="69"/>
      <c r="GC281" s="69"/>
      <c r="GD281" s="69"/>
      <c r="GE281" s="69"/>
      <c r="GF281" s="69"/>
      <c r="GG281" s="69"/>
      <c r="GH281" s="69"/>
      <c r="GI281" s="69"/>
      <c r="GJ281" s="69"/>
      <c r="GK281" s="69"/>
      <c r="GL281" s="69"/>
      <c r="GM281" s="69"/>
      <c r="GN281" s="69"/>
      <c r="GO281" s="69"/>
      <c r="GP281" s="69"/>
      <c r="GQ281" s="69"/>
      <c r="GR281" s="69"/>
      <c r="GS281" s="69"/>
      <c r="GT281" s="69"/>
      <c r="GU281" s="69"/>
      <c r="GV281" s="69"/>
      <c r="GW281" s="69"/>
      <c r="GX281" s="69"/>
      <c r="GY281" s="69"/>
      <c r="GZ281" s="69"/>
      <c r="HA281" s="69"/>
      <c r="HB281" s="69"/>
      <c r="HC281" s="69"/>
      <c r="HD281" s="69"/>
    </row>
    <row r="282" spans="1:212" ht="1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FY282" s="70"/>
      <c r="FZ282" s="69"/>
      <c r="GA282" s="69"/>
      <c r="GB282" s="69"/>
      <c r="GC282" s="69"/>
      <c r="GD282" s="69"/>
      <c r="GE282" s="69"/>
      <c r="GF282" s="69"/>
      <c r="GG282" s="69"/>
      <c r="GH282" s="69"/>
      <c r="GI282" s="69"/>
      <c r="GJ282" s="69"/>
      <c r="GK282" s="69"/>
      <c r="GL282" s="69"/>
      <c r="GM282" s="69"/>
      <c r="GN282" s="69"/>
      <c r="GO282" s="69"/>
      <c r="GP282" s="69"/>
      <c r="GQ282" s="69"/>
      <c r="GR282" s="69"/>
      <c r="GS282" s="69"/>
      <c r="GT282" s="69"/>
      <c r="GU282" s="69"/>
      <c r="GV282" s="69"/>
      <c r="GW282" s="69"/>
      <c r="GX282" s="69"/>
      <c r="GY282" s="69"/>
      <c r="GZ282" s="69"/>
      <c r="HA282" s="69"/>
      <c r="HB282" s="69"/>
      <c r="HC282" s="69"/>
      <c r="HD282" s="69"/>
    </row>
    <row r="283" spans="1:212" ht="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FY283" s="70"/>
      <c r="FZ283" s="69"/>
      <c r="GA283" s="69"/>
      <c r="GB283" s="69"/>
      <c r="GC283" s="69"/>
      <c r="GD283" s="69"/>
      <c r="GE283" s="69"/>
      <c r="GF283" s="69"/>
      <c r="GG283" s="69"/>
      <c r="GH283" s="69"/>
      <c r="GI283" s="69"/>
      <c r="GJ283" s="69"/>
      <c r="GK283" s="69"/>
      <c r="GL283" s="69"/>
      <c r="GM283" s="69"/>
      <c r="GN283" s="69"/>
      <c r="GO283" s="69"/>
      <c r="GP283" s="69"/>
      <c r="GQ283" s="69"/>
      <c r="GR283" s="69"/>
      <c r="GS283" s="69"/>
      <c r="GT283" s="69"/>
      <c r="GU283" s="69"/>
      <c r="GV283" s="69"/>
      <c r="GW283" s="69"/>
      <c r="GX283" s="69"/>
      <c r="GY283" s="69"/>
      <c r="GZ283" s="69"/>
      <c r="HA283" s="69"/>
      <c r="HB283" s="69"/>
      <c r="HC283" s="69"/>
      <c r="HD283" s="69"/>
    </row>
    <row r="284" spans="1:212" ht="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FY284" s="70"/>
      <c r="FZ284" s="69"/>
      <c r="GA284" s="69"/>
      <c r="GB284" s="69"/>
      <c r="GC284" s="69"/>
      <c r="GD284" s="69"/>
      <c r="GE284" s="69"/>
      <c r="GF284" s="69"/>
      <c r="GG284" s="69"/>
      <c r="GH284" s="69"/>
      <c r="GI284" s="69"/>
      <c r="GJ284" s="69"/>
      <c r="GK284" s="69"/>
      <c r="GL284" s="69"/>
      <c r="GM284" s="69"/>
      <c r="GN284" s="69"/>
      <c r="GO284" s="69"/>
      <c r="GP284" s="69"/>
      <c r="GQ284" s="69"/>
      <c r="GR284" s="69"/>
      <c r="GS284" s="69"/>
      <c r="GT284" s="69"/>
      <c r="GU284" s="69"/>
      <c r="GV284" s="69"/>
      <c r="GW284" s="69"/>
      <c r="GX284" s="69"/>
      <c r="GY284" s="69"/>
      <c r="GZ284" s="69"/>
      <c r="HA284" s="69"/>
      <c r="HB284" s="69"/>
      <c r="HC284" s="69"/>
      <c r="HD284" s="69"/>
    </row>
    <row r="285" spans="1:212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FY285" s="70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  <c r="GV285" s="69"/>
      <c r="GW285" s="69"/>
      <c r="GX285" s="69"/>
      <c r="GY285" s="69"/>
      <c r="GZ285" s="69"/>
      <c r="HA285" s="69"/>
      <c r="HB285" s="69"/>
      <c r="HC285" s="69"/>
      <c r="HD285" s="69"/>
    </row>
    <row r="286" spans="1:212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FY286" s="70"/>
      <c r="FZ286" s="69"/>
      <c r="GA286" s="69"/>
      <c r="GB286" s="69"/>
      <c r="GC286" s="69"/>
      <c r="GD286" s="69"/>
      <c r="GE286" s="69"/>
      <c r="GF286" s="69"/>
      <c r="GG286" s="69"/>
      <c r="GH286" s="69"/>
      <c r="GI286" s="69"/>
      <c r="GJ286" s="69"/>
      <c r="GK286" s="69"/>
      <c r="GL286" s="69"/>
      <c r="GM286" s="69"/>
      <c r="GN286" s="69"/>
      <c r="GO286" s="69"/>
      <c r="GP286" s="69"/>
      <c r="GQ286" s="69"/>
      <c r="GR286" s="69"/>
      <c r="GS286" s="69"/>
      <c r="GT286" s="69"/>
      <c r="GU286" s="69"/>
      <c r="GV286" s="69"/>
      <c r="GW286" s="69"/>
      <c r="GX286" s="69"/>
      <c r="GY286" s="69"/>
      <c r="GZ286" s="69"/>
      <c r="HA286" s="69"/>
      <c r="HB286" s="69"/>
      <c r="HC286" s="69"/>
      <c r="HD286" s="69"/>
    </row>
    <row r="287" spans="1:212" ht="1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FY287" s="70"/>
      <c r="FZ287" s="69"/>
      <c r="GA287" s="69"/>
      <c r="GB287" s="69"/>
      <c r="GC287" s="69"/>
      <c r="GD287" s="69"/>
      <c r="GE287" s="69"/>
      <c r="GF287" s="69"/>
      <c r="GG287" s="69"/>
      <c r="GH287" s="69"/>
      <c r="GI287" s="69"/>
      <c r="GJ287" s="69"/>
      <c r="GK287" s="69"/>
      <c r="GL287" s="69"/>
      <c r="GM287" s="69"/>
      <c r="GN287" s="69"/>
      <c r="GO287" s="69"/>
      <c r="GP287" s="69"/>
      <c r="GQ287" s="69"/>
      <c r="GR287" s="69"/>
      <c r="GS287" s="69"/>
      <c r="GT287" s="69"/>
      <c r="GU287" s="69"/>
      <c r="GV287" s="69"/>
      <c r="GW287" s="69"/>
      <c r="GX287" s="69"/>
      <c r="GY287" s="69"/>
      <c r="GZ287" s="69"/>
      <c r="HA287" s="69"/>
      <c r="HB287" s="69"/>
      <c r="HC287" s="69"/>
      <c r="HD287" s="69"/>
    </row>
    <row r="288" spans="1:212" ht="1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FY288" s="70"/>
      <c r="FZ288" s="69"/>
      <c r="GA288" s="69"/>
      <c r="GB288" s="69"/>
      <c r="GC288" s="69"/>
      <c r="GD288" s="69"/>
      <c r="GE288" s="69"/>
      <c r="GF288" s="69"/>
      <c r="GG288" s="69"/>
      <c r="GH288" s="69"/>
      <c r="GI288" s="69"/>
      <c r="GJ288" s="69"/>
      <c r="GK288" s="69"/>
      <c r="GL288" s="69"/>
      <c r="GM288" s="69"/>
      <c r="GN288" s="69"/>
      <c r="GO288" s="69"/>
      <c r="GP288" s="69"/>
      <c r="GQ288" s="69"/>
      <c r="GR288" s="69"/>
      <c r="GS288" s="69"/>
      <c r="GT288" s="69"/>
      <c r="GU288" s="69"/>
      <c r="GV288" s="69"/>
      <c r="GW288" s="69"/>
      <c r="GX288" s="69"/>
      <c r="GY288" s="69"/>
      <c r="GZ288" s="69"/>
      <c r="HA288" s="69"/>
      <c r="HB288" s="69"/>
      <c r="HC288" s="69"/>
      <c r="HD288" s="69"/>
    </row>
    <row r="289" spans="1:212" ht="1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FY289" s="70"/>
      <c r="FZ289" s="69"/>
      <c r="GA289" s="69"/>
      <c r="GB289" s="69"/>
      <c r="GC289" s="69"/>
      <c r="GD289" s="69"/>
      <c r="GE289" s="69"/>
      <c r="GF289" s="69"/>
      <c r="GG289" s="69"/>
      <c r="GH289" s="69"/>
      <c r="GI289" s="69"/>
      <c r="GJ289" s="69"/>
      <c r="GK289" s="69"/>
      <c r="GL289" s="69"/>
      <c r="GM289" s="69"/>
      <c r="GN289" s="69"/>
      <c r="GO289" s="69"/>
      <c r="GP289" s="69"/>
      <c r="GQ289" s="69"/>
      <c r="GR289" s="69"/>
      <c r="GS289" s="69"/>
      <c r="GT289" s="69"/>
      <c r="GU289" s="69"/>
      <c r="GV289" s="69"/>
      <c r="GW289" s="69"/>
      <c r="GX289" s="69"/>
      <c r="GY289" s="69"/>
      <c r="GZ289" s="69"/>
      <c r="HA289" s="69"/>
      <c r="HB289" s="69"/>
      <c r="HC289" s="69"/>
      <c r="HD289" s="69"/>
    </row>
    <row r="290" spans="1:212" ht="1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FY290" s="70"/>
      <c r="FZ290" s="69"/>
      <c r="GA290" s="69"/>
      <c r="GB290" s="69"/>
      <c r="GC290" s="69"/>
      <c r="GD290" s="69"/>
      <c r="GE290" s="69"/>
      <c r="GF290" s="69"/>
      <c r="GG290" s="69"/>
      <c r="GH290" s="69"/>
      <c r="GI290" s="69"/>
      <c r="GJ290" s="69"/>
      <c r="GK290" s="69"/>
      <c r="GL290" s="69"/>
      <c r="GM290" s="69"/>
      <c r="GN290" s="69"/>
      <c r="GO290" s="69"/>
      <c r="GP290" s="69"/>
      <c r="GQ290" s="69"/>
      <c r="GR290" s="69"/>
      <c r="GS290" s="69"/>
      <c r="GT290" s="69"/>
      <c r="GU290" s="69"/>
      <c r="GV290" s="69"/>
      <c r="GW290" s="69"/>
      <c r="GX290" s="69"/>
      <c r="GY290" s="69"/>
      <c r="GZ290" s="69"/>
      <c r="HA290" s="69"/>
      <c r="HB290" s="69"/>
      <c r="HC290" s="69"/>
      <c r="HD290" s="69"/>
    </row>
    <row r="291" spans="1:212" ht="1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FY291" s="70"/>
      <c r="FZ291" s="69"/>
      <c r="GA291" s="69"/>
      <c r="GB291" s="69"/>
      <c r="GC291" s="69"/>
      <c r="GD291" s="69"/>
      <c r="GE291" s="69"/>
      <c r="GF291" s="69"/>
      <c r="GG291" s="69"/>
      <c r="GH291" s="69"/>
      <c r="GI291" s="69"/>
      <c r="GJ291" s="69"/>
      <c r="GK291" s="69"/>
      <c r="GL291" s="69"/>
      <c r="GM291" s="69"/>
      <c r="GN291" s="69"/>
      <c r="GO291" s="69"/>
      <c r="GP291" s="69"/>
      <c r="GQ291" s="69"/>
      <c r="GR291" s="69"/>
      <c r="GS291" s="69"/>
      <c r="GT291" s="69"/>
      <c r="GU291" s="69"/>
      <c r="GV291" s="69"/>
      <c r="GW291" s="69"/>
      <c r="GX291" s="69"/>
      <c r="GY291" s="69"/>
      <c r="GZ291" s="69"/>
      <c r="HA291" s="69"/>
      <c r="HB291" s="69"/>
      <c r="HC291" s="69"/>
      <c r="HD291" s="69"/>
    </row>
    <row r="292" spans="1:212" ht="1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FY292" s="70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</row>
    <row r="293" spans="1:212" ht="1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FY293" s="70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  <c r="GV293" s="69"/>
      <c r="GW293" s="69"/>
      <c r="GX293" s="69"/>
      <c r="GY293" s="69"/>
      <c r="GZ293" s="69"/>
      <c r="HA293" s="69"/>
      <c r="HB293" s="69"/>
      <c r="HC293" s="69"/>
      <c r="HD293" s="69"/>
    </row>
    <row r="294" spans="1:212" ht="1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FY294" s="70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  <c r="GV294" s="69"/>
      <c r="GW294" s="69"/>
      <c r="GX294" s="69"/>
      <c r="GY294" s="69"/>
      <c r="GZ294" s="69"/>
      <c r="HA294" s="69"/>
      <c r="HB294" s="69"/>
      <c r="HC294" s="69"/>
      <c r="HD294" s="69"/>
    </row>
    <row r="295" spans="1:212" ht="1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FY295" s="70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</row>
    <row r="296" spans="1:212" ht="1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FY296" s="70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</row>
    <row r="297" spans="1:212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FY297" s="70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</row>
    <row r="298" spans="1:212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FY298" s="70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</row>
    <row r="299" spans="1:212" ht="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FY299" s="70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</row>
    <row r="300" spans="1:212" ht="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FY300" s="70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</row>
    <row r="301" spans="1:212" ht="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FY301" s="70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</row>
    <row r="302" spans="1:212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FY302" s="70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</row>
    <row r="303" spans="1:212" ht="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FY303" s="70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  <c r="GV303" s="69"/>
      <c r="GW303" s="69"/>
      <c r="GX303" s="69"/>
      <c r="GY303" s="69"/>
      <c r="GZ303" s="69"/>
      <c r="HA303" s="69"/>
      <c r="HB303" s="69"/>
      <c r="HC303" s="69"/>
      <c r="HD303" s="69"/>
    </row>
    <row r="304" spans="1:212" ht="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FY304" s="70"/>
      <c r="FZ304" s="69"/>
      <c r="GA304" s="69"/>
      <c r="GB304" s="69"/>
      <c r="GC304" s="69"/>
      <c r="GD304" s="69"/>
      <c r="GE304" s="69"/>
      <c r="GF304" s="69"/>
      <c r="GG304" s="69"/>
      <c r="GH304" s="69"/>
      <c r="GI304" s="69"/>
      <c r="GJ304" s="69"/>
      <c r="GK304" s="69"/>
      <c r="GL304" s="69"/>
      <c r="GM304" s="69"/>
      <c r="GN304" s="69"/>
      <c r="GO304" s="69"/>
      <c r="GP304" s="69"/>
      <c r="GQ304" s="69"/>
      <c r="GR304" s="69"/>
      <c r="GS304" s="69"/>
      <c r="GT304" s="69"/>
      <c r="GU304" s="69"/>
      <c r="GV304" s="69"/>
      <c r="GW304" s="69"/>
      <c r="GX304" s="69"/>
      <c r="GY304" s="69"/>
      <c r="GZ304" s="69"/>
      <c r="HA304" s="69"/>
      <c r="HB304" s="69"/>
      <c r="HC304" s="69"/>
      <c r="HD304" s="69"/>
    </row>
    <row r="305" spans="1:212" ht="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FY305" s="70"/>
      <c r="FZ305" s="69"/>
      <c r="GA305" s="69"/>
      <c r="GB305" s="69"/>
      <c r="GC305" s="69"/>
      <c r="GD305" s="69"/>
      <c r="GE305" s="69"/>
      <c r="GF305" s="69"/>
      <c r="GG305" s="69"/>
      <c r="GH305" s="69"/>
      <c r="GI305" s="69"/>
      <c r="GJ305" s="69"/>
      <c r="GK305" s="69"/>
      <c r="GL305" s="69"/>
      <c r="GM305" s="69"/>
      <c r="GN305" s="69"/>
      <c r="GO305" s="69"/>
      <c r="GP305" s="69"/>
      <c r="GQ305" s="69"/>
      <c r="GR305" s="69"/>
      <c r="GS305" s="69"/>
      <c r="GT305" s="69"/>
      <c r="GU305" s="69"/>
      <c r="GV305" s="69"/>
      <c r="GW305" s="69"/>
      <c r="GX305" s="69"/>
      <c r="GY305" s="69"/>
      <c r="GZ305" s="69"/>
      <c r="HA305" s="69"/>
      <c r="HB305" s="69"/>
      <c r="HC305" s="69"/>
      <c r="HD305" s="69"/>
    </row>
    <row r="306" spans="1:212" ht="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FY306" s="70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</row>
    <row r="307" spans="1:212" ht="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FY307" s="70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  <c r="GV307" s="69"/>
      <c r="GW307" s="69"/>
      <c r="GX307" s="69"/>
      <c r="GY307" s="69"/>
      <c r="GZ307" s="69"/>
      <c r="HA307" s="69"/>
      <c r="HB307" s="69"/>
      <c r="HC307" s="69"/>
      <c r="HD307" s="69"/>
    </row>
    <row r="308" spans="1:212" ht="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FY308" s="70"/>
      <c r="FZ308" s="69"/>
      <c r="GA308" s="69"/>
      <c r="GB308" s="69"/>
      <c r="GC308" s="69"/>
      <c r="GD308" s="69"/>
      <c r="GE308" s="69"/>
      <c r="GF308" s="69"/>
      <c r="GG308" s="69"/>
      <c r="GH308" s="69"/>
      <c r="GI308" s="69"/>
      <c r="GJ308" s="69"/>
      <c r="GK308" s="69"/>
      <c r="GL308" s="69"/>
      <c r="GM308" s="69"/>
      <c r="GN308" s="69"/>
      <c r="GO308" s="69"/>
      <c r="GP308" s="69"/>
      <c r="GQ308" s="69"/>
      <c r="GR308" s="69"/>
      <c r="GS308" s="69"/>
      <c r="GT308" s="69"/>
      <c r="GU308" s="69"/>
      <c r="GV308" s="69"/>
      <c r="GW308" s="69"/>
      <c r="GX308" s="69"/>
      <c r="GY308" s="69"/>
      <c r="GZ308" s="69"/>
      <c r="HA308" s="69"/>
      <c r="HB308" s="69"/>
      <c r="HC308" s="69"/>
      <c r="HD308" s="69"/>
    </row>
    <row r="309" spans="1:212" ht="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FY309" s="70"/>
      <c r="FZ309" s="69"/>
      <c r="GA309" s="69"/>
      <c r="GB309" s="69"/>
      <c r="GC309" s="69"/>
      <c r="GD309" s="69"/>
      <c r="GE309" s="69"/>
      <c r="GF309" s="69"/>
      <c r="GG309" s="69"/>
      <c r="GH309" s="69"/>
      <c r="GI309" s="69"/>
      <c r="GJ309" s="69"/>
      <c r="GK309" s="69"/>
      <c r="GL309" s="69"/>
      <c r="GM309" s="69"/>
      <c r="GN309" s="69"/>
      <c r="GO309" s="69"/>
      <c r="GP309" s="69"/>
      <c r="GQ309" s="69"/>
      <c r="GR309" s="69"/>
      <c r="GS309" s="69"/>
      <c r="GT309" s="69"/>
      <c r="GU309" s="69"/>
      <c r="GV309" s="69"/>
      <c r="GW309" s="69"/>
      <c r="GX309" s="69"/>
      <c r="GY309" s="69"/>
      <c r="GZ309" s="69"/>
      <c r="HA309" s="69"/>
      <c r="HB309" s="69"/>
      <c r="HC309" s="69"/>
      <c r="HD309" s="69"/>
    </row>
    <row r="310" spans="1:212" ht="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FY310" s="70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</row>
    <row r="311" spans="1:212" ht="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FY311" s="70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  <c r="GV311" s="69"/>
      <c r="GW311" s="69"/>
      <c r="GX311" s="69"/>
      <c r="GY311" s="69"/>
      <c r="GZ311" s="69"/>
      <c r="HA311" s="69"/>
      <c r="HB311" s="69"/>
      <c r="HC311" s="69"/>
      <c r="HD311" s="69"/>
    </row>
    <row r="312" spans="1:212" ht="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FY312" s="70"/>
      <c r="FZ312" s="69"/>
      <c r="GA312" s="69"/>
      <c r="GB312" s="69"/>
      <c r="GC312" s="69"/>
      <c r="GD312" s="69"/>
      <c r="GE312" s="69"/>
      <c r="GF312" s="69"/>
      <c r="GG312" s="69"/>
      <c r="GH312" s="69"/>
      <c r="GI312" s="69"/>
      <c r="GJ312" s="69"/>
      <c r="GK312" s="69"/>
      <c r="GL312" s="69"/>
      <c r="GM312" s="69"/>
      <c r="GN312" s="69"/>
      <c r="GO312" s="69"/>
      <c r="GP312" s="69"/>
      <c r="GQ312" s="69"/>
      <c r="GR312" s="69"/>
      <c r="GS312" s="69"/>
      <c r="GT312" s="69"/>
      <c r="GU312" s="69"/>
      <c r="GV312" s="69"/>
      <c r="GW312" s="69"/>
      <c r="GX312" s="69"/>
      <c r="GY312" s="69"/>
      <c r="GZ312" s="69"/>
      <c r="HA312" s="69"/>
      <c r="HB312" s="69"/>
      <c r="HC312" s="69"/>
      <c r="HD312" s="69"/>
    </row>
    <row r="313" spans="1:212" ht="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FY313" s="70"/>
      <c r="FZ313" s="69"/>
      <c r="GA313" s="69"/>
      <c r="GB313" s="69"/>
      <c r="GC313" s="69"/>
      <c r="GD313" s="69"/>
      <c r="GE313" s="69"/>
      <c r="GF313" s="69"/>
      <c r="GG313" s="69"/>
      <c r="GH313" s="69"/>
      <c r="GI313" s="69"/>
      <c r="GJ313" s="69"/>
      <c r="GK313" s="69"/>
      <c r="GL313" s="69"/>
      <c r="GM313" s="69"/>
      <c r="GN313" s="69"/>
      <c r="GO313" s="69"/>
      <c r="GP313" s="69"/>
      <c r="GQ313" s="69"/>
      <c r="GR313" s="69"/>
      <c r="GS313" s="69"/>
      <c r="GT313" s="69"/>
      <c r="GU313" s="69"/>
      <c r="GV313" s="69"/>
      <c r="GW313" s="69"/>
      <c r="GX313" s="69"/>
      <c r="GY313" s="69"/>
      <c r="GZ313" s="69"/>
      <c r="HA313" s="69"/>
      <c r="HB313" s="69"/>
      <c r="HC313" s="69"/>
      <c r="HD313" s="69"/>
    </row>
    <row r="314" spans="1:212" ht="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FY314" s="70"/>
      <c r="FZ314" s="69"/>
      <c r="GA314" s="69"/>
      <c r="GB314" s="69"/>
      <c r="GC314" s="69"/>
      <c r="GD314" s="69"/>
      <c r="GE314" s="69"/>
      <c r="GF314" s="69"/>
      <c r="GG314" s="69"/>
      <c r="GH314" s="69"/>
      <c r="GI314" s="69"/>
      <c r="GJ314" s="69"/>
      <c r="GK314" s="69"/>
      <c r="GL314" s="69"/>
      <c r="GM314" s="69"/>
      <c r="GN314" s="69"/>
      <c r="GO314" s="69"/>
      <c r="GP314" s="69"/>
      <c r="GQ314" s="69"/>
      <c r="GR314" s="69"/>
      <c r="GS314" s="69"/>
      <c r="GT314" s="69"/>
      <c r="GU314" s="69"/>
      <c r="GV314" s="69"/>
      <c r="GW314" s="69"/>
      <c r="GX314" s="69"/>
      <c r="GY314" s="69"/>
      <c r="GZ314" s="69"/>
      <c r="HA314" s="69"/>
      <c r="HB314" s="69"/>
      <c r="HC314" s="69"/>
      <c r="HD314" s="69"/>
    </row>
    <row r="315" spans="1:212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FY315" s="70"/>
      <c r="FZ315" s="69"/>
      <c r="GA315" s="69"/>
      <c r="GB315" s="69"/>
      <c r="GC315" s="69"/>
      <c r="GD315" s="69"/>
      <c r="GE315" s="69"/>
      <c r="GF315" s="69"/>
      <c r="GG315" s="69"/>
      <c r="GH315" s="69"/>
      <c r="GI315" s="69"/>
      <c r="GJ315" s="69"/>
      <c r="GK315" s="69"/>
      <c r="GL315" s="69"/>
      <c r="GM315" s="69"/>
      <c r="GN315" s="69"/>
      <c r="GO315" s="69"/>
      <c r="GP315" s="69"/>
      <c r="GQ315" s="69"/>
      <c r="GR315" s="69"/>
      <c r="GS315" s="69"/>
      <c r="GT315" s="69"/>
      <c r="GU315" s="69"/>
      <c r="GV315" s="69"/>
      <c r="GW315" s="69"/>
      <c r="GX315" s="69"/>
      <c r="GY315" s="69"/>
      <c r="GZ315" s="69"/>
      <c r="HA315" s="69"/>
      <c r="HB315" s="69"/>
      <c r="HC315" s="69"/>
      <c r="HD315" s="69"/>
    </row>
    <row r="316" spans="1:212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FY316" s="70"/>
      <c r="FZ316" s="69"/>
      <c r="GA316" s="69"/>
      <c r="GB316" s="69"/>
      <c r="GC316" s="69"/>
      <c r="GD316" s="69"/>
      <c r="GE316" s="69"/>
      <c r="GF316" s="69"/>
      <c r="GG316" s="69"/>
      <c r="GH316" s="69"/>
      <c r="GI316" s="69"/>
      <c r="GJ316" s="69"/>
      <c r="GK316" s="69"/>
      <c r="GL316" s="69"/>
      <c r="GM316" s="69"/>
      <c r="GN316" s="69"/>
      <c r="GO316" s="69"/>
      <c r="GP316" s="69"/>
      <c r="GQ316" s="69"/>
      <c r="GR316" s="69"/>
      <c r="GS316" s="69"/>
      <c r="GT316" s="69"/>
      <c r="GU316" s="69"/>
      <c r="GV316" s="69"/>
      <c r="GW316" s="69"/>
      <c r="GX316" s="69"/>
      <c r="GY316" s="69"/>
      <c r="GZ316" s="69"/>
      <c r="HA316" s="69"/>
      <c r="HB316" s="69"/>
      <c r="HC316" s="69"/>
      <c r="HD316" s="69"/>
    </row>
    <row r="317" spans="1:212" ht="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FY317" s="70"/>
      <c r="FZ317" s="69"/>
      <c r="GA317" s="69"/>
      <c r="GB317" s="69"/>
      <c r="GC317" s="69"/>
      <c r="GD317" s="69"/>
      <c r="GE317" s="69"/>
      <c r="GF317" s="69"/>
      <c r="GG317" s="69"/>
      <c r="GH317" s="69"/>
      <c r="GI317" s="69"/>
      <c r="GJ317" s="69"/>
      <c r="GK317" s="69"/>
      <c r="GL317" s="69"/>
      <c r="GM317" s="69"/>
      <c r="GN317" s="69"/>
      <c r="GO317" s="69"/>
      <c r="GP317" s="69"/>
      <c r="GQ317" s="69"/>
      <c r="GR317" s="69"/>
      <c r="GS317" s="69"/>
      <c r="GT317" s="69"/>
      <c r="GU317" s="69"/>
      <c r="GV317" s="69"/>
      <c r="GW317" s="69"/>
      <c r="GX317" s="69"/>
      <c r="GY317" s="69"/>
      <c r="GZ317" s="69"/>
      <c r="HA317" s="69"/>
      <c r="HB317" s="69"/>
      <c r="HC317" s="69"/>
      <c r="HD317" s="69"/>
    </row>
    <row r="318" spans="1:212" ht="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FY318" s="70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  <c r="GV318" s="69"/>
      <c r="GW318" s="69"/>
      <c r="GX318" s="69"/>
      <c r="GY318" s="69"/>
      <c r="GZ318" s="69"/>
      <c r="HA318" s="69"/>
      <c r="HB318" s="69"/>
      <c r="HC318" s="69"/>
      <c r="HD318" s="69"/>
    </row>
    <row r="319" spans="1:212" ht="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FY319" s="70"/>
      <c r="FZ319" s="69"/>
      <c r="GA319" s="69"/>
      <c r="GB319" s="69"/>
      <c r="GC319" s="69"/>
      <c r="GD319" s="69"/>
      <c r="GE319" s="69"/>
      <c r="GF319" s="69"/>
      <c r="GG319" s="69"/>
      <c r="GH319" s="69"/>
      <c r="GI319" s="69"/>
      <c r="GJ319" s="69"/>
      <c r="GK319" s="69"/>
      <c r="GL319" s="69"/>
      <c r="GM319" s="69"/>
      <c r="GN319" s="69"/>
      <c r="GO319" s="69"/>
      <c r="GP319" s="69"/>
      <c r="GQ319" s="69"/>
      <c r="GR319" s="69"/>
      <c r="GS319" s="69"/>
      <c r="GT319" s="69"/>
      <c r="GU319" s="69"/>
      <c r="GV319" s="69"/>
      <c r="GW319" s="69"/>
      <c r="GX319" s="69"/>
      <c r="GY319" s="69"/>
      <c r="GZ319" s="69"/>
      <c r="HA319" s="69"/>
      <c r="HB319" s="69"/>
      <c r="HC319" s="69"/>
      <c r="HD319" s="69"/>
    </row>
    <row r="320" spans="1:212" ht="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FY320" s="70"/>
      <c r="FZ320" s="69"/>
      <c r="GA320" s="69"/>
      <c r="GB320" s="69"/>
      <c r="GC320" s="69"/>
      <c r="GD320" s="69"/>
      <c r="GE320" s="69"/>
      <c r="GF320" s="69"/>
      <c r="GG320" s="69"/>
      <c r="GH320" s="69"/>
      <c r="GI320" s="69"/>
      <c r="GJ320" s="69"/>
      <c r="GK320" s="69"/>
      <c r="GL320" s="69"/>
      <c r="GM320" s="69"/>
      <c r="GN320" s="69"/>
      <c r="GO320" s="69"/>
      <c r="GP320" s="69"/>
      <c r="GQ320" s="69"/>
      <c r="GR320" s="69"/>
      <c r="GS320" s="69"/>
      <c r="GT320" s="69"/>
      <c r="GU320" s="69"/>
      <c r="GV320" s="69"/>
      <c r="GW320" s="69"/>
      <c r="GX320" s="69"/>
      <c r="GY320" s="69"/>
      <c r="GZ320" s="69"/>
      <c r="HA320" s="69"/>
      <c r="HB320" s="69"/>
      <c r="HC320" s="69"/>
      <c r="HD320" s="69"/>
    </row>
    <row r="321" spans="1:212" ht="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FY321" s="70"/>
      <c r="FZ321" s="69"/>
      <c r="GA321" s="69"/>
      <c r="GB321" s="69"/>
      <c r="GC321" s="69"/>
      <c r="GD321" s="69"/>
      <c r="GE321" s="69"/>
      <c r="GF321" s="69"/>
      <c r="GG321" s="69"/>
      <c r="GH321" s="69"/>
      <c r="GI321" s="69"/>
      <c r="GJ321" s="69"/>
      <c r="GK321" s="69"/>
      <c r="GL321" s="69"/>
      <c r="GM321" s="69"/>
      <c r="GN321" s="69"/>
      <c r="GO321" s="69"/>
      <c r="GP321" s="69"/>
      <c r="GQ321" s="69"/>
      <c r="GR321" s="69"/>
      <c r="GS321" s="69"/>
      <c r="GT321" s="69"/>
      <c r="GU321" s="69"/>
      <c r="GV321" s="69"/>
      <c r="GW321" s="69"/>
      <c r="GX321" s="69"/>
      <c r="GY321" s="69"/>
      <c r="GZ321" s="69"/>
      <c r="HA321" s="69"/>
      <c r="HB321" s="69"/>
      <c r="HC321" s="69"/>
      <c r="HD321" s="69"/>
    </row>
    <row r="322" spans="1:212" ht="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FY322" s="70"/>
      <c r="FZ322" s="69"/>
      <c r="GA322" s="69"/>
      <c r="GB322" s="69"/>
      <c r="GC322" s="69"/>
      <c r="GD322" s="69"/>
      <c r="GE322" s="69"/>
      <c r="GF322" s="69"/>
      <c r="GG322" s="69"/>
      <c r="GH322" s="69"/>
      <c r="GI322" s="69"/>
      <c r="GJ322" s="69"/>
      <c r="GK322" s="69"/>
      <c r="GL322" s="69"/>
      <c r="GM322" s="69"/>
      <c r="GN322" s="69"/>
      <c r="GO322" s="69"/>
      <c r="GP322" s="69"/>
      <c r="GQ322" s="69"/>
      <c r="GR322" s="69"/>
      <c r="GS322" s="69"/>
      <c r="GT322" s="69"/>
      <c r="GU322" s="69"/>
      <c r="GV322" s="69"/>
      <c r="GW322" s="69"/>
      <c r="GX322" s="69"/>
      <c r="GY322" s="69"/>
      <c r="GZ322" s="69"/>
      <c r="HA322" s="69"/>
      <c r="HB322" s="69"/>
      <c r="HC322" s="69"/>
      <c r="HD322" s="69"/>
    </row>
    <row r="323" spans="1:212" ht="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FY323" s="70"/>
      <c r="FZ323" s="69"/>
      <c r="GA323" s="69"/>
      <c r="GB323" s="69"/>
      <c r="GC323" s="69"/>
      <c r="GD323" s="69"/>
      <c r="GE323" s="69"/>
      <c r="GF323" s="69"/>
      <c r="GG323" s="69"/>
      <c r="GH323" s="69"/>
      <c r="GI323" s="69"/>
      <c r="GJ323" s="69"/>
      <c r="GK323" s="69"/>
      <c r="GL323" s="69"/>
      <c r="GM323" s="69"/>
      <c r="GN323" s="69"/>
      <c r="GO323" s="69"/>
      <c r="GP323" s="69"/>
      <c r="GQ323" s="69"/>
      <c r="GR323" s="69"/>
      <c r="GS323" s="69"/>
      <c r="GT323" s="69"/>
      <c r="GU323" s="69"/>
      <c r="GV323" s="69"/>
      <c r="GW323" s="69"/>
      <c r="GX323" s="69"/>
      <c r="GY323" s="69"/>
      <c r="GZ323" s="69"/>
      <c r="HA323" s="69"/>
      <c r="HB323" s="69"/>
      <c r="HC323" s="69"/>
      <c r="HD323" s="69"/>
    </row>
    <row r="324" spans="1:212" ht="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FY324" s="70"/>
      <c r="FZ324" s="69"/>
      <c r="GA324" s="69"/>
      <c r="GB324" s="69"/>
      <c r="GC324" s="69"/>
      <c r="GD324" s="69"/>
      <c r="GE324" s="69"/>
      <c r="GF324" s="69"/>
      <c r="GG324" s="69"/>
      <c r="GH324" s="69"/>
      <c r="GI324" s="69"/>
      <c r="GJ324" s="69"/>
      <c r="GK324" s="69"/>
      <c r="GL324" s="69"/>
      <c r="GM324" s="69"/>
      <c r="GN324" s="69"/>
      <c r="GO324" s="69"/>
      <c r="GP324" s="69"/>
      <c r="GQ324" s="69"/>
      <c r="GR324" s="69"/>
      <c r="GS324" s="69"/>
      <c r="GT324" s="69"/>
      <c r="GU324" s="69"/>
      <c r="GV324" s="69"/>
      <c r="GW324" s="69"/>
      <c r="GX324" s="69"/>
      <c r="GY324" s="69"/>
      <c r="GZ324" s="69"/>
      <c r="HA324" s="69"/>
      <c r="HB324" s="69"/>
      <c r="HC324" s="69"/>
      <c r="HD324" s="69"/>
    </row>
    <row r="325" spans="1:212" ht="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FY325" s="70"/>
      <c r="FZ325" s="69"/>
      <c r="GA325" s="69"/>
      <c r="GB325" s="69"/>
      <c r="GC325" s="69"/>
      <c r="GD325" s="69"/>
      <c r="GE325" s="69"/>
      <c r="GF325" s="69"/>
      <c r="GG325" s="69"/>
      <c r="GH325" s="69"/>
      <c r="GI325" s="69"/>
      <c r="GJ325" s="69"/>
      <c r="GK325" s="69"/>
      <c r="GL325" s="69"/>
      <c r="GM325" s="69"/>
      <c r="GN325" s="69"/>
      <c r="GO325" s="69"/>
      <c r="GP325" s="69"/>
      <c r="GQ325" s="69"/>
      <c r="GR325" s="69"/>
      <c r="GS325" s="69"/>
      <c r="GT325" s="69"/>
      <c r="GU325" s="69"/>
      <c r="GV325" s="69"/>
      <c r="GW325" s="69"/>
      <c r="GX325" s="69"/>
      <c r="GY325" s="69"/>
      <c r="GZ325" s="69"/>
      <c r="HA325" s="69"/>
      <c r="HB325" s="69"/>
      <c r="HC325" s="69"/>
      <c r="HD325" s="69"/>
    </row>
    <row r="326" spans="1:212" ht="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FY326" s="70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  <c r="GV326" s="69"/>
      <c r="GW326" s="69"/>
      <c r="GX326" s="69"/>
      <c r="GY326" s="69"/>
      <c r="GZ326" s="69"/>
      <c r="HA326" s="69"/>
      <c r="HB326" s="69"/>
      <c r="HC326" s="69"/>
      <c r="HD326" s="69"/>
    </row>
    <row r="327" spans="1:212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FY327" s="70"/>
      <c r="FZ327" s="69"/>
      <c r="GA327" s="69"/>
      <c r="GB327" s="69"/>
      <c r="GC327" s="69"/>
      <c r="GD327" s="69"/>
      <c r="GE327" s="69"/>
      <c r="GF327" s="69"/>
      <c r="GG327" s="69"/>
      <c r="GH327" s="69"/>
      <c r="GI327" s="69"/>
      <c r="GJ327" s="69"/>
      <c r="GK327" s="69"/>
      <c r="GL327" s="69"/>
      <c r="GM327" s="69"/>
      <c r="GN327" s="69"/>
      <c r="GO327" s="69"/>
      <c r="GP327" s="69"/>
      <c r="GQ327" s="69"/>
      <c r="GR327" s="69"/>
      <c r="GS327" s="69"/>
      <c r="GT327" s="69"/>
      <c r="GU327" s="69"/>
      <c r="GV327" s="69"/>
      <c r="GW327" s="69"/>
      <c r="GX327" s="69"/>
      <c r="GY327" s="69"/>
      <c r="GZ327" s="69"/>
      <c r="HA327" s="69"/>
      <c r="HB327" s="69"/>
      <c r="HC327" s="69"/>
      <c r="HD327" s="69"/>
    </row>
    <row r="328" spans="1:212" ht="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FY328" s="70"/>
      <c r="FZ328" s="69"/>
      <c r="GA328" s="69"/>
      <c r="GB328" s="69"/>
      <c r="GC328" s="69"/>
      <c r="GD328" s="69"/>
      <c r="GE328" s="69"/>
      <c r="GF328" s="69"/>
      <c r="GG328" s="69"/>
      <c r="GH328" s="69"/>
      <c r="GI328" s="69"/>
      <c r="GJ328" s="69"/>
      <c r="GK328" s="69"/>
      <c r="GL328" s="69"/>
      <c r="GM328" s="69"/>
      <c r="GN328" s="69"/>
      <c r="GO328" s="69"/>
      <c r="GP328" s="69"/>
      <c r="GQ328" s="69"/>
      <c r="GR328" s="69"/>
      <c r="GS328" s="69"/>
      <c r="GT328" s="69"/>
      <c r="GU328" s="69"/>
      <c r="GV328" s="69"/>
      <c r="GW328" s="69"/>
      <c r="GX328" s="69"/>
      <c r="GY328" s="69"/>
      <c r="GZ328" s="69"/>
      <c r="HA328" s="69"/>
      <c r="HB328" s="69"/>
      <c r="HC328" s="69"/>
      <c r="HD328" s="69"/>
    </row>
    <row r="329" spans="1:212" ht="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FY329" s="70"/>
      <c r="FZ329" s="69"/>
      <c r="GA329" s="69"/>
      <c r="GB329" s="69"/>
      <c r="GC329" s="69"/>
      <c r="GD329" s="69"/>
      <c r="GE329" s="69"/>
      <c r="GF329" s="69"/>
      <c r="GG329" s="69"/>
      <c r="GH329" s="69"/>
      <c r="GI329" s="69"/>
      <c r="GJ329" s="69"/>
      <c r="GK329" s="69"/>
      <c r="GL329" s="69"/>
      <c r="GM329" s="69"/>
      <c r="GN329" s="69"/>
      <c r="GO329" s="69"/>
      <c r="GP329" s="69"/>
      <c r="GQ329" s="69"/>
      <c r="GR329" s="69"/>
      <c r="GS329" s="69"/>
      <c r="GT329" s="69"/>
      <c r="GU329" s="69"/>
      <c r="GV329" s="69"/>
      <c r="GW329" s="69"/>
      <c r="GX329" s="69"/>
      <c r="GY329" s="69"/>
      <c r="GZ329" s="69"/>
      <c r="HA329" s="69"/>
      <c r="HB329" s="69"/>
      <c r="HC329" s="69"/>
      <c r="HD329" s="69"/>
    </row>
    <row r="330" spans="1:212" ht="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FY330" s="70"/>
      <c r="FZ330" s="69"/>
      <c r="GA330" s="69"/>
      <c r="GB330" s="69"/>
      <c r="GC330" s="69"/>
      <c r="GD330" s="69"/>
      <c r="GE330" s="69"/>
      <c r="GF330" s="69"/>
      <c r="GG330" s="69"/>
      <c r="GH330" s="69"/>
      <c r="GI330" s="69"/>
      <c r="GJ330" s="69"/>
      <c r="GK330" s="69"/>
      <c r="GL330" s="69"/>
      <c r="GM330" s="69"/>
      <c r="GN330" s="69"/>
      <c r="GO330" s="69"/>
      <c r="GP330" s="69"/>
      <c r="GQ330" s="69"/>
      <c r="GR330" s="69"/>
      <c r="GS330" s="69"/>
      <c r="GT330" s="69"/>
      <c r="GU330" s="69"/>
      <c r="GV330" s="69"/>
      <c r="GW330" s="69"/>
      <c r="GX330" s="69"/>
      <c r="GY330" s="69"/>
      <c r="GZ330" s="69"/>
      <c r="HA330" s="69"/>
      <c r="HB330" s="69"/>
      <c r="HC330" s="69"/>
      <c r="HD330" s="69"/>
    </row>
    <row r="331" spans="1:212" ht="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FY331" s="70"/>
      <c r="FZ331" s="69"/>
      <c r="GA331" s="69"/>
      <c r="GB331" s="69"/>
      <c r="GC331" s="69"/>
      <c r="GD331" s="69"/>
      <c r="GE331" s="69"/>
      <c r="GF331" s="69"/>
      <c r="GG331" s="69"/>
      <c r="GH331" s="69"/>
      <c r="GI331" s="69"/>
      <c r="GJ331" s="69"/>
      <c r="GK331" s="69"/>
      <c r="GL331" s="69"/>
      <c r="GM331" s="69"/>
      <c r="GN331" s="69"/>
      <c r="GO331" s="69"/>
      <c r="GP331" s="69"/>
      <c r="GQ331" s="69"/>
      <c r="GR331" s="69"/>
      <c r="GS331" s="69"/>
      <c r="GT331" s="69"/>
      <c r="GU331" s="69"/>
      <c r="GV331" s="69"/>
      <c r="GW331" s="69"/>
      <c r="GX331" s="69"/>
      <c r="GY331" s="69"/>
      <c r="GZ331" s="69"/>
      <c r="HA331" s="69"/>
      <c r="HB331" s="69"/>
      <c r="HC331" s="69"/>
      <c r="HD331" s="69"/>
    </row>
    <row r="332" spans="1:212" ht="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FY332" s="70"/>
      <c r="FZ332" s="69"/>
      <c r="GA332" s="69"/>
      <c r="GB332" s="69"/>
      <c r="GC332" s="69"/>
      <c r="GD332" s="69"/>
      <c r="GE332" s="69"/>
      <c r="GF332" s="69"/>
      <c r="GG332" s="69"/>
      <c r="GH332" s="69"/>
      <c r="GI332" s="69"/>
      <c r="GJ332" s="69"/>
      <c r="GK332" s="69"/>
      <c r="GL332" s="69"/>
      <c r="GM332" s="69"/>
      <c r="GN332" s="69"/>
      <c r="GO332" s="69"/>
      <c r="GP332" s="69"/>
      <c r="GQ332" s="69"/>
      <c r="GR332" s="69"/>
      <c r="GS332" s="69"/>
      <c r="GT332" s="69"/>
      <c r="GU332" s="69"/>
      <c r="GV332" s="69"/>
      <c r="GW332" s="69"/>
      <c r="GX332" s="69"/>
      <c r="GY332" s="69"/>
      <c r="GZ332" s="69"/>
      <c r="HA332" s="69"/>
      <c r="HB332" s="69"/>
      <c r="HC332" s="69"/>
      <c r="HD332" s="69"/>
    </row>
    <row r="333" spans="1:212" ht="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FY333" s="70"/>
      <c r="FZ333" s="69"/>
      <c r="GA333" s="69"/>
      <c r="GB333" s="69"/>
      <c r="GC333" s="69"/>
      <c r="GD333" s="69"/>
      <c r="GE333" s="69"/>
      <c r="GF333" s="69"/>
      <c r="GG333" s="69"/>
      <c r="GH333" s="69"/>
      <c r="GI333" s="69"/>
      <c r="GJ333" s="69"/>
      <c r="GK333" s="69"/>
      <c r="GL333" s="69"/>
      <c r="GM333" s="69"/>
      <c r="GN333" s="69"/>
      <c r="GO333" s="69"/>
      <c r="GP333" s="69"/>
      <c r="GQ333" s="69"/>
      <c r="GR333" s="69"/>
      <c r="GS333" s="69"/>
      <c r="GT333" s="69"/>
      <c r="GU333" s="69"/>
      <c r="GV333" s="69"/>
      <c r="GW333" s="69"/>
      <c r="GX333" s="69"/>
      <c r="GY333" s="69"/>
      <c r="GZ333" s="69"/>
      <c r="HA333" s="69"/>
      <c r="HB333" s="69"/>
      <c r="HC333" s="69"/>
      <c r="HD333" s="69"/>
    </row>
    <row r="334" spans="1:212" ht="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FY334" s="70"/>
      <c r="FZ334" s="69"/>
      <c r="GA334" s="69"/>
      <c r="GB334" s="69"/>
      <c r="GC334" s="69"/>
      <c r="GD334" s="69"/>
      <c r="GE334" s="69"/>
      <c r="GF334" s="69"/>
      <c r="GG334" s="69"/>
      <c r="GH334" s="69"/>
      <c r="GI334" s="69"/>
      <c r="GJ334" s="69"/>
      <c r="GK334" s="69"/>
      <c r="GL334" s="69"/>
      <c r="GM334" s="69"/>
      <c r="GN334" s="69"/>
      <c r="GO334" s="69"/>
      <c r="GP334" s="69"/>
      <c r="GQ334" s="69"/>
      <c r="GR334" s="69"/>
      <c r="GS334" s="69"/>
      <c r="GT334" s="69"/>
      <c r="GU334" s="69"/>
      <c r="GV334" s="69"/>
      <c r="GW334" s="69"/>
      <c r="GX334" s="69"/>
      <c r="GY334" s="69"/>
      <c r="GZ334" s="69"/>
      <c r="HA334" s="69"/>
      <c r="HB334" s="69"/>
      <c r="HC334" s="69"/>
      <c r="HD334" s="69"/>
    </row>
    <row r="335" spans="1:212" ht="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FY335" s="70"/>
      <c r="FZ335" s="69"/>
      <c r="GA335" s="69"/>
      <c r="GB335" s="69"/>
      <c r="GC335" s="69"/>
      <c r="GD335" s="69"/>
      <c r="GE335" s="69"/>
      <c r="GF335" s="69"/>
      <c r="GG335" s="69"/>
      <c r="GH335" s="69"/>
      <c r="GI335" s="69"/>
      <c r="GJ335" s="69"/>
      <c r="GK335" s="69"/>
      <c r="GL335" s="69"/>
      <c r="GM335" s="69"/>
      <c r="GN335" s="69"/>
      <c r="GO335" s="69"/>
      <c r="GP335" s="69"/>
      <c r="GQ335" s="69"/>
      <c r="GR335" s="69"/>
      <c r="GS335" s="69"/>
      <c r="GT335" s="69"/>
      <c r="GU335" s="69"/>
      <c r="GV335" s="69"/>
      <c r="GW335" s="69"/>
      <c r="GX335" s="69"/>
      <c r="GY335" s="69"/>
      <c r="GZ335" s="69"/>
      <c r="HA335" s="69"/>
      <c r="HB335" s="69"/>
      <c r="HC335" s="69"/>
      <c r="HD335" s="69"/>
    </row>
    <row r="336" spans="1:212" ht="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FY336" s="70"/>
      <c r="FZ336" s="69"/>
      <c r="GA336" s="69"/>
      <c r="GB336" s="69"/>
      <c r="GC336" s="69"/>
      <c r="GD336" s="69"/>
      <c r="GE336" s="69"/>
      <c r="GF336" s="69"/>
      <c r="GG336" s="69"/>
      <c r="GH336" s="69"/>
      <c r="GI336" s="69"/>
      <c r="GJ336" s="69"/>
      <c r="GK336" s="69"/>
      <c r="GL336" s="69"/>
      <c r="GM336" s="69"/>
      <c r="GN336" s="69"/>
      <c r="GO336" s="69"/>
      <c r="GP336" s="69"/>
      <c r="GQ336" s="69"/>
      <c r="GR336" s="69"/>
      <c r="GS336" s="69"/>
      <c r="GT336" s="69"/>
      <c r="GU336" s="69"/>
      <c r="GV336" s="69"/>
      <c r="GW336" s="69"/>
      <c r="GX336" s="69"/>
      <c r="GY336" s="69"/>
      <c r="GZ336" s="69"/>
      <c r="HA336" s="69"/>
      <c r="HB336" s="69"/>
      <c r="HC336" s="69"/>
      <c r="HD336" s="69"/>
    </row>
    <row r="337" spans="1:212" ht="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FY337" s="70"/>
      <c r="FZ337" s="69"/>
      <c r="GA337" s="69"/>
      <c r="GB337" s="69"/>
      <c r="GC337" s="69"/>
      <c r="GD337" s="69"/>
      <c r="GE337" s="69"/>
      <c r="GF337" s="69"/>
      <c r="GG337" s="69"/>
      <c r="GH337" s="69"/>
      <c r="GI337" s="69"/>
      <c r="GJ337" s="69"/>
      <c r="GK337" s="69"/>
      <c r="GL337" s="69"/>
      <c r="GM337" s="69"/>
      <c r="GN337" s="69"/>
      <c r="GO337" s="69"/>
      <c r="GP337" s="69"/>
      <c r="GQ337" s="69"/>
      <c r="GR337" s="69"/>
      <c r="GS337" s="69"/>
      <c r="GT337" s="69"/>
      <c r="GU337" s="69"/>
      <c r="GV337" s="69"/>
      <c r="GW337" s="69"/>
      <c r="GX337" s="69"/>
      <c r="GY337" s="69"/>
      <c r="GZ337" s="69"/>
      <c r="HA337" s="69"/>
      <c r="HB337" s="69"/>
      <c r="HC337" s="69"/>
      <c r="HD337" s="69"/>
    </row>
    <row r="338" spans="1:212" ht="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FY338" s="70"/>
      <c r="FZ338" s="69"/>
      <c r="GA338" s="69"/>
      <c r="GB338" s="69"/>
      <c r="GC338" s="69"/>
      <c r="GD338" s="69"/>
      <c r="GE338" s="69"/>
      <c r="GF338" s="69"/>
      <c r="GG338" s="69"/>
      <c r="GH338" s="69"/>
      <c r="GI338" s="69"/>
      <c r="GJ338" s="69"/>
      <c r="GK338" s="69"/>
      <c r="GL338" s="69"/>
      <c r="GM338" s="69"/>
      <c r="GN338" s="69"/>
      <c r="GO338" s="69"/>
      <c r="GP338" s="69"/>
      <c r="GQ338" s="69"/>
      <c r="GR338" s="69"/>
      <c r="GS338" s="69"/>
      <c r="GT338" s="69"/>
      <c r="GU338" s="69"/>
      <c r="GV338" s="69"/>
      <c r="GW338" s="69"/>
      <c r="GX338" s="69"/>
      <c r="GY338" s="69"/>
      <c r="GZ338" s="69"/>
      <c r="HA338" s="69"/>
      <c r="HB338" s="69"/>
      <c r="HC338" s="69"/>
      <c r="HD338" s="69"/>
    </row>
    <row r="339" spans="1:212" ht="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FY339" s="70"/>
      <c r="FZ339" s="69"/>
      <c r="GA339" s="69"/>
      <c r="GB339" s="69"/>
      <c r="GC339" s="69"/>
      <c r="GD339" s="69"/>
      <c r="GE339" s="69"/>
      <c r="GF339" s="69"/>
      <c r="GG339" s="69"/>
      <c r="GH339" s="69"/>
      <c r="GI339" s="69"/>
      <c r="GJ339" s="69"/>
      <c r="GK339" s="69"/>
      <c r="GL339" s="69"/>
      <c r="GM339" s="69"/>
      <c r="GN339" s="69"/>
      <c r="GO339" s="69"/>
      <c r="GP339" s="69"/>
      <c r="GQ339" s="69"/>
      <c r="GR339" s="69"/>
      <c r="GS339" s="69"/>
      <c r="GT339" s="69"/>
      <c r="GU339" s="69"/>
      <c r="GV339" s="69"/>
      <c r="GW339" s="69"/>
      <c r="GX339" s="69"/>
      <c r="GY339" s="69"/>
      <c r="GZ339" s="69"/>
      <c r="HA339" s="69"/>
      <c r="HB339" s="69"/>
      <c r="HC339" s="69"/>
      <c r="HD339" s="69"/>
    </row>
    <row r="340" spans="1:212" ht="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FY340" s="70"/>
      <c r="FZ340" s="69"/>
      <c r="GA340" s="69"/>
      <c r="GB340" s="69"/>
      <c r="GC340" s="69"/>
      <c r="GD340" s="69"/>
      <c r="GE340" s="69"/>
      <c r="GF340" s="69"/>
      <c r="GG340" s="69"/>
      <c r="GH340" s="69"/>
      <c r="GI340" s="69"/>
      <c r="GJ340" s="69"/>
      <c r="GK340" s="69"/>
      <c r="GL340" s="69"/>
      <c r="GM340" s="69"/>
      <c r="GN340" s="69"/>
      <c r="GO340" s="69"/>
      <c r="GP340" s="69"/>
      <c r="GQ340" s="69"/>
      <c r="GR340" s="69"/>
      <c r="GS340" s="69"/>
      <c r="GT340" s="69"/>
      <c r="GU340" s="69"/>
      <c r="GV340" s="69"/>
      <c r="GW340" s="69"/>
      <c r="GX340" s="69"/>
      <c r="GY340" s="69"/>
      <c r="GZ340" s="69"/>
      <c r="HA340" s="69"/>
      <c r="HB340" s="69"/>
      <c r="HC340" s="69"/>
      <c r="HD340" s="69"/>
    </row>
    <row r="341" spans="1:212" ht="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FY341" s="70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  <c r="GV341" s="69"/>
      <c r="GW341" s="69"/>
      <c r="GX341" s="69"/>
      <c r="GY341" s="69"/>
      <c r="GZ341" s="69"/>
      <c r="HA341" s="69"/>
      <c r="HB341" s="69"/>
      <c r="HC341" s="69"/>
      <c r="HD341" s="69"/>
    </row>
    <row r="342" spans="1:212" ht="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FY342" s="70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</row>
    <row r="343" spans="1:212" ht="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FY343" s="70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</row>
    <row r="344" spans="1:212" ht="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FY344" s="70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  <c r="GV344" s="69"/>
      <c r="GW344" s="69"/>
      <c r="GX344" s="69"/>
      <c r="GY344" s="69"/>
      <c r="GZ344" s="69"/>
      <c r="HA344" s="69"/>
      <c r="HB344" s="69"/>
      <c r="HC344" s="69"/>
      <c r="HD344" s="69"/>
    </row>
    <row r="345" spans="1:212" ht="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FY345" s="70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</row>
    <row r="346" spans="1:212" ht="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FY346" s="70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  <c r="GV346" s="69"/>
      <c r="GW346" s="69"/>
      <c r="GX346" s="69"/>
      <c r="GY346" s="69"/>
      <c r="GZ346" s="69"/>
      <c r="HA346" s="69"/>
      <c r="HB346" s="69"/>
      <c r="HC346" s="69"/>
      <c r="HD346" s="69"/>
    </row>
    <row r="347" spans="1:212" ht="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FY347" s="70"/>
      <c r="FZ347" s="69"/>
      <c r="GA347" s="69"/>
      <c r="GB347" s="69"/>
      <c r="GC347" s="69"/>
      <c r="GD347" s="69"/>
      <c r="GE347" s="69"/>
      <c r="GF347" s="69"/>
      <c r="GG347" s="69"/>
      <c r="GH347" s="69"/>
      <c r="GI347" s="69"/>
      <c r="GJ347" s="69"/>
      <c r="GK347" s="69"/>
      <c r="GL347" s="69"/>
      <c r="GM347" s="69"/>
      <c r="GN347" s="69"/>
      <c r="GO347" s="69"/>
      <c r="GP347" s="69"/>
      <c r="GQ347" s="69"/>
      <c r="GR347" s="69"/>
      <c r="GS347" s="69"/>
      <c r="GT347" s="69"/>
      <c r="GU347" s="69"/>
      <c r="GV347" s="69"/>
      <c r="GW347" s="69"/>
      <c r="GX347" s="69"/>
      <c r="GY347" s="69"/>
      <c r="GZ347" s="69"/>
      <c r="HA347" s="69"/>
      <c r="HB347" s="69"/>
      <c r="HC347" s="69"/>
      <c r="HD347" s="69"/>
    </row>
    <row r="348" spans="1:212" ht="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FY348" s="70"/>
      <c r="FZ348" s="69"/>
      <c r="GA348" s="69"/>
      <c r="GB348" s="69"/>
      <c r="GC348" s="69"/>
      <c r="GD348" s="69"/>
      <c r="GE348" s="69"/>
      <c r="GF348" s="69"/>
      <c r="GG348" s="69"/>
      <c r="GH348" s="69"/>
      <c r="GI348" s="69"/>
      <c r="GJ348" s="69"/>
      <c r="GK348" s="69"/>
      <c r="GL348" s="69"/>
      <c r="GM348" s="69"/>
      <c r="GN348" s="69"/>
      <c r="GO348" s="69"/>
      <c r="GP348" s="69"/>
      <c r="GQ348" s="69"/>
      <c r="GR348" s="69"/>
      <c r="GS348" s="69"/>
      <c r="GT348" s="69"/>
      <c r="GU348" s="69"/>
      <c r="GV348" s="69"/>
      <c r="GW348" s="69"/>
      <c r="GX348" s="69"/>
      <c r="GY348" s="69"/>
      <c r="GZ348" s="69"/>
      <c r="HA348" s="69"/>
      <c r="HB348" s="69"/>
      <c r="HC348" s="69"/>
      <c r="HD348" s="69"/>
    </row>
    <row r="349" spans="1:212" ht="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FY349" s="70"/>
      <c r="FZ349" s="69"/>
      <c r="GA349" s="69"/>
      <c r="GB349" s="69"/>
      <c r="GC349" s="69"/>
      <c r="GD349" s="69"/>
      <c r="GE349" s="69"/>
      <c r="GF349" s="69"/>
      <c r="GG349" s="69"/>
      <c r="GH349" s="69"/>
      <c r="GI349" s="69"/>
      <c r="GJ349" s="69"/>
      <c r="GK349" s="69"/>
      <c r="GL349" s="69"/>
      <c r="GM349" s="69"/>
      <c r="GN349" s="69"/>
      <c r="GO349" s="69"/>
      <c r="GP349" s="69"/>
      <c r="GQ349" s="69"/>
      <c r="GR349" s="69"/>
      <c r="GS349" s="69"/>
      <c r="GT349" s="69"/>
      <c r="GU349" s="69"/>
      <c r="GV349" s="69"/>
      <c r="GW349" s="69"/>
      <c r="GX349" s="69"/>
      <c r="GY349" s="69"/>
      <c r="GZ349" s="69"/>
      <c r="HA349" s="69"/>
      <c r="HB349" s="69"/>
      <c r="HC349" s="69"/>
      <c r="HD349" s="69"/>
    </row>
    <row r="350" spans="1:212" ht="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FY350" s="70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  <c r="GV350" s="69"/>
      <c r="GW350" s="69"/>
      <c r="GX350" s="69"/>
      <c r="GY350" s="69"/>
      <c r="GZ350" s="69"/>
      <c r="HA350" s="69"/>
      <c r="HB350" s="69"/>
      <c r="HC350" s="69"/>
      <c r="HD350" s="69"/>
    </row>
    <row r="351" spans="1:212" ht="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FY351" s="70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</row>
    <row r="352" spans="1:212" ht="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FY352" s="70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  <c r="GV352" s="69"/>
      <c r="GW352" s="69"/>
      <c r="GX352" s="69"/>
      <c r="GY352" s="69"/>
      <c r="GZ352" s="69"/>
      <c r="HA352" s="69"/>
      <c r="HB352" s="69"/>
      <c r="HC352" s="69"/>
      <c r="HD352" s="69"/>
    </row>
    <row r="353" spans="1:212" ht="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FY353" s="70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  <c r="GV353" s="69"/>
      <c r="GW353" s="69"/>
      <c r="GX353" s="69"/>
      <c r="GY353" s="69"/>
      <c r="GZ353" s="69"/>
      <c r="HA353" s="69"/>
      <c r="HB353" s="69"/>
      <c r="HC353" s="69"/>
      <c r="HD353" s="69"/>
    </row>
    <row r="354" spans="1:212" ht="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FY354" s="70"/>
      <c r="FZ354" s="69"/>
      <c r="GA354" s="69"/>
      <c r="GB354" s="69"/>
      <c r="GC354" s="69"/>
      <c r="GD354" s="69"/>
      <c r="GE354" s="69"/>
      <c r="GF354" s="69"/>
      <c r="GG354" s="69"/>
      <c r="GH354" s="69"/>
      <c r="GI354" s="69"/>
      <c r="GJ354" s="69"/>
      <c r="GK354" s="69"/>
      <c r="GL354" s="69"/>
      <c r="GM354" s="69"/>
      <c r="GN354" s="69"/>
      <c r="GO354" s="69"/>
      <c r="GP354" s="69"/>
      <c r="GQ354" s="69"/>
      <c r="GR354" s="69"/>
      <c r="GS354" s="69"/>
      <c r="GT354" s="69"/>
      <c r="GU354" s="69"/>
      <c r="GV354" s="69"/>
      <c r="GW354" s="69"/>
      <c r="GX354" s="69"/>
      <c r="GY354" s="69"/>
      <c r="GZ354" s="69"/>
      <c r="HA354" s="69"/>
      <c r="HB354" s="69"/>
      <c r="HC354" s="69"/>
      <c r="HD354" s="69"/>
    </row>
    <row r="355" spans="1:212" ht="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FY355" s="70"/>
      <c r="FZ355" s="69"/>
      <c r="GA355" s="69"/>
      <c r="GB355" s="69"/>
      <c r="GC355" s="69"/>
      <c r="GD355" s="69"/>
      <c r="GE355" s="69"/>
      <c r="GF355" s="69"/>
      <c r="GG355" s="69"/>
      <c r="GH355" s="69"/>
      <c r="GI355" s="69"/>
      <c r="GJ355" s="69"/>
      <c r="GK355" s="69"/>
      <c r="GL355" s="69"/>
      <c r="GM355" s="69"/>
      <c r="GN355" s="69"/>
      <c r="GO355" s="69"/>
      <c r="GP355" s="69"/>
      <c r="GQ355" s="69"/>
      <c r="GR355" s="69"/>
      <c r="GS355" s="69"/>
      <c r="GT355" s="69"/>
      <c r="GU355" s="69"/>
      <c r="GV355" s="69"/>
      <c r="GW355" s="69"/>
      <c r="GX355" s="69"/>
      <c r="GY355" s="69"/>
      <c r="GZ355" s="69"/>
      <c r="HA355" s="69"/>
      <c r="HB355" s="69"/>
      <c r="HC355" s="69"/>
      <c r="HD355" s="69"/>
    </row>
    <row r="356" spans="1:212" ht="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FY356" s="70"/>
      <c r="FZ356" s="69"/>
      <c r="GA356" s="69"/>
      <c r="GB356" s="69"/>
      <c r="GC356" s="69"/>
      <c r="GD356" s="69"/>
      <c r="GE356" s="69"/>
      <c r="GF356" s="69"/>
      <c r="GG356" s="69"/>
      <c r="GH356" s="69"/>
      <c r="GI356" s="69"/>
      <c r="GJ356" s="69"/>
      <c r="GK356" s="69"/>
      <c r="GL356" s="69"/>
      <c r="GM356" s="69"/>
      <c r="GN356" s="69"/>
      <c r="GO356" s="69"/>
      <c r="GP356" s="69"/>
      <c r="GQ356" s="69"/>
      <c r="GR356" s="69"/>
      <c r="GS356" s="69"/>
      <c r="GT356" s="69"/>
      <c r="GU356" s="69"/>
      <c r="GV356" s="69"/>
      <c r="GW356" s="69"/>
      <c r="GX356" s="69"/>
      <c r="GY356" s="69"/>
      <c r="GZ356" s="69"/>
      <c r="HA356" s="69"/>
      <c r="HB356" s="69"/>
      <c r="HC356" s="69"/>
      <c r="HD356" s="69"/>
    </row>
    <row r="357" spans="1:212" ht="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FY357" s="70"/>
      <c r="FZ357" s="69"/>
      <c r="GA357" s="69"/>
      <c r="GB357" s="69"/>
      <c r="GC357" s="69"/>
      <c r="GD357" s="69"/>
      <c r="GE357" s="69"/>
      <c r="GF357" s="69"/>
      <c r="GG357" s="69"/>
      <c r="GH357" s="69"/>
      <c r="GI357" s="69"/>
      <c r="GJ357" s="69"/>
      <c r="GK357" s="69"/>
      <c r="GL357" s="69"/>
      <c r="GM357" s="69"/>
      <c r="GN357" s="69"/>
      <c r="GO357" s="69"/>
      <c r="GP357" s="69"/>
      <c r="GQ357" s="69"/>
      <c r="GR357" s="69"/>
      <c r="GS357" s="69"/>
      <c r="GT357" s="69"/>
      <c r="GU357" s="69"/>
      <c r="GV357" s="69"/>
      <c r="GW357" s="69"/>
      <c r="GX357" s="69"/>
      <c r="GY357" s="69"/>
      <c r="GZ357" s="69"/>
      <c r="HA357" s="69"/>
      <c r="HB357" s="69"/>
      <c r="HC357" s="69"/>
      <c r="HD357" s="69"/>
    </row>
    <row r="358" spans="1:212" ht="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FY358" s="70"/>
      <c r="FZ358" s="69"/>
      <c r="GA358" s="69"/>
      <c r="GB358" s="69"/>
      <c r="GC358" s="69"/>
      <c r="GD358" s="69"/>
      <c r="GE358" s="69"/>
      <c r="GF358" s="69"/>
      <c r="GG358" s="69"/>
      <c r="GH358" s="69"/>
      <c r="GI358" s="69"/>
      <c r="GJ358" s="69"/>
      <c r="GK358" s="69"/>
      <c r="GL358" s="69"/>
      <c r="GM358" s="69"/>
      <c r="GN358" s="69"/>
      <c r="GO358" s="69"/>
      <c r="GP358" s="69"/>
      <c r="GQ358" s="69"/>
      <c r="GR358" s="69"/>
      <c r="GS358" s="69"/>
      <c r="GT358" s="69"/>
      <c r="GU358" s="69"/>
      <c r="GV358" s="69"/>
      <c r="GW358" s="69"/>
      <c r="GX358" s="69"/>
      <c r="GY358" s="69"/>
      <c r="GZ358" s="69"/>
      <c r="HA358" s="69"/>
      <c r="HB358" s="69"/>
      <c r="HC358" s="69"/>
      <c r="HD358" s="69"/>
    </row>
    <row r="359" spans="1:212" ht="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FY359" s="70"/>
      <c r="FZ359" s="69"/>
      <c r="GA359" s="69"/>
      <c r="GB359" s="69"/>
      <c r="GC359" s="69"/>
      <c r="GD359" s="69"/>
      <c r="GE359" s="69"/>
      <c r="GF359" s="69"/>
      <c r="GG359" s="69"/>
      <c r="GH359" s="69"/>
      <c r="GI359" s="69"/>
      <c r="GJ359" s="69"/>
      <c r="GK359" s="69"/>
      <c r="GL359" s="69"/>
      <c r="GM359" s="69"/>
      <c r="GN359" s="69"/>
      <c r="GO359" s="69"/>
      <c r="GP359" s="69"/>
      <c r="GQ359" s="69"/>
      <c r="GR359" s="69"/>
      <c r="GS359" s="69"/>
      <c r="GT359" s="69"/>
      <c r="GU359" s="69"/>
      <c r="GV359" s="69"/>
      <c r="GW359" s="69"/>
      <c r="GX359" s="69"/>
      <c r="GY359" s="69"/>
      <c r="GZ359" s="69"/>
      <c r="HA359" s="69"/>
      <c r="HB359" s="69"/>
      <c r="HC359" s="69"/>
      <c r="HD359" s="69"/>
    </row>
    <row r="360" spans="1:212" ht="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FY360" s="70"/>
      <c r="FZ360" s="69"/>
      <c r="GA360" s="69"/>
      <c r="GB360" s="69"/>
      <c r="GC360" s="69"/>
      <c r="GD360" s="69"/>
      <c r="GE360" s="69"/>
      <c r="GF360" s="69"/>
      <c r="GG360" s="69"/>
      <c r="GH360" s="69"/>
      <c r="GI360" s="69"/>
      <c r="GJ360" s="69"/>
      <c r="GK360" s="69"/>
      <c r="GL360" s="69"/>
      <c r="GM360" s="69"/>
      <c r="GN360" s="69"/>
      <c r="GO360" s="69"/>
      <c r="GP360" s="69"/>
      <c r="GQ360" s="69"/>
      <c r="GR360" s="69"/>
      <c r="GS360" s="69"/>
      <c r="GT360" s="69"/>
      <c r="GU360" s="69"/>
      <c r="GV360" s="69"/>
      <c r="GW360" s="69"/>
      <c r="GX360" s="69"/>
      <c r="GY360" s="69"/>
      <c r="GZ360" s="69"/>
      <c r="HA360" s="69"/>
      <c r="HB360" s="69"/>
      <c r="HC360" s="69"/>
      <c r="HD360" s="69"/>
    </row>
    <row r="361" spans="1:212" ht="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FY361" s="70"/>
      <c r="FZ361" s="69"/>
      <c r="GA361" s="69"/>
      <c r="GB361" s="69"/>
      <c r="GC361" s="69"/>
      <c r="GD361" s="69"/>
      <c r="GE361" s="69"/>
      <c r="GF361" s="69"/>
      <c r="GG361" s="69"/>
      <c r="GH361" s="69"/>
      <c r="GI361" s="69"/>
      <c r="GJ361" s="69"/>
      <c r="GK361" s="69"/>
      <c r="GL361" s="69"/>
      <c r="GM361" s="69"/>
      <c r="GN361" s="69"/>
      <c r="GO361" s="69"/>
      <c r="GP361" s="69"/>
      <c r="GQ361" s="69"/>
      <c r="GR361" s="69"/>
      <c r="GS361" s="69"/>
      <c r="GT361" s="69"/>
      <c r="GU361" s="69"/>
      <c r="GV361" s="69"/>
      <c r="GW361" s="69"/>
      <c r="GX361" s="69"/>
      <c r="GY361" s="69"/>
      <c r="GZ361" s="69"/>
      <c r="HA361" s="69"/>
      <c r="HB361" s="69"/>
      <c r="HC361" s="69"/>
      <c r="HD361" s="69"/>
    </row>
    <row r="362" spans="1:212" ht="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FY362" s="70"/>
      <c r="FZ362" s="69"/>
      <c r="GA362" s="69"/>
      <c r="GB362" s="69"/>
      <c r="GC362" s="69"/>
      <c r="GD362" s="69"/>
      <c r="GE362" s="69"/>
      <c r="GF362" s="69"/>
      <c r="GG362" s="69"/>
      <c r="GH362" s="69"/>
      <c r="GI362" s="69"/>
      <c r="GJ362" s="69"/>
      <c r="GK362" s="69"/>
      <c r="GL362" s="69"/>
      <c r="GM362" s="69"/>
      <c r="GN362" s="69"/>
      <c r="GO362" s="69"/>
      <c r="GP362" s="69"/>
      <c r="GQ362" s="69"/>
      <c r="GR362" s="69"/>
      <c r="GS362" s="69"/>
      <c r="GT362" s="69"/>
      <c r="GU362" s="69"/>
      <c r="GV362" s="69"/>
      <c r="GW362" s="69"/>
      <c r="GX362" s="69"/>
      <c r="GY362" s="69"/>
      <c r="GZ362" s="69"/>
      <c r="HA362" s="69"/>
      <c r="HB362" s="69"/>
      <c r="HC362" s="69"/>
      <c r="HD362" s="69"/>
    </row>
    <row r="363" spans="1:212" ht="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FY363" s="70"/>
      <c r="FZ363" s="69"/>
      <c r="GA363" s="69"/>
      <c r="GB363" s="69"/>
      <c r="GC363" s="69"/>
      <c r="GD363" s="69"/>
      <c r="GE363" s="69"/>
      <c r="GF363" s="69"/>
      <c r="GG363" s="69"/>
      <c r="GH363" s="69"/>
      <c r="GI363" s="69"/>
      <c r="GJ363" s="69"/>
      <c r="GK363" s="69"/>
      <c r="GL363" s="69"/>
      <c r="GM363" s="69"/>
      <c r="GN363" s="69"/>
      <c r="GO363" s="69"/>
      <c r="GP363" s="69"/>
      <c r="GQ363" s="69"/>
      <c r="GR363" s="69"/>
      <c r="GS363" s="69"/>
      <c r="GT363" s="69"/>
      <c r="GU363" s="69"/>
      <c r="GV363" s="69"/>
      <c r="GW363" s="69"/>
      <c r="GX363" s="69"/>
      <c r="GY363" s="69"/>
      <c r="GZ363" s="69"/>
      <c r="HA363" s="69"/>
      <c r="HB363" s="69"/>
      <c r="HC363" s="69"/>
      <c r="HD363" s="69"/>
    </row>
    <row r="364" spans="1:212" ht="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FY364" s="70"/>
      <c r="FZ364" s="69"/>
      <c r="GA364" s="69"/>
      <c r="GB364" s="69"/>
      <c r="GC364" s="69"/>
      <c r="GD364" s="69"/>
      <c r="GE364" s="69"/>
      <c r="GF364" s="69"/>
      <c r="GG364" s="69"/>
      <c r="GH364" s="69"/>
      <c r="GI364" s="69"/>
      <c r="GJ364" s="69"/>
      <c r="GK364" s="69"/>
      <c r="GL364" s="69"/>
      <c r="GM364" s="69"/>
      <c r="GN364" s="69"/>
      <c r="GO364" s="69"/>
      <c r="GP364" s="69"/>
      <c r="GQ364" s="69"/>
      <c r="GR364" s="69"/>
      <c r="GS364" s="69"/>
      <c r="GT364" s="69"/>
      <c r="GU364" s="69"/>
      <c r="GV364" s="69"/>
      <c r="GW364" s="69"/>
      <c r="GX364" s="69"/>
      <c r="GY364" s="69"/>
      <c r="GZ364" s="69"/>
      <c r="HA364" s="69"/>
      <c r="HB364" s="69"/>
      <c r="HC364" s="69"/>
      <c r="HD364" s="69"/>
    </row>
    <row r="365" spans="1:212" ht="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FY365" s="70"/>
      <c r="FZ365" s="69"/>
      <c r="GA365" s="69"/>
      <c r="GB365" s="69"/>
      <c r="GC365" s="69"/>
      <c r="GD365" s="69"/>
      <c r="GE365" s="69"/>
      <c r="GF365" s="69"/>
      <c r="GG365" s="69"/>
      <c r="GH365" s="69"/>
      <c r="GI365" s="69"/>
      <c r="GJ365" s="69"/>
      <c r="GK365" s="69"/>
      <c r="GL365" s="69"/>
      <c r="GM365" s="69"/>
      <c r="GN365" s="69"/>
      <c r="GO365" s="69"/>
      <c r="GP365" s="69"/>
      <c r="GQ365" s="69"/>
      <c r="GR365" s="69"/>
      <c r="GS365" s="69"/>
      <c r="GT365" s="69"/>
      <c r="GU365" s="69"/>
      <c r="GV365" s="69"/>
      <c r="GW365" s="69"/>
      <c r="GX365" s="69"/>
      <c r="GY365" s="69"/>
      <c r="GZ365" s="69"/>
      <c r="HA365" s="69"/>
      <c r="HB365" s="69"/>
      <c r="HC365" s="69"/>
      <c r="HD365" s="69"/>
    </row>
    <row r="366" spans="1:212" ht="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FY366" s="70"/>
      <c r="FZ366" s="69"/>
      <c r="GA366" s="69"/>
      <c r="GB366" s="69"/>
      <c r="GC366" s="69"/>
      <c r="GD366" s="69"/>
      <c r="GE366" s="69"/>
      <c r="GF366" s="69"/>
      <c r="GG366" s="69"/>
      <c r="GH366" s="69"/>
      <c r="GI366" s="69"/>
      <c r="GJ366" s="69"/>
      <c r="GK366" s="69"/>
      <c r="GL366" s="69"/>
      <c r="GM366" s="69"/>
      <c r="GN366" s="69"/>
      <c r="GO366" s="69"/>
      <c r="GP366" s="69"/>
      <c r="GQ366" s="69"/>
      <c r="GR366" s="69"/>
      <c r="GS366" s="69"/>
      <c r="GT366" s="69"/>
      <c r="GU366" s="69"/>
      <c r="GV366" s="69"/>
      <c r="GW366" s="69"/>
      <c r="GX366" s="69"/>
      <c r="GY366" s="69"/>
      <c r="GZ366" s="69"/>
      <c r="HA366" s="69"/>
      <c r="HB366" s="69"/>
      <c r="HC366" s="69"/>
      <c r="HD366" s="69"/>
    </row>
    <row r="367" spans="1:212" ht="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FY367" s="70"/>
      <c r="FZ367" s="69"/>
      <c r="GA367" s="69"/>
      <c r="GB367" s="69"/>
      <c r="GC367" s="69"/>
      <c r="GD367" s="69"/>
      <c r="GE367" s="69"/>
      <c r="GF367" s="69"/>
      <c r="GG367" s="69"/>
      <c r="GH367" s="69"/>
      <c r="GI367" s="69"/>
      <c r="GJ367" s="69"/>
      <c r="GK367" s="69"/>
      <c r="GL367" s="69"/>
      <c r="GM367" s="69"/>
      <c r="GN367" s="69"/>
      <c r="GO367" s="69"/>
      <c r="GP367" s="69"/>
      <c r="GQ367" s="69"/>
      <c r="GR367" s="69"/>
      <c r="GS367" s="69"/>
      <c r="GT367" s="69"/>
      <c r="GU367" s="69"/>
      <c r="GV367" s="69"/>
      <c r="GW367" s="69"/>
      <c r="GX367" s="69"/>
      <c r="GY367" s="69"/>
      <c r="GZ367" s="69"/>
      <c r="HA367" s="69"/>
      <c r="HB367" s="69"/>
      <c r="HC367" s="69"/>
      <c r="HD367" s="69"/>
    </row>
    <row r="368" spans="1:212" ht="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FY368" s="70"/>
      <c r="FZ368" s="69"/>
      <c r="GA368" s="69"/>
      <c r="GB368" s="69"/>
      <c r="GC368" s="69"/>
      <c r="GD368" s="69"/>
      <c r="GE368" s="69"/>
      <c r="GF368" s="69"/>
      <c r="GG368" s="69"/>
      <c r="GH368" s="69"/>
      <c r="GI368" s="69"/>
      <c r="GJ368" s="69"/>
      <c r="GK368" s="69"/>
      <c r="GL368" s="69"/>
      <c r="GM368" s="69"/>
      <c r="GN368" s="69"/>
      <c r="GO368" s="69"/>
      <c r="GP368" s="69"/>
      <c r="GQ368" s="69"/>
      <c r="GR368" s="69"/>
      <c r="GS368" s="69"/>
      <c r="GT368" s="69"/>
      <c r="GU368" s="69"/>
      <c r="GV368" s="69"/>
      <c r="GW368" s="69"/>
      <c r="GX368" s="69"/>
      <c r="GY368" s="69"/>
      <c r="GZ368" s="69"/>
      <c r="HA368" s="69"/>
      <c r="HB368" s="69"/>
      <c r="HC368" s="69"/>
      <c r="HD368" s="69"/>
    </row>
    <row r="369" spans="1:212" ht="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FY369" s="70"/>
      <c r="FZ369" s="69"/>
      <c r="GA369" s="69"/>
      <c r="GB369" s="69"/>
      <c r="GC369" s="69"/>
      <c r="GD369" s="69"/>
      <c r="GE369" s="69"/>
      <c r="GF369" s="69"/>
      <c r="GG369" s="69"/>
      <c r="GH369" s="69"/>
      <c r="GI369" s="69"/>
      <c r="GJ369" s="69"/>
      <c r="GK369" s="69"/>
      <c r="GL369" s="69"/>
      <c r="GM369" s="69"/>
      <c r="GN369" s="69"/>
      <c r="GO369" s="69"/>
      <c r="GP369" s="69"/>
      <c r="GQ369" s="69"/>
      <c r="GR369" s="69"/>
      <c r="GS369" s="69"/>
      <c r="GT369" s="69"/>
      <c r="GU369" s="69"/>
      <c r="GV369" s="69"/>
      <c r="GW369" s="69"/>
      <c r="GX369" s="69"/>
      <c r="GY369" s="69"/>
      <c r="GZ369" s="69"/>
      <c r="HA369" s="69"/>
      <c r="HB369" s="69"/>
      <c r="HC369" s="69"/>
      <c r="HD369" s="69"/>
    </row>
    <row r="370" spans="1:212" ht="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FY370" s="70"/>
      <c r="FZ370" s="69"/>
      <c r="GA370" s="69"/>
      <c r="GB370" s="69"/>
      <c r="GC370" s="69"/>
      <c r="GD370" s="69"/>
      <c r="GE370" s="69"/>
      <c r="GF370" s="69"/>
      <c r="GG370" s="69"/>
      <c r="GH370" s="69"/>
      <c r="GI370" s="69"/>
      <c r="GJ370" s="69"/>
      <c r="GK370" s="69"/>
      <c r="GL370" s="69"/>
      <c r="GM370" s="69"/>
      <c r="GN370" s="69"/>
      <c r="GO370" s="69"/>
      <c r="GP370" s="69"/>
      <c r="GQ370" s="69"/>
      <c r="GR370" s="69"/>
      <c r="GS370" s="69"/>
      <c r="GT370" s="69"/>
      <c r="GU370" s="69"/>
      <c r="GV370" s="69"/>
      <c r="GW370" s="69"/>
      <c r="GX370" s="69"/>
      <c r="GY370" s="69"/>
      <c r="GZ370" s="69"/>
      <c r="HA370" s="69"/>
      <c r="HB370" s="69"/>
      <c r="HC370" s="69"/>
      <c r="HD370" s="69"/>
    </row>
    <row r="371" spans="1:212" ht="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FY371" s="70"/>
      <c r="FZ371" s="69"/>
      <c r="GA371" s="69"/>
      <c r="GB371" s="69"/>
      <c r="GC371" s="69"/>
      <c r="GD371" s="69"/>
      <c r="GE371" s="69"/>
      <c r="GF371" s="69"/>
      <c r="GG371" s="69"/>
      <c r="GH371" s="69"/>
      <c r="GI371" s="69"/>
      <c r="GJ371" s="69"/>
      <c r="GK371" s="69"/>
      <c r="GL371" s="69"/>
      <c r="GM371" s="69"/>
      <c r="GN371" s="69"/>
      <c r="GO371" s="69"/>
      <c r="GP371" s="69"/>
      <c r="GQ371" s="69"/>
      <c r="GR371" s="69"/>
      <c r="GS371" s="69"/>
      <c r="GT371" s="69"/>
      <c r="GU371" s="69"/>
      <c r="GV371" s="69"/>
      <c r="GW371" s="69"/>
      <c r="GX371" s="69"/>
      <c r="GY371" s="69"/>
      <c r="GZ371" s="69"/>
      <c r="HA371" s="69"/>
      <c r="HB371" s="69"/>
      <c r="HC371" s="69"/>
      <c r="HD371" s="69"/>
    </row>
    <row r="372" spans="1:212" ht="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FY372" s="70"/>
      <c r="FZ372" s="69"/>
      <c r="GA372" s="69"/>
      <c r="GB372" s="69"/>
      <c r="GC372" s="69"/>
      <c r="GD372" s="69"/>
      <c r="GE372" s="69"/>
      <c r="GF372" s="69"/>
      <c r="GG372" s="69"/>
      <c r="GH372" s="69"/>
      <c r="GI372" s="69"/>
      <c r="GJ372" s="69"/>
      <c r="GK372" s="69"/>
      <c r="GL372" s="69"/>
      <c r="GM372" s="69"/>
      <c r="GN372" s="69"/>
      <c r="GO372" s="69"/>
      <c r="GP372" s="69"/>
      <c r="GQ372" s="69"/>
      <c r="GR372" s="69"/>
      <c r="GS372" s="69"/>
      <c r="GT372" s="69"/>
      <c r="GU372" s="69"/>
      <c r="GV372" s="69"/>
      <c r="GW372" s="69"/>
      <c r="GX372" s="69"/>
      <c r="GY372" s="69"/>
      <c r="GZ372" s="69"/>
      <c r="HA372" s="69"/>
      <c r="HB372" s="69"/>
      <c r="HC372" s="69"/>
      <c r="HD372" s="69"/>
    </row>
    <row r="373" spans="181:212" ht="15">
      <c r="FY373" s="69"/>
      <c r="FZ373" s="69"/>
      <c r="GA373" s="69"/>
      <c r="GB373" s="69"/>
      <c r="GC373" s="69"/>
      <c r="GD373" s="69"/>
      <c r="GE373" s="69"/>
      <c r="GF373" s="69"/>
      <c r="GG373" s="69"/>
      <c r="GH373" s="69"/>
      <c r="GI373" s="69"/>
      <c r="GJ373" s="69"/>
      <c r="GK373" s="69"/>
      <c r="GL373" s="69"/>
      <c r="GM373" s="69"/>
      <c r="GN373" s="69"/>
      <c r="GO373" s="69"/>
      <c r="GP373" s="69"/>
      <c r="GQ373" s="69"/>
      <c r="GR373" s="69"/>
      <c r="GS373" s="69"/>
      <c r="GT373" s="69"/>
      <c r="GU373" s="69"/>
      <c r="GV373" s="69"/>
      <c r="GW373" s="69"/>
      <c r="GX373" s="69"/>
      <c r="GY373" s="69"/>
      <c r="GZ373" s="69"/>
      <c r="HA373" s="69"/>
      <c r="HB373" s="69"/>
      <c r="HC373" s="69"/>
      <c r="HD373" s="69"/>
    </row>
    <row r="374" spans="181:212" ht="15">
      <c r="FY374" s="69"/>
      <c r="FZ374" s="69"/>
      <c r="GA374" s="69"/>
      <c r="GB374" s="69"/>
      <c r="GC374" s="69"/>
      <c r="GD374" s="69"/>
      <c r="GE374" s="69"/>
      <c r="GF374" s="69"/>
      <c r="GG374" s="69"/>
      <c r="GH374" s="69"/>
      <c r="GI374" s="69"/>
      <c r="GJ374" s="69"/>
      <c r="GK374" s="69"/>
      <c r="GL374" s="69"/>
      <c r="GM374" s="69"/>
      <c r="GN374" s="69"/>
      <c r="GO374" s="69"/>
      <c r="GP374" s="69"/>
      <c r="GQ374" s="69"/>
      <c r="GR374" s="69"/>
      <c r="GS374" s="69"/>
      <c r="GT374" s="69"/>
      <c r="GU374" s="69"/>
      <c r="GV374" s="69"/>
      <c r="GW374" s="69"/>
      <c r="GX374" s="69"/>
      <c r="GY374" s="69"/>
      <c r="GZ374" s="69"/>
      <c r="HA374" s="69"/>
      <c r="HB374" s="69"/>
      <c r="HC374" s="69"/>
      <c r="HD374" s="69"/>
    </row>
    <row r="375" spans="181:212" ht="15">
      <c r="FY375" s="69"/>
      <c r="FZ375" s="69"/>
      <c r="GA375" s="69"/>
      <c r="GB375" s="69"/>
      <c r="GC375" s="69"/>
      <c r="GD375" s="69"/>
      <c r="GE375" s="69"/>
      <c r="GF375" s="69"/>
      <c r="GG375" s="69"/>
      <c r="GH375" s="69"/>
      <c r="GI375" s="69"/>
      <c r="GJ375" s="69"/>
      <c r="GK375" s="69"/>
      <c r="GL375" s="69"/>
      <c r="GM375" s="69"/>
      <c r="GN375" s="69"/>
      <c r="GO375" s="69"/>
      <c r="GP375" s="69"/>
      <c r="GQ375" s="69"/>
      <c r="GR375" s="69"/>
      <c r="GS375" s="69"/>
      <c r="GT375" s="69"/>
      <c r="GU375" s="69"/>
      <c r="GV375" s="69"/>
      <c r="GW375" s="69"/>
      <c r="GX375" s="69"/>
      <c r="GY375" s="69"/>
      <c r="GZ375" s="69"/>
      <c r="HA375" s="69"/>
      <c r="HB375" s="69"/>
      <c r="HC375" s="69"/>
      <c r="HD375" s="69"/>
    </row>
    <row r="376" spans="181:212" ht="15">
      <c r="FY376" s="69"/>
      <c r="FZ376" s="69"/>
      <c r="GA376" s="69"/>
      <c r="GB376" s="69"/>
      <c r="GC376" s="69"/>
      <c r="GD376" s="69"/>
      <c r="GE376" s="69"/>
      <c r="GF376" s="69"/>
      <c r="GG376" s="69"/>
      <c r="GH376" s="69"/>
      <c r="GI376" s="69"/>
      <c r="GJ376" s="69"/>
      <c r="GK376" s="69"/>
      <c r="GL376" s="69"/>
      <c r="GM376" s="69"/>
      <c r="GN376" s="69"/>
      <c r="GO376" s="69"/>
      <c r="GP376" s="69"/>
      <c r="GQ376" s="69"/>
      <c r="GR376" s="69"/>
      <c r="GS376" s="69"/>
      <c r="GT376" s="69"/>
      <c r="GU376" s="69"/>
      <c r="GV376" s="69"/>
      <c r="GW376" s="69"/>
      <c r="GX376" s="69"/>
      <c r="GY376" s="69"/>
      <c r="GZ376" s="69"/>
      <c r="HA376" s="69"/>
      <c r="HB376" s="69"/>
      <c r="HC376" s="69"/>
      <c r="HD376" s="69"/>
    </row>
    <row r="377" spans="181:212" ht="15">
      <c r="FY377" s="69"/>
      <c r="FZ377" s="69"/>
      <c r="GA377" s="69"/>
      <c r="GB377" s="69"/>
      <c r="GC377" s="69"/>
      <c r="GD377" s="69"/>
      <c r="GE377" s="69"/>
      <c r="GF377" s="69"/>
      <c r="GG377" s="69"/>
      <c r="GH377" s="69"/>
      <c r="GI377" s="69"/>
      <c r="GJ377" s="69"/>
      <c r="GK377" s="69"/>
      <c r="GL377" s="69"/>
      <c r="GM377" s="69"/>
      <c r="GN377" s="69"/>
      <c r="GO377" s="69"/>
      <c r="GP377" s="69"/>
      <c r="GQ377" s="69"/>
      <c r="GR377" s="69"/>
      <c r="GS377" s="69"/>
      <c r="GT377" s="69"/>
      <c r="GU377" s="69"/>
      <c r="GV377" s="69"/>
      <c r="GW377" s="69"/>
      <c r="GX377" s="69"/>
      <c r="GY377" s="69"/>
      <c r="GZ377" s="69"/>
      <c r="HA377" s="69"/>
      <c r="HB377" s="69"/>
      <c r="HC377" s="69"/>
      <c r="HD377" s="69"/>
    </row>
    <row r="378" spans="181:212" ht="15">
      <c r="FY378" s="69"/>
      <c r="FZ378" s="69"/>
      <c r="GA378" s="69"/>
      <c r="GB378" s="69"/>
      <c r="GC378" s="69"/>
      <c r="GD378" s="69"/>
      <c r="GE378" s="69"/>
      <c r="GF378" s="69"/>
      <c r="GG378" s="69"/>
      <c r="GH378" s="69"/>
      <c r="GI378" s="69"/>
      <c r="GJ378" s="69"/>
      <c r="GK378" s="69"/>
      <c r="GL378" s="69"/>
      <c r="GM378" s="69"/>
      <c r="GN378" s="69"/>
      <c r="GO378" s="69"/>
      <c r="GP378" s="69"/>
      <c r="GQ378" s="69"/>
      <c r="GR378" s="69"/>
      <c r="GS378" s="69"/>
      <c r="GT378" s="69"/>
      <c r="GU378" s="69"/>
      <c r="GV378" s="69"/>
      <c r="GW378" s="69"/>
      <c r="GX378" s="69"/>
      <c r="GY378" s="69"/>
      <c r="GZ378" s="69"/>
      <c r="HA378" s="69"/>
      <c r="HB378" s="69"/>
      <c r="HC378" s="69"/>
      <c r="HD378" s="69"/>
    </row>
    <row r="379" spans="181:212" ht="15">
      <c r="FY379" s="69"/>
      <c r="FZ379" s="69"/>
      <c r="GA379" s="69"/>
      <c r="GB379" s="69"/>
      <c r="GC379" s="69"/>
      <c r="GD379" s="69"/>
      <c r="GE379" s="69"/>
      <c r="GF379" s="69"/>
      <c r="GG379" s="69"/>
      <c r="GH379" s="69"/>
      <c r="GI379" s="69"/>
      <c r="GJ379" s="69"/>
      <c r="GK379" s="69"/>
      <c r="GL379" s="69"/>
      <c r="GM379" s="69"/>
      <c r="GN379" s="69"/>
      <c r="GO379" s="69"/>
      <c r="GP379" s="69"/>
      <c r="GQ379" s="69"/>
      <c r="GR379" s="69"/>
      <c r="GS379" s="69"/>
      <c r="GT379" s="69"/>
      <c r="GU379" s="69"/>
      <c r="GV379" s="69"/>
      <c r="GW379" s="69"/>
      <c r="GX379" s="69"/>
      <c r="GY379" s="69"/>
      <c r="GZ379" s="69"/>
      <c r="HA379" s="69"/>
      <c r="HB379" s="69"/>
      <c r="HC379" s="69"/>
      <c r="HD379" s="69"/>
    </row>
    <row r="380" spans="181:212" ht="15">
      <c r="FY380" s="69"/>
      <c r="FZ380" s="69"/>
      <c r="GA380" s="69"/>
      <c r="GB380" s="69"/>
      <c r="GC380" s="69"/>
      <c r="GD380" s="69"/>
      <c r="GE380" s="69"/>
      <c r="GF380" s="69"/>
      <c r="GG380" s="69"/>
      <c r="GH380" s="69"/>
      <c r="GI380" s="69"/>
      <c r="GJ380" s="69"/>
      <c r="GK380" s="69"/>
      <c r="GL380" s="69"/>
      <c r="GM380" s="69"/>
      <c r="GN380" s="69"/>
      <c r="GO380" s="69"/>
      <c r="GP380" s="69"/>
      <c r="GQ380" s="69"/>
      <c r="GR380" s="69"/>
      <c r="GS380" s="69"/>
      <c r="GT380" s="69"/>
      <c r="GU380" s="69"/>
      <c r="GV380" s="69"/>
      <c r="GW380" s="69"/>
      <c r="GX380" s="69"/>
      <c r="GY380" s="69"/>
      <c r="GZ380" s="69"/>
      <c r="HA380" s="69"/>
      <c r="HB380" s="69"/>
      <c r="HC380" s="69"/>
      <c r="HD380" s="69"/>
    </row>
    <row r="381" spans="181:212" ht="15">
      <c r="FY381" s="69"/>
      <c r="FZ381" s="69"/>
      <c r="GA381" s="69"/>
      <c r="GB381" s="69"/>
      <c r="GC381" s="69"/>
      <c r="GD381" s="69"/>
      <c r="GE381" s="69"/>
      <c r="GF381" s="69"/>
      <c r="GG381" s="69"/>
      <c r="GH381" s="69"/>
      <c r="GI381" s="69"/>
      <c r="GJ381" s="69"/>
      <c r="GK381" s="69"/>
      <c r="GL381" s="69"/>
      <c r="GM381" s="69"/>
      <c r="GN381" s="69"/>
      <c r="GO381" s="69"/>
      <c r="GP381" s="69"/>
      <c r="GQ381" s="69"/>
      <c r="GR381" s="69"/>
      <c r="GS381" s="69"/>
      <c r="GT381" s="69"/>
      <c r="GU381" s="69"/>
      <c r="GV381" s="69"/>
      <c r="GW381" s="69"/>
      <c r="GX381" s="69"/>
      <c r="GY381" s="69"/>
      <c r="GZ381" s="69"/>
      <c r="HA381" s="69"/>
      <c r="HB381" s="69"/>
      <c r="HC381" s="69"/>
      <c r="HD381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78" t="s">
        <v>44</v>
      </c>
      <c r="D3" s="13" t="str">
        <f>+Input!F84</f>
        <v>Anno 1</v>
      </c>
      <c r="E3" s="13" t="str">
        <f>+Input!G84</f>
        <v>Anno 2</v>
      </c>
      <c r="F3" s="13" t="str">
        <f>+Input!H84</f>
        <v>Anno 3</v>
      </c>
      <c r="G3" s="13" t="str">
        <f>+Input!I84</f>
        <v>Anno 4</v>
      </c>
      <c r="H3" s="13" t="str">
        <f>+Input!J84</f>
        <v>Anno 5</v>
      </c>
      <c r="I3" s="15"/>
    </row>
    <row r="4" spans="2:9" ht="15">
      <c r="B4" s="16"/>
      <c r="C4" s="17" t="str">
        <f>+Input!C86</f>
        <v>spese utenze</v>
      </c>
      <c r="D4" s="28">
        <f>+Input!F86*Input!$D86</f>
        <v>630</v>
      </c>
      <c r="E4" s="28">
        <f>+Input!G86*Input!$D86</f>
        <v>630</v>
      </c>
      <c r="F4" s="28">
        <f>+Input!H86*Input!$D86</f>
        <v>630</v>
      </c>
      <c r="G4" s="28">
        <f>+Input!I86*Input!$D86</f>
        <v>630</v>
      </c>
      <c r="H4" s="28">
        <f>+Input!J86*Input!$D86</f>
        <v>630</v>
      </c>
      <c r="I4" s="15"/>
    </row>
    <row r="5" spans="2:9" ht="15">
      <c r="B5" s="16"/>
      <c r="C5" s="17" t="str">
        <f>+Input!C87</f>
        <v>spese di rappresentanza</v>
      </c>
      <c r="D5" s="28">
        <f>+Input!F87*Input!$D87</f>
        <v>0</v>
      </c>
      <c r="E5" s="28">
        <f>+Input!G87*Input!$D87</f>
        <v>0</v>
      </c>
      <c r="F5" s="28">
        <f>+Input!H87*Input!$D87</f>
        <v>0</v>
      </c>
      <c r="G5" s="28">
        <f>+Input!I87*Input!$D87</f>
        <v>0</v>
      </c>
      <c r="H5" s="28">
        <f>+Input!J87*Input!$D87</f>
        <v>0</v>
      </c>
      <c r="I5" s="15"/>
    </row>
    <row r="6" spans="2:9" ht="15">
      <c r="B6" s="16"/>
      <c r="C6" s="17" t="str">
        <f>+Input!C88</f>
        <v>spese di pubblicità e promozioni</v>
      </c>
      <c r="D6" s="28">
        <f>+Input!F88*Input!$D88</f>
        <v>0</v>
      </c>
      <c r="E6" s="28">
        <f>+Input!G88*Input!$D88</f>
        <v>0</v>
      </c>
      <c r="F6" s="28">
        <f>+Input!H88*Input!$D88</f>
        <v>0</v>
      </c>
      <c r="G6" s="28">
        <f>+Input!I88*Input!$D88</f>
        <v>0</v>
      </c>
      <c r="H6" s="28">
        <f>+Input!J88*Input!$D88</f>
        <v>0</v>
      </c>
      <c r="I6" s="15"/>
    </row>
    <row r="7" spans="2:9" ht="15">
      <c r="B7" s="16"/>
      <c r="C7" s="17" t="str">
        <f>+Input!C89</f>
        <v>beni strumentali inf. al milione</v>
      </c>
      <c r="D7" s="28">
        <f>+Input!F89*Input!$D89</f>
        <v>0</v>
      </c>
      <c r="E7" s="28">
        <f>+Input!G89*Input!$D89</f>
        <v>0</v>
      </c>
      <c r="F7" s="28">
        <f>+Input!H89*Input!$D89</f>
        <v>0</v>
      </c>
      <c r="G7" s="28">
        <f>+Input!I89*Input!$D89</f>
        <v>0</v>
      </c>
      <c r="H7" s="28">
        <f>+Input!J89*Input!$D89</f>
        <v>0</v>
      </c>
      <c r="I7" s="15"/>
    </row>
    <row r="8" spans="2:9" ht="15">
      <c r="B8" s="16"/>
      <c r="C8" s="17" t="str">
        <f>+Input!C90</f>
        <v>spese di trasporto</v>
      </c>
      <c r="D8" s="28">
        <f>+Input!F90*Input!$D90</f>
        <v>0</v>
      </c>
      <c r="E8" s="28">
        <f>+Input!G90*Input!$D90</f>
        <v>0</v>
      </c>
      <c r="F8" s="28">
        <f>+Input!H90*Input!$D90</f>
        <v>0</v>
      </c>
      <c r="G8" s="28">
        <f>+Input!I90*Input!$D90</f>
        <v>0</v>
      </c>
      <c r="H8" s="28">
        <f>+Input!J90*Input!$D90</f>
        <v>0</v>
      </c>
      <c r="I8" s="15"/>
    </row>
    <row r="9" spans="2:9" ht="15">
      <c r="B9" s="16"/>
      <c r="C9" s="17" t="str">
        <f>+Input!C91</f>
        <v>lavorazioni presso terzi</v>
      </c>
      <c r="D9" s="28">
        <f>+Input!F91*Input!$D91</f>
        <v>0</v>
      </c>
      <c r="E9" s="28">
        <f>+Input!G91*Input!$D91</f>
        <v>0</v>
      </c>
      <c r="F9" s="28">
        <f>+Input!H91*Input!$D91</f>
        <v>0</v>
      </c>
      <c r="G9" s="28">
        <f>+Input!I91*Input!$D91</f>
        <v>0</v>
      </c>
      <c r="H9" s="28">
        <f>+Input!J91*Input!$D91</f>
        <v>0</v>
      </c>
      <c r="I9" s="15"/>
    </row>
    <row r="10" spans="2:9" ht="15">
      <c r="B10" s="16"/>
      <c r="C10" s="17" t="str">
        <f>+Input!C92</f>
        <v>consulenze legali, fiscali, notarili, ecc…</v>
      </c>
      <c r="D10" s="28">
        <f>+Input!F92*Input!$D92</f>
        <v>126</v>
      </c>
      <c r="E10" s="28">
        <f>+Input!G92*Input!$D92</f>
        <v>126</v>
      </c>
      <c r="F10" s="28">
        <f>+Input!H92*Input!$D92</f>
        <v>126</v>
      </c>
      <c r="G10" s="28">
        <f>+Input!I92*Input!$D92</f>
        <v>126</v>
      </c>
      <c r="H10" s="28">
        <f>+Input!J92*Input!$D92</f>
        <v>126</v>
      </c>
      <c r="I10" s="15"/>
    </row>
    <row r="11" spans="2:9" ht="15">
      <c r="B11" s="16"/>
      <c r="C11" s="17" t="str">
        <f>+Input!C93</f>
        <v>compensi amministratori</v>
      </c>
      <c r="D11" s="28">
        <f>+Input!F93*Input!$D93</f>
        <v>0</v>
      </c>
      <c r="E11" s="28">
        <f>+Input!G93*Input!$D93</f>
        <v>0</v>
      </c>
      <c r="F11" s="28">
        <f>+Input!H93*Input!$D93</f>
        <v>0</v>
      </c>
      <c r="G11" s="28">
        <f>+Input!I93*Input!$D93</f>
        <v>0</v>
      </c>
      <c r="H11" s="28">
        <f>+Input!J93*Input!$D93</f>
        <v>0</v>
      </c>
      <c r="I11" s="15"/>
    </row>
    <row r="12" spans="2:9" ht="15">
      <c r="B12" s="16"/>
      <c r="C12" s="17" t="str">
        <f>+Input!C94</f>
        <v>affitti </v>
      </c>
      <c r="D12" s="28">
        <f>+Input!F94*Input!$D94</f>
        <v>0</v>
      </c>
      <c r="E12" s="28">
        <f>+Input!G94*Input!$D94</f>
        <v>0</v>
      </c>
      <c r="F12" s="28">
        <f>+Input!H94*Input!$D94</f>
        <v>0</v>
      </c>
      <c r="G12" s="28">
        <f>+Input!I94*Input!$D94</f>
        <v>0</v>
      </c>
      <c r="H12" s="28">
        <f>+Input!J94*Input!$D94</f>
        <v>0</v>
      </c>
      <c r="I12" s="15"/>
    </row>
    <row r="13" spans="2:9" ht="15">
      <c r="B13" s="16"/>
      <c r="C13" s="17" t="str">
        <f>+Input!C95</f>
        <v>altri costi amministrativi</v>
      </c>
      <c r="D13" s="28">
        <f>+Input!F95*Input!$D95</f>
        <v>0</v>
      </c>
      <c r="E13" s="28">
        <f>+Input!G95*Input!$D95</f>
        <v>0</v>
      </c>
      <c r="F13" s="28">
        <f>+Input!H95*Input!$D95</f>
        <v>0</v>
      </c>
      <c r="G13" s="28">
        <f>+Input!I95*Input!$D95</f>
        <v>0</v>
      </c>
      <c r="H13" s="28">
        <f>+Input!J95*Input!$D95</f>
        <v>0</v>
      </c>
      <c r="I13" s="15"/>
    </row>
    <row r="14" spans="2:9" ht="15">
      <c r="B14" s="16"/>
      <c r="C14" s="17" t="str">
        <f>+Input!C96</f>
        <v>Costi diversi</v>
      </c>
      <c r="D14" s="28">
        <f>+Input!F96*Input!$D96</f>
        <v>210</v>
      </c>
      <c r="E14" s="28">
        <f>+Input!G96*Input!$D96</f>
        <v>210</v>
      </c>
      <c r="F14" s="28">
        <f>+Input!H96*Input!$D96</f>
        <v>210</v>
      </c>
      <c r="G14" s="28">
        <f>+Input!I96*Input!$D96</f>
        <v>210</v>
      </c>
      <c r="H14" s="28">
        <f>+Input!J96*Input!$D96</f>
        <v>210</v>
      </c>
      <c r="I14" s="15"/>
    </row>
    <row r="15" spans="2:9" ht="15">
      <c r="B15" s="16"/>
      <c r="C15" s="17" t="str">
        <f>+Input!C97</f>
        <v>Premi assicurativi</v>
      </c>
      <c r="D15" s="28">
        <f>+Input!F97*Input!$D97</f>
        <v>0</v>
      </c>
      <c r="E15" s="28">
        <f>+Input!G97*Input!$D97</f>
        <v>0</v>
      </c>
      <c r="F15" s="28">
        <f>+Input!H97*Input!$D97</f>
        <v>0</v>
      </c>
      <c r="G15" s="28">
        <f>+Input!I97*Input!$D97</f>
        <v>0</v>
      </c>
      <c r="H15" s="28">
        <f>+Input!J97*Input!$D97</f>
        <v>0</v>
      </c>
      <c r="I15" s="15"/>
    </row>
    <row r="16" spans="2:9" ht="15">
      <c r="B16" s="16"/>
      <c r="C16" s="17" t="str">
        <f>+Input!C98</f>
        <v>Costo annuale fidejussione</v>
      </c>
      <c r="D16" s="28">
        <f>+Input!F98*Input!$D98</f>
        <v>0</v>
      </c>
      <c r="E16" s="28">
        <f>+Input!G98*Input!$D98</f>
        <v>0</v>
      </c>
      <c r="F16" s="28">
        <f>+Input!H98*Input!$D98</f>
        <v>0</v>
      </c>
      <c r="G16" s="28">
        <f>+Input!I98*Input!$D98</f>
        <v>0</v>
      </c>
      <c r="H16" s="28">
        <f>+Input!J98*Input!$D98</f>
        <v>0</v>
      </c>
      <c r="I16" s="15"/>
    </row>
    <row r="17" spans="2:9" ht="15">
      <c r="B17" s="16"/>
      <c r="C17" s="17" t="e">
        <f>+Input!C99</f>
        <v>#REF!</v>
      </c>
      <c r="D17" s="28">
        <f>+Input!F99*Input!$D99</f>
        <v>0</v>
      </c>
      <c r="E17" s="28">
        <f>+Input!G99*Input!$D99</f>
        <v>0</v>
      </c>
      <c r="F17" s="28">
        <f>+Input!H99*Input!$D99</f>
        <v>0</v>
      </c>
      <c r="G17" s="28">
        <f>+Input!I99*Input!$D99</f>
        <v>0</v>
      </c>
      <c r="H17" s="28">
        <f>+Input!J99*Input!$D99</f>
        <v>0</v>
      </c>
      <c r="I17" s="15"/>
    </row>
    <row r="18" spans="2:9" ht="15">
      <c r="B18" s="16"/>
      <c r="C18" s="17" t="str">
        <f>+Input!C100</f>
        <v>Altri costi 3</v>
      </c>
      <c r="D18" s="28">
        <f>+Input!F100*Input!$D100</f>
        <v>0</v>
      </c>
      <c r="E18" s="28">
        <f>+Input!G100*Input!$D100</f>
        <v>0</v>
      </c>
      <c r="F18" s="28">
        <f>+Input!H100*Input!$D100</f>
        <v>0</v>
      </c>
      <c r="G18" s="28">
        <f>+Input!I100*Input!$D100</f>
        <v>0</v>
      </c>
      <c r="H18" s="28">
        <f>+Input!J100*Input!$D100</f>
        <v>0</v>
      </c>
      <c r="I18" s="15"/>
    </row>
    <row r="19" spans="2:9" ht="15">
      <c r="B19" s="16"/>
      <c r="C19" s="17" t="str">
        <f>+Input!C101</f>
        <v>Altri costi 4</v>
      </c>
      <c r="D19" s="28">
        <f>+Input!F101*Input!$D101</f>
        <v>0</v>
      </c>
      <c r="E19" s="28">
        <f>+Input!G101*Input!$D101</f>
        <v>0</v>
      </c>
      <c r="F19" s="28">
        <f>+Input!H101*Input!$D101</f>
        <v>0</v>
      </c>
      <c r="G19" s="28">
        <f>+Input!I101*Input!$D101</f>
        <v>0</v>
      </c>
      <c r="H19" s="28">
        <f>+Input!J101*Input!$D101</f>
        <v>0</v>
      </c>
      <c r="I19" s="15"/>
    </row>
    <row r="20" spans="2:9" ht="15">
      <c r="B20" s="16"/>
      <c r="C20" s="17" t="str">
        <f>+Input!C102</f>
        <v>Altri costi 5</v>
      </c>
      <c r="D20" s="28">
        <f>+Input!F102*Input!$D102</f>
        <v>0</v>
      </c>
      <c r="E20" s="28">
        <f>+Input!G102*Input!$D102</f>
        <v>0</v>
      </c>
      <c r="F20" s="28">
        <f>+Input!H102*Input!$D102</f>
        <v>0</v>
      </c>
      <c r="G20" s="28">
        <f>+Input!I102*Input!$D102</f>
        <v>0</v>
      </c>
      <c r="H20" s="28">
        <f>+Input!J102*Input!$D102</f>
        <v>0</v>
      </c>
      <c r="I20" s="15"/>
    </row>
    <row r="21" spans="2:9" ht="15">
      <c r="B21" s="16"/>
      <c r="C21" s="17" t="str">
        <f>+Input!C103</f>
        <v>Altri costi 6</v>
      </c>
      <c r="D21" s="28">
        <f>+Input!F103*Input!$D103</f>
        <v>0</v>
      </c>
      <c r="E21" s="28">
        <f>+Input!G103*Input!$D103</f>
        <v>0</v>
      </c>
      <c r="F21" s="28">
        <f>+Input!H103*Input!$D103</f>
        <v>0</v>
      </c>
      <c r="G21" s="28">
        <f>+Input!I103*Input!$D103</f>
        <v>0</v>
      </c>
      <c r="H21" s="28">
        <f>+Input!J103*Input!$D103</f>
        <v>0</v>
      </c>
      <c r="I21" s="15"/>
    </row>
    <row r="22" spans="2:9" ht="15">
      <c r="B22" s="16"/>
      <c r="C22" s="17" t="str">
        <f>+Input!C104</f>
        <v>Altri costi 7</v>
      </c>
      <c r="D22" s="28">
        <f>+Input!F104*Input!$D104</f>
        <v>0</v>
      </c>
      <c r="E22" s="28">
        <f>+Input!G104*Input!$D104</f>
        <v>0</v>
      </c>
      <c r="F22" s="28">
        <f>+Input!H104*Input!$D104</f>
        <v>0</v>
      </c>
      <c r="G22" s="28">
        <f>+Input!I104*Input!$D104</f>
        <v>0</v>
      </c>
      <c r="H22" s="28">
        <f>+Input!J104*Input!$D104</f>
        <v>0</v>
      </c>
      <c r="I22" s="15"/>
    </row>
    <row r="23" spans="2:9" ht="15">
      <c r="B23" s="16"/>
      <c r="C23" s="17" t="str">
        <f>+Input!C105</f>
        <v>Altri costi 8</v>
      </c>
      <c r="D23" s="28">
        <f>+Input!F105*Input!$D105</f>
        <v>0</v>
      </c>
      <c r="E23" s="28">
        <f>+Input!G105*Input!$D105</f>
        <v>0</v>
      </c>
      <c r="F23" s="28">
        <f>+Input!H105*Input!$D105</f>
        <v>0</v>
      </c>
      <c r="G23" s="28">
        <f>+Input!I105*Input!$D105</f>
        <v>0</v>
      </c>
      <c r="H23" s="28">
        <f>+Input!J105*Input!$D105</f>
        <v>0</v>
      </c>
      <c r="I23" s="15"/>
    </row>
    <row r="24" spans="2:9" ht="15">
      <c r="B24" s="16"/>
      <c r="C24" s="17" t="str">
        <f>+Input!C106</f>
        <v>Altri costi 9</v>
      </c>
      <c r="D24" s="28">
        <f>+Input!F106*Input!$D106</f>
        <v>0</v>
      </c>
      <c r="E24" s="28">
        <f>+Input!G106*Input!$D106</f>
        <v>0</v>
      </c>
      <c r="F24" s="28">
        <f>+Input!H106*Input!$D106</f>
        <v>0</v>
      </c>
      <c r="G24" s="28">
        <f>+Input!I106*Input!$D106</f>
        <v>0</v>
      </c>
      <c r="H24" s="28">
        <f>+Input!J106*Input!$D106</f>
        <v>0</v>
      </c>
      <c r="I24" s="15"/>
    </row>
    <row r="25" spans="2:9" ht="15">
      <c r="B25" s="16"/>
      <c r="C25" s="12" t="s">
        <v>235</v>
      </c>
      <c r="D25" s="29">
        <f>SUM(D4:D24)</f>
        <v>966</v>
      </c>
      <c r="E25" s="29">
        <f>SUM(E4:E24)</f>
        <v>966</v>
      </c>
      <c r="F25" s="29">
        <f>SUM(F4:F24)</f>
        <v>966</v>
      </c>
      <c r="G25" s="29">
        <f>SUM(G4:G24)</f>
        <v>966</v>
      </c>
      <c r="H25" s="29">
        <f>SUM(H4:H24)</f>
        <v>966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25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39">
        <f>+Input!F86+'Altri costi'!D4</f>
        <v>3630</v>
      </c>
      <c r="E30" s="39">
        <f>+Input!G86+'Altri costi'!E4</f>
        <v>3630</v>
      </c>
      <c r="F30" s="39">
        <f>+Input!H86+'Altri costi'!F4</f>
        <v>3630</v>
      </c>
      <c r="G30" s="39">
        <f>+Input!I86+'Altri costi'!G4</f>
        <v>3630</v>
      </c>
      <c r="H30" s="39">
        <f>+Input!J86+'Altri costi'!H4</f>
        <v>3630</v>
      </c>
      <c r="I30" s="15"/>
    </row>
    <row r="31" spans="2:9" ht="15">
      <c r="B31" s="16"/>
      <c r="C31" s="17" t="str">
        <f t="shared" si="0"/>
        <v>spese di rappresentanza</v>
      </c>
      <c r="D31" s="39">
        <f>+Input!F87+'Altri costi'!D5</f>
        <v>0</v>
      </c>
      <c r="E31" s="39">
        <f>+Input!G87+'Altri costi'!E5</f>
        <v>0</v>
      </c>
      <c r="F31" s="39">
        <f>+Input!H87+'Altri costi'!F5</f>
        <v>0</v>
      </c>
      <c r="G31" s="39">
        <f>+Input!I87+'Altri costi'!G5</f>
        <v>0</v>
      </c>
      <c r="H31" s="39">
        <f>+Input!J87+'Altri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39">
        <f>+Input!F88+'Altri costi'!D6</f>
        <v>0</v>
      </c>
      <c r="E32" s="39">
        <f>+Input!G88+'Altri costi'!E6</f>
        <v>0</v>
      </c>
      <c r="F32" s="39">
        <f>+Input!H88+'Altri costi'!F6</f>
        <v>0</v>
      </c>
      <c r="G32" s="39">
        <f>+Input!I88+'Altri costi'!G6</f>
        <v>0</v>
      </c>
      <c r="H32" s="39">
        <f>+Input!J88+'Altri costi'!H6</f>
        <v>0</v>
      </c>
      <c r="I32" s="15"/>
    </row>
    <row r="33" spans="2:9" ht="15">
      <c r="B33" s="16"/>
      <c r="C33" s="17" t="str">
        <f t="shared" si="0"/>
        <v>beni strumentali inf. al milione</v>
      </c>
      <c r="D33" s="39">
        <f>+Input!F89+'Altri costi'!D7</f>
        <v>0</v>
      </c>
      <c r="E33" s="39">
        <f>+Input!G89+'Altri costi'!E7</f>
        <v>0</v>
      </c>
      <c r="F33" s="39">
        <f>+Input!H89+'Altri costi'!F7</f>
        <v>0</v>
      </c>
      <c r="G33" s="39">
        <f>+Input!I89+'Altri costi'!G7</f>
        <v>0</v>
      </c>
      <c r="H33" s="39">
        <f>+Input!J89+'Altri costi'!H7</f>
        <v>0</v>
      </c>
      <c r="I33" s="15"/>
    </row>
    <row r="34" spans="2:9" ht="15">
      <c r="B34" s="16"/>
      <c r="C34" s="17" t="str">
        <f t="shared" si="0"/>
        <v>spese di trasporto</v>
      </c>
      <c r="D34" s="39">
        <f>+Input!F90+'Altri costi'!D8</f>
        <v>0</v>
      </c>
      <c r="E34" s="39">
        <f>+Input!G90+'Altri costi'!E8</f>
        <v>0</v>
      </c>
      <c r="F34" s="39">
        <f>+Input!H90+'Altri costi'!F8</f>
        <v>0</v>
      </c>
      <c r="G34" s="39">
        <f>+Input!I90+'Altri costi'!G8</f>
        <v>0</v>
      </c>
      <c r="H34" s="39">
        <f>+Input!J90+'Altri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39">
        <f>+Input!F91+'Altri costi'!D9</f>
        <v>0</v>
      </c>
      <c r="E35" s="39">
        <f>+Input!G91+'Altri costi'!E9</f>
        <v>0</v>
      </c>
      <c r="F35" s="39">
        <f>+Input!H91+'Altri costi'!F9</f>
        <v>0</v>
      </c>
      <c r="G35" s="39">
        <f>+Input!I91+'Altri costi'!G9</f>
        <v>0</v>
      </c>
      <c r="H35" s="39">
        <f>+Input!J91+'Altri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39">
        <f>+Input!F92+'Altri costi'!D10</f>
        <v>726</v>
      </c>
      <c r="E36" s="39">
        <f>+Input!G92+'Altri costi'!E10</f>
        <v>726</v>
      </c>
      <c r="F36" s="39">
        <f>+Input!H92+'Altri costi'!F10</f>
        <v>726</v>
      </c>
      <c r="G36" s="39">
        <f>+Input!I92+'Altri costi'!G10</f>
        <v>726</v>
      </c>
      <c r="H36" s="39">
        <f>+Input!J92+'Altri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39">
        <f>+Input!F93+'Altri costi'!D11</f>
        <v>0</v>
      </c>
      <c r="E37" s="39">
        <f>+Input!G93+'Altri costi'!E11</f>
        <v>0</v>
      </c>
      <c r="F37" s="39">
        <f>+Input!H93+'Altri costi'!F11</f>
        <v>0</v>
      </c>
      <c r="G37" s="39">
        <f>+Input!I93+'Altri costi'!G11</f>
        <v>0</v>
      </c>
      <c r="H37" s="39">
        <f>+Input!J93+'Altri costi'!H11</f>
        <v>0</v>
      </c>
      <c r="I37" s="15"/>
    </row>
    <row r="38" spans="2:9" ht="15">
      <c r="B38" s="16"/>
      <c r="C38" s="17" t="str">
        <f t="shared" si="0"/>
        <v>affitti </v>
      </c>
      <c r="D38" s="39">
        <f>+Input!F94+'Altri costi'!D12</f>
        <v>18000</v>
      </c>
      <c r="E38" s="39">
        <f>+Input!G94+'Altri costi'!E12</f>
        <v>18000</v>
      </c>
      <c r="F38" s="39">
        <f>+Input!H94+'Altri costi'!F12</f>
        <v>18000</v>
      </c>
      <c r="G38" s="39">
        <f>+Input!I94+'Altri costi'!G12</f>
        <v>18000</v>
      </c>
      <c r="H38" s="39">
        <f>+Input!J94+'Altri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39">
        <f>+Input!F95+'Altri costi'!D13</f>
        <v>0</v>
      </c>
      <c r="E39" s="39">
        <f>+Input!G95+'Altri costi'!E13</f>
        <v>0</v>
      </c>
      <c r="F39" s="39">
        <f>+Input!H95+'Altri costi'!F13</f>
        <v>0</v>
      </c>
      <c r="G39" s="39">
        <f>+Input!I95+'Altri costi'!G13</f>
        <v>0</v>
      </c>
      <c r="H39" s="39">
        <f>+Input!J95+'Altri costi'!H13</f>
        <v>0</v>
      </c>
      <c r="I39" s="15"/>
    </row>
    <row r="40" spans="2:9" ht="15">
      <c r="B40" s="16"/>
      <c r="C40" s="17" t="str">
        <f t="shared" si="0"/>
        <v>Costi diversi</v>
      </c>
      <c r="D40" s="39">
        <f>+Input!F96+'Altri costi'!D14</f>
        <v>1210</v>
      </c>
      <c r="E40" s="39">
        <f>+Input!G96+'Altri costi'!E14</f>
        <v>1210</v>
      </c>
      <c r="F40" s="39">
        <f>+Input!H96+'Altri costi'!F14</f>
        <v>1210</v>
      </c>
      <c r="G40" s="39">
        <f>+Input!I96+'Altri costi'!G14</f>
        <v>1210</v>
      </c>
      <c r="H40" s="39">
        <f>+Input!J96+'Altri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39">
        <f>+Input!F97+'Altri costi'!D15</f>
        <v>500</v>
      </c>
      <c r="E41" s="39">
        <f>+Input!G97+'Altri costi'!E15</f>
        <v>500</v>
      </c>
      <c r="F41" s="39">
        <f>+Input!H97+'Altri costi'!F15</f>
        <v>500</v>
      </c>
      <c r="G41" s="39">
        <f>+Input!I97+'Altri costi'!G15</f>
        <v>500</v>
      </c>
      <c r="H41" s="39">
        <f>+Input!J97+'Altri costi'!H15</f>
        <v>500</v>
      </c>
      <c r="I41" s="15"/>
    </row>
    <row r="42" spans="2:9" ht="15">
      <c r="B42" s="16"/>
      <c r="C42" s="17" t="str">
        <f t="shared" si="0"/>
        <v>Costo annuale fidejussione</v>
      </c>
      <c r="D42" s="39">
        <f>+Input!F98+'Altri costi'!D16</f>
        <v>0</v>
      </c>
      <c r="E42" s="39">
        <f>+Input!G98+'Altri costi'!E16</f>
        <v>0</v>
      </c>
      <c r="F42" s="39">
        <f>+Input!H98+'Altri costi'!F16</f>
        <v>0</v>
      </c>
      <c r="G42" s="39">
        <f>+Input!I98+'Altri costi'!G16</f>
        <v>0</v>
      </c>
      <c r="H42" s="39">
        <f>+Input!J98+'Altri costi'!H16</f>
        <v>0</v>
      </c>
      <c r="I42" s="15"/>
    </row>
    <row r="43" spans="2:9" ht="15">
      <c r="B43" s="16"/>
      <c r="C43" s="17" t="e">
        <f t="shared" si="0"/>
        <v>#REF!</v>
      </c>
      <c r="D43" s="39">
        <f>+Input!F99+'Altri costi'!D17</f>
        <v>0</v>
      </c>
      <c r="E43" s="39">
        <f>+Input!G99+'Altri costi'!E17</f>
        <v>0</v>
      </c>
      <c r="F43" s="39">
        <f>+Input!H99+'Altri costi'!F17</f>
        <v>0</v>
      </c>
      <c r="G43" s="39">
        <f>+Input!I99+'Altri costi'!G17</f>
        <v>0</v>
      </c>
      <c r="H43" s="39">
        <f>+Input!J99+'Altri costi'!H17</f>
        <v>0</v>
      </c>
      <c r="I43" s="15"/>
    </row>
    <row r="44" spans="2:9" ht="15">
      <c r="B44" s="16"/>
      <c r="C44" s="17" t="str">
        <f t="shared" si="0"/>
        <v>Altri costi 3</v>
      </c>
      <c r="D44" s="39">
        <f>+Input!F100+'Altri costi'!D18</f>
        <v>0</v>
      </c>
      <c r="E44" s="39">
        <f>+Input!G100+'Altri costi'!E18</f>
        <v>0</v>
      </c>
      <c r="F44" s="39">
        <f>+Input!H100+'Altri costi'!F18</f>
        <v>0</v>
      </c>
      <c r="G44" s="39">
        <f>+Input!I100+'Altri costi'!G18</f>
        <v>0</v>
      </c>
      <c r="H44" s="39">
        <f>+Input!J100+'Altri costi'!H18</f>
        <v>0</v>
      </c>
      <c r="I44" s="15"/>
    </row>
    <row r="45" spans="2:9" ht="15">
      <c r="B45" s="16"/>
      <c r="C45" s="17" t="str">
        <f t="shared" si="0"/>
        <v>Altri costi 4</v>
      </c>
      <c r="D45" s="39">
        <f>+Input!F101+'Altri costi'!D19</f>
        <v>0</v>
      </c>
      <c r="E45" s="39">
        <f>+Input!G101+'Altri costi'!E19</f>
        <v>0</v>
      </c>
      <c r="F45" s="39">
        <f>+Input!H101+'Altri costi'!F19</f>
        <v>0</v>
      </c>
      <c r="G45" s="39">
        <f>+Input!I101+'Altri costi'!G19</f>
        <v>0</v>
      </c>
      <c r="H45" s="39">
        <f>+Input!J101+'Altri costi'!H19</f>
        <v>0</v>
      </c>
      <c r="I45" s="15"/>
    </row>
    <row r="46" spans="2:9" ht="15">
      <c r="B46" s="16"/>
      <c r="C46" s="17" t="str">
        <f t="shared" si="0"/>
        <v>Altri costi 5</v>
      </c>
      <c r="D46" s="39">
        <f>+Input!F102+'Altri costi'!D20</f>
        <v>0</v>
      </c>
      <c r="E46" s="39">
        <f>+Input!G102+'Altri costi'!E20</f>
        <v>0</v>
      </c>
      <c r="F46" s="39">
        <f>+Input!H102+'Altri costi'!F20</f>
        <v>0</v>
      </c>
      <c r="G46" s="39">
        <f>+Input!I102+'Altri costi'!G20</f>
        <v>0</v>
      </c>
      <c r="H46" s="39">
        <f>+Input!J102+'Altri costi'!H20</f>
        <v>0</v>
      </c>
      <c r="I46" s="15"/>
    </row>
    <row r="47" spans="2:9" ht="15">
      <c r="B47" s="16"/>
      <c r="C47" s="17" t="str">
        <f t="shared" si="0"/>
        <v>Altri costi 6</v>
      </c>
      <c r="D47" s="39">
        <f>+Input!F103+'Altri costi'!D21</f>
        <v>0</v>
      </c>
      <c r="E47" s="39">
        <f>+Input!G103+'Altri costi'!E21</f>
        <v>0</v>
      </c>
      <c r="F47" s="39">
        <f>+Input!H103+'Altri costi'!F21</f>
        <v>0</v>
      </c>
      <c r="G47" s="39">
        <f>+Input!I103+'Altri costi'!G21</f>
        <v>0</v>
      </c>
      <c r="H47" s="39">
        <f>+Input!J103+'Altri costi'!H21</f>
        <v>0</v>
      </c>
      <c r="I47" s="15"/>
    </row>
    <row r="48" spans="2:9" ht="15">
      <c r="B48" s="16"/>
      <c r="C48" s="17" t="str">
        <f t="shared" si="0"/>
        <v>Altri costi 7</v>
      </c>
      <c r="D48" s="39">
        <f>+Input!F104+'Altri costi'!D22</f>
        <v>0</v>
      </c>
      <c r="E48" s="39">
        <f>+Input!G104+'Altri costi'!E22</f>
        <v>0</v>
      </c>
      <c r="F48" s="39">
        <f>+Input!H104+'Altri costi'!F22</f>
        <v>0</v>
      </c>
      <c r="G48" s="39">
        <f>+Input!I104+'Altri costi'!G22</f>
        <v>0</v>
      </c>
      <c r="H48" s="39">
        <f>+Input!J104+'Altri costi'!H22</f>
        <v>0</v>
      </c>
      <c r="I48" s="15"/>
    </row>
    <row r="49" spans="2:9" ht="15">
      <c r="B49" s="16"/>
      <c r="C49" s="17" t="str">
        <f t="shared" si="0"/>
        <v>Altri costi 8</v>
      </c>
      <c r="D49" s="39">
        <f>+Input!F105+'Altri costi'!D23</f>
        <v>0</v>
      </c>
      <c r="E49" s="39">
        <f>+Input!G105+'Altri costi'!E23</f>
        <v>0</v>
      </c>
      <c r="F49" s="39">
        <f>+Input!H105+'Altri costi'!F23</f>
        <v>0</v>
      </c>
      <c r="G49" s="39">
        <f>+Input!I105+'Altri costi'!G23</f>
        <v>0</v>
      </c>
      <c r="H49" s="39">
        <f>+Input!J105+'Altri costi'!H23</f>
        <v>0</v>
      </c>
      <c r="I49" s="15"/>
    </row>
    <row r="50" spans="2:9" ht="15">
      <c r="B50" s="16"/>
      <c r="C50" s="17" t="str">
        <f t="shared" si="0"/>
        <v>Altri costi 9</v>
      </c>
      <c r="D50" s="39">
        <f>+Input!F106+'Altri costi'!D24</f>
        <v>0</v>
      </c>
      <c r="E50" s="39">
        <f>+Input!G106+'Altri costi'!E24</f>
        <v>0</v>
      </c>
      <c r="F50" s="39">
        <f>+Input!H106+'Altri costi'!F24</f>
        <v>0</v>
      </c>
      <c r="G50" s="39">
        <f>+Input!I106+'Altri costi'!G24</f>
        <v>0</v>
      </c>
      <c r="H50" s="39">
        <f>+Input!J106+'Altri costi'!H24</f>
        <v>0</v>
      </c>
      <c r="I50" s="15"/>
    </row>
    <row r="51" spans="2:9" ht="15">
      <c r="B51" s="16"/>
      <c r="C51" s="12" t="s">
        <v>48</v>
      </c>
      <c r="D51" s="44">
        <f>SUM(D30:D50)</f>
        <v>24066</v>
      </c>
      <c r="E51" s="44">
        <f>SUM(E30:E50)</f>
        <v>24066</v>
      </c>
      <c r="F51" s="44">
        <f>SUM(F30:F50)</f>
        <v>24066</v>
      </c>
      <c r="G51" s="44">
        <f>SUM(G30:G50)</f>
        <v>24066</v>
      </c>
      <c r="H51" s="44">
        <f>SUM(H30:H50)</f>
        <v>24066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D6" sqref="D6:G6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256</v>
      </c>
      <c r="C2" t="str">
        <f>+Input!D15</f>
        <v>mensile</v>
      </c>
    </row>
    <row r="4" spans="2:7" ht="15">
      <c r="B4" s="80" t="s">
        <v>239</v>
      </c>
      <c r="C4" s="7" t="s">
        <v>247</v>
      </c>
      <c r="D4" s="7" t="s">
        <v>248</v>
      </c>
      <c r="E4" s="7" t="s">
        <v>249</v>
      </c>
      <c r="F4" s="7" t="s">
        <v>250</v>
      </c>
      <c r="G4" s="7" t="s">
        <v>251</v>
      </c>
    </row>
    <row r="5" spans="2:8" ht="15">
      <c r="B5" s="17" t="s">
        <v>12</v>
      </c>
      <c r="C5" s="26">
        <f>+MCL!M28+MCL!D58</f>
        <v>15840</v>
      </c>
      <c r="D5" s="26">
        <f>+MCL!N28+MCL!E58</f>
        <v>20240</v>
      </c>
      <c r="E5" s="26">
        <f>+MCL!O28+MCL!F58</f>
        <v>22880</v>
      </c>
      <c r="F5" s="26">
        <f>+MCL!P28+MCL!G58</f>
        <v>26400</v>
      </c>
      <c r="G5" s="26">
        <f>+MCL!Q28+MCL!H58</f>
        <v>29040</v>
      </c>
      <c r="H5" s="79"/>
    </row>
    <row r="6" spans="2:8" ht="15">
      <c r="B6" s="17" t="s">
        <v>14</v>
      </c>
      <c r="C6" s="26">
        <f>+Inve!M7+'Altri costi'!D25+MCL!D53</f>
        <v>10480</v>
      </c>
      <c r="D6" s="26">
        <f>+Inve!N7+'Altri costi'!E25+MCL!E53</f>
        <v>1725</v>
      </c>
      <c r="E6" s="26">
        <f>+Inve!O7+'Altri costi'!F25+MCL!F53</f>
        <v>1824</v>
      </c>
      <c r="F6" s="26">
        <f>+Inve!P7+'Altri costi'!G25+MCL!G53</f>
        <v>1956</v>
      </c>
      <c r="G6" s="26">
        <f>+Inve!Q7+'Altri costi'!H25+MCL!H53</f>
        <v>2055</v>
      </c>
      <c r="H6" s="79"/>
    </row>
    <row r="7" spans="2:8" ht="15">
      <c r="B7" s="81"/>
      <c r="C7" s="30">
        <f>+C6-C5</f>
        <v>-5360</v>
      </c>
      <c r="D7" s="30">
        <f>+D6-D5</f>
        <v>-18515</v>
      </c>
      <c r="E7" s="30">
        <f>+E6-E5</f>
        <v>-21056</v>
      </c>
      <c r="F7" s="30">
        <f>+F6-F5</f>
        <v>-24444</v>
      </c>
      <c r="G7" s="30">
        <f>+G6-G5</f>
        <v>-26985</v>
      </c>
      <c r="H7" s="81"/>
    </row>
    <row r="8" spans="2:8" ht="15">
      <c r="B8" s="81"/>
      <c r="C8" s="81"/>
      <c r="D8" s="81"/>
      <c r="E8" s="81"/>
      <c r="F8" s="81"/>
      <c r="G8" s="81"/>
      <c r="H8" s="81"/>
    </row>
    <row r="9" spans="2:8" ht="15">
      <c r="B9" s="80" t="s">
        <v>240</v>
      </c>
      <c r="C9" s="81"/>
      <c r="D9" s="81"/>
      <c r="E9" s="81"/>
      <c r="F9" s="81"/>
      <c r="G9" s="81"/>
      <c r="H9" s="81"/>
    </row>
    <row r="10" spans="2:8" ht="15">
      <c r="B10" s="80" t="s">
        <v>241</v>
      </c>
      <c r="C10" s="26">
        <f>+C7</f>
        <v>-5360</v>
      </c>
      <c r="D10" s="26">
        <f>+D7</f>
        <v>-18515</v>
      </c>
      <c r="E10" s="26">
        <f>+E7</f>
        <v>-21056</v>
      </c>
      <c r="F10" s="26">
        <f>+F7</f>
        <v>-24444</v>
      </c>
      <c r="G10" s="26">
        <f>+G7</f>
        <v>-26985</v>
      </c>
      <c r="H10" s="81"/>
    </row>
    <row r="11" spans="2:8" ht="15">
      <c r="B11" s="80" t="s">
        <v>242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1"/>
    </row>
    <row r="12" spans="2:8" ht="15">
      <c r="B12" s="80" t="s">
        <v>243</v>
      </c>
      <c r="C12" s="26">
        <f>+IF((C10+C11)&gt;0,0,(C10+C11))</f>
        <v>-5360</v>
      </c>
      <c r="D12" s="26">
        <f>+IF((D10+D11)&gt;0,0,(D10+D11))</f>
        <v>-18515</v>
      </c>
      <c r="E12" s="26">
        <f>+IF((E10+E11)&gt;0,0,(E10+E11))</f>
        <v>-21056</v>
      </c>
      <c r="F12" s="26">
        <f>+IF((F10+F11)&gt;0,0,(F10+F11))</f>
        <v>-24444</v>
      </c>
      <c r="G12" s="26">
        <f>+IF((G10+G11)&gt;0,0,(G10+G11))</f>
        <v>-26985</v>
      </c>
      <c r="H12" s="81"/>
    </row>
    <row r="13" spans="2:8" ht="15">
      <c r="B13" s="80" t="s">
        <v>244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1"/>
    </row>
    <row r="14" spans="2:8" ht="15">
      <c r="B14" s="80" t="s">
        <v>245</v>
      </c>
      <c r="C14" s="26">
        <f>+C12*(11/12)</f>
        <v>-4913.333333333333</v>
      </c>
      <c r="D14" s="26">
        <f>+(D12*(11/12))+(C12-C14)</f>
        <v>-17418.75</v>
      </c>
      <c r="E14" s="26">
        <f>+(E12*(11/12))+(D12-D14)+(C12-C14)</f>
        <v>-20844.25</v>
      </c>
      <c r="F14" s="26">
        <f>+(F12*(11/12))+(E12-E14)+(D12-D14)+(C12-C14)</f>
        <v>-24161.666666666668</v>
      </c>
      <c r="G14" s="26">
        <f>+(G12*(11/12))+(F12-F14)+(E12-E14)+(D12-D14)+(C12-C14)</f>
        <v>-26773.25</v>
      </c>
      <c r="H14" s="81"/>
    </row>
    <row r="15" spans="2:8" ht="15">
      <c r="B15" s="81"/>
      <c r="C15" s="83">
        <f>+C12-C14</f>
        <v>-446.66666666666697</v>
      </c>
      <c r="D15" s="83">
        <f>+D12-D14</f>
        <v>-1096.25</v>
      </c>
      <c r="E15" s="83">
        <f>+E12-E14</f>
        <v>-211.75</v>
      </c>
      <c r="F15" s="83">
        <f>+F12-F14</f>
        <v>-282.3333333333321</v>
      </c>
      <c r="G15" s="83">
        <f>+G12-G14</f>
        <v>-211.75</v>
      </c>
      <c r="H15" s="81"/>
    </row>
    <row r="16" spans="2:8" ht="15">
      <c r="B16" s="81"/>
      <c r="C16" s="81"/>
      <c r="D16" s="81"/>
      <c r="E16" s="81"/>
      <c r="F16" s="81"/>
      <c r="G16" s="81"/>
      <c r="H16" s="81"/>
    </row>
    <row r="17" spans="2:8" ht="15">
      <c r="B17" s="80" t="s">
        <v>246</v>
      </c>
      <c r="C17" s="81"/>
      <c r="D17" s="81"/>
      <c r="E17" s="81"/>
      <c r="F17" s="81"/>
      <c r="G17" s="81"/>
      <c r="H17" s="81"/>
    </row>
    <row r="18" spans="2:8" ht="15">
      <c r="B18" s="80" t="s">
        <v>252</v>
      </c>
      <c r="C18" s="26">
        <f>+C7</f>
        <v>-5360</v>
      </c>
      <c r="D18" s="26">
        <f>+D7</f>
        <v>-18515</v>
      </c>
      <c r="E18" s="26">
        <f>+E7</f>
        <v>-21056</v>
      </c>
      <c r="F18" s="26">
        <f>+F7</f>
        <v>-24444</v>
      </c>
      <c r="G18" s="26">
        <f>+G7</f>
        <v>-26985</v>
      </c>
      <c r="H18" s="81"/>
    </row>
    <row r="19" spans="2:8" ht="15">
      <c r="B19" s="80" t="s">
        <v>242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1"/>
    </row>
    <row r="20" spans="2:8" ht="15">
      <c r="B20" s="80" t="s">
        <v>243</v>
      </c>
      <c r="C20" s="26">
        <f>+IF((C18+C19)&gt;0,0,(C18+C19))</f>
        <v>-5360</v>
      </c>
      <c r="D20" s="26">
        <f>+IF((D18+D19)&gt;0,0,(D18+D19))</f>
        <v>-18515</v>
      </c>
      <c r="E20" s="26">
        <f>+IF((E18+E19)&gt;0,0,(E18+E19))</f>
        <v>-21056</v>
      </c>
      <c r="F20" s="26">
        <f>+IF((F18+F19)&gt;0,0,(F18+F19))</f>
        <v>-24444</v>
      </c>
      <c r="G20" s="26">
        <f>+IF((G18+G19)&gt;0,0,(G18+G19))</f>
        <v>-26985</v>
      </c>
      <c r="H20" s="81"/>
    </row>
    <row r="21" spans="2:8" ht="15">
      <c r="B21" s="80" t="s">
        <v>244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1"/>
    </row>
    <row r="22" spans="2:8" ht="15">
      <c r="B22" s="80" t="s">
        <v>245</v>
      </c>
      <c r="C22" s="26">
        <f>+C20*(9/12)</f>
        <v>-4020</v>
      </c>
      <c r="D22" s="26">
        <f>+(D20*(9/12))+(C20-C22)</f>
        <v>-15226.25</v>
      </c>
      <c r="E22" s="26">
        <f>+(E20*(9/12)*(9/12))+(D20-D22)+(C20-C22)</f>
        <v>-16472.75</v>
      </c>
      <c r="F22" s="26">
        <f>+(F20*(9/12))+(E20-E22)+(D20-D22)+(C20-C22)</f>
        <v>-27545</v>
      </c>
      <c r="G22" s="26">
        <f>+(G20*(9/12))+(F20-F22)+(E20-E22)+(D20-D22)+(C20-C22)</f>
        <v>-26349.75</v>
      </c>
      <c r="H22" s="81"/>
    </row>
    <row r="23" spans="2:8" ht="15">
      <c r="B23" s="80"/>
      <c r="C23" s="26"/>
      <c r="D23" s="26"/>
      <c r="E23" s="26"/>
      <c r="F23" s="26"/>
      <c r="G23" s="26"/>
      <c r="H23" s="81"/>
    </row>
    <row r="24" spans="2:8" ht="15">
      <c r="B24" s="80"/>
      <c r="C24" s="26"/>
      <c r="D24" s="26"/>
      <c r="E24" s="26"/>
      <c r="F24" s="26"/>
      <c r="G24" s="26"/>
      <c r="H24" s="81"/>
    </row>
    <row r="25" spans="2:8" ht="15">
      <c r="B25" s="80" t="s">
        <v>14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1"/>
    </row>
    <row r="26" spans="2:8" ht="15">
      <c r="B26" s="80" t="s">
        <v>12</v>
      </c>
      <c r="C26" s="26">
        <f>+IF($C$2="mensile",-(C12-C14),-(C20-C22))</f>
        <v>446.66666666666697</v>
      </c>
      <c r="D26" s="26">
        <f>+IF($C$2="mensile",-(D12-D14),-(D20-D22))+C26</f>
        <v>1542.916666666667</v>
      </c>
      <c r="E26" s="26">
        <f>+IF($C$2="mensile",-(E12-E14),-(E20-E22))+D26</f>
        <v>1754.666666666667</v>
      </c>
      <c r="F26" s="26">
        <f>+IF($C$2="mensile",-(F12-F14),-(F20-F22))+E26</f>
        <v>2036.999999999999</v>
      </c>
      <c r="G26" s="26">
        <f>+IF($C$2="mensile",-(G12-G14),-(G20-G22))+F26</f>
        <v>2248.749999999999</v>
      </c>
      <c r="H26" s="81"/>
    </row>
    <row r="27" spans="2:8" ht="15">
      <c r="B27" s="80" t="s">
        <v>245</v>
      </c>
      <c r="C27" s="26">
        <f>IF($C$2="mensile",-C14,-C22)</f>
        <v>4913.333333333333</v>
      </c>
      <c r="D27" s="26">
        <f>IF($C$2="mensile",-D14,-D22)</f>
        <v>17418.75</v>
      </c>
      <c r="E27" s="26">
        <f>IF($C$2="mensile",-E14,-E22)</f>
        <v>20844.25</v>
      </c>
      <c r="F27" s="26">
        <f>IF($C$2="mensile",-F14,-F22)</f>
        <v>24161.666666666668</v>
      </c>
      <c r="G27" s="26">
        <f>IF($C$2="mensile",-G14,-G22)</f>
        <v>26773.25</v>
      </c>
      <c r="H27" s="81"/>
    </row>
    <row r="28" spans="3:7" ht="15">
      <c r="C28" s="25"/>
      <c r="D28" s="25"/>
      <c r="E28" s="25"/>
      <c r="F28" s="25"/>
      <c r="G28" s="25"/>
    </row>
    <row r="31" ht="15">
      <c r="B31" t="s">
        <v>257</v>
      </c>
    </row>
    <row r="32" ht="15">
      <c r="B32" t="s">
        <v>257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278</v>
      </c>
      <c r="D3" s="93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94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272</v>
      </c>
      <c r="E6" s="29">
        <f>+'CE'!D46</f>
        <v>8863.761904761906</v>
      </c>
      <c r="F6" s="29">
        <f>+'CE'!E46</f>
        <v>27801.428571428572</v>
      </c>
      <c r="G6" s="29">
        <f>+'CE'!F46</f>
        <v>39351.428571428565</v>
      </c>
      <c r="H6" s="29">
        <f>+'CE'!G46</f>
        <v>54751.428571428565</v>
      </c>
      <c r="I6" s="29">
        <f>+'CE'!H46</f>
        <v>66301.42857142857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273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274</v>
      </c>
      <c r="E9" s="28">
        <f>+'CE'!D38</f>
        <v>28400</v>
      </c>
      <c r="F9" s="28">
        <f>+'CE'!E38</f>
        <v>29820</v>
      </c>
      <c r="G9" s="28">
        <f>+'CE'!F38</f>
        <v>29820</v>
      </c>
      <c r="H9" s="28">
        <f>+'CE'!G38</f>
        <v>29820</v>
      </c>
      <c r="I9" s="28">
        <f>+'CE'!H38</f>
        <v>29820</v>
      </c>
      <c r="J9" s="15"/>
    </row>
    <row r="10" spans="2:10" ht="15">
      <c r="B10" s="16"/>
      <c r="C10" s="17"/>
      <c r="D10" s="17" t="s">
        <v>211</v>
      </c>
      <c r="E10" s="28">
        <f>+'CE'!D41</f>
        <v>0</v>
      </c>
      <c r="F10" s="28">
        <f>+'CE'!E41</f>
        <v>0</v>
      </c>
      <c r="G10" s="28">
        <f>+'CE'!F41</f>
        <v>0</v>
      </c>
      <c r="H10" s="28">
        <f>+'CE'!G41</f>
        <v>0</v>
      </c>
      <c r="I10" s="28">
        <f>+'CE'!H41</f>
        <v>0</v>
      </c>
      <c r="J10" s="15"/>
    </row>
    <row r="11" spans="2:10" ht="15">
      <c r="B11" s="16"/>
      <c r="C11" s="17"/>
      <c r="D11" s="12" t="s">
        <v>275</v>
      </c>
      <c r="E11" s="29">
        <f>SUM(E9:E10)</f>
        <v>28400</v>
      </c>
      <c r="F11" s="29">
        <f>SUM(F9:F10)</f>
        <v>29820</v>
      </c>
      <c r="G11" s="29">
        <f>SUM(G9:G10)</f>
        <v>29820</v>
      </c>
      <c r="H11" s="29">
        <f>SUM(H9:H10)</f>
        <v>29820</v>
      </c>
      <c r="I11" s="29">
        <f>SUM(I9:I10)</f>
        <v>29820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276</v>
      </c>
      <c r="E14" s="39">
        <f>+E6+E11</f>
        <v>37263.76190476191</v>
      </c>
      <c r="F14" s="39">
        <f>+F6+F11</f>
        <v>57621.42857142857</v>
      </c>
      <c r="G14" s="39">
        <f>+G6+G11</f>
        <v>69171.42857142857</v>
      </c>
      <c r="H14" s="39">
        <f>+H6+H11</f>
        <v>84571.42857142857</v>
      </c>
      <c r="I14" s="39">
        <f>+I6+I11</f>
        <v>96121.42857142857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279</v>
      </c>
      <c r="E16" s="39">
        <f>+E14*$D$3</f>
        <v>1453.2867142857144</v>
      </c>
      <c r="F16" s="39">
        <f>+F14*$D$3</f>
        <v>2247.2357142857145</v>
      </c>
      <c r="G16" s="39">
        <f>+G14*$D$3</f>
        <v>2697.685714285714</v>
      </c>
      <c r="H16" s="39">
        <f>+H14*$D$3</f>
        <v>3298.285714285714</v>
      </c>
      <c r="I16" s="39">
        <f>+I14*$D$3</f>
        <v>3748.735714285714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280</v>
      </c>
      <c r="E18" s="17">
        <v>0</v>
      </c>
      <c r="F18" s="39">
        <f>+E16*2</f>
        <v>2906.573428571429</v>
      </c>
      <c r="G18" s="39">
        <f>+F16</f>
        <v>2247.2357142857145</v>
      </c>
      <c r="H18" s="39">
        <f>+G16</f>
        <v>2697.685714285714</v>
      </c>
      <c r="I18" s="39">
        <f>+H16</f>
        <v>3298.285714285714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281</v>
      </c>
      <c r="E20" s="39">
        <f>+IF($E$16-$E$18&gt;0,$E$16-$E$18,0)</f>
        <v>1453.2867142857144</v>
      </c>
      <c r="F20" s="39">
        <f>+IF(SUM(E$16:F16)-SUM($E$18:$F$18)&gt;0,SUM($E$16:$F$16)-SUM($E$18:$F$18),0)</f>
        <v>793.9490000000001</v>
      </c>
      <c r="G20" s="39">
        <f>+IF(SUM($E$16:$G$16)-SUM($E$18:$G$18)&gt;0,SUM($E$16:$G$16)-SUM($E$18:$G$18),0)</f>
        <v>1244.3989999999994</v>
      </c>
      <c r="H20" s="39">
        <f>+IF(SUM($E$16:$H$16)-SUM($E$18:$H$18)&gt;0,SUM($E$16:$H$16)-SUM($E$18:$H$18),0)</f>
        <v>1844.9989999999998</v>
      </c>
      <c r="I20" s="39">
        <f>+IF(SUM($E$16:$I$16)-SUM($E$18:$I$18)&gt;0,SUM($E$16:$I$16)-SUM($E$18:$I$18),0)</f>
        <v>2295.4490000000005</v>
      </c>
      <c r="J20" s="15"/>
    </row>
    <row r="21" spans="2:10" ht="15">
      <c r="B21" s="16"/>
      <c r="C21" s="17"/>
      <c r="D21" s="17" t="s">
        <v>282</v>
      </c>
      <c r="E21" s="39">
        <f>+IF($E$16-$E$18&lt;0,-($E$16-$E$18),0)</f>
        <v>0</v>
      </c>
      <c r="F21" s="39">
        <f>+IF(SUM(E$16:F17)-SUM($E$18:$F$18)&lt;0,-(SUM($E$16:$F$16)-SUM($E$18:$F$18)),0)</f>
        <v>0</v>
      </c>
      <c r="G21" s="39">
        <f>+IF(SUM($E$16:$G$16)-SUM($E$18:$G$18)&lt;0,-(SUM($E$16:$G$16)-SUM($E$18:$G$18)),0)</f>
        <v>0</v>
      </c>
      <c r="H21" s="39">
        <f>+IF(SUM($E$16:$H$16)-SUM($E$18:$H$18)&lt;0,-(SUM($E$16:$H$16)-SUM($E$18:$H$18)),0)</f>
        <v>0</v>
      </c>
      <c r="I21" s="39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25</v>
      </c>
      <c r="E23" s="39">
        <f>+E18</f>
        <v>0</v>
      </c>
      <c r="F23" s="39">
        <f>+F18</f>
        <v>2906.573428571429</v>
      </c>
      <c r="G23" s="39">
        <f>+G18</f>
        <v>2247.2357142857145</v>
      </c>
      <c r="H23" s="39">
        <f>+H18</f>
        <v>2697.685714285714</v>
      </c>
      <c r="I23" s="39">
        <f>+I18</f>
        <v>3298.285714285714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" sqref="D5"/>
    </sheetView>
  </sheetViews>
  <sheetFormatPr defaultColWidth="13.28125" defaultRowHeight="15"/>
  <cols>
    <col min="1" max="1" width="17.7109375" style="81" bestFit="1" customWidth="1"/>
    <col min="2" max="2" width="6.421875" style="81" bestFit="1" customWidth="1"/>
    <col min="3" max="3" width="67.8515625" style="81" bestFit="1" customWidth="1"/>
    <col min="4" max="6" width="11.57421875" style="81" bestFit="1" customWidth="1"/>
    <col min="7" max="11" width="20.28125" style="81" bestFit="1" customWidth="1"/>
    <col min="12" max="12" width="9.140625" style="81" customWidth="1"/>
    <col min="13" max="13" width="11.28125" style="81" bestFit="1" customWidth="1"/>
    <col min="14" max="14" width="9.140625" style="81" customWidth="1"/>
    <col min="15" max="15" width="11.00390625" style="81" bestFit="1" customWidth="1"/>
    <col min="16" max="225" width="9.140625" style="81" customWidth="1"/>
    <col min="226" max="226" width="17.7109375" style="81" bestFit="1" customWidth="1"/>
    <col min="227" max="227" width="55.57421875" style="81" bestFit="1" customWidth="1"/>
    <col min="228" max="238" width="11.57421875" style="81" bestFit="1" customWidth="1"/>
    <col min="239" max="239" width="13.28125" style="81" bestFit="1" customWidth="1"/>
    <col min="240" max="249" width="11.57421875" style="81" bestFit="1" customWidth="1"/>
    <col min="250" max="250" width="13.28125" style="81" bestFit="1" customWidth="1"/>
    <col min="251" max="16384" width="13.28125" style="81" customWidth="1"/>
  </cols>
  <sheetData>
    <row r="1" spans="3:52" s="80" customFormat="1" ht="15">
      <c r="C1" s="85"/>
      <c r="D1" s="85"/>
      <c r="E1" s="85"/>
      <c r="F1" s="85"/>
      <c r="G1" s="85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</row>
    <row r="2" spans="3:52" s="80" customFormat="1" ht="15">
      <c r="C2" s="85"/>
      <c r="D2" s="85"/>
      <c r="E2" s="85"/>
      <c r="F2" s="85"/>
      <c r="G2" s="85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</row>
    <row r="3" spans="3:52" s="80" customFormat="1" ht="15">
      <c r="C3" s="80" t="s">
        <v>258</v>
      </c>
      <c r="D3" s="87" t="str">
        <f>+Input!D6</f>
        <v>Anno 1</v>
      </c>
      <c r="E3" s="87" t="str">
        <f>+Input!E6</f>
        <v>Anno 2</v>
      </c>
      <c r="F3" s="87" t="str">
        <f>+Input!F6</f>
        <v>Anno 3</v>
      </c>
      <c r="G3" s="87" t="str">
        <f>+Input!G6</f>
        <v>Anno 4</v>
      </c>
      <c r="H3" s="87" t="str">
        <f>+Input!H6</f>
        <v>Anno 5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</row>
    <row r="4" spans="2:52" s="80" customFormat="1" ht="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</row>
    <row r="5" spans="2:52" s="80" customFormat="1" ht="15">
      <c r="B5" s="81"/>
      <c r="C5" s="81" t="s">
        <v>236</v>
      </c>
      <c r="D5" s="82">
        <f>+'CE'!D46</f>
        <v>8863.761904761906</v>
      </c>
      <c r="E5" s="82">
        <f>+'CE'!E46</f>
        <v>27801.428571428572</v>
      </c>
      <c r="F5" s="82">
        <f>+'CE'!F46</f>
        <v>39351.428571428565</v>
      </c>
      <c r="G5" s="82">
        <f>+'CE'!G46</f>
        <v>54751.428571428565</v>
      </c>
      <c r="H5" s="82">
        <f>+'CE'!H46</f>
        <v>66301.42857142857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ht="15">
      <c r="A6" s="80"/>
    </row>
    <row r="7" spans="1:8" ht="15">
      <c r="A7" s="80"/>
      <c r="C7" s="81" t="s">
        <v>259</v>
      </c>
      <c r="D7" s="88">
        <v>1</v>
      </c>
      <c r="E7" s="88">
        <v>1</v>
      </c>
      <c r="F7" s="88">
        <v>1</v>
      </c>
      <c r="G7" s="88">
        <v>1</v>
      </c>
      <c r="H7" s="88">
        <v>1</v>
      </c>
    </row>
    <row r="8" ht="15">
      <c r="A8" s="80"/>
    </row>
    <row r="9" spans="2:52" s="80" customFormat="1" ht="15">
      <c r="B9" s="81"/>
      <c r="C9" s="81" t="s">
        <v>260</v>
      </c>
      <c r="D9" s="88">
        <f>+Input!$D$26</f>
        <v>1</v>
      </c>
      <c r="E9" s="88">
        <f>+Input!$D$26</f>
        <v>1</v>
      </c>
      <c r="F9" s="88">
        <f>+Input!$D$26</f>
        <v>1</v>
      </c>
      <c r="G9" s="88">
        <f>+Input!$D$26</f>
        <v>1</v>
      </c>
      <c r="H9" s="88">
        <f>+Input!$D$26</f>
        <v>1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</row>
    <row r="10" ht="15">
      <c r="A10" s="80"/>
    </row>
    <row r="11" spans="1:8" ht="15">
      <c r="A11" s="80"/>
      <c r="C11" s="81" t="s">
        <v>261</v>
      </c>
      <c r="D11" s="82">
        <f>+D5*D7*D9</f>
        <v>8863.761904761906</v>
      </c>
      <c r="E11" s="82">
        <f>+E5*E7*E9</f>
        <v>27801.428571428572</v>
      </c>
      <c r="F11" s="82">
        <f>+F5*F7*F9</f>
        <v>39351.428571428565</v>
      </c>
      <c r="G11" s="82">
        <f>+G5*G7*G9</f>
        <v>54751.428571428565</v>
      </c>
      <c r="H11" s="82">
        <f>+H5*H7*H9</f>
        <v>66301.42857142857</v>
      </c>
    </row>
    <row r="12" spans="2:52" s="80" customFormat="1" ht="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</row>
    <row r="13" ht="15">
      <c r="A13" s="80"/>
    </row>
    <row r="14" ht="15">
      <c r="A14" s="80"/>
    </row>
    <row r="15" spans="1:9" ht="15">
      <c r="A15" s="80"/>
      <c r="B15" s="80"/>
      <c r="C15" s="80" t="s">
        <v>262</v>
      </c>
      <c r="D15" s="87">
        <f>+D11</f>
        <v>8863.761904761906</v>
      </c>
      <c r="E15" s="87">
        <f>+E11</f>
        <v>27801.428571428572</v>
      </c>
      <c r="F15" s="87">
        <f>+F11</f>
        <v>39351.428571428565</v>
      </c>
      <c r="G15" s="87">
        <f>+G11</f>
        <v>54751.428571428565</v>
      </c>
      <c r="H15" s="87">
        <f>+H11</f>
        <v>66301.42857142857</v>
      </c>
      <c r="I15" s="80"/>
    </row>
    <row r="16" ht="15">
      <c r="A16" s="86"/>
    </row>
    <row r="17" ht="15">
      <c r="A17" s="86"/>
    </row>
    <row r="18" spans="1:9" ht="15">
      <c r="A18" s="86"/>
      <c r="B18" s="80"/>
      <c r="C18" s="89" t="s">
        <v>263</v>
      </c>
      <c r="D18" s="80"/>
      <c r="E18" s="80"/>
      <c r="F18" s="80"/>
      <c r="G18" s="85"/>
      <c r="H18" s="85"/>
      <c r="I18" s="85"/>
    </row>
    <row r="19" spans="1:14" ht="15">
      <c r="A19" s="86"/>
      <c r="B19" s="80"/>
      <c r="C19" s="89"/>
      <c r="D19" s="80"/>
      <c r="E19" s="80"/>
      <c r="F19" s="80">
        <f>+IF(D15&lt;0,0,1)</f>
        <v>1</v>
      </c>
      <c r="G19" s="85"/>
      <c r="H19" s="80">
        <f>+IF(E15&lt;0,0,1)</f>
        <v>1</v>
      </c>
      <c r="I19" s="85"/>
      <c r="J19" s="80">
        <f>+IF(F15&lt;0,0,1)</f>
        <v>1</v>
      </c>
      <c r="L19" s="80">
        <f>+IF(G15&lt;0,0,1)</f>
        <v>1</v>
      </c>
      <c r="N19" s="80">
        <f>+IF(H15&lt;0,0,1)</f>
        <v>1</v>
      </c>
    </row>
    <row r="20" spans="1:15" ht="15">
      <c r="A20" s="86"/>
      <c r="B20" s="80"/>
      <c r="C20" s="89" t="s">
        <v>264</v>
      </c>
      <c r="D20" s="80"/>
      <c r="E20" s="80"/>
      <c r="F20" s="132" t="s">
        <v>247</v>
      </c>
      <c r="G20" s="133"/>
      <c r="H20" s="132" t="s">
        <v>248</v>
      </c>
      <c r="I20" s="133"/>
      <c r="J20" s="132" t="s">
        <v>249</v>
      </c>
      <c r="K20" s="133"/>
      <c r="L20" s="132" t="s">
        <v>250</v>
      </c>
      <c r="M20" s="133"/>
      <c r="N20" s="132" t="s">
        <v>251</v>
      </c>
      <c r="O20" s="133"/>
    </row>
    <row r="21" spans="1:15" ht="15">
      <c r="A21" s="86"/>
      <c r="B21" s="80"/>
      <c r="C21" s="89" t="s">
        <v>265</v>
      </c>
      <c r="D21" s="80" t="s">
        <v>266</v>
      </c>
      <c r="E21" s="80" t="s">
        <v>267</v>
      </c>
      <c r="F21" s="80" t="s">
        <v>268</v>
      </c>
      <c r="G21" s="85" t="s">
        <v>271</v>
      </c>
      <c r="H21" s="80" t="s">
        <v>268</v>
      </c>
      <c r="I21" s="85" t="s">
        <v>271</v>
      </c>
      <c r="J21" s="80" t="s">
        <v>268</v>
      </c>
      <c r="K21" s="85" t="s">
        <v>271</v>
      </c>
      <c r="L21" s="80" t="s">
        <v>268</v>
      </c>
      <c r="M21" s="85" t="s">
        <v>271</v>
      </c>
      <c r="N21" s="80" t="s">
        <v>268</v>
      </c>
      <c r="O21" s="85" t="s">
        <v>271</v>
      </c>
    </row>
    <row r="22" spans="1:15" ht="15">
      <c r="A22" s="86"/>
      <c r="B22" s="80"/>
      <c r="C22" s="85">
        <v>0</v>
      </c>
      <c r="D22" s="85">
        <v>15000</v>
      </c>
      <c r="E22" s="90">
        <v>0.23</v>
      </c>
      <c r="F22" s="91">
        <f>+IF(D15&gt;$D$22,$D22,D15)*F19</f>
        <v>8863.761904761906</v>
      </c>
      <c r="G22" s="91">
        <f>+$E$22*F22</f>
        <v>2038.6652380952385</v>
      </c>
      <c r="H22" s="91">
        <f>+IF(E15&gt;$D$22,$D22,E15)*H19</f>
        <v>15000</v>
      </c>
      <c r="I22" s="91">
        <f>+$E$22*H22</f>
        <v>3450</v>
      </c>
      <c r="J22" s="91">
        <f>+IF(F15&gt;$D$22,$D22,F15)*J19</f>
        <v>15000</v>
      </c>
      <c r="K22" s="91">
        <f>+$E$22*J22</f>
        <v>3450</v>
      </c>
      <c r="L22" s="91">
        <f>+IF(G15&gt;$D$22,$D22,G15)*L19</f>
        <v>15000</v>
      </c>
      <c r="M22" s="91">
        <f>+$E$22*L22</f>
        <v>3450</v>
      </c>
      <c r="N22" s="91">
        <f>+IF(H15&gt;$D$22,$D22,H15)*N19</f>
        <v>15000</v>
      </c>
      <c r="O22" s="91">
        <f>+$E$22*N22</f>
        <v>3450</v>
      </c>
    </row>
    <row r="23" spans="1:15" ht="15">
      <c r="A23" s="86"/>
      <c r="B23" s="80"/>
      <c r="C23" s="85">
        <v>15000</v>
      </c>
      <c r="D23" s="85">
        <v>28000</v>
      </c>
      <c r="E23" s="80">
        <v>0.27</v>
      </c>
      <c r="F23" s="91">
        <f>+IF(F22=D15,0,IF(D15&gt;$D$23,$D$23-$C$23,D15-$C$23))*F19</f>
        <v>0</v>
      </c>
      <c r="G23" s="91">
        <f>+$E$23*F23</f>
        <v>0</v>
      </c>
      <c r="H23" s="91">
        <f>+IF(H22=E15,0,IF(E15&gt;$D$23,$D$23-$C$23,E15-$C$23))*H19</f>
        <v>12801.428571428572</v>
      </c>
      <c r="I23" s="91">
        <f>+$E$23*H23</f>
        <v>3456.3857142857146</v>
      </c>
      <c r="J23" s="91">
        <f>+IF(J22=F15,0,IF(F15&gt;$D$23,$D$23-$C$23,F15-$C$23))*J19</f>
        <v>13000</v>
      </c>
      <c r="K23" s="91">
        <f>+$E$23*J23</f>
        <v>3510.0000000000005</v>
      </c>
      <c r="L23" s="91">
        <f>+IF(L22=G15,0,IF(G15&gt;$D$23,$D$23-$C$23,G15-$C$23))*L19</f>
        <v>13000</v>
      </c>
      <c r="M23" s="91">
        <f>+$E$23*L23</f>
        <v>3510.0000000000005</v>
      </c>
      <c r="N23" s="91">
        <f>+IF(N22=H15,0,IF(H15&gt;$D$23,$D$23-$C$23,H15-$C$23))*N19</f>
        <v>13000</v>
      </c>
      <c r="O23" s="91">
        <f>+$E$23*N23</f>
        <v>3510.0000000000005</v>
      </c>
    </row>
    <row r="24" spans="1:15" ht="15">
      <c r="A24" s="86"/>
      <c r="B24" s="80"/>
      <c r="C24" s="85">
        <v>28000</v>
      </c>
      <c r="D24" s="85">
        <v>55000</v>
      </c>
      <c r="E24" s="80">
        <v>0.38</v>
      </c>
      <c r="F24" s="91">
        <f>+IF(F22+F23=D15,0,IF(D15&gt;$D$24,$D$24-$C$24,D15-$C$24))*F19</f>
        <v>0</v>
      </c>
      <c r="G24" s="91">
        <f>+$E$24*F24</f>
        <v>0</v>
      </c>
      <c r="H24" s="91">
        <f>+IF(H22+H23=E15,0,IF(E15&gt;$D$24,$D$24-$C$24,E15-$C$24))*H19</f>
        <v>0</v>
      </c>
      <c r="I24" s="91">
        <f>+$E$24*H24</f>
        <v>0</v>
      </c>
      <c r="J24" s="91">
        <f>+IF(J22+J23=F15,0,IF(F15&gt;$D$24,$D$24-$C$24,F15-$C$24))*J19</f>
        <v>11351.428571428565</v>
      </c>
      <c r="K24" s="91">
        <f>+$E$24*J24</f>
        <v>4313.542857142855</v>
      </c>
      <c r="L24" s="91">
        <f>+IF(L22+L23=G15,0,IF(G15&gt;$D$24,$D$24-$C$24,G15-$C$24))*L19</f>
        <v>26751.428571428565</v>
      </c>
      <c r="M24" s="91">
        <f>+$E$24*L24</f>
        <v>10165.542857142855</v>
      </c>
      <c r="N24" s="91">
        <f>+IF(N22+N23=H15,0,IF(H15&gt;$D$24,$D$24-$C$24,H15-$C$24))*N19</f>
        <v>27000</v>
      </c>
      <c r="O24" s="91">
        <f>+$E$24*N24</f>
        <v>10260</v>
      </c>
    </row>
    <row r="25" spans="1:15" ht="15">
      <c r="A25" s="86"/>
      <c r="B25" s="80"/>
      <c r="C25" s="85">
        <v>55000</v>
      </c>
      <c r="D25" s="85">
        <v>75000</v>
      </c>
      <c r="E25" s="80">
        <v>0.41</v>
      </c>
      <c r="F25" s="91">
        <f>+IF(F23+F24+F22=D15,0,IF(D15&gt;$D$25,$D$25-$C$25,D15-$C$25))*F19</f>
        <v>0</v>
      </c>
      <c r="G25" s="91">
        <f>+$E$25*F25</f>
        <v>0</v>
      </c>
      <c r="H25" s="91">
        <f>+IF(H23+H24+H22=E15,0,IF(E15&gt;$D$25,$D$25-$C$25,E15-$C$25))*H19</f>
        <v>0</v>
      </c>
      <c r="I25" s="91">
        <f>+$E$25*H25</f>
        <v>0</v>
      </c>
      <c r="J25" s="91">
        <f>+IF(J23+J24+J22=F15,0,IF(F15&gt;$D$25,$D$25-$C$25,F15-$C$25))*J19</f>
        <v>0</v>
      </c>
      <c r="K25" s="91">
        <f>+$E$25*J25</f>
        <v>0</v>
      </c>
      <c r="L25" s="91">
        <f>+IF(L23+L24+L22=G15,0,IF(G15&gt;$D$25,$D$25-$C$25,G15-$C$25))*L19</f>
        <v>0</v>
      </c>
      <c r="M25" s="91">
        <f>+$E$25*L25</f>
        <v>0</v>
      </c>
      <c r="N25" s="91">
        <f>+IF(N23+N24+N22=H15,0,IF(H15&gt;$D$25,$D$25-$C$25,H15-$C$25))*N19</f>
        <v>11301.428571428565</v>
      </c>
      <c r="O25" s="91">
        <f>+$E$25*N25</f>
        <v>4633.585714285711</v>
      </c>
    </row>
    <row r="26" spans="1:15" ht="15">
      <c r="A26" s="86"/>
      <c r="B26" s="80"/>
      <c r="C26" s="85">
        <v>75000</v>
      </c>
      <c r="D26" s="85"/>
      <c r="E26" s="80">
        <v>0.43</v>
      </c>
      <c r="F26" s="91">
        <f>+IF(F24+F25+F23+F22=D15,0,D15-$C$26)*F19</f>
        <v>0</v>
      </c>
      <c r="G26" s="91">
        <f>+$E$26*F26</f>
        <v>0</v>
      </c>
      <c r="H26" s="91">
        <f>+IF(H24+H25+H23+H22=E15,0,E15-$C$26)*H19</f>
        <v>0</v>
      </c>
      <c r="I26" s="91">
        <f>+$E$26*H26</f>
        <v>0</v>
      </c>
      <c r="J26" s="91">
        <f>+IF(J24+J25+J23+J22=F15,0,F15-$C$26)*J19</f>
        <v>0</v>
      </c>
      <c r="K26" s="91">
        <f>+$E$26*J26</f>
        <v>0</v>
      </c>
      <c r="L26" s="91">
        <f>+IF(L24+L25+L23+L22=G15,0,G15-$C$26)*L19</f>
        <v>0</v>
      </c>
      <c r="M26" s="91">
        <f>+$E$26*L26</f>
        <v>0</v>
      </c>
      <c r="N26" s="91">
        <f>+IF(N24+N25+N23+N22=H15,0,H15-$C$26)*N19</f>
        <v>0</v>
      </c>
      <c r="O26" s="91">
        <f>+$E$26*N26</f>
        <v>0</v>
      </c>
    </row>
    <row r="27" spans="1:15" ht="15">
      <c r="A27" s="86"/>
      <c r="B27" s="80"/>
      <c r="C27" s="85"/>
      <c r="D27" s="85"/>
      <c r="E27" s="80"/>
      <c r="F27" s="80" t="s">
        <v>10</v>
      </c>
      <c r="G27" s="92">
        <f>SUM(G22:G26)</f>
        <v>2038.6652380952385</v>
      </c>
      <c r="H27" s="80" t="s">
        <v>10</v>
      </c>
      <c r="I27" s="92">
        <f>SUM(I22:I26)</f>
        <v>6906.385714285714</v>
      </c>
      <c r="J27" s="80" t="s">
        <v>10</v>
      </c>
      <c r="K27" s="92">
        <f>SUM(K22:K26)</f>
        <v>11273.542857142855</v>
      </c>
      <c r="L27" s="80" t="s">
        <v>10</v>
      </c>
      <c r="M27" s="92">
        <f>SUM(M22:M26)</f>
        <v>17125.542857142857</v>
      </c>
      <c r="N27" s="80" t="s">
        <v>10</v>
      </c>
      <c r="O27" s="92">
        <f>SUM(O22:O26)</f>
        <v>21853.585714285713</v>
      </c>
    </row>
    <row r="28" spans="1:9" ht="15">
      <c r="A28" s="86"/>
      <c r="B28" s="80"/>
      <c r="C28" s="89"/>
      <c r="D28" s="80"/>
      <c r="E28" s="80"/>
      <c r="F28" s="80"/>
      <c r="G28" s="85"/>
      <c r="H28" s="85"/>
      <c r="I28" s="85"/>
    </row>
    <row r="29" spans="1:7" ht="15">
      <c r="A29" s="86"/>
      <c r="B29" s="86"/>
      <c r="C29" s="84"/>
      <c r="D29" s="84"/>
      <c r="E29" s="84"/>
      <c r="F29" s="84"/>
      <c r="G29" s="84"/>
    </row>
    <row r="30" spans="1:7" ht="15">
      <c r="A30" s="86"/>
      <c r="B30" s="86"/>
      <c r="C30" s="84"/>
      <c r="D30" s="84"/>
      <c r="E30" s="84"/>
      <c r="F30" s="84"/>
      <c r="G30" s="84"/>
    </row>
    <row r="31" spans="1:7" ht="15">
      <c r="A31" s="86"/>
      <c r="B31" s="86"/>
      <c r="C31" s="84"/>
      <c r="D31" s="84"/>
      <c r="E31" s="84"/>
      <c r="F31" s="84"/>
      <c r="G31" s="84"/>
    </row>
    <row r="32" spans="1:7" ht="15">
      <c r="A32" s="86"/>
      <c r="B32" s="86"/>
      <c r="C32" s="84"/>
      <c r="D32" s="84"/>
      <c r="E32" s="84"/>
      <c r="F32" s="84"/>
      <c r="G32" s="84"/>
    </row>
    <row r="33" spans="1:7" ht="15">
      <c r="A33" s="86"/>
      <c r="B33" s="86"/>
      <c r="C33" s="84"/>
      <c r="D33" s="84"/>
      <c r="E33" s="84"/>
      <c r="F33" s="84"/>
      <c r="G33" s="84"/>
    </row>
    <row r="34" spans="1:7" ht="15">
      <c r="A34" s="86"/>
      <c r="B34" s="86"/>
      <c r="C34" s="84"/>
      <c r="D34" s="84"/>
      <c r="E34" s="84"/>
      <c r="F34" s="84"/>
      <c r="G34" s="84"/>
    </row>
    <row r="35" spans="1:7" ht="15">
      <c r="A35" s="86"/>
      <c r="B35" s="86"/>
      <c r="C35" s="84"/>
      <c r="D35" s="84"/>
      <c r="E35" s="84"/>
      <c r="F35" s="84"/>
      <c r="G35" s="84"/>
    </row>
    <row r="36" spans="1:7" ht="15">
      <c r="A36" s="86"/>
      <c r="B36" s="86"/>
      <c r="C36" s="84"/>
      <c r="D36" s="84"/>
      <c r="E36" s="84"/>
      <c r="F36" s="84"/>
      <c r="G36" s="84"/>
    </row>
    <row r="37" spans="1:7" ht="15">
      <c r="A37" s="86"/>
      <c r="B37" s="86"/>
      <c r="C37" s="84"/>
      <c r="D37" s="84"/>
      <c r="E37" s="84"/>
      <c r="F37" s="84"/>
      <c r="G37" s="84"/>
    </row>
    <row r="38" spans="1:7" ht="15">
      <c r="A38" s="86"/>
      <c r="B38" s="86"/>
      <c r="C38" s="84"/>
      <c r="D38" s="84"/>
      <c r="E38" s="84"/>
      <c r="F38" s="84"/>
      <c r="G38" s="84"/>
    </row>
    <row r="39" spans="1:7" ht="15">
      <c r="A39" s="86"/>
      <c r="B39" s="86"/>
      <c r="C39" s="84"/>
      <c r="D39" s="84"/>
      <c r="E39" s="84"/>
      <c r="F39" s="84"/>
      <c r="G39" s="84"/>
    </row>
    <row r="40" spans="1:7" ht="15">
      <c r="A40" s="86"/>
      <c r="B40" s="86"/>
      <c r="C40" s="84"/>
      <c r="D40" s="84"/>
      <c r="E40" s="84"/>
      <c r="F40" s="84"/>
      <c r="G40" s="84"/>
    </row>
    <row r="41" spans="1:7" ht="15">
      <c r="A41" s="86"/>
      <c r="B41" s="86"/>
      <c r="C41" s="84"/>
      <c r="D41" s="84"/>
      <c r="E41" s="84"/>
      <c r="F41" s="84"/>
      <c r="G41" s="84"/>
    </row>
    <row r="42" spans="1:7" ht="15">
      <c r="A42" s="86"/>
      <c r="B42" s="86"/>
      <c r="C42" s="84"/>
      <c r="D42" s="84"/>
      <c r="E42" s="84"/>
      <c r="F42" s="84"/>
      <c r="G42" s="84"/>
    </row>
    <row r="43" spans="1:7" ht="15">
      <c r="A43" s="86"/>
      <c r="B43" s="86"/>
      <c r="C43" s="84"/>
      <c r="D43" s="84"/>
      <c r="E43" s="84"/>
      <c r="F43" s="84"/>
      <c r="G43" s="84"/>
    </row>
    <row r="44" spans="1:7" ht="15">
      <c r="A44" s="86"/>
      <c r="B44" s="86"/>
      <c r="C44" s="84"/>
      <c r="D44" s="84"/>
      <c r="E44" s="84"/>
      <c r="F44" s="84"/>
      <c r="G44" s="84"/>
    </row>
    <row r="45" spans="1:7" ht="15">
      <c r="A45" s="86"/>
      <c r="B45" s="86"/>
      <c r="C45" s="84"/>
      <c r="D45" s="84"/>
      <c r="E45" s="84"/>
      <c r="F45" s="84"/>
      <c r="G45" s="84"/>
    </row>
    <row r="46" spans="1:7" ht="15">
      <c r="A46" s="86"/>
      <c r="B46" s="86"/>
      <c r="C46" s="84"/>
      <c r="D46" s="84"/>
      <c r="E46" s="84"/>
      <c r="F46" s="84"/>
      <c r="G46" s="84"/>
    </row>
    <row r="47" spans="1:7" ht="15">
      <c r="A47" s="86"/>
      <c r="B47" s="86"/>
      <c r="C47" s="84"/>
      <c r="D47" s="84"/>
      <c r="E47" s="84"/>
      <c r="F47" s="84"/>
      <c r="G47" s="84"/>
    </row>
    <row r="48" spans="1:7" ht="15">
      <c r="A48" s="86"/>
      <c r="B48" s="86"/>
      <c r="C48" s="84"/>
      <c r="D48" s="84"/>
      <c r="E48" s="84"/>
      <c r="F48" s="84"/>
      <c r="G48" s="84"/>
    </row>
    <row r="49" spans="1:7" ht="15">
      <c r="A49" s="86"/>
      <c r="B49" s="86"/>
      <c r="C49" s="84"/>
      <c r="D49" s="84"/>
      <c r="E49" s="84"/>
      <c r="F49" s="84"/>
      <c r="G49" s="84"/>
    </row>
    <row r="50" spans="1:7" ht="15">
      <c r="A50" s="86"/>
      <c r="B50" s="86"/>
      <c r="C50" s="84"/>
      <c r="D50" s="84"/>
      <c r="E50" s="84"/>
      <c r="F50" s="84"/>
      <c r="G50" s="84"/>
    </row>
    <row r="51" spans="1:7" ht="15">
      <c r="A51" s="86"/>
      <c r="B51" s="86"/>
      <c r="C51" s="84"/>
      <c r="D51" s="84"/>
      <c r="E51" s="84"/>
      <c r="F51" s="84"/>
      <c r="G51" s="84"/>
    </row>
    <row r="52" spans="1:7" ht="15">
      <c r="A52" s="86"/>
      <c r="B52" s="86"/>
      <c r="C52" s="84"/>
      <c r="D52" s="84"/>
      <c r="E52" s="84"/>
      <c r="F52" s="84"/>
      <c r="G52" s="84"/>
    </row>
    <row r="53" spans="1:7" ht="15">
      <c r="A53" s="86"/>
      <c r="B53" s="86"/>
      <c r="C53" s="84"/>
      <c r="D53" s="84"/>
      <c r="E53" s="84"/>
      <c r="F53" s="84"/>
      <c r="G53" s="84"/>
    </row>
    <row r="54" spans="1:7" ht="15">
      <c r="A54" s="86"/>
      <c r="B54" s="86"/>
      <c r="C54" s="84"/>
      <c r="D54" s="84"/>
      <c r="E54" s="84"/>
      <c r="F54" s="84"/>
      <c r="G54" s="84"/>
    </row>
    <row r="55" spans="1:7" ht="15">
      <c r="A55" s="86"/>
      <c r="B55" s="86"/>
      <c r="C55" s="84"/>
      <c r="D55" s="84"/>
      <c r="E55" s="84"/>
      <c r="F55" s="84"/>
      <c r="G55" s="84"/>
    </row>
    <row r="56" spans="1:7" ht="15">
      <c r="A56" s="86"/>
      <c r="B56" s="86"/>
      <c r="C56" s="84"/>
      <c r="D56" s="84"/>
      <c r="E56" s="84"/>
      <c r="F56" s="84"/>
      <c r="G56" s="84"/>
    </row>
    <row r="57" spans="1:7" ht="15">
      <c r="A57" s="86"/>
      <c r="B57" s="86"/>
      <c r="C57" s="84"/>
      <c r="D57" s="84"/>
      <c r="E57" s="84"/>
      <c r="F57" s="84"/>
      <c r="G57" s="84"/>
    </row>
    <row r="58" spans="1:7" ht="15">
      <c r="A58" s="86"/>
      <c r="B58" s="86"/>
      <c r="C58" s="84"/>
      <c r="D58" s="84"/>
      <c r="E58" s="84"/>
      <c r="F58" s="84"/>
      <c r="G58" s="84"/>
    </row>
    <row r="59" spans="1:7" ht="15">
      <c r="A59" s="86"/>
      <c r="B59" s="86"/>
      <c r="C59" s="84"/>
      <c r="D59" s="84"/>
      <c r="E59" s="84"/>
      <c r="F59" s="84"/>
      <c r="G59" s="84"/>
    </row>
    <row r="60" spans="1:7" ht="15">
      <c r="A60" s="86"/>
      <c r="B60" s="86"/>
      <c r="C60" s="84"/>
      <c r="D60" s="84"/>
      <c r="E60" s="84"/>
      <c r="F60" s="84"/>
      <c r="G60" s="84"/>
    </row>
    <row r="61" spans="1:7" ht="15">
      <c r="A61" s="86"/>
      <c r="B61" s="86"/>
      <c r="C61" s="84"/>
      <c r="D61" s="84"/>
      <c r="E61" s="84"/>
      <c r="F61" s="84"/>
      <c r="G61" s="84"/>
    </row>
    <row r="62" spans="1:7" ht="15">
      <c r="A62" s="86"/>
      <c r="B62" s="86"/>
      <c r="C62" s="84"/>
      <c r="D62" s="84"/>
      <c r="E62" s="84"/>
      <c r="F62" s="84"/>
      <c r="G62" s="84"/>
    </row>
    <row r="63" spans="1:7" ht="15">
      <c r="A63" s="86"/>
      <c r="B63" s="86"/>
      <c r="C63" s="84"/>
      <c r="D63" s="84"/>
      <c r="E63" s="84"/>
      <c r="F63" s="84"/>
      <c r="G63" s="84"/>
    </row>
    <row r="64" spans="1:7" ht="15">
      <c r="A64" s="86"/>
      <c r="B64" s="86"/>
      <c r="C64" s="84"/>
      <c r="D64" s="84"/>
      <c r="E64" s="84"/>
      <c r="F64" s="84"/>
      <c r="G64" s="84"/>
    </row>
    <row r="65" spans="1:7" ht="15">
      <c r="A65" s="86"/>
      <c r="B65" s="86"/>
      <c r="C65" s="84"/>
      <c r="D65" s="84"/>
      <c r="E65" s="84"/>
      <c r="F65" s="84"/>
      <c r="G65" s="84"/>
    </row>
    <row r="66" spans="1:7" ht="15">
      <c r="A66" s="86"/>
      <c r="B66" s="86"/>
      <c r="C66" s="84"/>
      <c r="D66" s="84"/>
      <c r="E66" s="84"/>
      <c r="F66" s="84"/>
      <c r="G66" s="84"/>
    </row>
    <row r="67" spans="1:7" ht="15">
      <c r="A67" s="86"/>
      <c r="B67" s="86"/>
      <c r="C67" s="84"/>
      <c r="D67" s="84"/>
      <c r="E67" s="84"/>
      <c r="F67" s="84"/>
      <c r="G67" s="84"/>
    </row>
    <row r="68" spans="1:7" ht="15">
      <c r="A68" s="86"/>
      <c r="B68" s="86"/>
      <c r="C68" s="84"/>
      <c r="D68" s="84"/>
      <c r="E68" s="84"/>
      <c r="F68" s="84"/>
      <c r="G68" s="84"/>
    </row>
    <row r="69" spans="1:7" ht="15">
      <c r="A69" s="86"/>
      <c r="B69" s="86"/>
      <c r="C69" s="84"/>
      <c r="D69" s="84"/>
      <c r="E69" s="84"/>
      <c r="F69" s="84"/>
      <c r="G69" s="84"/>
    </row>
    <row r="70" spans="1:7" ht="15">
      <c r="A70" s="86"/>
      <c r="B70" s="86"/>
      <c r="C70" s="84"/>
      <c r="D70" s="84"/>
      <c r="E70" s="84"/>
      <c r="F70" s="84"/>
      <c r="G70" s="84"/>
    </row>
    <row r="71" spans="1:7" ht="15">
      <c r="A71" s="86"/>
      <c r="B71" s="86"/>
      <c r="C71" s="84"/>
      <c r="D71" s="84"/>
      <c r="E71" s="84"/>
      <c r="F71" s="84"/>
      <c r="G71" s="84"/>
    </row>
    <row r="72" spans="1:7" ht="15">
      <c r="A72" s="86"/>
      <c r="B72" s="86"/>
      <c r="C72" s="84"/>
      <c r="D72" s="84"/>
      <c r="E72" s="84"/>
      <c r="F72" s="84"/>
      <c r="G72" s="84"/>
    </row>
    <row r="73" spans="1:7" ht="15">
      <c r="A73" s="86"/>
      <c r="B73" s="86"/>
      <c r="C73" s="84"/>
      <c r="D73" s="84"/>
      <c r="E73" s="84"/>
      <c r="F73" s="84"/>
      <c r="G73" s="84"/>
    </row>
    <row r="74" spans="1:7" ht="15">
      <c r="A74" s="86"/>
      <c r="B74" s="86"/>
      <c r="C74" s="84"/>
      <c r="D74" s="84"/>
      <c r="E74" s="84"/>
      <c r="F74" s="84"/>
      <c r="G74" s="84"/>
    </row>
    <row r="75" spans="1:7" ht="15">
      <c r="A75" s="86"/>
      <c r="B75" s="86"/>
      <c r="C75" s="84"/>
      <c r="D75" s="84"/>
      <c r="E75" s="84"/>
      <c r="F75" s="84"/>
      <c r="G75" s="84"/>
    </row>
    <row r="76" spans="1:7" ht="15">
      <c r="A76" s="86"/>
      <c r="B76" s="86"/>
      <c r="C76" s="84"/>
      <c r="D76" s="84"/>
      <c r="E76" s="84"/>
      <c r="F76" s="84"/>
      <c r="G76" s="84"/>
    </row>
    <row r="77" spans="1:7" ht="15">
      <c r="A77" s="86"/>
      <c r="B77" s="86"/>
      <c r="C77" s="84"/>
      <c r="D77" s="84"/>
      <c r="E77" s="84"/>
      <c r="F77" s="84"/>
      <c r="G77" s="84"/>
    </row>
    <row r="78" spans="1:7" ht="15">
      <c r="A78" s="86"/>
      <c r="B78" s="86"/>
      <c r="C78" s="84"/>
      <c r="D78" s="84"/>
      <c r="E78" s="84"/>
      <c r="F78" s="84"/>
      <c r="G78" s="84"/>
    </row>
    <row r="79" spans="1:7" ht="15">
      <c r="A79" s="86"/>
      <c r="B79" s="86"/>
      <c r="C79" s="84"/>
      <c r="D79" s="84"/>
      <c r="E79" s="84"/>
      <c r="F79" s="84"/>
      <c r="G79" s="84"/>
    </row>
    <row r="80" spans="1:7" ht="15">
      <c r="A80" s="86"/>
      <c r="B80" s="86"/>
      <c r="C80" s="84"/>
      <c r="D80" s="84"/>
      <c r="E80" s="84"/>
      <c r="F80" s="84"/>
      <c r="G80" s="84"/>
    </row>
    <row r="81" spans="1:7" ht="15">
      <c r="A81" s="86"/>
      <c r="B81" s="86"/>
      <c r="C81" s="84"/>
      <c r="D81" s="84"/>
      <c r="E81" s="84"/>
      <c r="F81" s="84"/>
      <c r="G81" s="84"/>
    </row>
    <row r="82" spans="1:7" ht="15">
      <c r="A82" s="86"/>
      <c r="B82" s="86"/>
      <c r="C82" s="84"/>
      <c r="D82" s="84"/>
      <c r="E82" s="84"/>
      <c r="F82" s="84"/>
      <c r="G82" s="84"/>
    </row>
    <row r="83" spans="1:7" ht="15">
      <c r="A83" s="86"/>
      <c r="B83" s="86"/>
      <c r="C83" s="84"/>
      <c r="D83" s="84"/>
      <c r="E83" s="84"/>
      <c r="F83" s="84"/>
      <c r="G83" s="84"/>
    </row>
    <row r="84" spans="1:7" ht="15">
      <c r="A84" s="86"/>
      <c r="B84" s="86"/>
      <c r="C84" s="84"/>
      <c r="D84" s="84"/>
      <c r="E84" s="84"/>
      <c r="F84" s="84"/>
      <c r="G84" s="84"/>
    </row>
    <row r="85" spans="1:7" ht="15">
      <c r="A85" s="86"/>
      <c r="B85" s="86"/>
      <c r="C85" s="84"/>
      <c r="D85" s="84"/>
      <c r="E85" s="84"/>
      <c r="F85" s="84"/>
      <c r="G85" s="84"/>
    </row>
    <row r="86" spans="1:7" ht="15">
      <c r="A86" s="86"/>
      <c r="B86" s="86"/>
      <c r="C86" s="84"/>
      <c r="D86" s="84"/>
      <c r="E86" s="84"/>
      <c r="F86" s="84"/>
      <c r="G86" s="84"/>
    </row>
    <row r="87" spans="1:7" ht="15">
      <c r="A87" s="86"/>
      <c r="B87" s="86"/>
      <c r="C87" s="84"/>
      <c r="D87" s="84"/>
      <c r="E87" s="84"/>
      <c r="F87" s="84"/>
      <c r="G87" s="84"/>
    </row>
    <row r="88" spans="1:7" ht="15">
      <c r="A88" s="86"/>
      <c r="B88" s="86"/>
      <c r="C88" s="84"/>
      <c r="D88" s="84"/>
      <c r="E88" s="84"/>
      <c r="F88" s="84"/>
      <c r="G88" s="84"/>
    </row>
    <row r="89" spans="1:7" ht="15">
      <c r="A89" s="86"/>
      <c r="B89" s="86"/>
      <c r="C89" s="84"/>
      <c r="D89" s="84"/>
      <c r="E89" s="84"/>
      <c r="F89" s="84"/>
      <c r="G89" s="84"/>
    </row>
    <row r="90" spans="1:7" ht="15">
      <c r="A90" s="86"/>
      <c r="B90" s="86"/>
      <c r="C90" s="84"/>
      <c r="D90" s="84"/>
      <c r="E90" s="84"/>
      <c r="F90" s="84"/>
      <c r="G90" s="84"/>
    </row>
    <row r="91" spans="1:7" ht="15">
      <c r="A91" s="86"/>
      <c r="B91" s="86"/>
      <c r="C91" s="84"/>
      <c r="D91" s="84"/>
      <c r="E91" s="84"/>
      <c r="F91" s="84"/>
      <c r="G91" s="84"/>
    </row>
    <row r="92" spans="1:7" ht="15">
      <c r="A92" s="86"/>
      <c r="B92" s="86"/>
      <c r="C92" s="84"/>
      <c r="D92" s="84"/>
      <c r="E92" s="84"/>
      <c r="F92" s="84"/>
      <c r="G92" s="84"/>
    </row>
    <row r="93" spans="1:7" ht="15">
      <c r="A93" s="86"/>
      <c r="B93" s="86"/>
      <c r="C93" s="84"/>
      <c r="D93" s="84"/>
      <c r="E93" s="84"/>
      <c r="F93" s="84"/>
      <c r="G93" s="84"/>
    </row>
    <row r="94" spans="1:7" ht="15">
      <c r="A94" s="86"/>
      <c r="B94" s="86"/>
      <c r="C94" s="84"/>
      <c r="D94" s="84"/>
      <c r="E94" s="84"/>
      <c r="F94" s="84"/>
      <c r="G94" s="84"/>
    </row>
    <row r="95" spans="1:7" ht="15">
      <c r="A95" s="86"/>
      <c r="B95" s="86"/>
      <c r="C95" s="84"/>
      <c r="D95" s="84"/>
      <c r="E95" s="84"/>
      <c r="F95" s="84"/>
      <c r="G95" s="84"/>
    </row>
    <row r="96" spans="1:7" ht="15">
      <c r="A96" s="86"/>
      <c r="B96" s="86"/>
      <c r="C96" s="84"/>
      <c r="D96" s="84"/>
      <c r="E96" s="84"/>
      <c r="F96" s="84"/>
      <c r="G96" s="84"/>
    </row>
    <row r="97" spans="1:7" ht="15">
      <c r="A97" s="86"/>
      <c r="B97" s="86"/>
      <c r="C97" s="84"/>
      <c r="D97" s="84"/>
      <c r="E97" s="84"/>
      <c r="F97" s="84"/>
      <c r="G97" s="84"/>
    </row>
    <row r="98" spans="1:7" ht="15">
      <c r="A98" s="86"/>
      <c r="B98" s="86"/>
      <c r="C98" s="84"/>
      <c r="D98" s="84"/>
      <c r="E98" s="84"/>
      <c r="F98" s="84"/>
      <c r="G98" s="84"/>
    </row>
    <row r="99" spans="1:7" ht="15">
      <c r="A99" s="86"/>
      <c r="B99" s="86"/>
      <c r="C99" s="84"/>
      <c r="D99" s="84"/>
      <c r="E99" s="84"/>
      <c r="F99" s="84"/>
      <c r="G99" s="84"/>
    </row>
    <row r="100" spans="1:7" ht="15">
      <c r="A100" s="86"/>
      <c r="B100" s="86"/>
      <c r="C100" s="84"/>
      <c r="D100" s="84"/>
      <c r="E100" s="84"/>
      <c r="F100" s="84"/>
      <c r="G100" s="84"/>
    </row>
    <row r="101" spans="1:7" ht="15">
      <c r="A101" s="86"/>
      <c r="B101" s="86"/>
      <c r="C101" s="84"/>
      <c r="D101" s="84"/>
      <c r="E101" s="84"/>
      <c r="F101" s="84"/>
      <c r="G101" s="84"/>
    </row>
    <row r="102" spans="1:7" ht="15">
      <c r="A102" s="86"/>
      <c r="B102" s="86"/>
      <c r="C102" s="84"/>
      <c r="D102" s="84"/>
      <c r="E102" s="84"/>
      <c r="F102" s="84"/>
      <c r="G102" s="84"/>
    </row>
    <row r="103" spans="1:7" ht="15">
      <c r="A103" s="86"/>
      <c r="B103" s="86"/>
      <c r="C103" s="84"/>
      <c r="D103" s="84"/>
      <c r="E103" s="84"/>
      <c r="F103" s="84"/>
      <c r="G103" s="84"/>
    </row>
    <row r="104" spans="1:7" ht="15">
      <c r="A104" s="86"/>
      <c r="B104" s="86"/>
      <c r="C104" s="84"/>
      <c r="D104" s="84"/>
      <c r="E104" s="84"/>
      <c r="F104" s="84"/>
      <c r="G104" s="84"/>
    </row>
    <row r="105" spans="1:7" ht="15">
      <c r="A105" s="86"/>
      <c r="B105" s="86"/>
      <c r="C105" s="84"/>
      <c r="D105" s="84"/>
      <c r="E105" s="84"/>
      <c r="F105" s="84"/>
      <c r="G105" s="84"/>
    </row>
    <row r="106" spans="1:7" ht="15">
      <c r="A106" s="86"/>
      <c r="B106" s="86"/>
      <c r="C106" s="84"/>
      <c r="D106" s="84"/>
      <c r="E106" s="84"/>
      <c r="F106" s="84"/>
      <c r="G106" s="84"/>
    </row>
    <row r="107" spans="1:7" ht="15">
      <c r="A107" s="86"/>
      <c r="B107" s="86"/>
      <c r="C107" s="84"/>
      <c r="D107" s="84"/>
      <c r="E107" s="84"/>
      <c r="F107" s="84"/>
      <c r="G107" s="84"/>
    </row>
    <row r="108" spans="1:7" ht="15">
      <c r="A108" s="86"/>
      <c r="B108" s="86"/>
      <c r="C108" s="84"/>
      <c r="D108" s="84"/>
      <c r="E108" s="84"/>
      <c r="F108" s="84"/>
      <c r="G108" s="84"/>
    </row>
    <row r="109" spans="1:7" ht="15">
      <c r="A109" s="86"/>
      <c r="B109" s="86"/>
      <c r="C109" s="84"/>
      <c r="D109" s="84"/>
      <c r="E109" s="84"/>
      <c r="F109" s="84"/>
      <c r="G109" s="84"/>
    </row>
    <row r="110" spans="1:7" ht="15">
      <c r="A110" s="86"/>
      <c r="B110" s="86"/>
      <c r="C110" s="84"/>
      <c r="D110" s="84"/>
      <c r="E110" s="84"/>
      <c r="F110" s="84"/>
      <c r="G110" s="84"/>
    </row>
    <row r="111" spans="1:7" ht="15">
      <c r="A111" s="86"/>
      <c r="B111" s="86"/>
      <c r="C111" s="84"/>
      <c r="D111" s="84"/>
      <c r="E111" s="84"/>
      <c r="F111" s="84"/>
      <c r="G111" s="84"/>
    </row>
    <row r="112" spans="1:7" ht="15">
      <c r="A112" s="86"/>
      <c r="B112" s="86"/>
      <c r="C112" s="84"/>
      <c r="D112" s="84"/>
      <c r="E112" s="84"/>
      <c r="F112" s="84"/>
      <c r="G112" s="84"/>
    </row>
    <row r="113" spans="1:7" ht="15">
      <c r="A113" s="86"/>
      <c r="B113" s="86"/>
      <c r="C113" s="84"/>
      <c r="D113" s="84"/>
      <c r="E113" s="84"/>
      <c r="F113" s="84"/>
      <c r="G113" s="84"/>
    </row>
    <row r="114" spans="1:7" ht="15">
      <c r="A114" s="86"/>
      <c r="B114" s="86"/>
      <c r="C114" s="84"/>
      <c r="D114" s="84"/>
      <c r="E114" s="84"/>
      <c r="F114" s="84"/>
      <c r="G114" s="84"/>
    </row>
    <row r="115" spans="1:7" ht="15">
      <c r="A115" s="86"/>
      <c r="B115" s="86"/>
      <c r="C115" s="84"/>
      <c r="D115" s="84"/>
      <c r="E115" s="84"/>
      <c r="F115" s="84"/>
      <c r="G115" s="84"/>
    </row>
    <row r="116" spans="1:7" ht="15">
      <c r="A116" s="86"/>
      <c r="B116" s="86"/>
      <c r="C116" s="84"/>
      <c r="D116" s="84"/>
      <c r="E116" s="84"/>
      <c r="F116" s="84"/>
      <c r="G116" s="84"/>
    </row>
    <row r="117" spans="1:7" ht="15">
      <c r="A117" s="86"/>
      <c r="B117" s="86"/>
      <c r="C117" s="84"/>
      <c r="D117" s="84"/>
      <c r="E117" s="84"/>
      <c r="F117" s="84"/>
      <c r="G117" s="84"/>
    </row>
    <row r="118" spans="1:7" ht="15">
      <c r="A118" s="86"/>
      <c r="B118" s="86"/>
      <c r="C118" s="84"/>
      <c r="D118" s="84"/>
      <c r="E118" s="84"/>
      <c r="F118" s="84"/>
      <c r="G118" s="84"/>
    </row>
    <row r="119" spans="1:7" ht="15">
      <c r="A119" s="86"/>
      <c r="B119" s="86"/>
      <c r="C119" s="84"/>
      <c r="D119" s="84"/>
      <c r="E119" s="84"/>
      <c r="F119" s="84"/>
      <c r="G119" s="84"/>
    </row>
    <row r="120" spans="1:7" ht="15">
      <c r="A120" s="86"/>
      <c r="B120" s="86"/>
      <c r="C120" s="84"/>
      <c r="D120" s="84"/>
      <c r="E120" s="84"/>
      <c r="F120" s="84"/>
      <c r="G120" s="84"/>
    </row>
    <row r="121" spans="1:7" ht="15">
      <c r="A121" s="86"/>
      <c r="B121" s="86"/>
      <c r="C121" s="84"/>
      <c r="D121" s="84"/>
      <c r="E121" s="84"/>
      <c r="F121" s="84"/>
      <c r="G121" s="84"/>
    </row>
    <row r="122" spans="1:7" ht="15">
      <c r="A122" s="86"/>
      <c r="B122" s="86"/>
      <c r="C122" s="84"/>
      <c r="D122" s="84"/>
      <c r="E122" s="84"/>
      <c r="F122" s="84"/>
      <c r="G122" s="84"/>
    </row>
    <row r="123" spans="1:7" ht="15">
      <c r="A123" s="86"/>
      <c r="B123" s="86"/>
      <c r="C123" s="84"/>
      <c r="D123" s="84"/>
      <c r="E123" s="84"/>
      <c r="F123" s="84"/>
      <c r="G123" s="84"/>
    </row>
    <row r="124" spans="1:7" ht="15">
      <c r="A124" s="86"/>
      <c r="B124" s="86"/>
      <c r="C124" s="84"/>
      <c r="D124" s="84"/>
      <c r="E124" s="84"/>
      <c r="F124" s="84"/>
      <c r="G124" s="84"/>
    </row>
    <row r="125" spans="1:7" ht="15">
      <c r="A125" s="86"/>
      <c r="B125" s="86"/>
      <c r="C125" s="84"/>
      <c r="D125" s="84"/>
      <c r="E125" s="84"/>
      <c r="F125" s="84"/>
      <c r="G125" s="84"/>
    </row>
    <row r="126" spans="1:7" ht="15">
      <c r="A126" s="86"/>
      <c r="B126" s="86"/>
      <c r="C126" s="84"/>
      <c r="D126" s="84"/>
      <c r="E126" s="84"/>
      <c r="F126" s="84"/>
      <c r="G126" s="84"/>
    </row>
    <row r="127" spans="1:7" ht="15">
      <c r="A127" s="86"/>
      <c r="B127" s="86"/>
      <c r="C127" s="84"/>
      <c r="D127" s="84"/>
      <c r="E127" s="84"/>
      <c r="F127" s="84"/>
      <c r="G127" s="84"/>
    </row>
    <row r="128" spans="1:7" ht="15">
      <c r="A128" s="86"/>
      <c r="B128" s="86"/>
      <c r="C128" s="84"/>
      <c r="D128" s="84"/>
      <c r="E128" s="84"/>
      <c r="F128" s="84"/>
      <c r="G128" s="84"/>
    </row>
    <row r="129" spans="1:7" ht="15">
      <c r="A129" s="86"/>
      <c r="B129" s="86"/>
      <c r="C129" s="84"/>
      <c r="D129" s="84"/>
      <c r="E129" s="84"/>
      <c r="F129" s="84"/>
      <c r="G129" s="84"/>
    </row>
    <row r="130" spans="1:7" ht="15">
      <c r="A130" s="86"/>
      <c r="B130" s="86"/>
      <c r="C130" s="84"/>
      <c r="D130" s="84"/>
      <c r="E130" s="84"/>
      <c r="F130" s="84"/>
      <c r="G130" s="84"/>
    </row>
    <row r="131" spans="1:7" ht="15">
      <c r="A131" s="86"/>
      <c r="B131" s="86"/>
      <c r="C131" s="84"/>
      <c r="D131" s="84"/>
      <c r="E131" s="84"/>
      <c r="F131" s="84"/>
      <c r="G131" s="84"/>
    </row>
    <row r="132" spans="1:7" ht="15">
      <c r="A132" s="86"/>
      <c r="B132" s="86"/>
      <c r="C132" s="84"/>
      <c r="D132" s="84"/>
      <c r="E132" s="84"/>
      <c r="F132" s="84"/>
      <c r="G132" s="84"/>
    </row>
    <row r="133" spans="1:7" ht="15">
      <c r="A133" s="86"/>
      <c r="B133" s="86"/>
      <c r="C133" s="84"/>
      <c r="D133" s="84"/>
      <c r="E133" s="84"/>
      <c r="F133" s="84"/>
      <c r="G133" s="84"/>
    </row>
    <row r="134" spans="1:7" ht="15">
      <c r="A134" s="86"/>
      <c r="B134" s="86"/>
      <c r="C134" s="84"/>
      <c r="D134" s="84"/>
      <c r="E134" s="84"/>
      <c r="F134" s="84"/>
      <c r="G134" s="84"/>
    </row>
    <row r="135" spans="1:7" ht="15">
      <c r="A135" s="86"/>
      <c r="B135" s="86"/>
      <c r="C135" s="84"/>
      <c r="D135" s="84"/>
      <c r="E135" s="84"/>
      <c r="F135" s="84"/>
      <c r="G135" s="84"/>
    </row>
    <row r="136" spans="1:7" ht="15">
      <c r="A136" s="86"/>
      <c r="B136" s="86"/>
      <c r="C136" s="84"/>
      <c r="D136" s="84"/>
      <c r="E136" s="84"/>
      <c r="F136" s="84"/>
      <c r="G136" s="84"/>
    </row>
    <row r="137" spans="1:7" ht="15">
      <c r="A137" s="86"/>
      <c r="B137" s="86"/>
      <c r="C137" s="84"/>
      <c r="D137" s="84"/>
      <c r="E137" s="84"/>
      <c r="F137" s="84"/>
      <c r="G137" s="84"/>
    </row>
    <row r="138" spans="1:7" ht="15">
      <c r="A138" s="86"/>
      <c r="B138" s="86"/>
      <c r="C138" s="84"/>
      <c r="D138" s="84"/>
      <c r="E138" s="84"/>
      <c r="F138" s="84"/>
      <c r="G138" s="84"/>
    </row>
    <row r="139" spans="1:7" ht="15">
      <c r="A139" s="86"/>
      <c r="B139" s="86"/>
      <c r="C139" s="84"/>
      <c r="D139" s="84"/>
      <c r="E139" s="84"/>
      <c r="F139" s="84"/>
      <c r="G139" s="84"/>
    </row>
    <row r="140" spans="1:7" ht="15">
      <c r="A140" s="86"/>
      <c r="B140" s="86"/>
      <c r="C140" s="84"/>
      <c r="D140" s="84"/>
      <c r="E140" s="84"/>
      <c r="F140" s="84"/>
      <c r="G140" s="84"/>
    </row>
    <row r="141" spans="1:7" ht="15">
      <c r="A141" s="86"/>
      <c r="B141" s="86"/>
      <c r="C141" s="84"/>
      <c r="D141" s="84"/>
      <c r="E141" s="84"/>
      <c r="F141" s="84"/>
      <c r="G141" s="84"/>
    </row>
    <row r="142" spans="1:7" ht="15">
      <c r="A142" s="86"/>
      <c r="B142" s="86"/>
      <c r="C142" s="84"/>
      <c r="D142" s="84"/>
      <c r="E142" s="84"/>
      <c r="F142" s="84"/>
      <c r="G142" s="84"/>
    </row>
    <row r="143" spans="1:7" ht="15">
      <c r="A143" s="86"/>
      <c r="B143" s="86"/>
      <c r="C143" s="84"/>
      <c r="D143" s="84"/>
      <c r="E143" s="84"/>
      <c r="F143" s="84"/>
      <c r="G143" s="84"/>
    </row>
    <row r="144" spans="1:7" ht="15">
      <c r="A144" s="86"/>
      <c r="B144" s="86"/>
      <c r="C144" s="84"/>
      <c r="D144" s="84"/>
      <c r="E144" s="84"/>
      <c r="F144" s="84"/>
      <c r="G144" s="84"/>
    </row>
    <row r="145" spans="1:7" ht="15">
      <c r="A145" s="86"/>
      <c r="B145" s="86"/>
      <c r="C145" s="84"/>
      <c r="D145" s="84"/>
      <c r="E145" s="84"/>
      <c r="F145" s="84"/>
      <c r="G145" s="84"/>
    </row>
    <row r="146" spans="1:7" ht="15">
      <c r="A146" s="86"/>
      <c r="B146" s="86"/>
      <c r="C146" s="84"/>
      <c r="D146" s="84"/>
      <c r="E146" s="84"/>
      <c r="F146" s="84"/>
      <c r="G146" s="84"/>
    </row>
    <row r="147" spans="1:7" ht="15">
      <c r="A147" s="86"/>
      <c r="B147" s="86"/>
      <c r="C147" s="84"/>
      <c r="D147" s="84"/>
      <c r="E147" s="84"/>
      <c r="F147" s="84"/>
      <c r="G147" s="84"/>
    </row>
    <row r="148" spans="1:7" ht="15">
      <c r="A148" s="86"/>
      <c r="B148" s="86"/>
      <c r="C148" s="84"/>
      <c r="D148" s="84"/>
      <c r="E148" s="84"/>
      <c r="F148" s="84"/>
      <c r="G148" s="84"/>
    </row>
    <row r="149" spans="1:7" ht="15">
      <c r="A149" s="86"/>
      <c r="B149" s="86"/>
      <c r="C149" s="84"/>
      <c r="D149" s="84"/>
      <c r="E149" s="84"/>
      <c r="F149" s="84"/>
      <c r="G149" s="84"/>
    </row>
    <row r="150" spans="1:7" ht="15">
      <c r="A150" s="86"/>
      <c r="B150" s="86"/>
      <c r="C150" s="84"/>
      <c r="D150" s="84"/>
      <c r="E150" s="84"/>
      <c r="F150" s="84"/>
      <c r="G150" s="84"/>
    </row>
    <row r="151" spans="1:7" ht="15">
      <c r="A151" s="86"/>
      <c r="B151" s="86"/>
      <c r="C151" s="84"/>
      <c r="D151" s="84"/>
      <c r="E151" s="84"/>
      <c r="F151" s="84"/>
      <c r="G151" s="84"/>
    </row>
    <row r="152" spans="1:7" ht="15">
      <c r="A152" s="86"/>
      <c r="B152" s="86"/>
      <c r="C152" s="84"/>
      <c r="D152" s="84"/>
      <c r="E152" s="84"/>
      <c r="F152" s="84"/>
      <c r="G152" s="84"/>
    </row>
    <row r="153" spans="1:7" ht="15">
      <c r="A153" s="86"/>
      <c r="B153" s="86"/>
      <c r="C153" s="84"/>
      <c r="D153" s="84"/>
      <c r="E153" s="84"/>
      <c r="F153" s="84"/>
      <c r="G153" s="84"/>
    </row>
    <row r="154" spans="1:7" ht="15">
      <c r="A154" s="86"/>
      <c r="B154" s="86"/>
      <c r="C154" s="84"/>
      <c r="D154" s="84"/>
      <c r="E154" s="84"/>
      <c r="F154" s="84"/>
      <c r="G154" s="84"/>
    </row>
    <row r="155" spans="1:7" ht="15">
      <c r="A155" s="86"/>
      <c r="B155" s="86"/>
      <c r="C155" s="84"/>
      <c r="D155" s="84"/>
      <c r="E155" s="84"/>
      <c r="F155" s="84"/>
      <c r="G155" s="84"/>
    </row>
    <row r="156" spans="1:7" ht="15">
      <c r="A156" s="86"/>
      <c r="B156" s="86"/>
      <c r="C156" s="84"/>
      <c r="D156" s="84"/>
      <c r="E156" s="84"/>
      <c r="F156" s="84"/>
      <c r="G156" s="84"/>
    </row>
    <row r="157" spans="1:7" ht="15">
      <c r="A157" s="86"/>
      <c r="B157" s="86"/>
      <c r="C157" s="84"/>
      <c r="D157" s="84"/>
      <c r="E157" s="84"/>
      <c r="F157" s="84"/>
      <c r="G157" s="84"/>
    </row>
    <row r="158" spans="1:7" ht="15">
      <c r="A158" s="86"/>
      <c r="B158" s="86"/>
      <c r="C158" s="84"/>
      <c r="D158" s="84"/>
      <c r="E158" s="84"/>
      <c r="F158" s="84"/>
      <c r="G158" s="84"/>
    </row>
    <row r="159" spans="1:7" ht="15">
      <c r="A159" s="86"/>
      <c r="B159" s="86"/>
      <c r="C159" s="84"/>
      <c r="D159" s="84"/>
      <c r="E159" s="84"/>
      <c r="F159" s="84"/>
      <c r="G159" s="84"/>
    </row>
    <row r="160" spans="1:7" ht="15">
      <c r="A160" s="86"/>
      <c r="B160" s="86"/>
      <c r="C160" s="84"/>
      <c r="D160" s="84"/>
      <c r="E160" s="84"/>
      <c r="F160" s="84"/>
      <c r="G160" s="84"/>
    </row>
    <row r="161" spans="1:7" ht="15">
      <c r="A161" s="86"/>
      <c r="B161" s="86"/>
      <c r="C161" s="84"/>
      <c r="D161" s="84"/>
      <c r="E161" s="84"/>
      <c r="F161" s="84"/>
      <c r="G161" s="84"/>
    </row>
    <row r="162" spans="1:7" ht="15">
      <c r="A162" s="86"/>
      <c r="B162" s="86"/>
      <c r="C162" s="84"/>
      <c r="D162" s="84"/>
      <c r="E162" s="84"/>
      <c r="F162" s="84"/>
      <c r="G162" s="84"/>
    </row>
    <row r="163" spans="1:7" ht="15">
      <c r="A163" s="86"/>
      <c r="B163" s="86"/>
      <c r="C163" s="84"/>
      <c r="D163" s="84"/>
      <c r="E163" s="84"/>
      <c r="F163" s="84"/>
      <c r="G163" s="84"/>
    </row>
    <row r="164" spans="1:7" ht="15">
      <c r="A164" s="86"/>
      <c r="B164" s="86"/>
      <c r="C164" s="84"/>
      <c r="D164" s="84"/>
      <c r="E164" s="84"/>
      <c r="F164" s="84"/>
      <c r="G164" s="84"/>
    </row>
    <row r="165" spans="1:7" ht="15">
      <c r="A165" s="86"/>
      <c r="B165" s="86"/>
      <c r="C165" s="84"/>
      <c r="D165" s="84"/>
      <c r="E165" s="84"/>
      <c r="F165" s="84"/>
      <c r="G165" s="84"/>
    </row>
    <row r="166" spans="1:7" ht="15">
      <c r="A166" s="86"/>
      <c r="B166" s="86"/>
      <c r="C166" s="84"/>
      <c r="D166" s="84"/>
      <c r="E166" s="84"/>
      <c r="F166" s="84"/>
      <c r="G166" s="84"/>
    </row>
    <row r="167" spans="1:7" ht="15">
      <c r="A167" s="86"/>
      <c r="B167" s="86"/>
      <c r="C167" s="84"/>
      <c r="D167" s="84"/>
      <c r="E167" s="84"/>
      <c r="F167" s="84"/>
      <c r="G167" s="84"/>
    </row>
    <row r="168" spans="1:7" ht="15">
      <c r="A168" s="86"/>
      <c r="B168" s="86"/>
      <c r="C168" s="84"/>
      <c r="D168" s="84"/>
      <c r="E168" s="84"/>
      <c r="F168" s="84"/>
      <c r="G168" s="84"/>
    </row>
    <row r="169" spans="1:7" ht="15">
      <c r="A169" s="86"/>
      <c r="B169" s="86"/>
      <c r="C169" s="84"/>
      <c r="D169" s="84"/>
      <c r="E169" s="84"/>
      <c r="F169" s="84"/>
      <c r="G169" s="84"/>
    </row>
    <row r="170" spans="1:7" ht="15">
      <c r="A170" s="86"/>
      <c r="B170" s="86"/>
      <c r="C170" s="84"/>
      <c r="D170" s="84"/>
      <c r="E170" s="84"/>
      <c r="F170" s="84"/>
      <c r="G170" s="84"/>
    </row>
    <row r="171" spans="1:7" ht="15">
      <c r="A171" s="86"/>
      <c r="B171" s="86"/>
      <c r="C171" s="84"/>
      <c r="D171" s="84"/>
      <c r="E171" s="84"/>
      <c r="F171" s="84"/>
      <c r="G171" s="84"/>
    </row>
    <row r="172" spans="1:7" ht="15">
      <c r="A172" s="86"/>
      <c r="B172" s="86"/>
      <c r="C172" s="84"/>
      <c r="D172" s="84"/>
      <c r="E172" s="84"/>
      <c r="F172" s="84"/>
      <c r="G172" s="84"/>
    </row>
    <row r="173" spans="1:7" ht="15">
      <c r="A173" s="86"/>
      <c r="B173" s="86"/>
      <c r="C173" s="84"/>
      <c r="D173" s="84"/>
      <c r="E173" s="84"/>
      <c r="F173" s="84"/>
      <c r="G173" s="84"/>
    </row>
    <row r="174" spans="1:7" ht="15">
      <c r="A174" s="86"/>
      <c r="B174" s="86"/>
      <c r="C174" s="84"/>
      <c r="D174" s="84"/>
      <c r="E174" s="84"/>
      <c r="F174" s="84"/>
      <c r="G174" s="84"/>
    </row>
    <row r="175" spans="1:7" ht="15">
      <c r="A175" s="86"/>
      <c r="B175" s="86"/>
      <c r="C175" s="84"/>
      <c r="D175" s="84"/>
      <c r="E175" s="84"/>
      <c r="F175" s="84"/>
      <c r="G175" s="84"/>
    </row>
    <row r="176" spans="1:7" ht="15">
      <c r="A176" s="86"/>
      <c r="B176" s="86"/>
      <c r="C176" s="84"/>
      <c r="D176" s="84"/>
      <c r="E176" s="84"/>
      <c r="F176" s="84"/>
      <c r="G176" s="84"/>
    </row>
    <row r="177" spans="1:7" ht="15">
      <c r="A177" s="86"/>
      <c r="B177" s="86"/>
      <c r="C177" s="84"/>
      <c r="D177" s="84"/>
      <c r="E177" s="84"/>
      <c r="F177" s="84"/>
      <c r="G177" s="84"/>
    </row>
    <row r="178" spans="1:7" ht="15">
      <c r="A178" s="86"/>
      <c r="B178" s="86"/>
      <c r="C178" s="84"/>
      <c r="D178" s="84"/>
      <c r="E178" s="84"/>
      <c r="F178" s="84"/>
      <c r="G178" s="84"/>
    </row>
    <row r="179" spans="1:7" ht="15">
      <c r="A179" s="86"/>
      <c r="B179" s="86"/>
      <c r="C179" s="84"/>
      <c r="D179" s="84"/>
      <c r="E179" s="84"/>
      <c r="F179" s="84"/>
      <c r="G179" s="84"/>
    </row>
    <row r="180" spans="1:7" ht="15">
      <c r="A180" s="86"/>
      <c r="B180" s="86"/>
      <c r="C180" s="84"/>
      <c r="D180" s="84"/>
      <c r="E180" s="84"/>
      <c r="F180" s="84"/>
      <c r="G180" s="84"/>
    </row>
    <row r="181" spans="1:7" ht="15">
      <c r="A181" s="86"/>
      <c r="B181" s="86"/>
      <c r="C181" s="84"/>
      <c r="D181" s="84"/>
      <c r="E181" s="84"/>
      <c r="F181" s="84"/>
      <c r="G181" s="84"/>
    </row>
    <row r="182" spans="1:7" ht="15">
      <c r="A182" s="86"/>
      <c r="B182" s="86"/>
      <c r="C182" s="84"/>
      <c r="D182" s="84"/>
      <c r="E182" s="84"/>
      <c r="F182" s="84"/>
      <c r="G182" s="84"/>
    </row>
    <row r="183" spans="1:7" ht="15">
      <c r="A183" s="86"/>
      <c r="B183" s="86"/>
      <c r="C183" s="84"/>
      <c r="D183" s="84"/>
      <c r="E183" s="84"/>
      <c r="F183" s="84"/>
      <c r="G183" s="84"/>
    </row>
    <row r="184" spans="1:7" ht="15">
      <c r="A184" s="86"/>
      <c r="B184" s="86"/>
      <c r="C184" s="84"/>
      <c r="D184" s="84"/>
      <c r="E184" s="84"/>
      <c r="F184" s="84"/>
      <c r="G184" s="84"/>
    </row>
    <row r="185" spans="1:7" ht="15">
      <c r="A185" s="86"/>
      <c r="B185" s="86"/>
      <c r="C185" s="84"/>
      <c r="D185" s="84"/>
      <c r="E185" s="84"/>
      <c r="F185" s="84"/>
      <c r="G185" s="84"/>
    </row>
    <row r="186" spans="1:7" ht="15">
      <c r="A186" s="86"/>
      <c r="B186" s="86"/>
      <c r="C186" s="84"/>
      <c r="D186" s="84"/>
      <c r="E186" s="84"/>
      <c r="F186" s="84"/>
      <c r="G186" s="84"/>
    </row>
    <row r="187" spans="1:7" ht="15">
      <c r="A187" s="86"/>
      <c r="B187" s="86"/>
      <c r="C187" s="84"/>
      <c r="D187" s="84"/>
      <c r="E187" s="84"/>
      <c r="F187" s="84"/>
      <c r="G187" s="84"/>
    </row>
    <row r="188" spans="1:7" ht="15">
      <c r="A188" s="86"/>
      <c r="B188" s="86"/>
      <c r="C188" s="84"/>
      <c r="D188" s="84"/>
      <c r="E188" s="84"/>
      <c r="F188" s="84"/>
      <c r="G188" s="84"/>
    </row>
    <row r="189" spans="1:7" ht="15">
      <c r="A189" s="86"/>
      <c r="B189" s="86"/>
      <c r="C189" s="84"/>
      <c r="D189" s="84"/>
      <c r="E189" s="84"/>
      <c r="F189" s="84"/>
      <c r="G189" s="84"/>
    </row>
    <row r="190" spans="1:7" ht="15">
      <c r="A190" s="86"/>
      <c r="B190" s="86"/>
      <c r="C190" s="84"/>
      <c r="D190" s="84"/>
      <c r="E190" s="84"/>
      <c r="F190" s="84"/>
      <c r="G190" s="84"/>
    </row>
    <row r="191" spans="1:7" ht="15">
      <c r="A191" s="86"/>
      <c r="B191" s="86"/>
      <c r="C191" s="84"/>
      <c r="D191" s="84"/>
      <c r="E191" s="84"/>
      <c r="F191" s="84"/>
      <c r="G191" s="84"/>
    </row>
    <row r="192" spans="1:7" ht="15">
      <c r="A192" s="86"/>
      <c r="B192" s="86"/>
      <c r="C192" s="84"/>
      <c r="D192" s="84"/>
      <c r="E192" s="84"/>
      <c r="F192" s="84"/>
      <c r="G192" s="84"/>
    </row>
    <row r="193" spans="1:7" ht="15">
      <c r="A193" s="86"/>
      <c r="B193" s="86"/>
      <c r="C193" s="84"/>
      <c r="D193" s="84"/>
      <c r="E193" s="84"/>
      <c r="F193" s="84"/>
      <c r="G193" s="84"/>
    </row>
    <row r="194" spans="1:7" ht="15">
      <c r="A194" s="86"/>
      <c r="B194" s="86"/>
      <c r="C194" s="84"/>
      <c r="D194" s="84"/>
      <c r="E194" s="84"/>
      <c r="F194" s="84"/>
      <c r="G194" s="84"/>
    </row>
    <row r="195" spans="1:7" ht="15">
      <c r="A195" s="86"/>
      <c r="B195" s="86"/>
      <c r="C195" s="84"/>
      <c r="D195" s="84"/>
      <c r="E195" s="84"/>
      <c r="F195" s="84"/>
      <c r="G195" s="84"/>
    </row>
    <row r="196" spans="1:7" ht="15">
      <c r="A196" s="86"/>
      <c r="B196" s="86"/>
      <c r="C196" s="84"/>
      <c r="D196" s="84"/>
      <c r="E196" s="84"/>
      <c r="F196" s="84"/>
      <c r="G196" s="84"/>
    </row>
    <row r="197" spans="1:7" ht="15">
      <c r="A197" s="86"/>
      <c r="B197" s="86"/>
      <c r="C197" s="84"/>
      <c r="D197" s="84"/>
      <c r="E197" s="84"/>
      <c r="F197" s="84"/>
      <c r="G197" s="84"/>
    </row>
    <row r="198" spans="1:7" ht="15">
      <c r="A198" s="86"/>
      <c r="B198" s="86"/>
      <c r="C198" s="84"/>
      <c r="D198" s="84"/>
      <c r="E198" s="84"/>
      <c r="F198" s="84"/>
      <c r="G198" s="84"/>
    </row>
    <row r="199" spans="1:7" ht="15">
      <c r="A199" s="86"/>
      <c r="B199" s="86"/>
      <c r="C199" s="84"/>
      <c r="D199" s="84"/>
      <c r="E199" s="84"/>
      <c r="F199" s="84"/>
      <c r="G199" s="84"/>
    </row>
    <row r="200" spans="1:7" ht="15">
      <c r="A200" s="86"/>
      <c r="B200" s="86"/>
      <c r="C200" s="84"/>
      <c r="D200" s="84"/>
      <c r="E200" s="84"/>
      <c r="F200" s="84"/>
      <c r="G200" s="84"/>
    </row>
    <row r="201" spans="1:7" ht="15">
      <c r="A201" s="86"/>
      <c r="B201" s="86"/>
      <c r="C201" s="84"/>
      <c r="D201" s="84"/>
      <c r="E201" s="84"/>
      <c r="F201" s="84"/>
      <c r="G201" s="84"/>
    </row>
    <row r="202" spans="1:7" ht="15">
      <c r="A202" s="86"/>
      <c r="B202" s="86"/>
      <c r="C202" s="84"/>
      <c r="D202" s="84"/>
      <c r="E202" s="84"/>
      <c r="F202" s="84"/>
      <c r="G202" s="84"/>
    </row>
    <row r="203" spans="1:7" ht="15">
      <c r="A203" s="86"/>
      <c r="B203" s="86"/>
      <c r="C203" s="84"/>
      <c r="D203" s="84"/>
      <c r="E203" s="84"/>
      <c r="F203" s="84"/>
      <c r="G203" s="84"/>
    </row>
    <row r="204" spans="1:7" ht="15">
      <c r="A204" s="86"/>
      <c r="B204" s="86"/>
      <c r="C204" s="84"/>
      <c r="D204" s="84"/>
      <c r="E204" s="84"/>
      <c r="F204" s="84"/>
      <c r="G204" s="84"/>
    </row>
    <row r="205" spans="1:7" ht="15">
      <c r="A205" s="86"/>
      <c r="B205" s="86"/>
      <c r="C205" s="84"/>
      <c r="D205" s="84"/>
      <c r="E205" s="84"/>
      <c r="F205" s="84"/>
      <c r="G205" s="84"/>
    </row>
    <row r="206" spans="1:7" ht="15">
      <c r="A206" s="86"/>
      <c r="B206" s="86"/>
      <c r="C206" s="84"/>
      <c r="D206" s="84"/>
      <c r="E206" s="84"/>
      <c r="F206" s="84"/>
      <c r="G206" s="84"/>
    </row>
    <row r="207" spans="1:7" ht="15">
      <c r="A207" s="86"/>
      <c r="B207" s="86"/>
      <c r="C207" s="84"/>
      <c r="D207" s="84"/>
      <c r="E207" s="84"/>
      <c r="F207" s="84"/>
      <c r="G207" s="84"/>
    </row>
    <row r="208" spans="1:7" ht="15">
      <c r="A208" s="86"/>
      <c r="B208" s="86"/>
      <c r="C208" s="84"/>
      <c r="D208" s="84"/>
      <c r="E208" s="84"/>
      <c r="F208" s="84"/>
      <c r="G208" s="84"/>
    </row>
    <row r="209" spans="1:7" ht="15">
      <c r="A209" s="86"/>
      <c r="B209" s="86"/>
      <c r="C209" s="84"/>
      <c r="D209" s="84"/>
      <c r="E209" s="84"/>
      <c r="F209" s="84"/>
      <c r="G209" s="84"/>
    </row>
    <row r="210" spans="1:7" ht="15">
      <c r="A210" s="86"/>
      <c r="B210" s="86"/>
      <c r="C210" s="84"/>
      <c r="D210" s="84"/>
      <c r="E210" s="84"/>
      <c r="F210" s="84"/>
      <c r="G210" s="84"/>
    </row>
    <row r="211" spans="1:7" ht="15">
      <c r="A211" s="86"/>
      <c r="B211" s="86"/>
      <c r="C211" s="84"/>
      <c r="D211" s="84"/>
      <c r="E211" s="84"/>
      <c r="F211" s="84"/>
      <c r="G211" s="84"/>
    </row>
    <row r="212" spans="1:7" ht="15">
      <c r="A212" s="86"/>
      <c r="B212" s="86"/>
      <c r="C212" s="84"/>
      <c r="D212" s="84"/>
      <c r="E212" s="84"/>
      <c r="F212" s="84"/>
      <c r="G212" s="84"/>
    </row>
    <row r="213" spans="1:7" ht="15">
      <c r="A213" s="86"/>
      <c r="B213" s="86"/>
      <c r="C213" s="84"/>
      <c r="D213" s="84"/>
      <c r="E213" s="84"/>
      <c r="F213" s="84"/>
      <c r="G213" s="84"/>
    </row>
    <row r="214" spans="1:7" ht="15">
      <c r="A214" s="86"/>
      <c r="B214" s="86"/>
      <c r="C214" s="84"/>
      <c r="D214" s="84"/>
      <c r="E214" s="84"/>
      <c r="F214" s="84"/>
      <c r="G214" s="84"/>
    </row>
    <row r="215" spans="1:7" ht="15">
      <c r="A215" s="86"/>
      <c r="B215" s="86"/>
      <c r="C215" s="84"/>
      <c r="D215" s="84"/>
      <c r="E215" s="84"/>
      <c r="F215" s="84"/>
      <c r="G215" s="84"/>
    </row>
    <row r="216" spans="1:7" ht="15">
      <c r="A216" s="86"/>
      <c r="B216" s="86"/>
      <c r="C216" s="84"/>
      <c r="D216" s="84"/>
      <c r="E216" s="84"/>
      <c r="F216" s="84"/>
      <c r="G216" s="84"/>
    </row>
    <row r="217" spans="1:7" ht="15">
      <c r="A217" s="86"/>
      <c r="B217" s="86"/>
      <c r="C217" s="84"/>
      <c r="D217" s="84"/>
      <c r="E217" s="84"/>
      <c r="F217" s="84"/>
      <c r="G217" s="84"/>
    </row>
    <row r="218" spans="1:7" ht="15">
      <c r="A218" s="86"/>
      <c r="B218" s="86"/>
      <c r="C218" s="84"/>
      <c r="D218" s="84"/>
      <c r="E218" s="84"/>
      <c r="F218" s="84"/>
      <c r="G218" s="84"/>
    </row>
    <row r="219" spans="1:7" ht="15">
      <c r="A219" s="86"/>
      <c r="B219" s="86"/>
      <c r="C219" s="84"/>
      <c r="D219" s="84"/>
      <c r="E219" s="84"/>
      <c r="F219" s="84"/>
      <c r="G219" s="84"/>
    </row>
    <row r="220" spans="1:7" ht="15">
      <c r="A220" s="86"/>
      <c r="B220" s="86"/>
      <c r="C220" s="84"/>
      <c r="D220" s="84"/>
      <c r="E220" s="84"/>
      <c r="F220" s="84"/>
      <c r="G220" s="84"/>
    </row>
    <row r="221" spans="1:7" ht="15">
      <c r="A221" s="86"/>
      <c r="B221" s="86"/>
      <c r="C221" s="84"/>
      <c r="D221" s="84"/>
      <c r="E221" s="84"/>
      <c r="F221" s="84"/>
      <c r="G221" s="84"/>
    </row>
    <row r="222" spans="1:7" ht="15">
      <c r="A222" s="86"/>
      <c r="B222" s="86"/>
      <c r="C222" s="84"/>
      <c r="D222" s="84"/>
      <c r="E222" s="84"/>
      <c r="F222" s="84"/>
      <c r="G222" s="84"/>
    </row>
    <row r="223" spans="1:7" ht="15">
      <c r="A223" s="86"/>
      <c r="B223" s="86"/>
      <c r="C223" s="84"/>
      <c r="D223" s="84"/>
      <c r="E223" s="84"/>
      <c r="F223" s="84"/>
      <c r="G223" s="84"/>
    </row>
    <row r="224" spans="1:7" ht="15">
      <c r="A224" s="86"/>
      <c r="B224" s="86"/>
      <c r="C224" s="84"/>
      <c r="D224" s="84"/>
      <c r="E224" s="84"/>
      <c r="F224" s="84"/>
      <c r="G224" s="84"/>
    </row>
    <row r="225" spans="1:7" ht="15">
      <c r="A225" s="86"/>
      <c r="B225" s="86"/>
      <c r="C225" s="84"/>
      <c r="D225" s="84"/>
      <c r="E225" s="84"/>
      <c r="F225" s="84"/>
      <c r="G225" s="84"/>
    </row>
    <row r="226" spans="1:7" ht="15">
      <c r="A226" s="86"/>
      <c r="B226" s="86"/>
      <c r="C226" s="84"/>
      <c r="D226" s="84"/>
      <c r="E226" s="84"/>
      <c r="F226" s="84"/>
      <c r="G226" s="84"/>
    </row>
    <row r="227" spans="1:7" ht="15">
      <c r="A227" s="86"/>
      <c r="B227" s="86"/>
      <c r="C227" s="84"/>
      <c r="D227" s="84"/>
      <c r="E227" s="84"/>
      <c r="F227" s="84"/>
      <c r="G227" s="84"/>
    </row>
    <row r="228" spans="1:7" ht="15">
      <c r="A228" s="86"/>
      <c r="B228" s="86"/>
      <c r="C228" s="84"/>
      <c r="D228" s="84"/>
      <c r="E228" s="84"/>
      <c r="F228" s="84"/>
      <c r="G228" s="84"/>
    </row>
    <row r="229" spans="1:7" ht="15">
      <c r="A229" s="86"/>
      <c r="B229" s="86"/>
      <c r="C229" s="84"/>
      <c r="D229" s="84"/>
      <c r="E229" s="84"/>
      <c r="F229" s="84"/>
      <c r="G229" s="84"/>
    </row>
    <row r="230" spans="1:7" ht="15">
      <c r="A230" s="86"/>
      <c r="B230" s="86"/>
      <c r="C230" s="84"/>
      <c r="D230" s="84"/>
      <c r="E230" s="84"/>
      <c r="F230" s="84"/>
      <c r="G230" s="84"/>
    </row>
    <row r="231" spans="1:7" ht="15">
      <c r="A231" s="86"/>
      <c r="B231" s="86"/>
      <c r="C231" s="84"/>
      <c r="D231" s="84"/>
      <c r="E231" s="84"/>
      <c r="F231" s="84"/>
      <c r="G231" s="84"/>
    </row>
    <row r="232" spans="1:7" ht="15">
      <c r="A232" s="86"/>
      <c r="B232" s="86"/>
      <c r="C232" s="84"/>
      <c r="D232" s="84"/>
      <c r="E232" s="84"/>
      <c r="F232" s="84"/>
      <c r="G232" s="84"/>
    </row>
    <row r="233" spans="1:7" ht="15">
      <c r="A233" s="86"/>
      <c r="B233" s="86"/>
      <c r="C233" s="84"/>
      <c r="D233" s="84"/>
      <c r="E233" s="84"/>
      <c r="F233" s="84"/>
      <c r="G233" s="84"/>
    </row>
    <row r="234" spans="1:7" ht="15">
      <c r="A234" s="86"/>
      <c r="B234" s="86"/>
      <c r="C234" s="84"/>
      <c r="D234" s="84"/>
      <c r="E234" s="84"/>
      <c r="F234" s="84"/>
      <c r="G234" s="84"/>
    </row>
    <row r="235" spans="1:7" ht="15">
      <c r="A235" s="86"/>
      <c r="B235" s="86"/>
      <c r="C235" s="84"/>
      <c r="D235" s="84"/>
      <c r="E235" s="84"/>
      <c r="F235" s="84"/>
      <c r="G235" s="84"/>
    </row>
    <row r="236" spans="1:7" ht="15">
      <c r="A236" s="86"/>
      <c r="B236" s="86"/>
      <c r="C236" s="84"/>
      <c r="D236" s="84"/>
      <c r="E236" s="84"/>
      <c r="F236" s="84"/>
      <c r="G236" s="84"/>
    </row>
    <row r="237" spans="1:7" ht="15">
      <c r="A237" s="86"/>
      <c r="B237" s="86"/>
      <c r="C237" s="84"/>
      <c r="D237" s="84"/>
      <c r="E237" s="84"/>
      <c r="F237" s="84"/>
      <c r="G237" s="84"/>
    </row>
    <row r="238" spans="1:7" ht="15">
      <c r="A238" s="86"/>
      <c r="B238" s="86"/>
      <c r="C238" s="84"/>
      <c r="D238" s="84"/>
      <c r="E238" s="84"/>
      <c r="F238" s="84"/>
      <c r="G238" s="84"/>
    </row>
    <row r="239" spans="1:7" ht="15">
      <c r="A239" s="86"/>
      <c r="B239" s="86"/>
      <c r="C239" s="84"/>
      <c r="D239" s="84"/>
      <c r="E239" s="84"/>
      <c r="F239" s="84"/>
      <c r="G239" s="84"/>
    </row>
    <row r="240" spans="1:7" ht="15">
      <c r="A240" s="86"/>
      <c r="B240" s="86"/>
      <c r="C240" s="84"/>
      <c r="D240" s="84"/>
      <c r="E240" s="84"/>
      <c r="F240" s="84"/>
      <c r="G240" s="84"/>
    </row>
    <row r="241" spans="1:7" ht="15">
      <c r="A241" s="86"/>
      <c r="B241" s="86"/>
      <c r="C241" s="84"/>
      <c r="D241" s="84"/>
      <c r="E241" s="84"/>
      <c r="F241" s="84"/>
      <c r="G241" s="84"/>
    </row>
    <row r="242" spans="1:7" ht="15">
      <c r="A242" s="86"/>
      <c r="B242" s="86"/>
      <c r="C242" s="84"/>
      <c r="D242" s="84"/>
      <c r="E242" s="84"/>
      <c r="F242" s="84"/>
      <c r="G242" s="84"/>
    </row>
    <row r="243" spans="1:7" ht="15">
      <c r="A243" s="86"/>
      <c r="B243" s="86"/>
      <c r="C243" s="84"/>
      <c r="D243" s="84"/>
      <c r="E243" s="84"/>
      <c r="F243" s="84"/>
      <c r="G243" s="84"/>
    </row>
    <row r="244" spans="1:7" ht="15">
      <c r="A244" s="86"/>
      <c r="B244" s="86"/>
      <c r="C244" s="84"/>
      <c r="D244" s="84"/>
      <c r="E244" s="84"/>
      <c r="F244" s="84"/>
      <c r="G244" s="84"/>
    </row>
    <row r="245" spans="1:7" ht="15">
      <c r="A245" s="86"/>
      <c r="B245" s="86"/>
      <c r="C245" s="84"/>
      <c r="D245" s="84"/>
      <c r="E245" s="84"/>
      <c r="F245" s="84"/>
      <c r="G245" s="84"/>
    </row>
    <row r="246" spans="1:7" ht="15">
      <c r="A246" s="86"/>
      <c r="B246" s="86"/>
      <c r="C246" s="84"/>
      <c r="D246" s="84"/>
      <c r="E246" s="84"/>
      <c r="F246" s="84"/>
      <c r="G246" s="84"/>
    </row>
    <row r="247" spans="1:7" ht="15">
      <c r="A247" s="86"/>
      <c r="B247" s="86"/>
      <c r="C247" s="84"/>
      <c r="D247" s="84"/>
      <c r="E247" s="84"/>
      <c r="F247" s="84"/>
      <c r="G247" s="84"/>
    </row>
    <row r="248" spans="1:7" ht="15">
      <c r="A248" s="86"/>
      <c r="B248" s="86"/>
      <c r="C248" s="84"/>
      <c r="D248" s="84"/>
      <c r="E248" s="84"/>
      <c r="F248" s="84"/>
      <c r="G248" s="84"/>
    </row>
    <row r="249" spans="1:7" ht="15">
      <c r="A249" s="86"/>
      <c r="B249" s="86"/>
      <c r="C249" s="84"/>
      <c r="D249" s="84"/>
      <c r="E249" s="84"/>
      <c r="F249" s="84"/>
      <c r="G249" s="84"/>
    </row>
    <row r="250" spans="1:7" ht="15">
      <c r="A250" s="86"/>
      <c r="B250" s="86"/>
      <c r="C250" s="84"/>
      <c r="D250" s="84"/>
      <c r="E250" s="84"/>
      <c r="F250" s="84"/>
      <c r="G250" s="84"/>
    </row>
    <row r="251" spans="1:7" ht="15">
      <c r="A251" s="86"/>
      <c r="B251" s="86"/>
      <c r="C251" s="84"/>
      <c r="D251" s="84"/>
      <c r="E251" s="84"/>
      <c r="F251" s="84"/>
      <c r="G251" s="84"/>
    </row>
    <row r="252" spans="1:7" ht="15">
      <c r="A252" s="86"/>
      <c r="B252" s="86"/>
      <c r="C252" s="84"/>
      <c r="D252" s="84"/>
      <c r="E252" s="84"/>
      <c r="F252" s="84"/>
      <c r="G252" s="84"/>
    </row>
    <row r="253" spans="1:7" ht="15">
      <c r="A253" s="86"/>
      <c r="B253" s="86"/>
      <c r="C253" s="84"/>
      <c r="D253" s="84"/>
      <c r="E253" s="84"/>
      <c r="F253" s="84"/>
      <c r="G253" s="84"/>
    </row>
    <row r="254" spans="1:7" ht="15">
      <c r="A254" s="86"/>
      <c r="B254" s="86"/>
      <c r="C254" s="84"/>
      <c r="D254" s="84"/>
      <c r="E254" s="84"/>
      <c r="F254" s="84"/>
      <c r="G254" s="84"/>
    </row>
    <row r="255" spans="1:7" ht="15">
      <c r="A255" s="86"/>
      <c r="B255" s="86"/>
      <c r="C255" s="84"/>
      <c r="D255" s="84"/>
      <c r="E255" s="84"/>
      <c r="F255" s="84"/>
      <c r="G255" s="84"/>
    </row>
    <row r="256" spans="1:7" ht="15">
      <c r="A256" s="86"/>
      <c r="B256" s="86"/>
      <c r="C256" s="84"/>
      <c r="D256" s="84"/>
      <c r="E256" s="84"/>
      <c r="F256" s="84"/>
      <c r="G256" s="84"/>
    </row>
    <row r="257" spans="1:7" ht="15">
      <c r="A257" s="86"/>
      <c r="B257" s="86"/>
      <c r="C257" s="84"/>
      <c r="D257" s="84"/>
      <c r="E257" s="84"/>
      <c r="F257" s="84"/>
      <c r="G257" s="84"/>
    </row>
    <row r="258" spans="1:7" ht="15">
      <c r="A258" s="86"/>
      <c r="B258" s="86"/>
      <c r="C258" s="84"/>
      <c r="D258" s="84"/>
      <c r="E258" s="84"/>
      <c r="F258" s="84"/>
      <c r="G258" s="84"/>
    </row>
    <row r="259" spans="1:7" ht="15">
      <c r="A259" s="86"/>
      <c r="B259" s="86"/>
      <c r="C259" s="84"/>
      <c r="D259" s="84"/>
      <c r="E259" s="84"/>
      <c r="F259" s="84"/>
      <c r="G259" s="84"/>
    </row>
    <row r="260" spans="1:7" ht="15">
      <c r="A260" s="86"/>
      <c r="B260" s="86"/>
      <c r="C260" s="84"/>
      <c r="D260" s="84"/>
      <c r="E260" s="84"/>
      <c r="F260" s="84"/>
      <c r="G260" s="84"/>
    </row>
    <row r="261" spans="1:7" ht="15">
      <c r="A261" s="86"/>
      <c r="B261" s="86"/>
      <c r="C261" s="84"/>
      <c r="D261" s="84"/>
      <c r="E261" s="84"/>
      <c r="F261" s="84"/>
      <c r="G261" s="84"/>
    </row>
    <row r="262" spans="1:7" ht="15">
      <c r="A262" s="86"/>
      <c r="B262" s="86"/>
      <c r="C262" s="84"/>
      <c r="D262" s="84"/>
      <c r="E262" s="84"/>
      <c r="F262" s="84"/>
      <c r="G262" s="84"/>
    </row>
    <row r="263" spans="1:7" ht="15">
      <c r="A263" s="86"/>
      <c r="B263" s="86"/>
      <c r="C263" s="84"/>
      <c r="D263" s="84"/>
      <c r="E263" s="84"/>
      <c r="F263" s="84"/>
      <c r="G263" s="84"/>
    </row>
    <row r="264" spans="1:7" ht="15">
      <c r="A264" s="86"/>
      <c r="B264" s="86"/>
      <c r="C264" s="84"/>
      <c r="D264" s="84"/>
      <c r="E264" s="84"/>
      <c r="F264" s="84"/>
      <c r="G264" s="84"/>
    </row>
    <row r="265" spans="1:7" ht="15">
      <c r="A265" s="86"/>
      <c r="B265" s="86"/>
      <c r="C265" s="84"/>
      <c r="D265" s="84"/>
      <c r="E265" s="84"/>
      <c r="F265" s="84"/>
      <c r="G265" s="84"/>
    </row>
    <row r="266" spans="1:7" ht="15">
      <c r="A266" s="86"/>
      <c r="B266" s="86"/>
      <c r="C266" s="84"/>
      <c r="D266" s="84"/>
      <c r="E266" s="84"/>
      <c r="F266" s="84"/>
      <c r="G266" s="84"/>
    </row>
    <row r="267" spans="1:7" ht="15">
      <c r="A267" s="86"/>
      <c r="B267" s="86"/>
      <c r="C267" s="84"/>
      <c r="D267" s="84"/>
      <c r="E267" s="84"/>
      <c r="F267" s="84"/>
      <c r="G267" s="84"/>
    </row>
    <row r="268" spans="1:7" ht="15">
      <c r="A268" s="86"/>
      <c r="B268" s="86"/>
      <c r="C268" s="84"/>
      <c r="D268" s="84"/>
      <c r="E268" s="84"/>
      <c r="F268" s="84"/>
      <c r="G268" s="84"/>
    </row>
    <row r="269" spans="1:7" ht="15">
      <c r="A269" s="86"/>
      <c r="B269" s="86"/>
      <c r="C269" s="84"/>
      <c r="D269" s="84"/>
      <c r="E269" s="84"/>
      <c r="F269" s="84"/>
      <c r="G269" s="84"/>
    </row>
    <row r="270" spans="1:7" ht="15">
      <c r="A270" s="86"/>
      <c r="B270" s="86"/>
      <c r="C270" s="84"/>
      <c r="D270" s="84"/>
      <c r="E270" s="84"/>
      <c r="F270" s="84"/>
      <c r="G270" s="84"/>
    </row>
    <row r="271" spans="1:7" ht="15">
      <c r="A271" s="86"/>
      <c r="B271" s="86"/>
      <c r="C271" s="84"/>
      <c r="D271" s="84"/>
      <c r="E271" s="84"/>
      <c r="F271" s="84"/>
      <c r="G271" s="84"/>
    </row>
    <row r="272" spans="1:7" ht="15">
      <c r="A272" s="86"/>
      <c r="B272" s="86"/>
      <c r="C272" s="84"/>
      <c r="D272" s="84"/>
      <c r="E272" s="84"/>
      <c r="F272" s="84"/>
      <c r="G272" s="84"/>
    </row>
    <row r="273" spans="1:7" ht="15">
      <c r="A273" s="86"/>
      <c r="B273" s="86"/>
      <c r="C273" s="84"/>
      <c r="D273" s="84"/>
      <c r="E273" s="84"/>
      <c r="F273" s="84"/>
      <c r="G273" s="84"/>
    </row>
    <row r="274" spans="1:7" ht="15">
      <c r="A274" s="86"/>
      <c r="B274" s="86"/>
      <c r="C274" s="84"/>
      <c r="D274" s="84"/>
      <c r="E274" s="84"/>
      <c r="F274" s="84"/>
      <c r="G274" s="84"/>
    </row>
    <row r="275" spans="1:7" ht="15">
      <c r="A275" s="86"/>
      <c r="B275" s="86"/>
      <c r="C275" s="84"/>
      <c r="D275" s="84"/>
      <c r="E275" s="84"/>
      <c r="F275" s="84"/>
      <c r="G275" s="84"/>
    </row>
    <row r="276" spans="1:7" ht="15">
      <c r="A276" s="86"/>
      <c r="B276" s="86"/>
      <c r="C276" s="84"/>
      <c r="D276" s="84"/>
      <c r="E276" s="84"/>
      <c r="F276" s="84"/>
      <c r="G276" s="84"/>
    </row>
    <row r="277" spans="1:7" ht="15">
      <c r="A277" s="86"/>
      <c r="B277" s="86"/>
      <c r="C277" s="84"/>
      <c r="D277" s="84"/>
      <c r="E277" s="84"/>
      <c r="F277" s="84"/>
      <c r="G277" s="84"/>
    </row>
    <row r="278" spans="1:7" ht="15">
      <c r="A278" s="86"/>
      <c r="B278" s="86"/>
      <c r="C278" s="84"/>
      <c r="D278" s="84"/>
      <c r="E278" s="84"/>
      <c r="F278" s="84"/>
      <c r="G278" s="84"/>
    </row>
    <row r="279" spans="1:7" ht="15">
      <c r="A279" s="86"/>
      <c r="B279" s="86"/>
      <c r="C279" s="84"/>
      <c r="D279" s="84"/>
      <c r="E279" s="84"/>
      <c r="F279" s="84"/>
      <c r="G279" s="84"/>
    </row>
    <row r="280" spans="1:7" ht="15">
      <c r="A280" s="86"/>
      <c r="B280" s="86"/>
      <c r="C280" s="84"/>
      <c r="D280" s="84"/>
      <c r="E280" s="84"/>
      <c r="F280" s="84"/>
      <c r="G280" s="84"/>
    </row>
    <row r="281" spans="1:7" ht="15">
      <c r="A281" s="86"/>
      <c r="B281" s="86"/>
      <c r="C281" s="84"/>
      <c r="D281" s="84"/>
      <c r="E281" s="84"/>
      <c r="F281" s="84"/>
      <c r="G281" s="84"/>
    </row>
    <row r="282" spans="1:7" ht="15">
      <c r="A282" s="86"/>
      <c r="B282" s="86"/>
      <c r="C282" s="84"/>
      <c r="D282" s="84"/>
      <c r="E282" s="84"/>
      <c r="F282" s="84"/>
      <c r="G282" s="84"/>
    </row>
    <row r="283" spans="1:7" ht="15">
      <c r="A283" s="86"/>
      <c r="B283" s="86"/>
      <c r="C283" s="84"/>
      <c r="D283" s="84"/>
      <c r="E283" s="84"/>
      <c r="F283" s="84"/>
      <c r="G283" s="84"/>
    </row>
    <row r="284" spans="1:7" ht="15">
      <c r="A284" s="86"/>
      <c r="B284" s="86"/>
      <c r="C284" s="84"/>
      <c r="D284" s="84"/>
      <c r="E284" s="84"/>
      <c r="F284" s="84"/>
      <c r="G284" s="84"/>
    </row>
    <row r="285" spans="1:7" ht="15">
      <c r="A285" s="86"/>
      <c r="B285" s="86"/>
      <c r="C285" s="84"/>
      <c r="D285" s="84"/>
      <c r="E285" s="84"/>
      <c r="F285" s="84"/>
      <c r="G285" s="84"/>
    </row>
    <row r="286" spans="1:7" ht="15">
      <c r="A286" s="86"/>
      <c r="B286" s="86"/>
      <c r="C286" s="84"/>
      <c r="D286" s="84"/>
      <c r="E286" s="84"/>
      <c r="F286" s="84"/>
      <c r="G286" s="84"/>
    </row>
    <row r="287" spans="1:7" ht="15">
      <c r="A287" s="86"/>
      <c r="B287" s="86"/>
      <c r="C287" s="84"/>
      <c r="D287" s="84"/>
      <c r="E287" s="84"/>
      <c r="F287" s="84"/>
      <c r="G287" s="84"/>
    </row>
    <row r="288" spans="1:7" ht="15">
      <c r="A288" s="86"/>
      <c r="B288" s="86"/>
      <c r="C288" s="84"/>
      <c r="D288" s="84"/>
      <c r="E288" s="84"/>
      <c r="F288" s="84"/>
      <c r="G288" s="84"/>
    </row>
    <row r="289" spans="1:7" ht="15">
      <c r="A289" s="86"/>
      <c r="B289" s="86"/>
      <c r="C289" s="84"/>
      <c r="D289" s="84"/>
      <c r="E289" s="84"/>
      <c r="F289" s="84"/>
      <c r="G289" s="84"/>
    </row>
    <row r="290" spans="1:7" ht="15">
      <c r="A290" s="86"/>
      <c r="B290" s="86"/>
      <c r="C290" s="84"/>
      <c r="D290" s="84"/>
      <c r="E290" s="84"/>
      <c r="F290" s="84"/>
      <c r="G290" s="84"/>
    </row>
    <row r="291" spans="1:7" ht="15">
      <c r="A291" s="86"/>
      <c r="B291" s="86"/>
      <c r="C291" s="84"/>
      <c r="D291" s="84"/>
      <c r="E291" s="84"/>
      <c r="F291" s="84"/>
      <c r="G291" s="84"/>
    </row>
    <row r="292" spans="1:7" ht="15">
      <c r="A292" s="86"/>
      <c r="B292" s="86"/>
      <c r="C292" s="84"/>
      <c r="D292" s="84"/>
      <c r="E292" s="84"/>
      <c r="F292" s="84"/>
      <c r="G292" s="84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0"/>
      <c r="D2" s="87"/>
      <c r="E2" s="87"/>
      <c r="F2" s="87"/>
      <c r="G2" s="87"/>
      <c r="H2" s="87"/>
    </row>
    <row r="3" spans="3:8" ht="15">
      <c r="C3" s="80" t="s">
        <v>258</v>
      </c>
      <c r="D3" s="87" t="str">
        <f>+Input!D6</f>
        <v>Anno 1</v>
      </c>
      <c r="E3" s="87" t="str">
        <f>+Input!E6</f>
        <v>Anno 2</v>
      </c>
      <c r="F3" s="87" t="str">
        <f>+Input!F6</f>
        <v>Anno 3</v>
      </c>
      <c r="G3" s="87" t="str">
        <f>+Input!G6</f>
        <v>Anno 4</v>
      </c>
      <c r="H3" s="87" t="str">
        <f>+Input!H6</f>
        <v>Anno 5</v>
      </c>
    </row>
    <row r="4" spans="3:8" ht="15">
      <c r="C4" s="81"/>
      <c r="D4" s="81"/>
      <c r="E4" s="81"/>
      <c r="F4" s="81"/>
      <c r="G4" s="81"/>
      <c r="H4" s="81"/>
    </row>
    <row r="5" spans="3:8" ht="15">
      <c r="C5" s="81" t="s">
        <v>236</v>
      </c>
      <c r="D5" s="82">
        <f>+'CE'!D46</f>
        <v>8863.761904761906</v>
      </c>
      <c r="E5" s="82">
        <f>+'CE'!E46</f>
        <v>27801.428571428572</v>
      </c>
      <c r="F5" s="82">
        <f>+'CE'!F46</f>
        <v>39351.428571428565</v>
      </c>
      <c r="G5" s="82">
        <f>+'CE'!G46</f>
        <v>54751.428571428565</v>
      </c>
      <c r="H5" s="82">
        <f>+'CE'!H46</f>
        <v>66301.42857142857</v>
      </c>
    </row>
    <row r="6" spans="3:8" ht="15">
      <c r="C6" s="81"/>
      <c r="D6" s="81"/>
      <c r="E6" s="81"/>
      <c r="F6" s="81"/>
      <c r="G6" s="81"/>
      <c r="H6" s="81"/>
    </row>
    <row r="7" spans="3:8" ht="15">
      <c r="C7" s="81" t="s">
        <v>259</v>
      </c>
      <c r="D7" s="88">
        <v>1</v>
      </c>
      <c r="E7" s="88">
        <v>1</v>
      </c>
      <c r="F7" s="88">
        <v>1</v>
      </c>
      <c r="G7" s="88">
        <v>1</v>
      </c>
      <c r="H7" s="88">
        <v>1</v>
      </c>
    </row>
    <row r="8" spans="3:8" ht="15">
      <c r="C8" s="81"/>
      <c r="D8" s="81"/>
      <c r="E8" s="81"/>
      <c r="F8" s="81"/>
      <c r="G8" s="81"/>
      <c r="H8" s="81"/>
    </row>
    <row r="9" spans="3:8" ht="15">
      <c r="C9" s="81" t="s">
        <v>343</v>
      </c>
      <c r="D9" s="88">
        <f>+Input!$D$26</f>
        <v>1</v>
      </c>
      <c r="E9" s="88">
        <f>+Input!$D$26</f>
        <v>1</v>
      </c>
      <c r="F9" s="88">
        <f>+Input!$D$26</f>
        <v>1</v>
      </c>
      <c r="G9" s="88">
        <f>+Input!$D$26</f>
        <v>1</v>
      </c>
      <c r="H9" s="88">
        <f>+Input!$D$26</f>
        <v>1</v>
      </c>
    </row>
    <row r="10" spans="3:8" ht="15">
      <c r="C10" s="81"/>
      <c r="D10" s="81"/>
      <c r="E10" s="81"/>
      <c r="F10" s="81"/>
      <c r="G10" s="81"/>
      <c r="H10" s="81"/>
    </row>
    <row r="11" spans="3:8" ht="15">
      <c r="C11" s="81" t="s">
        <v>261</v>
      </c>
      <c r="D11" s="82">
        <f>+D5*D7*D9</f>
        <v>8863.761904761906</v>
      </c>
      <c r="E11" s="82">
        <f>+E5*E7*E9</f>
        <v>27801.428571428572</v>
      </c>
      <c r="F11" s="82">
        <f>+F5*F7*F9</f>
        <v>39351.428571428565</v>
      </c>
      <c r="G11" s="82">
        <f>+G5*G7*G9</f>
        <v>54751.428571428565</v>
      </c>
      <c r="H11" s="82">
        <f>+H5*H7*H9</f>
        <v>66301.42857142857</v>
      </c>
    </row>
    <row r="13" spans="3:8" ht="15">
      <c r="C13" t="s">
        <v>346</v>
      </c>
      <c r="D13" s="111">
        <f>+T23</f>
        <v>3192.89</v>
      </c>
      <c r="E13" s="111">
        <f>+U23</f>
        <v>5945.8725324285715</v>
      </c>
      <c r="F13" s="111">
        <f>+V23</f>
        <v>8416.41753242857</v>
      </c>
      <c r="G13" s="111">
        <f>+W23</f>
        <v>11815.949579142856</v>
      </c>
      <c r="H13" s="111">
        <f>+X23</f>
        <v>14401.994579142854</v>
      </c>
    </row>
    <row r="15" ht="15">
      <c r="H15" s="119"/>
    </row>
    <row r="18" spans="20:24" ht="15">
      <c r="T18" s="1" t="s">
        <v>247</v>
      </c>
      <c r="U18" s="1" t="s">
        <v>248</v>
      </c>
      <c r="V18" s="1" t="s">
        <v>249</v>
      </c>
      <c r="W18" s="1" t="s">
        <v>250</v>
      </c>
      <c r="X18" s="1" t="s">
        <v>251</v>
      </c>
    </row>
    <row r="19" spans="12:24" ht="25.5">
      <c r="L19" s="134" t="s">
        <v>344</v>
      </c>
      <c r="M19" s="135"/>
      <c r="N19" s="135"/>
      <c r="O19" s="136"/>
      <c r="P19" s="107" t="s">
        <v>349</v>
      </c>
      <c r="Q19" s="107" t="s">
        <v>347</v>
      </c>
      <c r="R19" s="107" t="s">
        <v>348</v>
      </c>
      <c r="S19" s="107" t="s">
        <v>350</v>
      </c>
      <c r="T19" s="113" t="s">
        <v>351</v>
      </c>
      <c r="U19" s="113" t="s">
        <v>351</v>
      </c>
      <c r="V19" s="113" t="s">
        <v>351</v>
      </c>
      <c r="W19" s="113" t="s">
        <v>351</v>
      </c>
      <c r="X19" s="113" t="s">
        <v>351</v>
      </c>
    </row>
    <row r="20" spans="12:24" ht="15">
      <c r="L20" s="134" t="s">
        <v>345</v>
      </c>
      <c r="M20" s="135"/>
      <c r="N20" s="135"/>
      <c r="O20" s="136"/>
      <c r="P20" s="110"/>
      <c r="Q20" s="110">
        <v>14931</v>
      </c>
      <c r="R20" s="110">
        <v>3192.89</v>
      </c>
      <c r="S20" s="110"/>
      <c r="T20" s="114">
        <f>+$R$20</f>
        <v>3192.89</v>
      </c>
      <c r="U20" s="114">
        <f>+$R$20</f>
        <v>3192.89</v>
      </c>
      <c r="V20" s="114">
        <f>+$R$20</f>
        <v>3192.89</v>
      </c>
      <c r="W20" s="114">
        <f>+$R$20</f>
        <v>3192.89</v>
      </c>
      <c r="X20" s="114">
        <f>+$R$20</f>
        <v>3192.89</v>
      </c>
    </row>
    <row r="21" spans="12:24" ht="15">
      <c r="L21" s="134" t="s">
        <v>345</v>
      </c>
      <c r="M21" s="135"/>
      <c r="N21" s="135"/>
      <c r="O21" s="136"/>
      <c r="P21" s="110">
        <v>14931.01</v>
      </c>
      <c r="Q21" s="110">
        <v>44204</v>
      </c>
      <c r="R21" s="110"/>
      <c r="S21" s="109">
        <v>0.2139</v>
      </c>
      <c r="T21" s="114">
        <f>+IF(D11&lt;$P$21,0,IF(D11&gt;$Q$21,(($Q$21-$P$21)*$S$21),((D11-$P$21)*$S$21)))</f>
        <v>0</v>
      </c>
      <c r="U21" s="114">
        <f>+IF(E11&lt;$P$21,0,IF(E11&gt;$Q$21,(($Q$21-$P$21)*$S$21),((E11-$P$21)*$S$21)))</f>
        <v>2752.9825324285716</v>
      </c>
      <c r="V21" s="114">
        <f>+IF(F11&lt;$P$21,0,IF(F11&gt;$Q$21,(($Q$21-$P$21)*$S$21),((F11-$P$21)*$S$21)))</f>
        <v>5223.527532428569</v>
      </c>
      <c r="W21" s="114">
        <f>+IF(G11&lt;$P$21,0,IF(G11&gt;$Q$21,(($Q$21-$P$21)*$S$21),((G11-$P$21)*$S$21)))</f>
        <v>6261.492561</v>
      </c>
      <c r="X21" s="114">
        <f>+IF(H11&lt;$P$21,0,IF(H11&gt;$Q$21,(($Q$21-$P$21)*$S$21),((H11-$P$21)*$S$21)))</f>
        <v>6261.492561</v>
      </c>
    </row>
    <row r="22" spans="12:24" ht="15">
      <c r="L22" s="134" t="s">
        <v>345</v>
      </c>
      <c r="M22" s="135"/>
      <c r="N22" s="135"/>
      <c r="O22" s="136"/>
      <c r="P22" s="110">
        <v>44204.01</v>
      </c>
      <c r="Q22" s="108"/>
      <c r="R22" s="109"/>
      <c r="S22" s="109">
        <v>0.2239</v>
      </c>
      <c r="T22" s="114">
        <f>+IF(D11&lt;$P$22,0,(D11-$P$22)*$S$22)</f>
        <v>0</v>
      </c>
      <c r="U22" s="114">
        <f>+IF(E11&lt;$P$22,0,(E11-$P$22)*$S$22)</f>
        <v>0</v>
      </c>
      <c r="V22" s="114">
        <f>+IF(F11&lt;$P$22,0,(F11-$P$22)*$S$22)</f>
        <v>0</v>
      </c>
      <c r="W22" s="114">
        <f>+IF(G11&lt;$P$22,0,(G11-$P$22)*$S$22)</f>
        <v>2361.567018142855</v>
      </c>
      <c r="X22" s="114">
        <f>+IF(H11&lt;$P$22,0,(H11-$P$22)*$S$22)</f>
        <v>4947.612018142855</v>
      </c>
    </row>
    <row r="23" spans="4:24" ht="15">
      <c r="D23" s="106"/>
      <c r="S23" s="6" t="s">
        <v>10</v>
      </c>
      <c r="T23" s="112">
        <f>SUM(T20:T22)</f>
        <v>3192.89</v>
      </c>
      <c r="U23" s="112">
        <f>SUM(U20:U22)</f>
        <v>5945.8725324285715</v>
      </c>
      <c r="V23" s="112">
        <f>SUM(V20:V22)</f>
        <v>8416.41753242857</v>
      </c>
      <c r="W23" s="112">
        <f>SUM(W20:W22)</f>
        <v>11815.949579142856</v>
      </c>
      <c r="X23" s="112">
        <f>SUM(X20:X22)</f>
        <v>14401.994579142854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D4" sqref="D4:G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24</v>
      </c>
      <c r="C3" s="25">
        <f>+MCL!D43+finanziamento!E33+Input!D28</f>
        <v>87840</v>
      </c>
      <c r="D3" s="25">
        <f>+MCL!E43+finanziamento!F33+Input!E28+C3</f>
        <v>200080</v>
      </c>
      <c r="E3" s="25">
        <f>+MCL!F43+finanziamento!G33+Input!F28+D3</f>
        <v>326960</v>
      </c>
      <c r="F3" s="25">
        <f>+MCL!G43+finanziamento!H33+Input!G28+E3</f>
        <v>473360</v>
      </c>
      <c r="G3" s="25">
        <f>+MCL!H43+finanziamento!I33+Input!H28+F3</f>
        <v>634400</v>
      </c>
    </row>
    <row r="4" spans="2:7" ht="15">
      <c r="B4" t="s">
        <v>48</v>
      </c>
      <c r="C4" s="25">
        <f>+MCL!M43+Inve!M23+Personale!D23+finanziamento!E34+'Altri costi'!D51+Iva!C27+Irap!E23+Input!D29+MCL!D63+Input!D117</f>
        <v>109993.33333333333</v>
      </c>
      <c r="D4" s="25">
        <f>+MCL!N43+Inve!N23+Personale!E23+finanziamento!F34+'Altri costi'!E51+Iva!D27+Irap!F23+Input!E29+C4+MCL!E63+Input!E117-Input!D117</f>
        <v>186733.65676190477</v>
      </c>
      <c r="E4" s="25">
        <f>+MCL!O43+Inve!O23+Personale!F23+finanziamento!G34+'Altri costi'!F51+Iva!E27+Irap!G23+Input!F29+D4+MCL!F63+Input!F117-Input!E117</f>
        <v>266789.14247619046</v>
      </c>
      <c r="F4" s="25">
        <f>+MCL!P43+Inve!P23+Personale!G23+finanziamento!H34+'Altri costi'!G51+Iva!F27+Irap!H23+Input!G29+E4+MCL!G63+Input!G117-Input!F117</f>
        <v>351344.49485714285</v>
      </c>
      <c r="G4" s="25">
        <f>+MCL!Q43+Inve!Q23+Personale!H23+finanziamento!I34+'Altri costi'!H51+Iva!G27+Irap!I23+Input!H29+F4+MCL!H63+Input!H117-Input!G117</f>
        <v>439661.0305714286</v>
      </c>
    </row>
    <row r="6" spans="2:7" ht="15">
      <c r="B6" t="s">
        <v>318</v>
      </c>
      <c r="C6" s="79">
        <f>+IF((C3-C4)&gt;0,(C3-C4),0)</f>
        <v>0</v>
      </c>
      <c r="D6" s="79">
        <f>+IF((D3-D4)&gt;0,(D3-D4),0)</f>
        <v>13346.343238095229</v>
      </c>
      <c r="E6" s="79">
        <f>+IF((E3-E4)&gt;0,(E3-E4),0)</f>
        <v>60170.857523809536</v>
      </c>
      <c r="F6" s="79">
        <f>+IF((F3-F4)&gt;0,(F3-F4),0)</f>
        <v>122015.50514285715</v>
      </c>
      <c r="G6" s="79">
        <f>+IF((G3-G4)&gt;0,(G3-G4),0)</f>
        <v>194738.9694285714</v>
      </c>
    </row>
    <row r="7" spans="2:7" ht="15">
      <c r="B7" t="s">
        <v>319</v>
      </c>
      <c r="C7" s="79">
        <f>+IF((C3-C4)&lt;0,-(C3-C4),0)</f>
        <v>22153.33333333333</v>
      </c>
      <c r="D7" s="79">
        <f>+IF((D3-D4)&lt;0,-(D3-D4),0)</f>
        <v>0</v>
      </c>
      <c r="E7" s="79">
        <f>+IF((E3-E4)&lt;0,-(E3-E4),0)</f>
        <v>0</v>
      </c>
      <c r="F7" s="79">
        <f>+IF((F3-F4)&lt;0,-(F3-F4),0)</f>
        <v>0</v>
      </c>
      <c r="G7" s="79">
        <f>+IF((G3-G4)&lt;0,-(G3-G4),0)</f>
        <v>0</v>
      </c>
    </row>
    <row r="9" spans="2:7" ht="15">
      <c r="B9" t="s">
        <v>320</v>
      </c>
      <c r="C9" s="79">
        <f>+C7*Input!$D$110</f>
        <v>1107.6666666666665</v>
      </c>
      <c r="D9" s="79">
        <f>+D7*Input!$D$110</f>
        <v>0</v>
      </c>
      <c r="E9" s="79">
        <f>+E7*Input!$D$110</f>
        <v>0</v>
      </c>
      <c r="F9" s="79">
        <f>+F7*Input!$D$110</f>
        <v>0</v>
      </c>
      <c r="G9" s="79">
        <f>+G7*Input!$D$110</f>
        <v>0</v>
      </c>
    </row>
    <row r="10" spans="2:7" ht="15">
      <c r="B10" t="s">
        <v>327</v>
      </c>
      <c r="C10" s="79">
        <f>+C6*Input!D112</f>
        <v>0</v>
      </c>
      <c r="D10" s="79">
        <f>+D6*Input!E112</f>
        <v>0</v>
      </c>
      <c r="E10" s="79">
        <f>+E6*Input!F112</f>
        <v>0</v>
      </c>
      <c r="F10" s="79">
        <f>+F6*Input!G112</f>
        <v>0</v>
      </c>
      <c r="G10" s="79">
        <f>+G6*Input!H112</f>
        <v>0</v>
      </c>
    </row>
    <row r="12" ht="15">
      <c r="B12" t="s">
        <v>330</v>
      </c>
    </row>
    <row r="13" spans="2:7" ht="15">
      <c r="B13" t="s">
        <v>320</v>
      </c>
      <c r="C13" s="79">
        <f>+C7*Input!$D$110</f>
        <v>1107.6666666666665</v>
      </c>
      <c r="D13" s="79">
        <f>+D7*Input!$D$110+C13</f>
        <v>1107.6666666666665</v>
      </c>
      <c r="E13" s="79">
        <f>+E7*Input!$D$110+D13</f>
        <v>1107.6666666666665</v>
      </c>
      <c r="F13" s="79">
        <f>+F7*Input!$D$110+E13</f>
        <v>1107.6666666666665</v>
      </c>
      <c r="G13" s="79">
        <f>+G7*Input!$D$110+F13</f>
        <v>1107.6666666666665</v>
      </c>
    </row>
    <row r="14" spans="2:7" ht="15">
      <c r="B14" t="s">
        <v>327</v>
      </c>
      <c r="C14" s="79">
        <f>+C6*Input!D112</f>
        <v>0</v>
      </c>
      <c r="D14" s="79">
        <f>+D6*Input!E112+C14</f>
        <v>0</v>
      </c>
      <c r="E14" s="79">
        <f>+E6*Input!F112+D14</f>
        <v>0</v>
      </c>
      <c r="F14" s="79">
        <f>+F6*Input!G112+E14</f>
        <v>0</v>
      </c>
      <c r="G14" s="79">
        <f>+G6*Input!H112+F14</f>
        <v>0</v>
      </c>
    </row>
    <row r="16" spans="2:7" ht="15">
      <c r="B16" t="s">
        <v>322</v>
      </c>
      <c r="C16" s="79">
        <f>+C13</f>
        <v>1107.6666666666665</v>
      </c>
      <c r="D16" s="79">
        <f aca="true" t="shared" si="0" ref="D16:G17">+D13</f>
        <v>1107.6666666666665</v>
      </c>
      <c r="E16" s="79">
        <f t="shared" si="0"/>
        <v>1107.6666666666665</v>
      </c>
      <c r="F16" s="79">
        <f t="shared" si="0"/>
        <v>1107.6666666666665</v>
      </c>
      <c r="G16" s="79">
        <f t="shared" si="0"/>
        <v>1107.6666666666665</v>
      </c>
    </row>
    <row r="17" spans="2:7" ht="15">
      <c r="B17" t="s">
        <v>328</v>
      </c>
      <c r="C17" s="79">
        <f>+C14</f>
        <v>0</v>
      </c>
      <c r="D17" s="79">
        <f t="shared" si="0"/>
        <v>0</v>
      </c>
      <c r="E17" s="79">
        <f t="shared" si="0"/>
        <v>0</v>
      </c>
      <c r="F17" s="79">
        <f t="shared" si="0"/>
        <v>0</v>
      </c>
      <c r="G17" s="79">
        <f t="shared" si="0"/>
        <v>0</v>
      </c>
    </row>
    <row r="18" spans="3:7" ht="15">
      <c r="C18" s="79"/>
      <c r="D18" s="79"/>
      <c r="E18" s="79"/>
      <c r="F18" s="79"/>
      <c r="G18" s="79"/>
    </row>
    <row r="19" spans="2:7" ht="15">
      <c r="B19" t="s">
        <v>329</v>
      </c>
      <c r="C19" s="79"/>
      <c r="D19" s="79"/>
      <c r="E19" s="79"/>
      <c r="F19" s="79"/>
      <c r="G19" s="79"/>
    </row>
    <row r="20" spans="2:7" ht="15">
      <c r="B20" t="s">
        <v>24</v>
      </c>
      <c r="C20" s="79">
        <f>+C3+C17</f>
        <v>87840</v>
      </c>
      <c r="D20" s="79">
        <f>+D3+D17</f>
        <v>200080</v>
      </c>
      <c r="E20" s="79">
        <f>+E3+E17</f>
        <v>326960</v>
      </c>
      <c r="F20" s="79">
        <f>+F3+F17</f>
        <v>473360</v>
      </c>
      <c r="G20" s="79">
        <f>+G3+G17</f>
        <v>634400</v>
      </c>
    </row>
    <row r="21" spans="2:7" ht="15">
      <c r="B21" t="s">
        <v>48</v>
      </c>
      <c r="C21" s="79">
        <f>+C4+C16</f>
        <v>111101</v>
      </c>
      <c r="D21" s="79">
        <f>+D4+D16</f>
        <v>187841.32342857143</v>
      </c>
      <c r="E21" s="79">
        <f>+E4+E16</f>
        <v>267896.80914285715</v>
      </c>
      <c r="F21" s="79">
        <f>+F4+F16</f>
        <v>352452.16152380954</v>
      </c>
      <c r="G21" s="79">
        <f>+G4+G16</f>
        <v>440768.6972380953</v>
      </c>
    </row>
    <row r="23" spans="2:7" ht="15">
      <c r="B23" t="s">
        <v>318</v>
      </c>
      <c r="C23" s="79">
        <f>+IF((C20-C21)&gt;0,(C20-C21),0)</f>
        <v>0</v>
      </c>
      <c r="D23" s="79">
        <f>+IF((D20-D21)&gt;0,(D20-D21),0)</f>
        <v>12238.676571428572</v>
      </c>
      <c r="E23" s="79">
        <f>+IF((E20-E21)&gt;0,(E20-E21),0)</f>
        <v>59063.19085714285</v>
      </c>
      <c r="F23" s="79">
        <f>+IF((F20-F21)&gt;0,(F20-F21),0)</f>
        <v>120907.83847619046</v>
      </c>
      <c r="G23" s="79">
        <f>+IF((G20-G21)&gt;0,(G20-G21),0)</f>
        <v>193631.30276190472</v>
      </c>
    </row>
    <row r="24" spans="2:7" ht="15">
      <c r="B24" t="s">
        <v>319</v>
      </c>
      <c r="C24" s="79">
        <f>+IF((C20-C21)&lt;0,-(C20-C21),0)</f>
        <v>23261</v>
      </c>
      <c r="D24" s="79">
        <f>+IF((D20-D21)&lt;0,-(D20-D21),0)</f>
        <v>0</v>
      </c>
      <c r="E24" s="79">
        <f>+IF((E20-E21)&lt;0,-(E20-E21),0)</f>
        <v>0</v>
      </c>
      <c r="F24" s="79">
        <f>+IF((F20-F21)&lt;0,-(F20-F21),0)</f>
        <v>0</v>
      </c>
      <c r="G24" s="79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6"/>
  <sheetViews>
    <sheetView showGridLines="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7" sqref="A37:IV37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99" t="s">
        <v>333</v>
      </c>
    </row>
    <row r="3" spans="3:7" ht="15">
      <c r="C3" s="7" t="str">
        <f>+Input!I33</f>
        <v>Anno 1</v>
      </c>
      <c r="D3" s="7" t="str">
        <f>+Input!J33</f>
        <v>Anno 2</v>
      </c>
      <c r="E3" s="7" t="str">
        <f>+Input!K33</f>
        <v>Anno 3</v>
      </c>
      <c r="F3" s="7" t="str">
        <f>+Input!L33</f>
        <v>Anno 4</v>
      </c>
      <c r="G3" s="7" t="str">
        <f>+Input!M33</f>
        <v>Anno 5</v>
      </c>
    </row>
    <row r="4" spans="2:12" ht="15">
      <c r="B4" s="6" t="s">
        <v>20</v>
      </c>
      <c r="C4" s="30">
        <f>+Banca!C23</f>
        <v>0</v>
      </c>
      <c r="D4" s="30">
        <f>+Banca!D23</f>
        <v>12238.676571428572</v>
      </c>
      <c r="E4" s="30">
        <f>+Banca!E23</f>
        <v>59063.19085714285</v>
      </c>
      <c r="F4" s="30">
        <f>+Banca!F23</f>
        <v>120907.83847619046</v>
      </c>
      <c r="G4" s="30">
        <f>+Banca!G23</f>
        <v>193631.30276190472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313</v>
      </c>
      <c r="C6" s="30">
        <f>SUM(C7:C9)</f>
        <v>0</v>
      </c>
      <c r="D6" s="30">
        <f>SUM(D7:D9)</f>
        <v>0</v>
      </c>
      <c r="E6" s="30">
        <f>SUM(E7:E9)</f>
        <v>0</v>
      </c>
      <c r="F6" s="30">
        <f>SUM(F7:F9)</f>
        <v>0</v>
      </c>
      <c r="G6" s="30">
        <f>SUM(G7:G9)</f>
        <v>0</v>
      </c>
      <c r="H6" s="25"/>
      <c r="I6" s="25"/>
      <c r="L6" s="25"/>
    </row>
    <row r="7" spans="2:12" ht="15">
      <c r="B7" t="s">
        <v>11</v>
      </c>
      <c r="C7" s="26">
        <f>+MCL!D28</f>
        <v>0</v>
      </c>
      <c r="D7" s="26">
        <f>+MCL!E28</f>
        <v>0</v>
      </c>
      <c r="E7" s="26">
        <f>+MCL!F28</f>
        <v>0</v>
      </c>
      <c r="F7" s="26">
        <f>+MCL!G28</f>
        <v>0</v>
      </c>
      <c r="G7" s="26">
        <f>+MCL!H28</f>
        <v>0</v>
      </c>
      <c r="I7" s="25"/>
      <c r="L7" s="25"/>
    </row>
    <row r="8" spans="2:8" ht="15">
      <c r="B8" t="s">
        <v>14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284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26</v>
      </c>
      <c r="C11" s="30"/>
      <c r="D11" s="30"/>
      <c r="E11" s="30"/>
      <c r="F11" s="30"/>
      <c r="G11" s="30"/>
      <c r="H11" s="25"/>
    </row>
    <row r="13" spans="2:7" ht="15">
      <c r="B13" s="7" t="s">
        <v>27</v>
      </c>
      <c r="C13" s="30">
        <f>+C14+C15+C16-C17-C18-C19</f>
        <v>34171.42857142857</v>
      </c>
      <c r="D13" s="30">
        <f>+D14+D15+D16-D17-D18-D19</f>
        <v>26342.85714285714</v>
      </c>
      <c r="E13" s="30">
        <f>+E14+E15+E16-E17-E18-E19</f>
        <v>18514.285714285714</v>
      </c>
      <c r="F13" s="30">
        <f>+F14+F15+F16-F17-F18-F19</f>
        <v>10685.714285714286</v>
      </c>
      <c r="G13" s="30">
        <f>+G14+G15+G16-G17-G18-G19</f>
        <v>2857.142857142857</v>
      </c>
    </row>
    <row r="14" spans="2:7" ht="15">
      <c r="B14" t="s">
        <v>40</v>
      </c>
      <c r="C14" s="26">
        <f>+Input!E49</f>
        <v>32000</v>
      </c>
      <c r="D14" s="26">
        <f>+Input!F49+C14</f>
        <v>32000</v>
      </c>
      <c r="E14" s="26">
        <f>+Input!G49+D14</f>
        <v>32000</v>
      </c>
      <c r="F14" s="26">
        <f>+Input!H49+E14</f>
        <v>32000</v>
      </c>
      <c r="G14" s="26">
        <f>+Input!I49+F14</f>
        <v>32000</v>
      </c>
    </row>
    <row r="15" spans="2:7" ht="15">
      <c r="B15" t="s">
        <v>41</v>
      </c>
      <c r="C15" s="26">
        <f>+Input!E50</f>
        <v>0</v>
      </c>
      <c r="D15" s="26">
        <f>+Input!F50+C15</f>
        <v>0</v>
      </c>
      <c r="E15" s="26">
        <f>+Input!G50+D15</f>
        <v>0</v>
      </c>
      <c r="F15" s="26">
        <f>+Input!H50+E15</f>
        <v>0</v>
      </c>
      <c r="G15" s="26">
        <f>+Input!I50+F15</f>
        <v>0</v>
      </c>
    </row>
    <row r="16" spans="2:7" ht="15">
      <c r="B16" t="s">
        <v>384</v>
      </c>
      <c r="C16" s="26">
        <f>+Inve!D71</f>
        <v>10000</v>
      </c>
      <c r="D16" s="26">
        <f>+Inve!E71</f>
        <v>10000</v>
      </c>
      <c r="E16" s="26">
        <f>+Inve!F71</f>
        <v>10000</v>
      </c>
      <c r="F16" s="26">
        <f>+Inve!G71</f>
        <v>10000</v>
      </c>
      <c r="G16" s="26">
        <f>+Inve!H71</f>
        <v>10000</v>
      </c>
    </row>
    <row r="17" spans="2:7" ht="15">
      <c r="B17" t="s">
        <v>42</v>
      </c>
      <c r="C17" s="26">
        <f>+Inve!D62</f>
        <v>6400</v>
      </c>
      <c r="D17" s="26">
        <f>+Inve!E62</f>
        <v>12800</v>
      </c>
      <c r="E17" s="26">
        <f>+Inve!F62</f>
        <v>19200</v>
      </c>
      <c r="F17" s="26">
        <f>+Inve!G62</f>
        <v>25600</v>
      </c>
      <c r="G17" s="26">
        <f>+Inve!H62</f>
        <v>32000</v>
      </c>
    </row>
    <row r="18" spans="2:7" ht="15">
      <c r="B18" t="s">
        <v>43</v>
      </c>
      <c r="C18" s="26">
        <f>+Inve!D63</f>
        <v>0</v>
      </c>
      <c r="D18" s="26">
        <f>+Inve!E63</f>
        <v>0</v>
      </c>
      <c r="E18" s="26">
        <f>+Inve!F63</f>
        <v>0</v>
      </c>
      <c r="F18" s="26">
        <f>+Inve!G63</f>
        <v>0</v>
      </c>
      <c r="G18" s="26">
        <f>+Inve!H63</f>
        <v>0</v>
      </c>
    </row>
    <row r="19" spans="2:7" ht="15">
      <c r="B19" t="s">
        <v>385</v>
      </c>
      <c r="C19" s="26">
        <f>+Inve!D75</f>
        <v>1428.5714285714287</v>
      </c>
      <c r="D19" s="26">
        <f>+Inve!E75</f>
        <v>2857.1428571428573</v>
      </c>
      <c r="E19" s="26">
        <f>+Inve!F75</f>
        <v>4285.714285714286</v>
      </c>
      <c r="F19" s="26">
        <f>+Inve!G75</f>
        <v>5714.285714285715</v>
      </c>
      <c r="G19" s="26">
        <f>+Inve!H75</f>
        <v>7142.857142857143</v>
      </c>
    </row>
    <row r="20" spans="3:7" ht="15">
      <c r="C20" s="26"/>
      <c r="D20" s="26"/>
      <c r="E20" s="26"/>
      <c r="F20" s="26"/>
      <c r="G20" s="26"/>
    </row>
    <row r="21" spans="2:7" ht="15">
      <c r="B21" t="s">
        <v>377</v>
      </c>
      <c r="C21" s="26">
        <f>+Input!D117</f>
        <v>0</v>
      </c>
      <c r="D21" s="26">
        <f>+Input!E117</f>
        <v>0</v>
      </c>
      <c r="E21" s="26">
        <f>+Input!F117</f>
        <v>0</v>
      </c>
      <c r="F21" s="26">
        <f>+Input!G117</f>
        <v>0</v>
      </c>
      <c r="G21" s="26">
        <f>+Input!H117</f>
        <v>0</v>
      </c>
    </row>
    <row r="23" spans="2:12" ht="15">
      <c r="B23" s="6" t="s">
        <v>16</v>
      </c>
      <c r="C23" s="30">
        <f>+C13+C11+C6+C4+C21</f>
        <v>34171.42857142857</v>
      </c>
      <c r="D23" s="30">
        <f>+D13+D11+D6+D4+D21</f>
        <v>38581.53371428572</v>
      </c>
      <c r="E23" s="30">
        <f>+E13+E11+E6+E4+E21</f>
        <v>77577.47657142856</v>
      </c>
      <c r="F23" s="30">
        <f>+F13+F11+F6+F4+F21</f>
        <v>131593.55276190475</v>
      </c>
      <c r="G23" s="30">
        <f>+G13+G11+G6+G4+G21</f>
        <v>196488.4456190476</v>
      </c>
      <c r="H23" s="30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21</v>
      </c>
      <c r="C27" s="30">
        <f>+Banca!C24</f>
        <v>23261</v>
      </c>
      <c r="D27" s="30">
        <f>+Banca!D24</f>
        <v>0</v>
      </c>
      <c r="E27" s="30">
        <f>+Banca!E24</f>
        <v>0</v>
      </c>
      <c r="F27" s="30">
        <f>+Banca!F24</f>
        <v>0</v>
      </c>
      <c r="G27" s="30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314</v>
      </c>
      <c r="C29" s="30">
        <f>SUM(C30:C32)</f>
        <v>1899.9533809523814</v>
      </c>
      <c r="D29" s="30">
        <f>SUM(D30:D32)</f>
        <v>2336.865666666667</v>
      </c>
      <c r="E29" s="30">
        <f>SUM(E30:E32)</f>
        <v>2999.0656666666664</v>
      </c>
      <c r="F29" s="30">
        <f>SUM(F30:F32)</f>
        <v>3881.998999999999</v>
      </c>
      <c r="G29" s="30">
        <f>SUM(G30:G32)</f>
        <v>4544.199</v>
      </c>
      <c r="H29" s="25"/>
    </row>
    <row r="30" spans="2:12" ht="15">
      <c r="B30" t="s">
        <v>49</v>
      </c>
      <c r="C30" s="26">
        <f>+Inve!M15</f>
        <v>0</v>
      </c>
      <c r="D30" s="26">
        <f>+Inve!N15+C30</f>
        <v>0</v>
      </c>
      <c r="E30" s="26">
        <f>+Inve!O15+D30</f>
        <v>0</v>
      </c>
      <c r="F30" s="26">
        <f>+Inve!P15+E30</f>
        <v>0</v>
      </c>
      <c r="G30" s="26">
        <f>+Inve!Q15+F30</f>
        <v>0</v>
      </c>
      <c r="L30" s="25"/>
    </row>
    <row r="31" spans="2:12" ht="15">
      <c r="B31" t="s">
        <v>285</v>
      </c>
      <c r="C31" s="26">
        <f>+Irap!E20</f>
        <v>1453.2867142857144</v>
      </c>
      <c r="D31" s="26">
        <f>+Irap!F20</f>
        <v>793.9490000000001</v>
      </c>
      <c r="E31" s="26">
        <f>+Irap!G20</f>
        <v>1244.3989999999994</v>
      </c>
      <c r="F31" s="26">
        <f>+Irap!H20</f>
        <v>1844.9989999999998</v>
      </c>
      <c r="G31" s="26">
        <f>+Irap!I20</f>
        <v>2295.4490000000005</v>
      </c>
      <c r="L31" s="25"/>
    </row>
    <row r="32" spans="2:8" ht="15">
      <c r="B32" t="s">
        <v>13</v>
      </c>
      <c r="C32" s="26">
        <f>+Iva!C26</f>
        <v>446.66666666666697</v>
      </c>
      <c r="D32" s="26">
        <f>+Iva!D26</f>
        <v>1542.916666666667</v>
      </c>
      <c r="E32" s="26">
        <f>+Iva!E26</f>
        <v>1754.666666666667</v>
      </c>
      <c r="F32" s="26">
        <f>+Iva!F26</f>
        <v>2036.999999999999</v>
      </c>
      <c r="G32" s="26">
        <f>+Iva!G26</f>
        <v>2248.749999999999</v>
      </c>
      <c r="H32" s="25"/>
    </row>
    <row r="33" spans="3:8" ht="15">
      <c r="C33" s="26"/>
      <c r="D33" s="26"/>
      <c r="E33" s="26"/>
      <c r="F33" s="26"/>
      <c r="G33" s="26"/>
      <c r="H33" s="25"/>
    </row>
    <row r="34" spans="2:8" ht="15">
      <c r="B34" s="6" t="s">
        <v>317</v>
      </c>
      <c r="C34" s="30">
        <f>SUM(C35:C37)</f>
        <v>1600</v>
      </c>
      <c r="D34" s="30">
        <f>SUM(D35:D37)</f>
        <v>3280</v>
      </c>
      <c r="E34" s="30">
        <f>SUM(E35:E37)</f>
        <v>4960</v>
      </c>
      <c r="F34" s="30">
        <f>SUM(F35:F37)</f>
        <v>6640</v>
      </c>
      <c r="G34" s="30">
        <f>SUM(G35:G37)</f>
        <v>8320</v>
      </c>
      <c r="H34" s="25"/>
    </row>
    <row r="35" spans="2:8" ht="15">
      <c r="B35" t="s">
        <v>315</v>
      </c>
      <c r="C35" s="26">
        <f>+Personale!D22</f>
        <v>1600</v>
      </c>
      <c r="D35" s="26">
        <f>+Personale!E22+C35</f>
        <v>3280</v>
      </c>
      <c r="E35" s="26">
        <f>+Personale!F22+D35</f>
        <v>4960</v>
      </c>
      <c r="F35" s="26">
        <f>+Personale!G22+E35</f>
        <v>6640</v>
      </c>
      <c r="G35" s="26">
        <f>+Personale!H22+F35</f>
        <v>8320</v>
      </c>
      <c r="H35" s="25"/>
    </row>
    <row r="36" spans="2:8" ht="15">
      <c r="B36" t="s">
        <v>210</v>
      </c>
      <c r="C36" s="96">
        <f>+finanziamento!E22</f>
        <v>0</v>
      </c>
      <c r="D36" s="96">
        <f>+finanziamento!F22</f>
        <v>0</v>
      </c>
      <c r="E36" s="96">
        <f>+finanziamento!G22</f>
        <v>0</v>
      </c>
      <c r="F36" s="96">
        <f>+finanziamento!H22</f>
        <v>0</v>
      </c>
      <c r="G36" s="96">
        <f>+finanziamento!I22</f>
        <v>0</v>
      </c>
      <c r="H36" s="25"/>
    </row>
    <row r="37" spans="2:8" ht="15">
      <c r="B37" t="s">
        <v>316</v>
      </c>
      <c r="C37" s="96">
        <f>+Input!D28</f>
        <v>0</v>
      </c>
      <c r="D37" s="96">
        <f>+C37+Input!E28</f>
        <v>0</v>
      </c>
      <c r="E37" s="96">
        <f>+D37+Input!F28</f>
        <v>0</v>
      </c>
      <c r="F37" s="96">
        <f>+E37+Input!G28</f>
        <v>0</v>
      </c>
      <c r="G37" s="96">
        <f>+F37+Input!H28</f>
        <v>0</v>
      </c>
      <c r="H37" s="25"/>
    </row>
    <row r="39" spans="2:7" ht="15">
      <c r="B39" s="6" t="s">
        <v>236</v>
      </c>
      <c r="C39" s="30">
        <f>SUM(C40:C41)</f>
        <v>7410.475190476192</v>
      </c>
      <c r="D39" s="30">
        <f>SUM(D40:D41)</f>
        <v>32964.66804761905</v>
      </c>
      <c r="E39" s="30">
        <f>SUM(E40:E41)</f>
        <v>69618.4109047619</v>
      </c>
      <c r="F39" s="30">
        <f>SUM(F40:F41)</f>
        <v>121071.55376190474</v>
      </c>
      <c r="G39" s="30">
        <f>SUM(G40:G41)</f>
        <v>183624.2466190476</v>
      </c>
    </row>
    <row r="40" spans="2:8" ht="15">
      <c r="B40" t="s">
        <v>19</v>
      </c>
      <c r="D40" s="26">
        <f>+C40+C41</f>
        <v>7410.475190476192</v>
      </c>
      <c r="E40" s="26">
        <f>+D40+D41</f>
        <v>32964.66804761905</v>
      </c>
      <c r="F40" s="26">
        <f>+E40+E41</f>
        <v>69618.4109047619</v>
      </c>
      <c r="G40" s="26">
        <f>+F40+F41</f>
        <v>121071.55376190474</v>
      </c>
      <c r="H40" s="25"/>
    </row>
    <row r="41" spans="2:9" ht="15">
      <c r="B41" t="s">
        <v>18</v>
      </c>
      <c r="C41" s="26">
        <f>+'CE'!D50</f>
        <v>7410.475190476192</v>
      </c>
      <c r="D41" s="26">
        <f>+'CE'!E50-Input!E29</f>
        <v>25554.192857142858</v>
      </c>
      <c r="E41" s="26">
        <f>+'CE'!F50-Input!F29</f>
        <v>36653.74285714285</v>
      </c>
      <c r="F41" s="26">
        <f>+'CE'!G50-Input!G29</f>
        <v>51453.14285714285</v>
      </c>
      <c r="G41" s="26">
        <f>+'CE'!H50-Input!H29</f>
        <v>62552.69285714285</v>
      </c>
      <c r="H41" s="25"/>
      <c r="I41" s="25"/>
    </row>
    <row r="42" spans="2:8" ht="15">
      <c r="B42" s="6" t="s">
        <v>17</v>
      </c>
      <c r="C42" s="30">
        <f>+C27+C29+C34+C39</f>
        <v>34171.42857142857</v>
      </c>
      <c r="D42" s="30">
        <f>+D27+D29+D34+D39</f>
        <v>38581.53371428572</v>
      </c>
      <c r="E42" s="30">
        <f>+E27+E29+E34+E39</f>
        <v>77577.47657142856</v>
      </c>
      <c r="F42" s="30">
        <f>+F27+F29+F34+F39</f>
        <v>131593.55276190475</v>
      </c>
      <c r="G42" s="30">
        <f>+G27+G29+G34+G39</f>
        <v>196488.4456190476</v>
      </c>
      <c r="H42" s="30"/>
    </row>
    <row r="44" spans="2:7" ht="15">
      <c r="B44" s="6" t="s">
        <v>309</v>
      </c>
      <c r="C44" s="25">
        <f>+C23-C42</f>
        <v>0</v>
      </c>
      <c r="D44" s="25">
        <f>+D23-D42</f>
        <v>0</v>
      </c>
      <c r="E44" s="25">
        <f>+E23-E42</f>
        <v>0</v>
      </c>
      <c r="F44" s="25">
        <f>+F23-F42</f>
        <v>0</v>
      </c>
      <c r="G44" s="25">
        <f>+G23-G42</f>
        <v>0</v>
      </c>
    </row>
    <row r="45" spans="3:7" ht="15">
      <c r="C45" s="25"/>
      <c r="D45" s="25"/>
      <c r="E45" s="25">
        <f>+E44-D44</f>
        <v>0</v>
      </c>
      <c r="F45" s="25">
        <f>+F44-E44</f>
        <v>0</v>
      </c>
      <c r="G45" s="25">
        <f>+G44-F44</f>
        <v>0</v>
      </c>
    </row>
    <row r="46" spans="5:7" ht="15">
      <c r="E46" s="25"/>
      <c r="F46" s="25"/>
      <c r="G46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1"/>
  <sheetViews>
    <sheetView showGridLines="0" zoomScalePageLayoutView="0" workbookViewId="0" topLeftCell="A1">
      <pane xSplit="3" ySplit="2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4" sqref="E44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99" t="s">
        <v>333</v>
      </c>
    </row>
    <row r="2" spans="4:8" ht="15">
      <c r="D2" s="7" t="str">
        <f>+Input!I33</f>
        <v>Anno 1</v>
      </c>
      <c r="E2" s="7" t="str">
        <f>+Input!J33</f>
        <v>Anno 2</v>
      </c>
      <c r="F2" s="7" t="str">
        <f>+Input!K33</f>
        <v>Anno 3</v>
      </c>
      <c r="G2" s="7" t="str">
        <f>+Input!L33</f>
        <v>Anno 4</v>
      </c>
      <c r="H2" s="7" t="str">
        <f>+Input!M33</f>
        <v>Anno 5</v>
      </c>
    </row>
    <row r="3" spans="2:8" ht="15">
      <c r="B3" s="6" t="s">
        <v>398</v>
      </c>
      <c r="C3" s="6"/>
      <c r="D3" s="30">
        <f>+MCL!D13</f>
        <v>72000</v>
      </c>
      <c r="E3" s="30">
        <f>+MCL!E13</f>
        <v>92000</v>
      </c>
      <c r="F3" s="30">
        <f>+MCL!F13</f>
        <v>104000</v>
      </c>
      <c r="G3" s="30">
        <f>+MCL!G13</f>
        <v>120000</v>
      </c>
      <c r="H3" s="30">
        <f>+MCL!H13</f>
        <v>132000</v>
      </c>
    </row>
    <row r="4" spans="3:8" ht="15">
      <c r="C4" s="6"/>
      <c r="D4" s="30"/>
      <c r="E4" s="30"/>
      <c r="F4" s="30"/>
      <c r="G4" s="30"/>
      <c r="H4" s="30"/>
    </row>
    <row r="5" spans="2:8" ht="15">
      <c r="B5" t="s">
        <v>371</v>
      </c>
      <c r="C5" s="6"/>
      <c r="D5" s="30">
        <f>+MCL!D48</f>
        <v>2700</v>
      </c>
      <c r="E5" s="30">
        <f>+MCL!E48</f>
        <v>3450</v>
      </c>
      <c r="F5" s="30">
        <f>+MCL!F48</f>
        <v>3900</v>
      </c>
      <c r="G5" s="30">
        <f>+MCL!G48</f>
        <v>4500</v>
      </c>
      <c r="H5" s="30">
        <f>+MCL!H48</f>
        <v>4950</v>
      </c>
    </row>
    <row r="6" spans="4:8" ht="15">
      <c r="D6" s="26"/>
      <c r="E6" s="26"/>
      <c r="F6" s="26"/>
      <c r="G6" s="26"/>
      <c r="H6" s="26"/>
    </row>
    <row r="7" spans="2:8" ht="15">
      <c r="B7" s="6" t="s">
        <v>310</v>
      </c>
      <c r="C7" s="6"/>
      <c r="D7" s="30">
        <f>+D3-D5</f>
        <v>69300</v>
      </c>
      <c r="E7" s="30">
        <f>+E3-E5</f>
        <v>88550</v>
      </c>
      <c r="F7" s="30">
        <f>+F3-F5</f>
        <v>100100</v>
      </c>
      <c r="G7" s="30">
        <f>+G3-G5</f>
        <v>115500</v>
      </c>
      <c r="H7" s="30">
        <f>+H3-H5</f>
        <v>127050</v>
      </c>
    </row>
    <row r="8" spans="2:8" ht="15">
      <c r="B8" t="s">
        <v>382</v>
      </c>
      <c r="D8" s="122">
        <f>+D7/D3</f>
        <v>0.9625</v>
      </c>
      <c r="E8" s="122">
        <f>+E7/E3</f>
        <v>0.9625</v>
      </c>
      <c r="F8" s="122">
        <f>+F7/F3</f>
        <v>0.9625</v>
      </c>
      <c r="G8" s="122">
        <f>+G7/G3</f>
        <v>0.9625</v>
      </c>
      <c r="H8" s="122">
        <f>+H7/H3</f>
        <v>0.9625</v>
      </c>
    </row>
    <row r="10" spans="2:8" ht="15">
      <c r="B10" s="6" t="s">
        <v>212</v>
      </c>
      <c r="C10" s="6"/>
      <c r="D10" s="30">
        <f>SUM(D11:D31)</f>
        <v>23100</v>
      </c>
      <c r="E10" s="30">
        <f>SUM(E11:E31)</f>
        <v>23100</v>
      </c>
      <c r="F10" s="30">
        <f>SUM(F11:F31)</f>
        <v>23100</v>
      </c>
      <c r="G10" s="30">
        <f>SUM(G11:G31)</f>
        <v>23100</v>
      </c>
      <c r="H10" s="30">
        <f>SUM(H11:H31)</f>
        <v>23100</v>
      </c>
    </row>
    <row r="11" spans="2:8" ht="15">
      <c r="B11" t="str">
        <f>+Input!C86</f>
        <v>spese utenze</v>
      </c>
      <c r="D11" s="26">
        <f>+Input!F86</f>
        <v>3000</v>
      </c>
      <c r="E11" s="26">
        <f>+Input!G86</f>
        <v>3000</v>
      </c>
      <c r="F11" s="26">
        <f>+Input!H86</f>
        <v>3000</v>
      </c>
      <c r="G11" s="26">
        <f>+Input!I86</f>
        <v>3000</v>
      </c>
      <c r="H11" s="26">
        <f>+Input!J86</f>
        <v>3000</v>
      </c>
    </row>
    <row r="12" spans="2:8" ht="15">
      <c r="B12" t="str">
        <f>+Input!C87</f>
        <v>spese di rappresentanza</v>
      </c>
      <c r="D12" s="26">
        <f>+Input!F87</f>
        <v>0</v>
      </c>
      <c r="E12" s="26">
        <f>+Input!G87</f>
        <v>0</v>
      </c>
      <c r="F12" s="26">
        <f>+Input!H87</f>
        <v>0</v>
      </c>
      <c r="G12" s="26">
        <f>+Input!I87</f>
        <v>0</v>
      </c>
      <c r="H12" s="26">
        <f>+Input!J87</f>
        <v>0</v>
      </c>
    </row>
    <row r="13" spans="2:8" ht="15">
      <c r="B13" t="str">
        <f>+Input!C88</f>
        <v>spese di pubblicità e promozioni</v>
      </c>
      <c r="D13" s="26">
        <f>+Input!F88</f>
        <v>0</v>
      </c>
      <c r="E13" s="26">
        <f>+Input!G88</f>
        <v>0</v>
      </c>
      <c r="F13" s="26">
        <f>+Input!H88</f>
        <v>0</v>
      </c>
      <c r="G13" s="26">
        <f>+Input!I88</f>
        <v>0</v>
      </c>
      <c r="H13" s="26">
        <f>+Input!J88</f>
        <v>0</v>
      </c>
    </row>
    <row r="14" spans="2:8" ht="15">
      <c r="B14" t="str">
        <f>+Input!C89</f>
        <v>beni strumentali inf. al milione</v>
      </c>
      <c r="D14" s="26">
        <f>+Input!F89</f>
        <v>0</v>
      </c>
      <c r="E14" s="26">
        <f>+Input!G89</f>
        <v>0</v>
      </c>
      <c r="F14" s="26">
        <f>+Input!H89</f>
        <v>0</v>
      </c>
      <c r="G14" s="26">
        <f>+Input!I89</f>
        <v>0</v>
      </c>
      <c r="H14" s="26">
        <f>+Input!J89</f>
        <v>0</v>
      </c>
    </row>
    <row r="15" spans="2:8" ht="15">
      <c r="B15" t="str">
        <f>+Input!C90</f>
        <v>spese di trasporto</v>
      </c>
      <c r="D15" s="26">
        <f>+Input!F90</f>
        <v>0</v>
      </c>
      <c r="E15" s="26">
        <f>+Input!G90</f>
        <v>0</v>
      </c>
      <c r="F15" s="26">
        <f>+Input!H90</f>
        <v>0</v>
      </c>
      <c r="G15" s="26">
        <f>+Input!I90</f>
        <v>0</v>
      </c>
      <c r="H15" s="26">
        <f>+Input!J90</f>
        <v>0</v>
      </c>
    </row>
    <row r="16" spans="2:8" ht="15">
      <c r="B16" t="str">
        <f>+Input!C91</f>
        <v>lavorazioni presso terzi</v>
      </c>
      <c r="D16" s="26">
        <f>+Input!F91</f>
        <v>0</v>
      </c>
      <c r="E16" s="26">
        <f>+Input!G91</f>
        <v>0</v>
      </c>
      <c r="F16" s="26">
        <f>+Input!H91</f>
        <v>0</v>
      </c>
      <c r="G16" s="26">
        <f>+Input!I91</f>
        <v>0</v>
      </c>
      <c r="H16" s="26">
        <f>+Input!J91</f>
        <v>0</v>
      </c>
    </row>
    <row r="17" spans="2:8" ht="15">
      <c r="B17" t="str">
        <f>+Input!C92</f>
        <v>consulenze legali, fiscali, notarili, ecc…</v>
      </c>
      <c r="D17" s="26">
        <f>+Input!F92</f>
        <v>600</v>
      </c>
      <c r="E17" s="26">
        <f>+Input!G92</f>
        <v>600</v>
      </c>
      <c r="F17" s="26">
        <f>+Input!H92</f>
        <v>600</v>
      </c>
      <c r="G17" s="26">
        <f>+Input!I92</f>
        <v>600</v>
      </c>
      <c r="H17" s="26">
        <f>+Input!J92</f>
        <v>600</v>
      </c>
    </row>
    <row r="18" spans="2:8" ht="15">
      <c r="B18" t="str">
        <f>+Input!C93</f>
        <v>compensi amministratori</v>
      </c>
      <c r="D18" s="26">
        <f>+Input!F93</f>
        <v>0</v>
      </c>
      <c r="E18" s="26">
        <f>+Input!G93</f>
        <v>0</v>
      </c>
      <c r="F18" s="26">
        <f>+Input!H93</f>
        <v>0</v>
      </c>
      <c r="G18" s="26">
        <f>+Input!I93</f>
        <v>0</v>
      </c>
      <c r="H18" s="26">
        <f>+Input!J93</f>
        <v>0</v>
      </c>
    </row>
    <row r="19" spans="2:8" ht="15">
      <c r="B19" t="str">
        <f>+Input!C94</f>
        <v>affitti </v>
      </c>
      <c r="D19" s="26">
        <f>+Input!F94</f>
        <v>18000</v>
      </c>
      <c r="E19" s="26">
        <f>+Input!G94</f>
        <v>18000</v>
      </c>
      <c r="F19" s="26">
        <f>+Input!H94</f>
        <v>18000</v>
      </c>
      <c r="G19" s="26">
        <f>+Input!I94</f>
        <v>18000</v>
      </c>
      <c r="H19" s="26">
        <f>+Input!J94</f>
        <v>18000</v>
      </c>
    </row>
    <row r="20" spans="2:8" ht="15">
      <c r="B20" t="str">
        <f>+Input!C95</f>
        <v>altri costi amministrativi</v>
      </c>
      <c r="D20" s="26">
        <f>+Input!F95</f>
        <v>0</v>
      </c>
      <c r="E20" s="26">
        <f>+Input!G95</f>
        <v>0</v>
      </c>
      <c r="F20" s="26">
        <f>+Input!H95</f>
        <v>0</v>
      </c>
      <c r="G20" s="26">
        <f>+Input!I95</f>
        <v>0</v>
      </c>
      <c r="H20" s="26">
        <f>+Input!J95</f>
        <v>0</v>
      </c>
    </row>
    <row r="21" spans="2:8" ht="15">
      <c r="B21" t="str">
        <f>+Input!C96</f>
        <v>Costi diversi</v>
      </c>
      <c r="D21" s="26">
        <f>+Input!F96</f>
        <v>1000</v>
      </c>
      <c r="E21" s="26">
        <f>+Input!G96</f>
        <v>1000</v>
      </c>
      <c r="F21" s="26">
        <f>+Input!H96</f>
        <v>1000</v>
      </c>
      <c r="G21" s="26">
        <f>+Input!I96</f>
        <v>1000</v>
      </c>
      <c r="H21" s="26">
        <f>+Input!J96</f>
        <v>1000</v>
      </c>
    </row>
    <row r="22" spans="2:8" ht="15">
      <c r="B22" t="str">
        <f>+Input!C97</f>
        <v>Premi assicurativi</v>
      </c>
      <c r="D22" s="26">
        <f>+Input!F97</f>
        <v>500</v>
      </c>
      <c r="E22" s="26">
        <f>+Input!G97</f>
        <v>500</v>
      </c>
      <c r="F22" s="26">
        <f>+Input!H97</f>
        <v>500</v>
      </c>
      <c r="G22" s="26">
        <f>+Input!I97</f>
        <v>500</v>
      </c>
      <c r="H22" s="26">
        <f>+Input!J97</f>
        <v>500</v>
      </c>
    </row>
    <row r="23" spans="2:8" ht="15">
      <c r="B23" t="str">
        <f>+Input!C98</f>
        <v>Costo annuale fidejussione</v>
      </c>
      <c r="D23" s="26">
        <f>+Input!F98</f>
        <v>0</v>
      </c>
      <c r="E23" s="26">
        <f>+Input!G98</f>
        <v>0</v>
      </c>
      <c r="F23" s="26">
        <f>+Input!H98</f>
        <v>0</v>
      </c>
      <c r="G23" s="26">
        <f>+Input!I98</f>
        <v>0</v>
      </c>
      <c r="H23" s="26">
        <f>+Input!J98</f>
        <v>0</v>
      </c>
    </row>
    <row r="24" spans="2:8" ht="15">
      <c r="B24" t="e">
        <f>+Input!C99</f>
        <v>#REF!</v>
      </c>
      <c r="D24" s="26">
        <f>+Input!F99</f>
        <v>0</v>
      </c>
      <c r="E24" s="26">
        <f>+Input!G99</f>
        <v>0</v>
      </c>
      <c r="F24" s="26">
        <f>+Input!H99</f>
        <v>0</v>
      </c>
      <c r="G24" s="26">
        <f>+Input!I99</f>
        <v>0</v>
      </c>
      <c r="H24" s="26">
        <f>+Input!J99</f>
        <v>0</v>
      </c>
    </row>
    <row r="25" spans="2:8" ht="15">
      <c r="B25" t="str">
        <f>+Input!C100</f>
        <v>Altri costi 3</v>
      </c>
      <c r="D25" s="26">
        <f>+Input!F100</f>
        <v>0</v>
      </c>
      <c r="E25" s="26">
        <f>+Input!G100</f>
        <v>0</v>
      </c>
      <c r="F25" s="26">
        <f>+Input!H100</f>
        <v>0</v>
      </c>
      <c r="G25" s="26">
        <f>+Input!I100</f>
        <v>0</v>
      </c>
      <c r="H25" s="26">
        <f>+Input!J100</f>
        <v>0</v>
      </c>
    </row>
    <row r="26" spans="2:8" ht="15">
      <c r="B26" t="str">
        <f>+Input!C101</f>
        <v>Altri costi 4</v>
      </c>
      <c r="D26" s="26">
        <f>+Input!F101</f>
        <v>0</v>
      </c>
      <c r="E26" s="26">
        <f>+Input!G101</f>
        <v>0</v>
      </c>
      <c r="F26" s="26">
        <f>+Input!H101</f>
        <v>0</v>
      </c>
      <c r="G26" s="26">
        <f>+Input!I101</f>
        <v>0</v>
      </c>
      <c r="H26" s="26">
        <f>+Input!J101</f>
        <v>0</v>
      </c>
    </row>
    <row r="27" spans="2:8" ht="15">
      <c r="B27" t="str">
        <f>+Input!C102</f>
        <v>Altri costi 5</v>
      </c>
      <c r="D27" s="26">
        <f>+Input!F102</f>
        <v>0</v>
      </c>
      <c r="E27" s="26">
        <f>+Input!G102</f>
        <v>0</v>
      </c>
      <c r="F27" s="26">
        <f>+Input!H102</f>
        <v>0</v>
      </c>
      <c r="G27" s="26">
        <f>+Input!I102</f>
        <v>0</v>
      </c>
      <c r="H27" s="26">
        <f>+Input!J102</f>
        <v>0</v>
      </c>
    </row>
    <row r="28" spans="2:8" ht="15">
      <c r="B28" t="str">
        <f>+Input!C103</f>
        <v>Altri costi 6</v>
      </c>
      <c r="D28" s="26">
        <f>+Input!F103</f>
        <v>0</v>
      </c>
      <c r="E28" s="26">
        <f>+Input!G103</f>
        <v>0</v>
      </c>
      <c r="F28" s="26">
        <f>+Input!H103</f>
        <v>0</v>
      </c>
      <c r="G28" s="26">
        <f>+Input!I103</f>
        <v>0</v>
      </c>
      <c r="H28" s="26">
        <f>+Input!J103</f>
        <v>0</v>
      </c>
    </row>
    <row r="29" spans="2:8" ht="15">
      <c r="B29" t="str">
        <f>+Input!C104</f>
        <v>Altri costi 7</v>
      </c>
      <c r="D29" s="26">
        <f>+Input!F104</f>
        <v>0</v>
      </c>
      <c r="E29" s="26">
        <f>+Input!G104</f>
        <v>0</v>
      </c>
      <c r="F29" s="26">
        <f>+Input!H104</f>
        <v>0</v>
      </c>
      <c r="G29" s="26">
        <f>+Input!I104</f>
        <v>0</v>
      </c>
      <c r="H29" s="26">
        <f>+Input!J104</f>
        <v>0</v>
      </c>
    </row>
    <row r="30" spans="2:8" ht="15">
      <c r="B30" t="str">
        <f>+Input!C105</f>
        <v>Altri costi 8</v>
      </c>
      <c r="D30" s="26">
        <f>+Input!F105</f>
        <v>0</v>
      </c>
      <c r="E30" s="26">
        <f>+Input!G105</f>
        <v>0</v>
      </c>
      <c r="F30" s="26">
        <f>+Input!H105</f>
        <v>0</v>
      </c>
      <c r="G30" s="26">
        <f>+Input!I105</f>
        <v>0</v>
      </c>
      <c r="H30" s="26">
        <f>+Input!J105</f>
        <v>0</v>
      </c>
    </row>
    <row r="31" spans="2:8" ht="15">
      <c r="B31" t="str">
        <f>+Input!C106</f>
        <v>Altri costi 9</v>
      </c>
      <c r="D31" s="26">
        <f>+Input!F106</f>
        <v>0</v>
      </c>
      <c r="E31" s="26">
        <f>+Input!G106</f>
        <v>0</v>
      </c>
      <c r="F31" s="26">
        <f>+Input!H106</f>
        <v>0</v>
      </c>
      <c r="G31" s="26">
        <f>+Input!I106</f>
        <v>0</v>
      </c>
      <c r="H31" s="26">
        <f>+Input!J106</f>
        <v>0</v>
      </c>
    </row>
    <row r="33" spans="2:8" ht="15">
      <c r="B33" s="6" t="s">
        <v>312</v>
      </c>
      <c r="C33" s="6"/>
      <c r="D33" s="30">
        <f>SUM(D34:D36)</f>
        <v>7828.571428571428</v>
      </c>
      <c r="E33" s="30">
        <f>SUM(E34:E36)</f>
        <v>7828.571428571428</v>
      </c>
      <c r="F33" s="30">
        <f>SUM(F34:F36)</f>
        <v>7828.571428571428</v>
      </c>
      <c r="G33" s="30">
        <f>SUM(G34:G36)</f>
        <v>7828.571428571428</v>
      </c>
      <c r="H33" s="30">
        <f>SUM(H34:H36)</f>
        <v>7828.571428571428</v>
      </c>
    </row>
    <row r="34" spans="2:8" ht="15">
      <c r="B34" t="s">
        <v>38</v>
      </c>
      <c r="D34" s="26">
        <f>+Inve!D57</f>
        <v>6400</v>
      </c>
      <c r="E34" s="26">
        <f>+Inve!E57</f>
        <v>6400</v>
      </c>
      <c r="F34" s="26">
        <f>+Inve!F57</f>
        <v>6400</v>
      </c>
      <c r="G34" s="26">
        <f>+Inve!G57</f>
        <v>6400</v>
      </c>
      <c r="H34" s="26">
        <f>+Inve!H57</f>
        <v>6400</v>
      </c>
    </row>
    <row r="35" spans="2:8" ht="15">
      <c r="B35" t="s">
        <v>39</v>
      </c>
      <c r="D35" s="26">
        <f>+Inve!D58</f>
        <v>0</v>
      </c>
      <c r="E35" s="26">
        <f>+Inve!E58</f>
        <v>0</v>
      </c>
      <c r="F35" s="26">
        <f>+Inve!F58</f>
        <v>0</v>
      </c>
      <c r="G35" s="26">
        <f>+Inve!G58</f>
        <v>0</v>
      </c>
      <c r="H35" s="26">
        <f>+Inve!H58</f>
        <v>0</v>
      </c>
    </row>
    <row r="36" spans="2:8" ht="15">
      <c r="B36" t="s">
        <v>388</v>
      </c>
      <c r="D36" s="26">
        <f>+Inve!D73</f>
        <v>1428.5714285714287</v>
      </c>
      <c r="E36" s="26">
        <f>+Inve!E73</f>
        <v>1428.5714285714287</v>
      </c>
      <c r="F36" s="26">
        <f>+Inve!F73</f>
        <v>1428.5714285714287</v>
      </c>
      <c r="G36" s="26">
        <f>+Inve!G73</f>
        <v>1428.5714285714287</v>
      </c>
      <c r="H36" s="26">
        <f>+Inve!H73</f>
        <v>1428.5714285714287</v>
      </c>
    </row>
    <row r="37" spans="4:8" ht="15">
      <c r="D37" s="26"/>
      <c r="E37" s="26"/>
      <c r="F37" s="26"/>
      <c r="G37" s="26"/>
      <c r="H37" s="26"/>
    </row>
    <row r="38" spans="2:8" ht="15">
      <c r="B38" s="6" t="s">
        <v>62</v>
      </c>
      <c r="C38" s="6"/>
      <c r="D38" s="30">
        <f>+Personale!D8</f>
        <v>28400</v>
      </c>
      <c r="E38" s="30">
        <f>+Personale!E8</f>
        <v>29820</v>
      </c>
      <c r="F38" s="30">
        <f>+Personale!F8</f>
        <v>29820</v>
      </c>
      <c r="G38" s="30">
        <f>+Personale!G8</f>
        <v>29820</v>
      </c>
      <c r="H38" s="30">
        <f>+Personale!H8</f>
        <v>29820</v>
      </c>
    </row>
    <row r="39" spans="4:8" ht="15">
      <c r="D39" s="26"/>
      <c r="E39" s="26"/>
      <c r="F39" s="26"/>
      <c r="G39" s="26"/>
      <c r="H39" s="26"/>
    </row>
    <row r="40" spans="2:8" ht="15">
      <c r="B40" s="6" t="s">
        <v>311</v>
      </c>
      <c r="C40" s="6"/>
      <c r="D40" s="30">
        <f>+D7-D10-D33-D38</f>
        <v>9971.428571428572</v>
      </c>
      <c r="E40" s="30">
        <f>+E7-E10-E33-E38</f>
        <v>27801.428571428572</v>
      </c>
      <c r="F40" s="30">
        <f>+F7-F10-F33-F38</f>
        <v>39351.428571428565</v>
      </c>
      <c r="G40" s="30">
        <f>+G7-G10-G33-G38</f>
        <v>54751.428571428565</v>
      </c>
      <c r="H40" s="30">
        <f>+H7-H10-H33-H38</f>
        <v>66301.42857142857</v>
      </c>
    </row>
    <row r="41" spans="4:8" ht="15">
      <c r="D41" s="26"/>
      <c r="E41" s="26"/>
      <c r="F41" s="26"/>
      <c r="G41" s="26"/>
      <c r="H41" s="26"/>
    </row>
    <row r="42" spans="2:8" ht="15">
      <c r="B42" s="6" t="s">
        <v>326</v>
      </c>
      <c r="C42" s="6"/>
      <c r="D42" s="30">
        <f>-D43+D44</f>
        <v>-1107.6666666666665</v>
      </c>
      <c r="E42" s="30">
        <f>-E43+E44</f>
        <v>0</v>
      </c>
      <c r="F42" s="30">
        <f>-F43+F44</f>
        <v>0</v>
      </c>
      <c r="G42" s="30">
        <f>-G43+G44</f>
        <v>0</v>
      </c>
      <c r="H42" s="30">
        <f>-H43+H44</f>
        <v>0</v>
      </c>
    </row>
    <row r="43" spans="2:8" ht="15">
      <c r="B43" t="s">
        <v>116</v>
      </c>
      <c r="D43" s="26">
        <f>+finanziamento!E28+Banca!C9</f>
        <v>1107.6666666666665</v>
      </c>
      <c r="E43" s="26">
        <f>+finanziamento!F28+Banca!D9</f>
        <v>0</v>
      </c>
      <c r="F43" s="26">
        <f>+finanziamento!G28+Banca!E9</f>
        <v>0</v>
      </c>
      <c r="G43" s="26">
        <f>+finanziamento!H28+Banca!F9</f>
        <v>0</v>
      </c>
      <c r="H43" s="26">
        <f>+finanziamento!I28+Banca!G9</f>
        <v>0</v>
      </c>
    </row>
    <row r="44" spans="2:8" ht="15">
      <c r="B44" t="s">
        <v>325</v>
      </c>
      <c r="D44" s="26">
        <f>+Banca!C10</f>
        <v>0</v>
      </c>
      <c r="E44" s="26">
        <f>+Banca!D10</f>
        <v>0</v>
      </c>
      <c r="F44" s="26">
        <f>+Banca!E10</f>
        <v>0</v>
      </c>
      <c r="G44" s="26">
        <f>+Banca!F10</f>
        <v>0</v>
      </c>
      <c r="H44" s="26">
        <f>+Banca!G10</f>
        <v>0</v>
      </c>
    </row>
    <row r="46" spans="2:8" ht="15">
      <c r="B46" s="6" t="s">
        <v>234</v>
      </c>
      <c r="C46" s="6"/>
      <c r="D46" s="30">
        <f>+D40+D42</f>
        <v>8863.761904761906</v>
      </c>
      <c r="E46" s="30">
        <f>+E40+E42</f>
        <v>27801.428571428572</v>
      </c>
      <c r="F46" s="30">
        <f>+F40+F42</f>
        <v>39351.428571428565</v>
      </c>
      <c r="G46" s="30">
        <f>+G40+G42</f>
        <v>54751.428571428565</v>
      </c>
      <c r="H46" s="30">
        <f>+H40+H42</f>
        <v>66301.42857142857</v>
      </c>
    </row>
    <row r="48" spans="2:8" ht="15">
      <c r="B48" t="s">
        <v>277</v>
      </c>
      <c r="D48" s="30">
        <f>+Irap!E16</f>
        <v>1453.2867142857144</v>
      </c>
      <c r="E48" s="30">
        <f>+Irap!F16</f>
        <v>2247.2357142857145</v>
      </c>
      <c r="F48" s="30">
        <f>+Irap!G16</f>
        <v>2697.685714285714</v>
      </c>
      <c r="G48" s="30">
        <f>+Irap!H16</f>
        <v>3298.285714285714</v>
      </c>
      <c r="H48" s="30">
        <f>+Irap!I16</f>
        <v>3748.735714285714</v>
      </c>
    </row>
    <row r="50" spans="2:8" ht="15">
      <c r="B50" s="6" t="s">
        <v>283</v>
      </c>
      <c r="D50" s="30">
        <f>+D46-D48</f>
        <v>7410.475190476192</v>
      </c>
      <c r="E50" s="30">
        <f>+E46-E48</f>
        <v>25554.192857142858</v>
      </c>
      <c r="F50" s="30">
        <f>+F46-F48</f>
        <v>36653.74285714285</v>
      </c>
      <c r="G50" s="30">
        <f>+G46-G48</f>
        <v>51453.14285714285</v>
      </c>
      <c r="H50" s="30">
        <f>+H46-H48</f>
        <v>62552.69285714285</v>
      </c>
    </row>
    <row r="51" spans="4:8" ht="15">
      <c r="D51" s="30"/>
      <c r="E51" s="30"/>
      <c r="F51" s="30"/>
      <c r="G51" s="30"/>
      <c r="H51" s="30"/>
    </row>
    <row r="52" spans="4:8" ht="15">
      <c r="D52" s="30"/>
      <c r="E52" s="30"/>
      <c r="F52" s="30"/>
      <c r="G52" s="30"/>
      <c r="H52" s="30"/>
    </row>
    <row r="53" ht="15.75" thickBot="1"/>
    <row r="54" spans="2:8" ht="15">
      <c r="B54" s="8"/>
      <c r="C54" s="9"/>
      <c r="D54" s="9"/>
      <c r="E54" s="9"/>
      <c r="F54" s="9"/>
      <c r="G54" s="9"/>
      <c r="H54" s="10"/>
    </row>
    <row r="55" spans="2:8" ht="15">
      <c r="B55" s="11" t="s">
        <v>342</v>
      </c>
      <c r="C55" s="12"/>
      <c r="D55" s="17"/>
      <c r="E55" s="17"/>
      <c r="F55" s="17"/>
      <c r="G55" s="17"/>
      <c r="H55" s="15"/>
    </row>
    <row r="56" spans="2:8" ht="15">
      <c r="B56" s="16" t="s">
        <v>341</v>
      </c>
      <c r="C56" s="115">
        <f>+Input!D26</f>
        <v>1</v>
      </c>
      <c r="D56" s="29">
        <f>+'Irpef socio'!G27</f>
        <v>2038.6652380952385</v>
      </c>
      <c r="E56" s="29">
        <f>+'Irpef socio'!I27</f>
        <v>6906.385714285714</v>
      </c>
      <c r="F56" s="29">
        <f>+'Irpef socio'!K27</f>
        <v>11273.542857142855</v>
      </c>
      <c r="G56" s="29">
        <f>+'Irpef socio'!M27</f>
        <v>17125.542857142857</v>
      </c>
      <c r="H56" s="116">
        <f>+'Irpef socio'!O27</f>
        <v>21853.585714285713</v>
      </c>
    </row>
    <row r="57" spans="2:8" ht="15">
      <c r="B57" s="16" t="s">
        <v>352</v>
      </c>
      <c r="C57" s="115">
        <f>+Input!D26</f>
        <v>1</v>
      </c>
      <c r="D57" s="29">
        <f>+'Inps socio'!T23</f>
        <v>3192.89</v>
      </c>
      <c r="E57" s="29">
        <f>+'Inps socio'!U23</f>
        <v>5945.8725324285715</v>
      </c>
      <c r="F57" s="29">
        <f>+'Inps socio'!V23</f>
        <v>8416.41753242857</v>
      </c>
      <c r="G57" s="29">
        <f>+'Inps socio'!W23</f>
        <v>11815.949579142856</v>
      </c>
      <c r="H57" s="116">
        <f>+'Inps socio'!X23</f>
        <v>14401.994579142854</v>
      </c>
    </row>
    <row r="58" spans="2:8" ht="15">
      <c r="B58" s="117" t="s">
        <v>340</v>
      </c>
      <c r="C58" s="115">
        <f>+Input!D26</f>
        <v>1</v>
      </c>
      <c r="D58" s="29">
        <f>+(D50*$C$58)-D56-D57</f>
        <v>2178.9199523809543</v>
      </c>
      <c r="E58" s="29">
        <f>+(E50*$C$58)-E56-E57</f>
        <v>12701.93461042857</v>
      </c>
      <c r="F58" s="29">
        <f>+(F50*$C$58)-F56-F57</f>
        <v>16963.78246757143</v>
      </c>
      <c r="G58" s="29">
        <f>+(G50*$C$58)-G56-G57</f>
        <v>22511.650420857135</v>
      </c>
      <c r="H58" s="116">
        <f>+(H50*$C$58)-H56-H57</f>
        <v>26297.112563714283</v>
      </c>
    </row>
    <row r="59" spans="2:8" ht="15">
      <c r="B59" s="16"/>
      <c r="C59" s="17"/>
      <c r="D59" s="17"/>
      <c r="E59" s="17"/>
      <c r="F59" s="17"/>
      <c r="G59" s="17"/>
      <c r="H59" s="15"/>
    </row>
    <row r="60" spans="2:8" ht="15">
      <c r="B60" s="16"/>
      <c r="C60" s="17"/>
      <c r="D60" s="17"/>
      <c r="E60" s="17"/>
      <c r="F60" s="17"/>
      <c r="G60" s="17"/>
      <c r="H60" s="15"/>
    </row>
    <row r="61" spans="2:8" ht="15.75" thickBot="1">
      <c r="B61" s="18"/>
      <c r="C61" s="19"/>
      <c r="D61" s="19"/>
      <c r="E61" s="19"/>
      <c r="F61" s="19"/>
      <c r="G61" s="19"/>
      <c r="H61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2">
      <selection activeCell="C17" sqref="C17:G17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99" t="s">
        <v>333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286</v>
      </c>
    </row>
    <row r="3" spans="2:7" ht="15">
      <c r="B3" s="6" t="s">
        <v>287</v>
      </c>
      <c r="C3" s="95">
        <f>+'CE'!D40</f>
        <v>9971.428571428572</v>
      </c>
      <c r="D3" s="95">
        <f>+'CE'!E40</f>
        <v>27801.428571428572</v>
      </c>
      <c r="E3" s="95">
        <f>+'CE'!F40</f>
        <v>39351.428571428565</v>
      </c>
      <c r="F3" s="95">
        <f>+'CE'!G40</f>
        <v>54751.428571428565</v>
      </c>
      <c r="G3" s="95">
        <f>+'CE'!H40</f>
        <v>66301.42857142857</v>
      </c>
    </row>
    <row r="4" spans="2:7" ht="15">
      <c r="B4" t="s">
        <v>288</v>
      </c>
      <c r="C4" s="25">
        <f>+SP!C35</f>
        <v>1600</v>
      </c>
      <c r="D4" s="25">
        <f>+SP!D35-SP!C35</f>
        <v>1680</v>
      </c>
      <c r="E4" s="25">
        <f>+SP!E35-SP!D35</f>
        <v>1680</v>
      </c>
      <c r="F4" s="25">
        <f>+SP!F35-SP!E35</f>
        <v>1680</v>
      </c>
      <c r="G4" s="25">
        <f>+SP!G35-SP!F35</f>
        <v>1680</v>
      </c>
    </row>
    <row r="5" spans="2:7" ht="15">
      <c r="B5" t="s">
        <v>289</v>
      </c>
      <c r="C5" s="25">
        <f>+'CE'!D33</f>
        <v>7828.571428571428</v>
      </c>
      <c r="D5" s="25">
        <f>+'CE'!E33</f>
        <v>7828.571428571428</v>
      </c>
      <c r="E5" s="25">
        <f>+'CE'!F33</f>
        <v>7828.571428571428</v>
      </c>
      <c r="F5" s="25">
        <f>+'CE'!G33</f>
        <v>7828.571428571428</v>
      </c>
      <c r="G5" s="25">
        <f>+'CE'!H33</f>
        <v>7828.571428571428</v>
      </c>
    </row>
    <row r="6" spans="2:7" ht="15">
      <c r="B6" t="s">
        <v>290</v>
      </c>
      <c r="C6" s="95">
        <f>+C3+C4+C5</f>
        <v>19400</v>
      </c>
      <c r="D6" s="95">
        <f>+D3+D4+D5</f>
        <v>37310</v>
      </c>
      <c r="E6" s="95">
        <f>+E3+E4+E5</f>
        <v>48859.99999999999</v>
      </c>
      <c r="F6" s="95">
        <f>+F3+F4+F5</f>
        <v>64259.99999999999</v>
      </c>
      <c r="G6" s="95">
        <f>+G3+G4+G5</f>
        <v>75810</v>
      </c>
    </row>
    <row r="8" spans="2:7" ht="15">
      <c r="B8" s="6" t="s">
        <v>291</v>
      </c>
      <c r="C8" s="95" t="e">
        <f>SUM(C9:C13)</f>
        <v>#REF!</v>
      </c>
      <c r="D8" s="95" t="e">
        <f>SUM(D9:D13)</f>
        <v>#REF!</v>
      </c>
      <c r="E8" s="95" t="e">
        <f>SUM(E9:E13)</f>
        <v>#REF!</v>
      </c>
      <c r="F8" s="95" t="e">
        <f>SUM(F9:F13)</f>
        <v>#REF!</v>
      </c>
      <c r="G8" s="95" t="e">
        <f>SUM(G9:G13)</f>
        <v>#REF!</v>
      </c>
    </row>
    <row r="9" spans="2:7" ht="15">
      <c r="B9" t="s">
        <v>292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293</v>
      </c>
      <c r="C10" s="25">
        <f>-SP!C8+SP!C32</f>
        <v>446.66666666666697</v>
      </c>
      <c r="D10" s="25">
        <f>+SP!C8-SP!D8+SP!D32-SP!C32</f>
        <v>1096.25</v>
      </c>
      <c r="E10" s="25">
        <f>+SP!D8-SP!E8+SP!E32-SP!D32</f>
        <v>211.75</v>
      </c>
      <c r="F10" s="25">
        <f>+SP!E8-SP!F8+SP!F32-SP!E32</f>
        <v>282.3333333333321</v>
      </c>
      <c r="G10" s="25">
        <f>+SP!F8-SP!G8+SP!G32-SP!F32</f>
        <v>211.75</v>
      </c>
    </row>
    <row r="11" spans="2:7" ht="15">
      <c r="B11" t="s">
        <v>294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295</v>
      </c>
      <c r="C12" s="25" t="e">
        <f>+SP!#REF!</f>
        <v>#REF!</v>
      </c>
      <c r="D12" s="25" t="e">
        <f>+SP!#REF!-SP!#REF!</f>
        <v>#REF!</v>
      </c>
      <c r="E12" s="25" t="e">
        <f>+SP!#REF!-SP!#REF!</f>
        <v>#REF!</v>
      </c>
      <c r="F12" s="25" t="e">
        <f>+SP!#REF!-SP!#REF!</f>
        <v>#REF!</v>
      </c>
      <c r="G12" s="25" t="e">
        <f>+SP!#REF!-SP!#REF!</f>
        <v>#REF!</v>
      </c>
    </row>
    <row r="13" spans="2:7" ht="15">
      <c r="B13" t="s">
        <v>293</v>
      </c>
      <c r="C13" s="25">
        <f>+SP!C31-SP!C9</f>
        <v>1453.2867142857144</v>
      </c>
      <c r="D13" s="25">
        <f>+SP!D31-SP!C31+SP!C9-SP!D9</f>
        <v>-659.3377142857144</v>
      </c>
      <c r="E13" s="25">
        <f>+SP!E31-SP!D31+SP!D9-SP!E9</f>
        <v>450.44999999999936</v>
      </c>
      <c r="F13" s="25">
        <f>+SP!F31-SP!E31+SP!E9-SP!F9</f>
        <v>600.6000000000004</v>
      </c>
      <c r="G13" s="25">
        <f>+SP!G31-SP!F31+SP!F9-SP!G9</f>
        <v>450.4500000000007</v>
      </c>
    </row>
    <row r="14" ht="15">
      <c r="A14" s="99"/>
    </row>
    <row r="15" spans="2:7" ht="15">
      <c r="B15" s="6" t="s">
        <v>296</v>
      </c>
      <c r="C15" s="95" t="e">
        <f>+C6+C8</f>
        <v>#REF!</v>
      </c>
      <c r="D15" s="95" t="e">
        <f>+D6+D8</f>
        <v>#REF!</v>
      </c>
      <c r="E15" s="95" t="e">
        <f>+E6+E8</f>
        <v>#REF!</v>
      </c>
      <c r="F15" s="95" t="e">
        <f>+F6+F8</f>
        <v>#REF!</v>
      </c>
      <c r="G15" s="95" t="e">
        <f>+G6+G8</f>
        <v>#REF!</v>
      </c>
    </row>
    <row r="17" spans="2:7" ht="15">
      <c r="B17" s="6" t="s">
        <v>297</v>
      </c>
      <c r="C17" s="95">
        <f>SUM(C18:C20)</f>
        <v>-42000</v>
      </c>
      <c r="D17" s="95">
        <f>SUM(D18:D20)</f>
        <v>0</v>
      </c>
      <c r="E17" s="95">
        <f>SUM(E18:E20)</f>
        <v>0</v>
      </c>
      <c r="F17" s="95">
        <f>SUM(F18:F20)</f>
        <v>0</v>
      </c>
      <c r="G17" s="95">
        <f>SUM(G18:G20)</f>
        <v>0</v>
      </c>
    </row>
    <row r="18" spans="2:7" ht="15">
      <c r="B18" t="s">
        <v>298</v>
      </c>
      <c r="C18" s="25">
        <f>-SP!C14</f>
        <v>-32000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299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391</v>
      </c>
      <c r="C20" s="25">
        <f>-SP!C16</f>
        <v>-10000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24" t="s">
        <v>378</v>
      </c>
      <c r="C22" s="95">
        <f>-SP!C21</f>
        <v>0</v>
      </c>
      <c r="D22" s="95">
        <f>+SP!C21-SP!D21</f>
        <v>0</v>
      </c>
      <c r="E22" s="95">
        <f>+SP!D21-SP!E21</f>
        <v>0</v>
      </c>
      <c r="F22" s="95">
        <f>+SP!E21-SP!F21</f>
        <v>0</v>
      </c>
      <c r="G22" s="95">
        <f>+SP!F21-SP!G21</f>
        <v>0</v>
      </c>
    </row>
    <row r="24" spans="2:7" ht="15">
      <c r="B24" s="6" t="s">
        <v>300</v>
      </c>
      <c r="C24" s="95" t="e">
        <f>+C15+C17+C22</f>
        <v>#REF!</v>
      </c>
      <c r="D24" s="95" t="e">
        <f>+D15+D17+D22</f>
        <v>#REF!</v>
      </c>
      <c r="E24" s="95" t="e">
        <f>+E15+E17+E22</f>
        <v>#REF!</v>
      </c>
      <c r="F24" s="95" t="e">
        <f>+F15+F17+F22</f>
        <v>#REF!</v>
      </c>
      <c r="G24" s="95" t="e">
        <f>+G15+G17+G22</f>
        <v>#REF!</v>
      </c>
    </row>
    <row r="26" spans="2:7" ht="15">
      <c r="B26" t="s">
        <v>301</v>
      </c>
      <c r="C26" s="95" t="e">
        <f>SUM(C27:C31)</f>
        <v>#REF!</v>
      </c>
      <c r="D26" s="95" t="e">
        <f>SUM(D27:D31)</f>
        <v>#REF!</v>
      </c>
      <c r="E26" s="95" t="e">
        <f>SUM(E27:E31)</f>
        <v>#REF!</v>
      </c>
      <c r="F26" s="95" t="e">
        <f>SUM(F27:F31)</f>
        <v>#REF!</v>
      </c>
      <c r="G26" s="95" t="e">
        <f>SUM(G27:G31)</f>
        <v>#REF!</v>
      </c>
    </row>
    <row r="27" spans="2:7" ht="15">
      <c r="B27" t="s">
        <v>302</v>
      </c>
      <c r="C27" s="25">
        <f>+SP!C36</f>
        <v>0</v>
      </c>
      <c r="D27" s="25">
        <f>+SP!D36-SP!C36</f>
        <v>0</v>
      </c>
      <c r="E27" s="25">
        <f>+SP!E36-SP!D36</f>
        <v>0</v>
      </c>
      <c r="F27" s="25">
        <f>+SP!F36-SP!E36</f>
        <v>0</v>
      </c>
      <c r="G27" s="25">
        <f>+SP!G36-SP!F36</f>
        <v>0</v>
      </c>
    </row>
    <row r="28" spans="2:7" ht="15">
      <c r="B28" t="s">
        <v>303</v>
      </c>
      <c r="C28" s="25">
        <f>+SP!C37</f>
        <v>0</v>
      </c>
      <c r="D28" s="25">
        <f>+SP!D37-SP!C37</f>
        <v>0</v>
      </c>
      <c r="E28" s="25">
        <f>+SP!E37-SP!D37</f>
        <v>0</v>
      </c>
      <c r="F28" s="25">
        <f>+SP!F37-SP!E37</f>
        <v>0</v>
      </c>
      <c r="G28" s="25">
        <f>+SP!G37-SP!F37</f>
        <v>0</v>
      </c>
    </row>
    <row r="29" spans="2:7" ht="15">
      <c r="B29" t="s">
        <v>379</v>
      </c>
      <c r="C29" s="25" t="e">
        <f>+SP!#REF!</f>
        <v>#REF!</v>
      </c>
      <c r="D29" s="25" t="e">
        <f>+SP!#REF!-SP!#REF!</f>
        <v>#REF!</v>
      </c>
      <c r="E29" s="25" t="e">
        <f>+SP!#REF!-SP!#REF!</f>
        <v>#REF!</v>
      </c>
      <c r="F29" s="25" t="e">
        <f>+SP!#REF!-SP!#REF!</f>
        <v>#REF!</v>
      </c>
      <c r="G29" s="25" t="e">
        <f>+SP!#REF!-SP!#REF!</f>
        <v>#REF!</v>
      </c>
    </row>
    <row r="30" spans="2:7" ht="15">
      <c r="B30" t="s">
        <v>304</v>
      </c>
      <c r="C30" s="25">
        <f>+SP!C30</f>
        <v>0</v>
      </c>
      <c r="D30" s="25">
        <f>+SP!D30-SP!C30</f>
        <v>0</v>
      </c>
      <c r="E30" s="25">
        <f>+SP!E30-SP!D30</f>
        <v>0</v>
      </c>
      <c r="F30" s="25">
        <f>+SP!F30-SP!E30</f>
        <v>0</v>
      </c>
      <c r="G30" s="25">
        <f>+SP!G30-SP!F30</f>
        <v>0</v>
      </c>
    </row>
    <row r="31" spans="2:7" ht="15">
      <c r="B31" t="s">
        <v>381</v>
      </c>
      <c r="C31" s="25" t="e">
        <f>+SP!#REF!</f>
        <v>#REF!</v>
      </c>
      <c r="D31" s="25" t="e">
        <f>+SP!#REF!-SP!#REF!</f>
        <v>#REF!</v>
      </c>
      <c r="E31" s="25" t="e">
        <f>+SP!#REF!-SP!#REF!</f>
        <v>#REF!</v>
      </c>
      <c r="F31" s="25" t="e">
        <f>+SP!#REF!-SP!#REF!</f>
        <v>#REF!</v>
      </c>
      <c r="G31" s="25" t="e">
        <f>+SP!#REF!-SP!#REF!</f>
        <v>#REF!</v>
      </c>
    </row>
    <row r="33" spans="2:7" ht="15">
      <c r="B33" t="s">
        <v>305</v>
      </c>
      <c r="C33" s="95">
        <f>+'CE'!D42</f>
        <v>-1107.6666666666665</v>
      </c>
      <c r="D33" s="95">
        <f>+'CE'!E42</f>
        <v>0</v>
      </c>
      <c r="E33" s="95">
        <f>+'CE'!F42</f>
        <v>0</v>
      </c>
      <c r="F33" s="95">
        <f>+'CE'!G42</f>
        <v>0</v>
      </c>
      <c r="G33" s="95">
        <f>+'CE'!H42</f>
        <v>0</v>
      </c>
    </row>
    <row r="34" spans="2:7" ht="15">
      <c r="B34" t="s">
        <v>306</v>
      </c>
      <c r="C34" s="95">
        <f>-'CE'!D48</f>
        <v>-1453.2867142857144</v>
      </c>
      <c r="D34" s="95">
        <f>-'CE'!E48</f>
        <v>-2247.2357142857145</v>
      </c>
      <c r="E34" s="95">
        <f>-'CE'!F48</f>
        <v>-2697.685714285714</v>
      </c>
      <c r="F34" s="95">
        <f>-'CE'!G48</f>
        <v>-3298.285714285714</v>
      </c>
      <c r="G34" s="95">
        <f>-'CE'!H48</f>
        <v>-3748.735714285714</v>
      </c>
    </row>
    <row r="35" spans="3:7" ht="15">
      <c r="C35" s="95"/>
      <c r="D35" s="95"/>
      <c r="E35" s="95"/>
      <c r="F35" s="95"/>
      <c r="G35" s="95"/>
    </row>
    <row r="37" spans="2:7" ht="15">
      <c r="B37" t="s">
        <v>307</v>
      </c>
      <c r="C37" s="95">
        <f>+SP!C40</f>
        <v>0</v>
      </c>
      <c r="D37" s="95">
        <f>+SP!D40-SP!C40-SP!C41</f>
        <v>0</v>
      </c>
      <c r="E37" s="95">
        <f>+SP!E40-SP!D40-SP!D41</f>
        <v>0</v>
      </c>
      <c r="F37" s="95">
        <f>+SP!F40-SP!E40-SP!E41</f>
        <v>0</v>
      </c>
      <c r="G37" s="95">
        <f>+SP!G40-SP!F40-SP!F41</f>
        <v>0</v>
      </c>
    </row>
    <row r="39" spans="2:7" ht="15">
      <c r="B39" s="6" t="s">
        <v>308</v>
      </c>
      <c r="C39" s="95" t="e">
        <f>+C24+C26+C33+C34+C37</f>
        <v>#REF!</v>
      </c>
      <c r="D39" s="95" t="e">
        <f>+D24+D26+D33+D34+D37</f>
        <v>#REF!</v>
      </c>
      <c r="E39" s="95" t="e">
        <f>+E24+E26+E33+E34+E37</f>
        <v>#REF!</v>
      </c>
      <c r="F39" s="95" t="e">
        <f>+F24+F26+F33+F34+F37</f>
        <v>#REF!</v>
      </c>
      <c r="G39" s="95" t="e">
        <f>+G24+G26+G33+G34+G37</f>
        <v>#REF!</v>
      </c>
    </row>
    <row r="41" spans="2:7" ht="15">
      <c r="B41" t="s">
        <v>309</v>
      </c>
      <c r="C41" s="25">
        <f>+SP!C4-SP!C27</f>
        <v>-23261</v>
      </c>
      <c r="D41" s="25">
        <f>-(+SP!D27-SP!C27+SP!C4-SP!D4)</f>
        <v>35499.67657142857</v>
      </c>
      <c r="E41" s="25">
        <f>-(+SP!E27-SP!D27+SP!D4-SP!E4)</f>
        <v>46824.51428571428</v>
      </c>
      <c r="F41" s="25">
        <f>-(+SP!F27-SP!E27+SP!E4-SP!F4)</f>
        <v>61844.64761904761</v>
      </c>
      <c r="G41" s="25">
        <f>-(+SP!G27-SP!F27+SP!F4-SP!G4)</f>
        <v>72723.46428571426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70"/>
  <sheetViews>
    <sheetView showGridLines="0" zoomScalePageLayoutView="0" workbookViewId="0" topLeftCell="A31">
      <selection activeCell="D52" sqref="D52:H52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28"/>
      <c r="E2" s="128"/>
      <c r="F2" s="128"/>
      <c r="G2" s="128"/>
      <c r="H2" s="128"/>
      <c r="I2" s="10"/>
    </row>
    <row r="3" spans="2:9" ht="15">
      <c r="B3" s="16"/>
      <c r="C3" s="12" t="s">
        <v>398</v>
      </c>
      <c r="D3" s="13" t="str">
        <f>+Input!I33</f>
        <v>Anno 1</v>
      </c>
      <c r="E3" s="13" t="str">
        <f>+Input!J33</f>
        <v>Anno 2</v>
      </c>
      <c r="F3" s="13" t="str">
        <f>+Input!K33</f>
        <v>Anno 3</v>
      </c>
      <c r="G3" s="13" t="str">
        <f>+Input!L33</f>
        <v>Anno 4</v>
      </c>
      <c r="H3" s="13" t="str">
        <f>+Input!M33</f>
        <v>Anno 5</v>
      </c>
      <c r="I3" s="15"/>
    </row>
    <row r="4" spans="2:9" ht="15">
      <c r="B4" s="16"/>
      <c r="C4" s="17" t="str">
        <f>+Input!C34</f>
        <v>Tipologia 1</v>
      </c>
      <c r="D4" s="28">
        <f>+Input!I34*Input!$E34</f>
        <v>72000</v>
      </c>
      <c r="E4" s="28">
        <f>+Input!J34*Input!$E34</f>
        <v>92000</v>
      </c>
      <c r="F4" s="28">
        <f>+Input!K34*Input!$E34</f>
        <v>104000</v>
      </c>
      <c r="G4" s="28">
        <f>+Input!L34*Input!$E34</f>
        <v>120000</v>
      </c>
      <c r="H4" s="28">
        <f>+Input!M34*Input!$E34</f>
        <v>132000</v>
      </c>
      <c r="I4" s="15"/>
    </row>
    <row r="5" spans="2:9" ht="15">
      <c r="B5" s="16"/>
      <c r="C5" s="17" t="str">
        <f>+Input!C35</f>
        <v>Tipologia 2</v>
      </c>
      <c r="D5" s="28">
        <f>+Input!I35*Input!$E35</f>
        <v>0</v>
      </c>
      <c r="E5" s="28">
        <f>+Input!J35*Input!$E35</f>
        <v>0</v>
      </c>
      <c r="F5" s="28">
        <f>+Input!K35*Input!$E35</f>
        <v>0</v>
      </c>
      <c r="G5" s="28">
        <f>+Input!L35*Input!$E35</f>
        <v>0</v>
      </c>
      <c r="H5" s="28">
        <f>+Input!M35*Input!$E35</f>
        <v>0</v>
      </c>
      <c r="I5" s="15"/>
    </row>
    <row r="6" spans="2:9" ht="15">
      <c r="B6" s="16"/>
      <c r="C6" s="17" t="str">
        <f>+Input!C36</f>
        <v>Tipologia 3</v>
      </c>
      <c r="D6" s="28">
        <f>+Input!I36*Input!$E36</f>
        <v>0</v>
      </c>
      <c r="E6" s="28">
        <f>+Input!J36*Input!$E36</f>
        <v>0</v>
      </c>
      <c r="F6" s="28">
        <f>+Input!K36*Input!$E36</f>
        <v>0</v>
      </c>
      <c r="G6" s="28">
        <f>+Input!L36*Input!$E36</f>
        <v>0</v>
      </c>
      <c r="H6" s="28">
        <f>+Input!M36*Input!$E36</f>
        <v>0</v>
      </c>
      <c r="I6" s="15"/>
    </row>
    <row r="7" spans="2:9" ht="15">
      <c r="B7" s="16"/>
      <c r="C7" s="17" t="str">
        <f>+Input!C37</f>
        <v>Tipologia 4</v>
      </c>
      <c r="D7" s="28">
        <f>+Input!I37*Input!$E37</f>
        <v>0</v>
      </c>
      <c r="E7" s="28">
        <f>+Input!J37*Input!$E37</f>
        <v>0</v>
      </c>
      <c r="F7" s="28">
        <f>+Input!K37*Input!$E37</f>
        <v>0</v>
      </c>
      <c r="G7" s="28">
        <f>+Input!L37*Input!$E37</f>
        <v>0</v>
      </c>
      <c r="H7" s="28">
        <f>+Input!M37*Input!$E37</f>
        <v>0</v>
      </c>
      <c r="I7" s="15"/>
    </row>
    <row r="8" spans="2:9" ht="15">
      <c r="B8" s="16"/>
      <c r="C8" s="17" t="str">
        <f>+Input!C38</f>
        <v>Tipologia 5</v>
      </c>
      <c r="D8" s="28">
        <f>+Input!I38*Input!$E38</f>
        <v>0</v>
      </c>
      <c r="E8" s="28">
        <f>+Input!J38*Input!$E38</f>
        <v>0</v>
      </c>
      <c r="F8" s="28">
        <f>+Input!K38*Input!$E38</f>
        <v>0</v>
      </c>
      <c r="G8" s="28">
        <f>+Input!L38*Input!$E38</f>
        <v>0</v>
      </c>
      <c r="H8" s="28">
        <f>+Input!M38*Input!$E38</f>
        <v>0</v>
      </c>
      <c r="I8" s="15"/>
    </row>
    <row r="9" spans="2:9" ht="15">
      <c r="B9" s="16"/>
      <c r="C9" s="17" t="str">
        <f>+Input!C39</f>
        <v>Tipologia 6</v>
      </c>
      <c r="D9" s="28">
        <f>+Input!I39*Input!$E39</f>
        <v>0</v>
      </c>
      <c r="E9" s="28">
        <f>+Input!J39*Input!$E39</f>
        <v>0</v>
      </c>
      <c r="F9" s="28">
        <f>+Input!K39*Input!$E39</f>
        <v>0</v>
      </c>
      <c r="G9" s="28">
        <f>+Input!L39*Input!$E39</f>
        <v>0</v>
      </c>
      <c r="H9" s="28">
        <f>+Input!M39*Input!$E39</f>
        <v>0</v>
      </c>
      <c r="I9" s="15"/>
    </row>
    <row r="10" spans="2:9" ht="15">
      <c r="B10" s="16"/>
      <c r="C10" s="17" t="str">
        <f>+Input!C40</f>
        <v>Tipologia 7</v>
      </c>
      <c r="D10" s="28">
        <f>+Input!I40*Input!$E40</f>
        <v>0</v>
      </c>
      <c r="E10" s="28">
        <f>+Input!J40*Input!$E40</f>
        <v>0</v>
      </c>
      <c r="F10" s="28">
        <f>+Input!K40*Input!$E40</f>
        <v>0</v>
      </c>
      <c r="G10" s="28">
        <f>+Input!L40*Input!$E40</f>
        <v>0</v>
      </c>
      <c r="H10" s="28">
        <f>+Input!M40*Input!$E40</f>
        <v>0</v>
      </c>
      <c r="I10" s="15"/>
    </row>
    <row r="11" spans="2:9" ht="15">
      <c r="B11" s="16"/>
      <c r="C11" s="17" t="str">
        <f>+Input!C41</f>
        <v>Tipologia 8</v>
      </c>
      <c r="D11" s="28">
        <f>+Input!I41*Input!$E41</f>
        <v>0</v>
      </c>
      <c r="E11" s="28">
        <f>+Input!J41*Input!$E41</f>
        <v>0</v>
      </c>
      <c r="F11" s="28">
        <f>+Input!K41*Input!$E41</f>
        <v>0</v>
      </c>
      <c r="G11" s="28">
        <f>+Input!L41*Input!$E41</f>
        <v>0</v>
      </c>
      <c r="H11" s="28">
        <f>+Input!M41*Input!$E41</f>
        <v>0</v>
      </c>
      <c r="I11" s="15"/>
    </row>
    <row r="12" spans="2:9" ht="15">
      <c r="B12" s="16"/>
      <c r="C12" s="17" t="str">
        <f>+Input!C42</f>
        <v>Tipologia 9</v>
      </c>
      <c r="D12" s="28">
        <f>+Input!I42*Input!$E42</f>
        <v>0</v>
      </c>
      <c r="E12" s="28">
        <f>+Input!J42*Input!$E42</f>
        <v>0</v>
      </c>
      <c r="F12" s="28">
        <f>+Input!K42*Input!$E42</f>
        <v>0</v>
      </c>
      <c r="G12" s="28">
        <f>+Input!L42*Input!$E42</f>
        <v>0</v>
      </c>
      <c r="H12" s="28">
        <f>+Input!M42*Input!$E42</f>
        <v>0</v>
      </c>
      <c r="I12" s="15"/>
    </row>
    <row r="13" spans="2:9" ht="15">
      <c r="B13" s="16"/>
      <c r="C13" s="12" t="s">
        <v>10</v>
      </c>
      <c r="D13" s="29">
        <f>SUM(D4:D12)</f>
        <v>72000</v>
      </c>
      <c r="E13" s="29">
        <f>SUM(E4:E12)</f>
        <v>92000</v>
      </c>
      <c r="F13" s="29">
        <f>SUM(F4:F12)</f>
        <v>104000</v>
      </c>
      <c r="G13" s="29">
        <f>SUM(G4:G12)</f>
        <v>120000</v>
      </c>
      <c r="H13" s="29">
        <f>SUM(H4:H12)</f>
        <v>132000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6" ht="15.75" thickBot="1">
      <c r="V16" s="79"/>
    </row>
    <row r="17" spans="2:27" ht="15">
      <c r="B17" s="8"/>
      <c r="C17" s="9"/>
      <c r="D17" s="9"/>
      <c r="E17" s="9"/>
      <c r="F17" s="9"/>
      <c r="G17" s="9"/>
      <c r="H17" s="9"/>
      <c r="I17" s="10"/>
      <c r="K17" s="8"/>
      <c r="L17" s="9"/>
      <c r="M17" s="9"/>
      <c r="N17" s="9"/>
      <c r="O17" s="9"/>
      <c r="P17" s="9"/>
      <c r="Q17" s="9"/>
      <c r="R17" s="10"/>
      <c r="T17" s="8"/>
      <c r="U17" s="9"/>
      <c r="V17" s="9"/>
      <c r="W17" s="9"/>
      <c r="X17" s="9"/>
      <c r="Y17" s="9"/>
      <c r="Z17" s="9"/>
      <c r="AA17" s="10"/>
    </row>
    <row r="18" spans="2:27" ht="15">
      <c r="B18" s="16"/>
      <c r="C18" s="12" t="s">
        <v>11</v>
      </c>
      <c r="D18" s="13" t="str">
        <f>+D3</f>
        <v>Anno 1</v>
      </c>
      <c r="E18" s="13" t="str">
        <f>+E3</f>
        <v>Anno 2</v>
      </c>
      <c r="F18" s="13" t="str">
        <f>+F3</f>
        <v>Anno 3</v>
      </c>
      <c r="G18" s="13" t="str">
        <f>+G3</f>
        <v>Anno 4</v>
      </c>
      <c r="H18" s="13" t="str">
        <f>+H3</f>
        <v>Anno 5</v>
      </c>
      <c r="I18" s="31"/>
      <c r="K18" s="16"/>
      <c r="L18" s="12" t="s">
        <v>12</v>
      </c>
      <c r="M18" s="13" t="str">
        <f>+D18</f>
        <v>Anno 1</v>
      </c>
      <c r="N18" s="13" t="str">
        <f>+E18</f>
        <v>Anno 2</v>
      </c>
      <c r="O18" s="13" t="str">
        <f>+F18</f>
        <v>Anno 3</v>
      </c>
      <c r="P18" s="13" t="str">
        <f>+G18</f>
        <v>Anno 4</v>
      </c>
      <c r="Q18" s="13" t="str">
        <f>+H18</f>
        <v>Anno 5</v>
      </c>
      <c r="R18" s="31"/>
      <c r="T18" s="16"/>
      <c r="U18" s="12" t="s">
        <v>355</v>
      </c>
      <c r="V18" s="13" t="str">
        <f>+M18</f>
        <v>Anno 1</v>
      </c>
      <c r="W18" s="13" t="str">
        <f>+N18</f>
        <v>Anno 2</v>
      </c>
      <c r="X18" s="13" t="str">
        <f>+O18</f>
        <v>Anno 3</v>
      </c>
      <c r="Y18" s="13" t="str">
        <f>+P18</f>
        <v>Anno 4</v>
      </c>
      <c r="Z18" s="13" t="str">
        <f>+Q18</f>
        <v>Anno 5</v>
      </c>
      <c r="AA18" s="31"/>
    </row>
    <row r="19" spans="2:27" ht="15">
      <c r="B19" s="16"/>
      <c r="C19" s="17" t="str">
        <f>+C4</f>
        <v>Tipologia 1</v>
      </c>
      <c r="D19" s="28">
        <f>+IF(Input!$G34=0,0,IF(Input!$G34=30,((D4+V19)/12),IF(Input!$G34=60,(D4+V19)/6,IF(Input!$G34=90,(D4+V19)/4,IF(Input!$G34=120,(D4+V19)/3,IF(Input!$G34=150,(D4+V19)*0.416667,(D4+V19)/2))))))</f>
        <v>0</v>
      </c>
      <c r="E19" s="28">
        <f>+IF(Input!$G34=0,0,IF(Input!$G34=30,((E4+W19)/12),IF(Input!$G34=60,(E4+W19)/6,IF(Input!$G34=90,(E4+W19)/4,IF(Input!$G34=120,(E4+W19)/3,IF(Input!$G34=150,(E4+W19)*0.416667,(E4+W19)/2))))))</f>
        <v>0</v>
      </c>
      <c r="F19" s="28">
        <f>+IF(Input!$G34=0,0,IF(Input!$G34=30,((F4+X19)/12),IF(Input!$G34=60,(F4+X19)/6,IF(Input!$G34=90,(F4+X19)/4,IF(Input!$G34=120,(F4+X19)/3,IF(Input!$G34=150,(F4+X19)*0.416667,(F4+X19)/2))))))</f>
        <v>0</v>
      </c>
      <c r="G19" s="28">
        <f>+IF(Input!$G34=0,0,IF(Input!$G34=30,((G4+Y19)/12),IF(Input!$G34=60,(G4+Y19)/6,IF(Input!$G34=90,(G4+Y19)/4,IF(Input!$G34=120,(G4+Y19)/3,IF(Input!$G34=150,(G4+Y19)*0.416667,(G4+Y19)/2))))))</f>
        <v>0</v>
      </c>
      <c r="H19" s="28">
        <f>+IF(Input!$G34=0,0,IF(Input!$G34=30,((H4+Z19)/12),IF(Input!$G34=60,(H4+Z19)/6,IF(Input!$G34=90,(H4+Z19)/4,IF(Input!$G34=120,(H4+Z19)/3,IF(Input!$G34=150,(H4+Z19)*0.416667,(H4+Z19)/2))))))</f>
        <v>0</v>
      </c>
      <c r="I19" s="15"/>
      <c r="K19" s="16"/>
      <c r="L19" s="17" t="str">
        <f>+C19</f>
        <v>Tipologia 1</v>
      </c>
      <c r="M19" s="28">
        <f>+Input!$F34*D4</f>
        <v>15840</v>
      </c>
      <c r="N19" s="28">
        <f>+Input!$F34*E4</f>
        <v>20240</v>
      </c>
      <c r="O19" s="28">
        <f>+Input!$F34*F4</f>
        <v>22880</v>
      </c>
      <c r="P19" s="28">
        <f>+Input!$F34*G4</f>
        <v>26400</v>
      </c>
      <c r="Q19" s="28">
        <f>+Input!$F34*H4</f>
        <v>29040</v>
      </c>
      <c r="R19" s="15"/>
      <c r="T19" s="16"/>
      <c r="U19" s="17" t="str">
        <f>+L19</f>
        <v>Tipologia 1</v>
      </c>
      <c r="V19" s="28">
        <f>+M19/12</f>
        <v>1320</v>
      </c>
      <c r="W19" s="28">
        <f aca="true" t="shared" si="0" ref="W19:Z27">+N19/12</f>
        <v>1686.6666666666667</v>
      </c>
      <c r="X19" s="28">
        <f t="shared" si="0"/>
        <v>1906.6666666666667</v>
      </c>
      <c r="Y19" s="28">
        <f t="shared" si="0"/>
        <v>2200</v>
      </c>
      <c r="Z19" s="28">
        <f t="shared" si="0"/>
        <v>2420</v>
      </c>
      <c r="AA19" s="15"/>
    </row>
    <row r="20" spans="2:27" ht="15">
      <c r="B20" s="16"/>
      <c r="C20" s="17" t="str">
        <f aca="true" t="shared" si="1" ref="C20:C28">+C5</f>
        <v>Tipologia 2</v>
      </c>
      <c r="D20" s="28">
        <f>+IF(Input!$G35=0,0,IF(Input!$G35=30,((D5+V20)/12),IF(Input!$G35=60,(D5+V20)/6,IF(Input!$G35=90,(D5+V20)/4,IF(Input!$G35=120,(D5+V20)/3,IF(Input!$G35=150,(D5+V20)*0.416667,(D5+V20)/2))))))</f>
        <v>0</v>
      </c>
      <c r="E20" s="28">
        <f>+IF(Input!$G35=0,0,IF(Input!$G35=30,((E5+W20)/12),IF(Input!$G35=60,(E5+W20)/6,IF(Input!$G35=90,(E5+W20)/4,IF(Input!$G35=120,(E5+W20)/3,IF(Input!$G35=150,(E5+W20)*0.416667,(E5+W20)/2))))))</f>
        <v>0</v>
      </c>
      <c r="F20" s="28">
        <f>+IF(Input!$G35=0,0,IF(Input!$G35=30,((F5+X20)/12),IF(Input!$G35=60,(F5+X20)/6,IF(Input!$G35=90,(F5+X20)/4,IF(Input!$G35=120,(F5+X20)/3,IF(Input!$G35=150,(F5+X20)*0.416667,(F5+X20)/2))))))</f>
        <v>0</v>
      </c>
      <c r="G20" s="28">
        <f>+IF(Input!$G35=0,0,IF(Input!$G35=30,((G5+Y20)/12),IF(Input!$G35=60,(G5+Y20)/6,IF(Input!$G35=90,(G5+Y20)/4,IF(Input!$G35=120,(G5+Y20)/3,IF(Input!$G35=150,(G5+Y20)*0.416667,(G5+Y20)/2))))))</f>
        <v>0</v>
      </c>
      <c r="H20" s="28">
        <f>+IF(Input!$G35=0,0,IF(Input!$G35=30,((H5+Z20)/12),IF(Input!$G35=60,(H5+Z20)/6,IF(Input!$G35=90,(H5+Z20)/4,IF(Input!$G35=120,(H5+Z20)/3,IF(Input!$G35=150,(H5+Z20)*0.416667,(H5+Z20)/2))))))</f>
        <v>0</v>
      </c>
      <c r="I20" s="15"/>
      <c r="K20" s="16"/>
      <c r="L20" s="17" t="str">
        <f aca="true" t="shared" si="2" ref="L20:L27">+C20</f>
        <v>Tipologia 2</v>
      </c>
      <c r="M20" s="28">
        <f>+Input!$F35*D5</f>
        <v>0</v>
      </c>
      <c r="N20" s="28">
        <f>+Input!$F35*E5</f>
        <v>0</v>
      </c>
      <c r="O20" s="28">
        <f>+Input!$F35*F5</f>
        <v>0</v>
      </c>
      <c r="P20" s="28">
        <f>+Input!$F35*G5</f>
        <v>0</v>
      </c>
      <c r="Q20" s="28">
        <f>+Input!$F35*H5</f>
        <v>0</v>
      </c>
      <c r="R20" s="15"/>
      <c r="T20" s="16"/>
      <c r="U20" s="17" t="str">
        <f aca="true" t="shared" si="3" ref="U20:U27">+L20</f>
        <v>Tipologia 2</v>
      </c>
      <c r="V20" s="28">
        <f aca="true" t="shared" si="4" ref="V20:V27">+M20/12</f>
        <v>0</v>
      </c>
      <c r="W20" s="28">
        <f t="shared" si="0"/>
        <v>0</v>
      </c>
      <c r="X20" s="28">
        <f t="shared" si="0"/>
        <v>0</v>
      </c>
      <c r="Y20" s="28">
        <f t="shared" si="0"/>
        <v>0</v>
      </c>
      <c r="Z20" s="28">
        <f t="shared" si="0"/>
        <v>0</v>
      </c>
      <c r="AA20" s="15"/>
    </row>
    <row r="21" spans="2:27" ht="15">
      <c r="B21" s="16"/>
      <c r="C21" s="17" t="str">
        <f t="shared" si="1"/>
        <v>Tipologia 3</v>
      </c>
      <c r="D21" s="28">
        <f>+IF(Input!$G36=0,0,IF(Input!$G36=30,((D6+V21)/12),IF(Input!$G36=60,(D6+V21)/6,IF(Input!$G36=90,(D6+V21)/4,IF(Input!$G36=120,(D6+V21)/3,IF(Input!$G36=150,(D6+V21)*0.416667,(D6+V21)/2))))))</f>
        <v>0</v>
      </c>
      <c r="E21" s="28">
        <f>+IF(Input!$G36=0,0,IF(Input!$G36=30,((E6+W21)/12),IF(Input!$G36=60,(E6+W21)/6,IF(Input!$G36=90,(E6+W21)/4,IF(Input!$G36=120,(E6+W21)/3,IF(Input!$G36=150,(E6+W21)*0.416667,(E6+W21)/2))))))</f>
        <v>0</v>
      </c>
      <c r="F21" s="28">
        <f>+IF(Input!$G36=0,0,IF(Input!$G36=30,((F6+X21)/12),IF(Input!$G36=60,(F6+X21)/6,IF(Input!$G36=90,(F6+X21)/4,IF(Input!$G36=120,(F6+X21)/3,IF(Input!$G36=150,(F6+X21)*0.416667,(F6+X21)/2))))))</f>
        <v>0</v>
      </c>
      <c r="G21" s="28">
        <f>+IF(Input!$G36=0,0,IF(Input!$G36=30,((G6+Y21)/12),IF(Input!$G36=60,(G6+Y21)/6,IF(Input!$G36=90,(G6+Y21)/4,IF(Input!$G36=120,(G6+Y21)/3,IF(Input!$G36=150,(G6+Y21)*0.416667,(G6+Y21)/2))))))</f>
        <v>0</v>
      </c>
      <c r="H21" s="28">
        <f>+IF(Input!$G36=0,0,IF(Input!$G36=30,((H6+Z21)/12),IF(Input!$G36=60,(H6+Z21)/6,IF(Input!$G36=90,(H6+Z21)/4,IF(Input!$G36=120,(H6+Z21)/3,IF(Input!$G36=150,(H6+Z21)*0.416667,(H6+Z21)/2))))))</f>
        <v>0</v>
      </c>
      <c r="I21" s="15"/>
      <c r="K21" s="16"/>
      <c r="L21" s="17" t="str">
        <f t="shared" si="2"/>
        <v>Tipologia 3</v>
      </c>
      <c r="M21" s="28">
        <f>+Input!$F36*D6</f>
        <v>0</v>
      </c>
      <c r="N21" s="28">
        <f>+Input!$F36*E6</f>
        <v>0</v>
      </c>
      <c r="O21" s="28">
        <f>+Input!$F36*F6</f>
        <v>0</v>
      </c>
      <c r="P21" s="28">
        <f>+Input!$F36*G6</f>
        <v>0</v>
      </c>
      <c r="Q21" s="28">
        <f>+Input!$F36*H6</f>
        <v>0</v>
      </c>
      <c r="R21" s="15"/>
      <c r="T21" s="16"/>
      <c r="U21" s="17" t="str">
        <f t="shared" si="3"/>
        <v>Tipologia 3</v>
      </c>
      <c r="V21" s="28">
        <f t="shared" si="4"/>
        <v>0</v>
      </c>
      <c r="W21" s="28">
        <f t="shared" si="0"/>
        <v>0</v>
      </c>
      <c r="X21" s="28">
        <f t="shared" si="0"/>
        <v>0</v>
      </c>
      <c r="Y21" s="28">
        <f t="shared" si="0"/>
        <v>0</v>
      </c>
      <c r="Z21" s="28">
        <f t="shared" si="0"/>
        <v>0</v>
      </c>
      <c r="AA21" s="15"/>
    </row>
    <row r="22" spans="2:27" ht="15">
      <c r="B22" s="16"/>
      <c r="C22" s="17" t="str">
        <f t="shared" si="1"/>
        <v>Tipologia 4</v>
      </c>
      <c r="D22" s="28">
        <f>+IF(Input!$G37=0,0,IF(Input!$G37=30,((D7+V22)/12),IF(Input!$G37=60,(D7+V22)/6,IF(Input!$G37=90,(D7+V22)/4,IF(Input!$G37=120,(D7+V22)/3,IF(Input!$G37=150,(D7+V22)*0.416667,(D7+V22)/2))))))</f>
        <v>0</v>
      </c>
      <c r="E22" s="28">
        <f>+IF(Input!$G37=0,0,IF(Input!$G37=30,((E7+W22)/12),IF(Input!$G37=60,(E7+W22)/6,IF(Input!$G37=90,(E7+W22)/4,IF(Input!$G37=120,(E7+W22)/3,IF(Input!$G37=150,(E7+W22)*0.416667,(E7+W22)/2))))))</f>
        <v>0</v>
      </c>
      <c r="F22" s="28">
        <f>+IF(Input!$G37=0,0,IF(Input!$G37=30,((F7+X22)/12),IF(Input!$G37=60,(F7+X22)/6,IF(Input!$G37=90,(F7+X22)/4,IF(Input!$G37=120,(F7+X22)/3,IF(Input!$G37=150,(F7+X22)*0.416667,(F7+X22)/2))))))</f>
        <v>0</v>
      </c>
      <c r="G22" s="28">
        <f>+IF(Input!$G37=0,0,IF(Input!$G37=30,((G7+Y22)/12),IF(Input!$G37=60,(G7+Y22)/6,IF(Input!$G37=90,(G7+Y22)/4,IF(Input!$G37=120,(G7+Y22)/3,IF(Input!$G37=150,(G7+Y22)*0.416667,(G7+Y22)/2))))))</f>
        <v>0</v>
      </c>
      <c r="H22" s="28">
        <f>+IF(Input!$G37=0,0,IF(Input!$G37=30,((H7+Z22)/12),IF(Input!$G37=60,(H7+Z22)/6,IF(Input!$G37=90,(H7+Z22)/4,IF(Input!$G37=120,(H7+Z22)/3,IF(Input!$G37=150,(H7+Z22)*0.416667,(H7+Z22)/2))))))</f>
        <v>0</v>
      </c>
      <c r="I22" s="15"/>
      <c r="K22" s="16"/>
      <c r="L22" s="17" t="str">
        <f t="shared" si="2"/>
        <v>Tipologia 4</v>
      </c>
      <c r="M22" s="28">
        <f>+Input!$F37*D7</f>
        <v>0</v>
      </c>
      <c r="N22" s="28">
        <f>+Input!$F37*E7</f>
        <v>0</v>
      </c>
      <c r="O22" s="28">
        <f>+Input!$F37*F7</f>
        <v>0</v>
      </c>
      <c r="P22" s="28">
        <f>+Input!$F37*G7</f>
        <v>0</v>
      </c>
      <c r="Q22" s="28">
        <f>+Input!$F37*H7</f>
        <v>0</v>
      </c>
      <c r="R22" s="15"/>
      <c r="T22" s="16"/>
      <c r="U22" s="17" t="str">
        <f t="shared" si="3"/>
        <v>Tipologia 4</v>
      </c>
      <c r="V22" s="28">
        <f t="shared" si="4"/>
        <v>0</v>
      </c>
      <c r="W22" s="28">
        <f t="shared" si="0"/>
        <v>0</v>
      </c>
      <c r="X22" s="28">
        <f t="shared" si="0"/>
        <v>0</v>
      </c>
      <c r="Y22" s="28">
        <f t="shared" si="0"/>
        <v>0</v>
      </c>
      <c r="Z22" s="28">
        <f t="shared" si="0"/>
        <v>0</v>
      </c>
      <c r="AA22" s="15"/>
    </row>
    <row r="23" spans="2:27" ht="15">
      <c r="B23" s="16"/>
      <c r="C23" s="17" t="str">
        <f t="shared" si="1"/>
        <v>Tipologia 5</v>
      </c>
      <c r="D23" s="28">
        <f>+IF(Input!$G38=0,0,IF(Input!$G38=30,((D8+V23)/12),IF(Input!$G38=60,(D8+V23)/6,IF(Input!$G38=90,(D8+V23)/4,IF(Input!$G38=120,(D8+V23)/3,IF(Input!$G38=150,(D8+V23)*0.416667,(D8+V23)/2))))))</f>
        <v>0</v>
      </c>
      <c r="E23" s="28">
        <f>+IF(Input!$G38=0,0,IF(Input!$G38=30,((E8+W23)/12),IF(Input!$G38=60,(E8+W23)/6,IF(Input!$G38=90,(E8+W23)/4,IF(Input!$G38=120,(E8+W23)/3,IF(Input!$G38=150,(E8+W23)*0.416667,(E8+W23)/2))))))</f>
        <v>0</v>
      </c>
      <c r="F23" s="28">
        <f>+IF(Input!$G38=0,0,IF(Input!$G38=30,((F8+X23)/12),IF(Input!$G38=60,(F8+X23)/6,IF(Input!$G38=90,(F8+X23)/4,IF(Input!$G38=120,(F8+X23)/3,IF(Input!$G38=150,(F8+X23)*0.416667,(F8+X23)/2))))))</f>
        <v>0</v>
      </c>
      <c r="G23" s="28">
        <f>+IF(Input!$G38=0,0,IF(Input!$G38=30,((G8+Y23)/12),IF(Input!$G38=60,(G8+Y23)/6,IF(Input!$G38=90,(G8+Y23)/4,IF(Input!$G38=120,(G8+Y23)/3,IF(Input!$G38=150,(G8+Y23)*0.416667,(G8+Y23)/2))))))</f>
        <v>0</v>
      </c>
      <c r="H23" s="28">
        <f>+IF(Input!$G38=0,0,IF(Input!$G38=30,((H8+Z23)/12),IF(Input!$G38=60,(H8+Z23)/6,IF(Input!$G38=90,(H8+Z23)/4,IF(Input!$G38=120,(H8+Z23)/3,IF(Input!$G38=150,(H8+Z23)*0.416667,(H8+Z23)/2))))))</f>
        <v>0</v>
      </c>
      <c r="I23" s="15"/>
      <c r="K23" s="16"/>
      <c r="L23" s="17" t="str">
        <f t="shared" si="2"/>
        <v>Tipologia 5</v>
      </c>
      <c r="M23" s="28">
        <f>+Input!$F38*D8</f>
        <v>0</v>
      </c>
      <c r="N23" s="28">
        <f>+Input!$F38*E8</f>
        <v>0</v>
      </c>
      <c r="O23" s="28">
        <f>+Input!$F38*F8</f>
        <v>0</v>
      </c>
      <c r="P23" s="28">
        <f>+Input!$F38*G8</f>
        <v>0</v>
      </c>
      <c r="Q23" s="28">
        <f>+Input!$F38*H8</f>
        <v>0</v>
      </c>
      <c r="R23" s="15"/>
      <c r="T23" s="16"/>
      <c r="U23" s="17" t="str">
        <f t="shared" si="3"/>
        <v>Tipologia 5</v>
      </c>
      <c r="V23" s="28">
        <f t="shared" si="4"/>
        <v>0</v>
      </c>
      <c r="W23" s="28">
        <f t="shared" si="0"/>
        <v>0</v>
      </c>
      <c r="X23" s="28">
        <f t="shared" si="0"/>
        <v>0</v>
      </c>
      <c r="Y23" s="28">
        <f t="shared" si="0"/>
        <v>0</v>
      </c>
      <c r="Z23" s="28">
        <f t="shared" si="0"/>
        <v>0</v>
      </c>
      <c r="AA23" s="15"/>
    </row>
    <row r="24" spans="2:27" ht="15">
      <c r="B24" s="16"/>
      <c r="C24" s="17" t="str">
        <f t="shared" si="1"/>
        <v>Tipologia 6</v>
      </c>
      <c r="D24" s="28">
        <f>+IF(Input!$G39=0,0,IF(Input!$G39=30,((D9+V24)/12),IF(Input!$G39=60,(D9+V24)/6,IF(Input!$G39=90,(D9+V24)/4,IF(Input!$G39=120,(D9+V24)/3,IF(Input!$G39=150,(D9+V24)*0.416667,(D9+V24)/2))))))</f>
        <v>0</v>
      </c>
      <c r="E24" s="28">
        <f>+IF(Input!$G39=0,0,IF(Input!$G39=30,((E9+W24)/12),IF(Input!$G39=60,(E9+W24)/6,IF(Input!$G39=90,(E9+W24)/4,IF(Input!$G39=120,(E9+W24)/3,IF(Input!$G39=150,(E9+W24)*0.416667,(E9+W24)/2))))))</f>
        <v>0</v>
      </c>
      <c r="F24" s="28">
        <f>+IF(Input!$G39=0,0,IF(Input!$G39=30,((F9+X24)/12),IF(Input!$G39=60,(F9+X24)/6,IF(Input!$G39=90,(F9+X24)/4,IF(Input!$G39=120,(F9+X24)/3,IF(Input!$G39=150,(F9+X24)*0.416667,(F9+X24)/2))))))</f>
        <v>0</v>
      </c>
      <c r="G24" s="28">
        <f>+IF(Input!$G39=0,0,IF(Input!$G39=30,((G9+Y24)/12),IF(Input!$G39=60,(G9+Y24)/6,IF(Input!$G39=90,(G9+Y24)/4,IF(Input!$G39=120,(G9+Y24)/3,IF(Input!$G39=150,(G9+Y24)*0.416667,(G9+Y24)/2))))))</f>
        <v>0</v>
      </c>
      <c r="H24" s="28">
        <f>+IF(Input!$G39=0,0,IF(Input!$G39=30,((H9+Z24)/12),IF(Input!$G39=60,(H9+Z24)/6,IF(Input!$G39=90,(H9+Z24)/4,IF(Input!$G39=120,(H9+Z24)/3,IF(Input!$G39=150,(H9+Z24)*0.416667,(H9+Z24)/2))))))</f>
        <v>0</v>
      </c>
      <c r="I24" s="15"/>
      <c r="K24" s="16"/>
      <c r="L24" s="17" t="str">
        <f t="shared" si="2"/>
        <v>Tipologia 6</v>
      </c>
      <c r="M24" s="28">
        <f>+Input!$F39*D9</f>
        <v>0</v>
      </c>
      <c r="N24" s="28">
        <f>+Input!$F39*E9</f>
        <v>0</v>
      </c>
      <c r="O24" s="28">
        <f>+Input!$F39*F9</f>
        <v>0</v>
      </c>
      <c r="P24" s="28">
        <f>+Input!$F39*G9</f>
        <v>0</v>
      </c>
      <c r="Q24" s="28">
        <f>+Input!$F39*H9</f>
        <v>0</v>
      </c>
      <c r="R24" s="15"/>
      <c r="T24" s="16"/>
      <c r="U24" s="17" t="str">
        <f t="shared" si="3"/>
        <v>Tipologia 6</v>
      </c>
      <c r="V24" s="28">
        <f t="shared" si="4"/>
        <v>0</v>
      </c>
      <c r="W24" s="28">
        <f t="shared" si="0"/>
        <v>0</v>
      </c>
      <c r="X24" s="28">
        <f t="shared" si="0"/>
        <v>0</v>
      </c>
      <c r="Y24" s="28">
        <f t="shared" si="0"/>
        <v>0</v>
      </c>
      <c r="Z24" s="28">
        <f t="shared" si="0"/>
        <v>0</v>
      </c>
      <c r="AA24" s="15"/>
    </row>
    <row r="25" spans="2:27" ht="15">
      <c r="B25" s="16"/>
      <c r="C25" s="17" t="str">
        <f t="shared" si="1"/>
        <v>Tipologia 7</v>
      </c>
      <c r="D25" s="28">
        <f>+IF(Input!$G40=0,0,IF(Input!$G40=30,((D10+V25)/12),IF(Input!$G40=60,(D10+V25)/6,IF(Input!$G40=90,(D10+V25)/4,IF(Input!$G40=120,(D10+V25)/3,IF(Input!$G40=150,(D10+V25)*0.416667,(D10+V25)/2))))))</f>
        <v>0</v>
      </c>
      <c r="E25" s="28">
        <f>+IF(Input!$G40=0,0,IF(Input!$G40=30,((E10+W25)/12),IF(Input!$G40=60,(E10+W25)/6,IF(Input!$G40=90,(E10+W25)/4,IF(Input!$G40=120,(E10+W25)/3,IF(Input!$G40=150,(E10+W25)*0.416667,(E10+W25)/2))))))</f>
        <v>0</v>
      </c>
      <c r="F25" s="28">
        <f>+IF(Input!$G40=0,0,IF(Input!$G40=30,((F10+X25)/12),IF(Input!$G40=60,(F10+X25)/6,IF(Input!$G40=90,(F10+X25)/4,IF(Input!$G40=120,(F10+X25)/3,IF(Input!$G40=150,(F10+X25)*0.416667,(F10+X25)/2))))))</f>
        <v>0</v>
      </c>
      <c r="G25" s="28">
        <f>+IF(Input!$G40=0,0,IF(Input!$G40=30,((G10+Y25)/12),IF(Input!$G40=60,(G10+Y25)/6,IF(Input!$G40=90,(G10+Y25)/4,IF(Input!$G40=120,(G10+Y25)/3,IF(Input!$G40=150,(G10+Y25)*0.416667,(G10+Y25)/2))))))</f>
        <v>0</v>
      </c>
      <c r="H25" s="28">
        <f>+IF(Input!$G40=0,0,IF(Input!$G40=30,((H10+Z25)/12),IF(Input!$G40=60,(H10+Z25)/6,IF(Input!$G40=90,(H10+Z25)/4,IF(Input!$G40=120,(H10+Z25)/3,IF(Input!$G40=150,(H10+Z25)*0.416667,(H10+Z25)/2))))))</f>
        <v>0</v>
      </c>
      <c r="I25" s="15"/>
      <c r="K25" s="16"/>
      <c r="L25" s="17" t="str">
        <f t="shared" si="2"/>
        <v>Tipologia 7</v>
      </c>
      <c r="M25" s="28">
        <f>+Input!$F40*D10</f>
        <v>0</v>
      </c>
      <c r="N25" s="28">
        <f>+Input!$F40*E10</f>
        <v>0</v>
      </c>
      <c r="O25" s="28">
        <f>+Input!$F40*F10</f>
        <v>0</v>
      </c>
      <c r="P25" s="28">
        <f>+Input!$F40*G10</f>
        <v>0</v>
      </c>
      <c r="Q25" s="28">
        <f>+Input!$F40*H10</f>
        <v>0</v>
      </c>
      <c r="R25" s="15"/>
      <c r="T25" s="16"/>
      <c r="U25" s="17" t="str">
        <f t="shared" si="3"/>
        <v>Tipologia 7</v>
      </c>
      <c r="V25" s="28">
        <f t="shared" si="4"/>
        <v>0</v>
      </c>
      <c r="W25" s="28">
        <f t="shared" si="0"/>
        <v>0</v>
      </c>
      <c r="X25" s="28">
        <f t="shared" si="0"/>
        <v>0</v>
      </c>
      <c r="Y25" s="28">
        <f t="shared" si="0"/>
        <v>0</v>
      </c>
      <c r="Z25" s="28">
        <f t="shared" si="0"/>
        <v>0</v>
      </c>
      <c r="AA25" s="15"/>
    </row>
    <row r="26" spans="2:27" ht="15">
      <c r="B26" s="16"/>
      <c r="C26" s="17" t="str">
        <f t="shared" si="1"/>
        <v>Tipologia 8</v>
      </c>
      <c r="D26" s="28">
        <f>+IF(Input!$G41=0,0,IF(Input!$G41=30,((D11+V26)/12),IF(Input!$G41=60,(D11+V26)/6,IF(Input!$G41=90,(D11+V26)/4,IF(Input!$G41=120,(D11+V26)/3,IF(Input!$G41=150,(D11+V26)*0.416667,(D11+V26)/2))))))</f>
        <v>0</v>
      </c>
      <c r="E26" s="28">
        <f>+IF(Input!$G41=0,0,IF(Input!$G41=30,((E11+W26)/12),IF(Input!$G41=60,(E11+W26)/6,IF(Input!$G41=90,(E11+W26)/4,IF(Input!$G41=120,(E11+W26)/3,IF(Input!$G41=150,(E11+W26)*0.416667,(E11+W26)/2))))))</f>
        <v>0</v>
      </c>
      <c r="F26" s="28">
        <f>+IF(Input!$G41=0,0,IF(Input!$G41=30,((F11+X26)/12),IF(Input!$G41=60,(F11+X26)/6,IF(Input!$G41=90,(F11+X26)/4,IF(Input!$G41=120,(F11+X26)/3,IF(Input!$G41=150,(F11+X26)*0.416667,(F11+X26)/2))))))</f>
        <v>0</v>
      </c>
      <c r="G26" s="28">
        <f>+IF(Input!$G41=0,0,IF(Input!$G41=30,((G11+Y26)/12),IF(Input!$G41=60,(G11+Y26)/6,IF(Input!$G41=90,(G11+Y26)/4,IF(Input!$G41=120,(G11+Y26)/3,IF(Input!$G41=150,(G11+Y26)*0.416667,(G11+Y26)/2))))))</f>
        <v>0</v>
      </c>
      <c r="H26" s="28">
        <f>+IF(Input!$G41=0,0,IF(Input!$G41=30,((H11+Z26)/12),IF(Input!$G41=60,(H11+Z26)/6,IF(Input!$G41=90,(H11+Z26)/4,IF(Input!$G41=120,(H11+Z26)/3,IF(Input!$G41=150,(H11+Z26)*0.416667,(H11+Z26)/2))))))</f>
        <v>0</v>
      </c>
      <c r="I26" s="15"/>
      <c r="K26" s="16"/>
      <c r="L26" s="17" t="str">
        <f t="shared" si="2"/>
        <v>Tipologia 8</v>
      </c>
      <c r="M26" s="28">
        <f>+Input!$F41*D11</f>
        <v>0</v>
      </c>
      <c r="N26" s="28">
        <f>+Input!$F41*E11</f>
        <v>0</v>
      </c>
      <c r="O26" s="28">
        <f>+Input!$F41*F11</f>
        <v>0</v>
      </c>
      <c r="P26" s="28">
        <f>+Input!$F41*G11</f>
        <v>0</v>
      </c>
      <c r="Q26" s="28">
        <f>+Input!$F41*H11</f>
        <v>0</v>
      </c>
      <c r="R26" s="15"/>
      <c r="T26" s="16"/>
      <c r="U26" s="17" t="str">
        <f t="shared" si="3"/>
        <v>Tipologia 8</v>
      </c>
      <c r="V26" s="28">
        <f t="shared" si="4"/>
        <v>0</v>
      </c>
      <c r="W26" s="28">
        <f t="shared" si="0"/>
        <v>0</v>
      </c>
      <c r="X26" s="28">
        <f t="shared" si="0"/>
        <v>0</v>
      </c>
      <c r="Y26" s="28">
        <f t="shared" si="0"/>
        <v>0</v>
      </c>
      <c r="Z26" s="28">
        <f t="shared" si="0"/>
        <v>0</v>
      </c>
      <c r="AA26" s="15"/>
    </row>
    <row r="27" spans="2:27" ht="15">
      <c r="B27" s="16"/>
      <c r="C27" s="17" t="str">
        <f t="shared" si="1"/>
        <v>Tipologia 9</v>
      </c>
      <c r="D27" s="28">
        <f>+IF(Input!$G42=0,0,IF(Input!$G42=30,((D12+V27)/12),IF(Input!$G42=60,(D12+V27)/6,IF(Input!$G42=90,(D12+V27)/4,IF(Input!$G42=120,(D12+V27)/3,IF(Input!$G42=150,(D12+V27)*0.416667,(D12+V27)/2))))))</f>
        <v>0</v>
      </c>
      <c r="E27" s="28">
        <f>+IF(Input!$G42=0,0,IF(Input!$G42=30,((E12+W27)/12),IF(Input!$G42=60,(E12+W27)/6,IF(Input!$G42=90,(E12+W27)/4,IF(Input!$G42=120,(E12+W27)/3,IF(Input!$G42=150,(E12+W27)*0.416667,(E12+W27)/2))))))</f>
        <v>0</v>
      </c>
      <c r="F27" s="28">
        <f>+IF(Input!$G42=0,0,IF(Input!$G42=30,((F12+X27)/12),IF(Input!$G42=60,(F12+X27)/6,IF(Input!$G42=90,(F12+X27)/4,IF(Input!$G42=120,(F12+X27)/3,IF(Input!$G42=150,(F12+X27)*0.416667,(F12+X27)/2))))))</f>
        <v>0</v>
      </c>
      <c r="G27" s="28">
        <f>+IF(Input!$G42=0,0,IF(Input!$G42=30,((G12+Y27)/12),IF(Input!$G42=60,(G12+Y27)/6,IF(Input!$G42=90,(G12+Y27)/4,IF(Input!$G42=120,(G12+Y27)/3,IF(Input!$G42=150,(G12+Y27)*0.416667,(G12+Y27)/2))))))</f>
        <v>0</v>
      </c>
      <c r="H27" s="28">
        <f>+IF(Input!$G42=0,0,IF(Input!$G42=30,((H12+Z27)/12),IF(Input!$G42=60,(H12+Z27)/6,IF(Input!$G42=90,(H12+Z27)/4,IF(Input!$G42=120,(H12+Z27)/3,IF(Input!$G42=150,(H12+Z27)*0.416667,(H12+Z27)/2))))))</f>
        <v>0</v>
      </c>
      <c r="I27" s="15"/>
      <c r="K27" s="16"/>
      <c r="L27" s="17" t="str">
        <f t="shared" si="2"/>
        <v>Tipologia 9</v>
      </c>
      <c r="M27" s="28">
        <f>+Input!$F42*D12</f>
        <v>0</v>
      </c>
      <c r="N27" s="28">
        <f>+Input!$F42*E12</f>
        <v>0</v>
      </c>
      <c r="O27" s="28">
        <f>+Input!$F42*F12</f>
        <v>0</v>
      </c>
      <c r="P27" s="28">
        <f>+Input!$F42*G12</f>
        <v>0</v>
      </c>
      <c r="Q27" s="28">
        <f>+Input!$F42*H12</f>
        <v>0</v>
      </c>
      <c r="R27" s="15"/>
      <c r="T27" s="16"/>
      <c r="U27" s="17" t="str">
        <f t="shared" si="3"/>
        <v>Tipologia 9</v>
      </c>
      <c r="V27" s="28">
        <f t="shared" si="4"/>
        <v>0</v>
      </c>
      <c r="W27" s="28">
        <f t="shared" si="0"/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15"/>
    </row>
    <row r="28" spans="2:27" ht="15">
      <c r="B28" s="16"/>
      <c r="C28" s="17" t="str">
        <f t="shared" si="1"/>
        <v>TOTALE</v>
      </c>
      <c r="D28" s="29">
        <f>SUM(D19:D27)</f>
        <v>0</v>
      </c>
      <c r="E28" s="29">
        <f>SUM(E19:E27)</f>
        <v>0</v>
      </c>
      <c r="F28" s="29">
        <f>SUM(F19:F27)</f>
        <v>0</v>
      </c>
      <c r="G28" s="29">
        <f>SUM(G19:G27)</f>
        <v>0</v>
      </c>
      <c r="H28" s="29">
        <f>SUM(H19:H27)</f>
        <v>0</v>
      </c>
      <c r="I28" s="15"/>
      <c r="K28" s="16"/>
      <c r="L28" s="12" t="s">
        <v>15</v>
      </c>
      <c r="M28" s="29">
        <f>SUM(M19:M27)</f>
        <v>15840</v>
      </c>
      <c r="N28" s="29">
        <f>SUM(N19:N27)</f>
        <v>20240</v>
      </c>
      <c r="O28" s="29">
        <f>SUM(O19:O27)</f>
        <v>22880</v>
      </c>
      <c r="P28" s="29">
        <f>SUM(P19:P27)</f>
        <v>26400</v>
      </c>
      <c r="Q28" s="29">
        <f>SUM(Q19:Q27)</f>
        <v>29040</v>
      </c>
      <c r="R28" s="15"/>
      <c r="T28" s="16"/>
      <c r="U28" s="12" t="s">
        <v>356</v>
      </c>
      <c r="V28" s="29">
        <f>SUM(V19:V27)</f>
        <v>1320</v>
      </c>
      <c r="W28" s="29">
        <f>SUM(W19:W27)</f>
        <v>1686.6666666666667</v>
      </c>
      <c r="X28" s="29">
        <f>SUM(X19:X27)</f>
        <v>1906.6666666666667</v>
      </c>
      <c r="Y28" s="29">
        <f>SUM(Y19:Y27)</f>
        <v>2200</v>
      </c>
      <c r="Z28" s="29">
        <f>SUM(Z19:Z27)</f>
        <v>2420</v>
      </c>
      <c r="AA28" s="15"/>
    </row>
    <row r="29" spans="2:27" ht="15.75" thickBot="1">
      <c r="B29" s="18"/>
      <c r="C29" s="19"/>
      <c r="D29" s="19"/>
      <c r="E29" s="19"/>
      <c r="F29" s="19"/>
      <c r="G29" s="19"/>
      <c r="H29" s="19"/>
      <c r="I29" s="20"/>
      <c r="K29" s="18"/>
      <c r="L29" s="19"/>
      <c r="M29" s="19"/>
      <c r="N29" s="19"/>
      <c r="O29" s="19"/>
      <c r="P29" s="19"/>
      <c r="Q29" s="19"/>
      <c r="R29" s="20"/>
      <c r="T29" s="18"/>
      <c r="U29" s="19"/>
      <c r="V29" s="19"/>
      <c r="W29" s="19"/>
      <c r="X29" s="19"/>
      <c r="Y29" s="19"/>
      <c r="Z29" s="19"/>
      <c r="AA29" s="20"/>
    </row>
    <row r="31" ht="15.75" thickBot="1"/>
    <row r="32" spans="2:18" ht="15">
      <c r="B32" s="8"/>
      <c r="C32" s="9"/>
      <c r="D32" s="9"/>
      <c r="E32" s="9"/>
      <c r="F32" s="9"/>
      <c r="G32" s="9"/>
      <c r="H32" s="9"/>
      <c r="I32" s="10"/>
      <c r="K32" s="8"/>
      <c r="L32" s="9"/>
      <c r="M32" s="9"/>
      <c r="N32" s="9"/>
      <c r="O32" s="9"/>
      <c r="P32" s="9"/>
      <c r="Q32" s="9"/>
      <c r="R32" s="10"/>
    </row>
    <row r="33" spans="2:18" ht="15">
      <c r="B33" s="16"/>
      <c r="C33" s="32" t="s">
        <v>23</v>
      </c>
      <c r="D33" s="13" t="e">
        <f>+#REF!</f>
        <v>#REF!</v>
      </c>
      <c r="E33" s="13" t="e">
        <f>+#REF!</f>
        <v>#REF!</v>
      </c>
      <c r="F33" s="13" t="e">
        <f>+#REF!</f>
        <v>#REF!</v>
      </c>
      <c r="G33" s="13" t="e">
        <f>+#REF!</f>
        <v>#REF!</v>
      </c>
      <c r="H33" s="13" t="e">
        <f>+#REF!</f>
        <v>#REF!</v>
      </c>
      <c r="I33" s="15"/>
      <c r="K33" s="16"/>
      <c r="L33" s="32"/>
      <c r="M33" s="13"/>
      <c r="N33" s="13"/>
      <c r="O33" s="13"/>
      <c r="P33" s="13"/>
      <c r="Q33" s="13"/>
      <c r="R33" s="15"/>
    </row>
    <row r="34" spans="2:18" ht="15">
      <c r="B34" s="16"/>
      <c r="C34" s="17" t="str">
        <f>+C4</f>
        <v>Tipologia 1</v>
      </c>
      <c r="D34" s="28">
        <f>+D4+MCL!M19-MCL!D19</f>
        <v>87840</v>
      </c>
      <c r="E34" s="28">
        <f>+E4+MCL!N19-MCL!E19+D19</f>
        <v>112240</v>
      </c>
      <c r="F34" s="28">
        <f>+F4+MCL!O19-MCL!F19+E19</f>
        <v>126880</v>
      </c>
      <c r="G34" s="28">
        <f>+G4+MCL!P19-MCL!G19+F19</f>
        <v>146400</v>
      </c>
      <c r="H34" s="28">
        <f>+H4+MCL!Q19-MCL!H19+G19</f>
        <v>161040</v>
      </c>
      <c r="I34" s="15"/>
      <c r="K34" s="16"/>
      <c r="L34" s="17"/>
      <c r="M34" s="28"/>
      <c r="N34" s="28"/>
      <c r="O34" s="28"/>
      <c r="P34" s="28"/>
      <c r="Q34" s="28"/>
      <c r="R34" s="15"/>
    </row>
    <row r="35" spans="2:18" ht="15">
      <c r="B35" s="16"/>
      <c r="C35" s="17" t="str">
        <f aca="true" t="shared" si="5" ref="C35:C42">+C5</f>
        <v>Tipologia 2</v>
      </c>
      <c r="D35" s="28">
        <f>+D5+MCL!M20-MCL!D20</f>
        <v>0</v>
      </c>
      <c r="E35" s="28">
        <f>+E5+MCL!N20-MCL!E20</f>
        <v>0</v>
      </c>
      <c r="F35" s="28">
        <f>+F5+MCL!O20-MCL!F20</f>
        <v>0</v>
      </c>
      <c r="G35" s="28">
        <f>+G5+MCL!P20-MCL!G20</f>
        <v>0</v>
      </c>
      <c r="H35" s="28">
        <f>+H5+MCL!Q20-MCL!H20</f>
        <v>0</v>
      </c>
      <c r="I35" s="15"/>
      <c r="K35" s="16"/>
      <c r="L35" s="17"/>
      <c r="M35" s="28"/>
      <c r="N35" s="28"/>
      <c r="O35" s="28"/>
      <c r="P35" s="28"/>
      <c r="Q35" s="28"/>
      <c r="R35" s="15"/>
    </row>
    <row r="36" spans="2:18" ht="15">
      <c r="B36" s="16"/>
      <c r="C36" s="17" t="str">
        <f t="shared" si="5"/>
        <v>Tipologia 3</v>
      </c>
      <c r="D36" s="28">
        <f>+D6+MCL!M21-MCL!D21</f>
        <v>0</v>
      </c>
      <c r="E36" s="28">
        <f>+E6+MCL!N21-MCL!E21</f>
        <v>0</v>
      </c>
      <c r="F36" s="28">
        <f>+F6+MCL!O21-MCL!F21</f>
        <v>0</v>
      </c>
      <c r="G36" s="28">
        <f>+G6+MCL!P21-MCL!G21</f>
        <v>0</v>
      </c>
      <c r="H36" s="28">
        <f>+H6+MCL!Q21-MCL!H21</f>
        <v>0</v>
      </c>
      <c r="I36" s="15"/>
      <c r="K36" s="16"/>
      <c r="L36" s="17"/>
      <c r="M36" s="28"/>
      <c r="N36" s="28"/>
      <c r="O36" s="28"/>
      <c r="P36" s="28"/>
      <c r="Q36" s="28"/>
      <c r="R36" s="15"/>
    </row>
    <row r="37" spans="2:18" ht="15">
      <c r="B37" s="16"/>
      <c r="C37" s="17" t="str">
        <f t="shared" si="5"/>
        <v>Tipologia 4</v>
      </c>
      <c r="D37" s="28">
        <f>+D7+MCL!M22-MCL!D22</f>
        <v>0</v>
      </c>
      <c r="E37" s="28">
        <f>+E7+MCL!N22-MCL!E22</f>
        <v>0</v>
      </c>
      <c r="F37" s="28">
        <f>+F7+MCL!O22-MCL!F22</f>
        <v>0</v>
      </c>
      <c r="G37" s="28">
        <f>+G7+MCL!P22-MCL!G22</f>
        <v>0</v>
      </c>
      <c r="H37" s="28">
        <f>+H7+MCL!Q22-MCL!H22</f>
        <v>0</v>
      </c>
      <c r="I37" s="15"/>
      <c r="K37" s="16"/>
      <c r="L37" s="17"/>
      <c r="M37" s="28"/>
      <c r="N37" s="28"/>
      <c r="O37" s="28"/>
      <c r="P37" s="28"/>
      <c r="Q37" s="28"/>
      <c r="R37" s="15"/>
    </row>
    <row r="38" spans="2:18" ht="15">
      <c r="B38" s="16"/>
      <c r="C38" s="17" t="str">
        <f t="shared" si="5"/>
        <v>Tipologia 5</v>
      </c>
      <c r="D38" s="28">
        <f>+D8+MCL!M23-MCL!D23</f>
        <v>0</v>
      </c>
      <c r="E38" s="28">
        <f>+E8+MCL!N23-MCL!E23</f>
        <v>0</v>
      </c>
      <c r="F38" s="28">
        <f>+F8+MCL!O23-MCL!F23</f>
        <v>0</v>
      </c>
      <c r="G38" s="28">
        <f>+G8+MCL!P23-MCL!G23</f>
        <v>0</v>
      </c>
      <c r="H38" s="28">
        <f>+H8+MCL!Q23-MCL!H23</f>
        <v>0</v>
      </c>
      <c r="I38" s="15"/>
      <c r="K38" s="16"/>
      <c r="L38" s="17"/>
      <c r="M38" s="28"/>
      <c r="N38" s="28"/>
      <c r="O38" s="28"/>
      <c r="P38" s="28"/>
      <c r="Q38" s="28"/>
      <c r="R38" s="15"/>
    </row>
    <row r="39" spans="2:18" ht="15">
      <c r="B39" s="16"/>
      <c r="C39" s="17" t="str">
        <f t="shared" si="5"/>
        <v>Tipologia 6</v>
      </c>
      <c r="D39" s="28">
        <f>+D9+MCL!M24-MCL!D24</f>
        <v>0</v>
      </c>
      <c r="E39" s="28">
        <f>+E9+MCL!N24-MCL!E24</f>
        <v>0</v>
      </c>
      <c r="F39" s="28">
        <f>+F9+MCL!O24-MCL!F24</f>
        <v>0</v>
      </c>
      <c r="G39" s="28">
        <f>+G9+MCL!P24-MCL!G24</f>
        <v>0</v>
      </c>
      <c r="H39" s="28">
        <f>+H9+MCL!Q24-MCL!H24</f>
        <v>0</v>
      </c>
      <c r="I39" s="15"/>
      <c r="K39" s="16"/>
      <c r="L39" s="17"/>
      <c r="M39" s="28"/>
      <c r="N39" s="28"/>
      <c r="O39" s="28"/>
      <c r="P39" s="28"/>
      <c r="Q39" s="28"/>
      <c r="R39" s="15"/>
    </row>
    <row r="40" spans="2:18" ht="15">
      <c r="B40" s="16"/>
      <c r="C40" s="17" t="str">
        <f t="shared" si="5"/>
        <v>Tipologia 7</v>
      </c>
      <c r="D40" s="28">
        <f>+D10+MCL!M25-MCL!D25</f>
        <v>0</v>
      </c>
      <c r="E40" s="28">
        <f>+E10+MCL!N25-MCL!E25</f>
        <v>0</v>
      </c>
      <c r="F40" s="28">
        <f>+F10+MCL!O25-MCL!F25</f>
        <v>0</v>
      </c>
      <c r="G40" s="28">
        <f>+G10+MCL!P25-MCL!G25</f>
        <v>0</v>
      </c>
      <c r="H40" s="28">
        <f>+H10+MCL!Q25-MCL!H25</f>
        <v>0</v>
      </c>
      <c r="I40" s="15"/>
      <c r="K40" s="16"/>
      <c r="L40" s="17"/>
      <c r="M40" s="28"/>
      <c r="N40" s="28"/>
      <c r="O40" s="28"/>
      <c r="P40" s="28"/>
      <c r="Q40" s="28"/>
      <c r="R40" s="15"/>
    </row>
    <row r="41" spans="2:18" ht="15">
      <c r="B41" s="16"/>
      <c r="C41" s="17" t="str">
        <f t="shared" si="5"/>
        <v>Tipologia 8</v>
      </c>
      <c r="D41" s="28">
        <f>+D11+MCL!M26-MCL!D26</f>
        <v>0</v>
      </c>
      <c r="E41" s="28">
        <f>+E11+MCL!N26-MCL!E26</f>
        <v>0</v>
      </c>
      <c r="F41" s="28">
        <f>+F11+MCL!O26-MCL!F26</f>
        <v>0</v>
      </c>
      <c r="G41" s="28">
        <f>+G11+MCL!P26-MCL!G26</f>
        <v>0</v>
      </c>
      <c r="H41" s="28">
        <f>+H11+MCL!Q26-MCL!H26</f>
        <v>0</v>
      </c>
      <c r="I41" s="15"/>
      <c r="K41" s="16"/>
      <c r="L41" s="17"/>
      <c r="M41" s="28"/>
      <c r="N41" s="28"/>
      <c r="O41" s="28"/>
      <c r="P41" s="28"/>
      <c r="Q41" s="28"/>
      <c r="R41" s="15"/>
    </row>
    <row r="42" spans="2:18" ht="15">
      <c r="B42" s="16"/>
      <c r="C42" s="17" t="str">
        <f t="shared" si="5"/>
        <v>Tipologia 9</v>
      </c>
      <c r="D42" s="28">
        <f>+D12+MCL!M27-MCL!D27</f>
        <v>0</v>
      </c>
      <c r="E42" s="28">
        <f>+E12+MCL!N27-MCL!E27</f>
        <v>0</v>
      </c>
      <c r="F42" s="28">
        <f>+F12+MCL!O27-MCL!F27</f>
        <v>0</v>
      </c>
      <c r="G42" s="28">
        <f>+G12+MCL!P27-MCL!G27</f>
        <v>0</v>
      </c>
      <c r="H42" s="28">
        <f>+H12+MCL!Q27-MCL!H27</f>
        <v>0</v>
      </c>
      <c r="I42" s="15"/>
      <c r="K42" s="16"/>
      <c r="L42" s="17"/>
      <c r="M42" s="28"/>
      <c r="N42" s="28"/>
      <c r="O42" s="28"/>
      <c r="P42" s="28"/>
      <c r="Q42" s="28"/>
      <c r="R42" s="15"/>
    </row>
    <row r="43" spans="2:18" ht="15">
      <c r="B43" s="16"/>
      <c r="C43" s="12" t="s">
        <v>24</v>
      </c>
      <c r="D43" s="29">
        <f>SUM(D34:D42)</f>
        <v>87840</v>
      </c>
      <c r="E43" s="29">
        <f>SUM(E34:E42)</f>
        <v>112240</v>
      </c>
      <c r="F43" s="29">
        <f>SUM(F34:F42)</f>
        <v>126880</v>
      </c>
      <c r="G43" s="29">
        <f>SUM(G34:G42)</f>
        <v>146400</v>
      </c>
      <c r="H43" s="29">
        <f>SUM(H34:H42)</f>
        <v>161040</v>
      </c>
      <c r="I43" s="15"/>
      <c r="K43" s="16"/>
      <c r="L43" s="12"/>
      <c r="M43" s="29"/>
      <c r="N43" s="29"/>
      <c r="O43" s="29"/>
      <c r="P43" s="29"/>
      <c r="Q43" s="29"/>
      <c r="R43" s="15"/>
    </row>
    <row r="44" spans="2:18" ht="15.75" thickBot="1">
      <c r="B44" s="18"/>
      <c r="C44" s="19"/>
      <c r="D44" s="19"/>
      <c r="E44" s="19"/>
      <c r="F44" s="19"/>
      <c r="G44" s="19"/>
      <c r="H44" s="19"/>
      <c r="I44" s="20"/>
      <c r="K44" s="18"/>
      <c r="L44" s="19"/>
      <c r="M44" s="19"/>
      <c r="N44" s="19"/>
      <c r="O44" s="19"/>
      <c r="P44" s="19"/>
      <c r="Q44" s="19"/>
      <c r="R44" s="20"/>
    </row>
    <row r="45" ht="15.75" thickBot="1"/>
    <row r="46" spans="2:9" ht="15">
      <c r="B46" s="8"/>
      <c r="C46" s="21" t="s">
        <v>368</v>
      </c>
      <c r="D46" s="9"/>
      <c r="E46" s="9"/>
      <c r="F46" s="9"/>
      <c r="G46" s="9"/>
      <c r="H46" s="9"/>
      <c r="I46" s="10"/>
    </row>
    <row r="47" spans="2:9" ht="15">
      <c r="B47" s="16"/>
      <c r="C47" s="17"/>
      <c r="D47" s="13" t="str">
        <f>+D3</f>
        <v>Anno 1</v>
      </c>
      <c r="E47" s="13" t="str">
        <f>+E3</f>
        <v>Anno 2</v>
      </c>
      <c r="F47" s="13" t="str">
        <f>+F3</f>
        <v>Anno 3</v>
      </c>
      <c r="G47" s="13" t="str">
        <f>+G3</f>
        <v>Anno 4</v>
      </c>
      <c r="H47" s="13" t="str">
        <f>+H3</f>
        <v>Anno 5</v>
      </c>
      <c r="I47" s="15"/>
    </row>
    <row r="48" spans="2:9" ht="15">
      <c r="B48" s="16"/>
      <c r="C48" s="17" t="s">
        <v>367</v>
      </c>
      <c r="D48" s="28">
        <f>+Input!$D$18*Input!I34</f>
        <v>2700</v>
      </c>
      <c r="E48" s="28">
        <f>+Input!$D$18*Input!J34</f>
        <v>3450</v>
      </c>
      <c r="F48" s="28">
        <f>+Input!$D$18*Input!K34</f>
        <v>3900</v>
      </c>
      <c r="G48" s="28">
        <f>+Input!$D$18*Input!L34</f>
        <v>4500</v>
      </c>
      <c r="H48" s="28">
        <f>+Input!$D$18*Input!M34</f>
        <v>4950</v>
      </c>
      <c r="I48" s="15"/>
    </row>
    <row r="49" spans="2:12" ht="15.75" thickBot="1">
      <c r="B49" s="18"/>
      <c r="C49" s="19"/>
      <c r="D49" s="19"/>
      <c r="E49" s="19"/>
      <c r="F49" s="19"/>
      <c r="G49" s="19"/>
      <c r="H49" s="19"/>
      <c r="I49" s="20"/>
      <c r="L49" s="25"/>
    </row>
    <row r="50" ht="15.75" thickBot="1"/>
    <row r="51" spans="2:9" ht="15">
      <c r="B51" s="8"/>
      <c r="C51" s="21" t="s">
        <v>14</v>
      </c>
      <c r="D51" s="9"/>
      <c r="E51" s="9"/>
      <c r="F51" s="9"/>
      <c r="G51" s="9"/>
      <c r="H51" s="9"/>
      <c r="I51" s="10"/>
    </row>
    <row r="52" spans="2:9" ht="15">
      <c r="B52" s="16"/>
      <c r="C52" s="17"/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15"/>
    </row>
    <row r="53" spans="2:9" ht="15">
      <c r="B53" s="16"/>
      <c r="C53" s="17" t="s">
        <v>367</v>
      </c>
      <c r="D53" s="28">
        <f>+(D48*Input!$F$18)</f>
        <v>594</v>
      </c>
      <c r="E53" s="28">
        <f>+(E48*Input!$F$18)</f>
        <v>759</v>
      </c>
      <c r="F53" s="28">
        <f>+(F48*Input!$F$18)</f>
        <v>858</v>
      </c>
      <c r="G53" s="28">
        <f>+(G48*Input!$F$18)</f>
        <v>990</v>
      </c>
      <c r="H53" s="28">
        <f>+(H48*Input!$F$18)</f>
        <v>1089</v>
      </c>
      <c r="I53" s="15"/>
    </row>
    <row r="54" spans="2:9" ht="15.75" thickBot="1">
      <c r="B54" s="18"/>
      <c r="C54" s="19"/>
      <c r="D54" s="19"/>
      <c r="E54" s="19"/>
      <c r="F54" s="19"/>
      <c r="G54" s="19"/>
      <c r="H54" s="19"/>
      <c r="I54" s="20"/>
    </row>
    <row r="55" ht="15.75" thickBot="1"/>
    <row r="56" spans="2:9" ht="15">
      <c r="B56" s="8"/>
      <c r="C56" s="21" t="s">
        <v>372</v>
      </c>
      <c r="D56" s="9"/>
      <c r="E56" s="9"/>
      <c r="F56" s="9"/>
      <c r="G56" s="9"/>
      <c r="H56" s="9"/>
      <c r="I56" s="10"/>
    </row>
    <row r="57" spans="2:9" ht="15">
      <c r="B57" s="16"/>
      <c r="C57" s="17"/>
      <c r="D57" s="13" t="str">
        <f>+D52</f>
        <v>Anno 1</v>
      </c>
      <c r="E57" s="13" t="str">
        <f>+E52</f>
        <v>Anno 2</v>
      </c>
      <c r="F57" s="13" t="str">
        <f>+F52</f>
        <v>Anno 3</v>
      </c>
      <c r="G57" s="13" t="str">
        <f>+G52</f>
        <v>Anno 4</v>
      </c>
      <c r="H57" s="13" t="str">
        <f>+H52</f>
        <v>Anno 5</v>
      </c>
      <c r="I57" s="15"/>
    </row>
    <row r="58" spans="2:9" ht="15">
      <c r="B58" s="16"/>
      <c r="C58" s="17" t="s">
        <v>367</v>
      </c>
      <c r="D58" s="28">
        <f>+IF(Input!$E18=0,0,IF(Input!$E18=30,(D48+D53)/12,IF(Input!$E18=60,(D48+D53)/6,IF(Input!$E18=90,(D48+D53)/4,IF(Input!$E18=120*(D48+D53)/3,IF(Input!$E18=150,(D48+D53)*0.416667,(D48+D53)/2))))))</f>
        <v>0</v>
      </c>
      <c r="E58" s="28">
        <f>+IF(Input!$E18=0,0,IF(Input!$E18=30,(E48+E53)/12,IF(Input!$E18=60,(E48+E53)/6,IF(Input!$E18=90,(E48+E53)/4,IF(Input!$E18=120*(E48+E53)/3,IF(Input!$E18=150,(E48+E53)*0.416667,(E48+E53)/2))))))</f>
        <v>0</v>
      </c>
      <c r="F58" s="28">
        <f>+IF(Input!$E18=0,0,IF(Input!$E18=30,(F48+F53)/12,IF(Input!$E18=60,(F48+F53)/6,IF(Input!$E18=90,(F48+F53)/4,IF(Input!$E18=120*(F48+F53)/3,IF(Input!$E18=150,(F48+F53)*0.416667,(F48+F53)/2))))))</f>
        <v>0</v>
      </c>
      <c r="G58" s="28">
        <f>+IF(Input!$E18=0,0,IF(Input!$E18=30,(G48+G53)/12,IF(Input!$E18=60,(G48+G53)/6,IF(Input!$E18=90,(G48+G53)/4,IF(Input!$E18=120*(G48+G53)/3,IF(Input!$E18=150,(G48+G53)*0.416667,(G48+G53)/2))))))</f>
        <v>0</v>
      </c>
      <c r="H58" s="28">
        <f>+IF(Input!$E18=0,0,IF(Input!$E18=30,(H48+H53)/12,IF(Input!$E18=60,(H48+H53)/6,IF(Input!$E18=90,(H48+H53)/4,IF(Input!$E18=120*(H48+H53)/3,IF(Input!$E18=150,(H48+H53)*0.416667,(H48+H53)/2))))))</f>
        <v>0</v>
      </c>
      <c r="I58" s="15"/>
    </row>
    <row r="59" spans="2:9" ht="15.75" thickBot="1">
      <c r="B59" s="18"/>
      <c r="C59" s="19"/>
      <c r="D59" s="19"/>
      <c r="E59" s="19"/>
      <c r="F59" s="19"/>
      <c r="G59" s="19"/>
      <c r="H59" s="19"/>
      <c r="I59" s="20"/>
    </row>
    <row r="60" ht="15.75" thickBot="1"/>
    <row r="61" spans="2:9" ht="15">
      <c r="B61" s="8"/>
      <c r="C61" s="21" t="s">
        <v>373</v>
      </c>
      <c r="D61" s="9"/>
      <c r="E61" s="9"/>
      <c r="F61" s="9"/>
      <c r="G61" s="9"/>
      <c r="H61" s="9"/>
      <c r="I61" s="10"/>
    </row>
    <row r="62" spans="2:9" ht="15">
      <c r="B62" s="16"/>
      <c r="C62" s="17"/>
      <c r="D62" s="13" t="str">
        <f>+D57</f>
        <v>Anno 1</v>
      </c>
      <c r="E62" s="13" t="str">
        <f>+E57</f>
        <v>Anno 2</v>
      </c>
      <c r="F62" s="13" t="str">
        <f>+F57</f>
        <v>Anno 3</v>
      </c>
      <c r="G62" s="13" t="str">
        <f>+G57</f>
        <v>Anno 4</v>
      </c>
      <c r="H62" s="13" t="str">
        <f>+H57</f>
        <v>Anno 5</v>
      </c>
      <c r="I62" s="15"/>
    </row>
    <row r="63" spans="2:9" ht="15">
      <c r="B63" s="16"/>
      <c r="C63" s="17" t="s">
        <v>367</v>
      </c>
      <c r="D63" s="28">
        <f>+D48+D53-D58</f>
        <v>3294</v>
      </c>
      <c r="E63" s="28">
        <f>+E48+E53-E58</f>
        <v>4209</v>
      </c>
      <c r="F63" s="28">
        <f>+F48+F53-F58</f>
        <v>4758</v>
      </c>
      <c r="G63" s="28">
        <f>+G48+G53-G58</f>
        <v>5490</v>
      </c>
      <c r="H63" s="28">
        <f>+H48+H53-H58</f>
        <v>6039</v>
      </c>
      <c r="I63" s="15"/>
    </row>
    <row r="64" spans="2:9" ht="15.75" thickBot="1">
      <c r="B64" s="18"/>
      <c r="C64" s="19"/>
      <c r="D64" s="19"/>
      <c r="E64" s="19"/>
      <c r="F64" s="19"/>
      <c r="G64" s="19"/>
      <c r="H64" s="19"/>
      <c r="I64" s="20"/>
    </row>
    <row r="66" spans="3:5" ht="15">
      <c r="C66">
        <v>5040</v>
      </c>
      <c r="D66">
        <v>5040</v>
      </c>
      <c r="E66">
        <v>5040</v>
      </c>
    </row>
    <row r="67" spans="3:5" ht="15">
      <c r="C67">
        <v>24000</v>
      </c>
      <c r="D67">
        <v>24000</v>
      </c>
      <c r="E67">
        <v>24000</v>
      </c>
    </row>
    <row r="69" spans="3:5" ht="15">
      <c r="C69">
        <v>4840</v>
      </c>
      <c r="D69">
        <v>4840</v>
      </c>
      <c r="E69">
        <v>4840</v>
      </c>
    </row>
    <row r="70" spans="3:5" ht="15">
      <c r="C70">
        <v>24200</v>
      </c>
      <c r="D70">
        <v>24200</v>
      </c>
      <c r="E70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49">
      <selection activeCell="D73" sqref="D73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34"/>
      <c r="C2" s="35"/>
      <c r="D2" s="35"/>
      <c r="E2" s="35"/>
      <c r="F2" s="35"/>
      <c r="G2" s="35"/>
      <c r="H2" s="35"/>
      <c r="I2" s="36"/>
      <c r="K2" s="8"/>
      <c r="L2" s="9"/>
      <c r="M2" s="9"/>
      <c r="N2" s="9"/>
      <c r="O2" s="9"/>
      <c r="P2" s="9"/>
      <c r="Q2" s="9"/>
      <c r="R2" s="10"/>
    </row>
    <row r="3" spans="2:18" ht="15">
      <c r="B3" s="37"/>
      <c r="C3" s="12" t="s">
        <v>27</v>
      </c>
      <c r="D3" s="13" t="str">
        <f>+Input!E48</f>
        <v>Anno 1</v>
      </c>
      <c r="E3" s="13" t="str">
        <f>+Input!F48</f>
        <v>Anno 2</v>
      </c>
      <c r="F3" s="13" t="str">
        <f>+Input!G48</f>
        <v>Anno 3</v>
      </c>
      <c r="G3" s="13" t="str">
        <f>+Input!H48</f>
        <v>Anno 4</v>
      </c>
      <c r="H3" s="13" t="str">
        <f>+Input!I48</f>
        <v>Anno 5</v>
      </c>
      <c r="I3" s="38"/>
      <c r="K3" s="16"/>
      <c r="L3" s="12" t="s">
        <v>44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37"/>
      <c r="C4" s="17" t="str">
        <f>+Input!C49</f>
        <v>Investimenti (Arredo e opere murarie)</v>
      </c>
      <c r="D4" s="28">
        <f>+Input!E49</f>
        <v>32000</v>
      </c>
      <c r="E4" s="28">
        <f>+Input!F49</f>
        <v>0</v>
      </c>
      <c r="F4" s="28">
        <f>+Input!G49</f>
        <v>0</v>
      </c>
      <c r="G4" s="28">
        <f>+Input!H49</f>
        <v>0</v>
      </c>
      <c r="H4" s="28">
        <f>+Input!I49</f>
        <v>0</v>
      </c>
      <c r="I4" s="38"/>
      <c r="K4" s="16"/>
      <c r="L4" s="17" t="str">
        <f>+C4</f>
        <v>Investimenti (Arredo e opere murarie)</v>
      </c>
      <c r="M4" s="28">
        <f>+Input!E49*Input!$E$52</f>
        <v>6720</v>
      </c>
      <c r="N4" s="28">
        <f>+Input!F49*Input!$E$52</f>
        <v>0</v>
      </c>
      <c r="O4" s="28">
        <f>+Input!G49*Input!$E$52</f>
        <v>0</v>
      </c>
      <c r="P4" s="28">
        <f>+Input!H49*Input!$E$52</f>
        <v>0</v>
      </c>
      <c r="Q4" s="28">
        <f>+Input!I49*Input!$E$52</f>
        <v>0</v>
      </c>
      <c r="R4" s="15"/>
    </row>
    <row r="5" spans="2:18" ht="15">
      <c r="B5" s="37"/>
      <c r="C5" s="17" t="str">
        <f>+Input!C50</f>
        <v>Investimenti Immateriali</v>
      </c>
      <c r="D5" s="28">
        <f>+Input!E50</f>
        <v>0</v>
      </c>
      <c r="E5" s="28">
        <f>+Input!F50</f>
        <v>0</v>
      </c>
      <c r="F5" s="28">
        <f>+Input!G50</f>
        <v>0</v>
      </c>
      <c r="G5" s="28">
        <f>+Input!H50</f>
        <v>0</v>
      </c>
      <c r="H5" s="28">
        <f>+Input!I50</f>
        <v>0</v>
      </c>
      <c r="I5" s="38"/>
      <c r="K5" s="16"/>
      <c r="L5" s="17" t="str">
        <f>+C5</f>
        <v>Investimenti Immateriali</v>
      </c>
      <c r="M5" s="28">
        <f>+Input!E50*Input!$E$52</f>
        <v>0</v>
      </c>
      <c r="N5" s="28">
        <f>+Input!F50*Input!$E$52</f>
        <v>0</v>
      </c>
      <c r="O5" s="28">
        <f>+Input!G50*Input!$E$52</f>
        <v>0</v>
      </c>
      <c r="P5" s="28">
        <f>+Input!H50*Input!$E$52</f>
        <v>0</v>
      </c>
      <c r="Q5" s="28">
        <f>+Input!I50*Input!$E$52</f>
        <v>0</v>
      </c>
      <c r="R5" s="15"/>
    </row>
    <row r="6" spans="2:18" ht="15">
      <c r="B6" s="37"/>
      <c r="C6" s="17"/>
      <c r="D6" s="28"/>
      <c r="E6" s="28"/>
      <c r="F6" s="28"/>
      <c r="G6" s="28"/>
      <c r="H6" s="28"/>
      <c r="I6" s="38"/>
      <c r="K6" s="16"/>
      <c r="L6" s="17" t="s">
        <v>384</v>
      </c>
      <c r="M6" s="28">
        <f>+Input!$D$21*Input!E21</f>
        <v>2200</v>
      </c>
      <c r="N6" s="28">
        <v>0</v>
      </c>
      <c r="O6" s="28">
        <v>0</v>
      </c>
      <c r="P6" s="28">
        <v>0</v>
      </c>
      <c r="Q6" s="28">
        <v>0</v>
      </c>
      <c r="R6" s="15"/>
    </row>
    <row r="7" spans="2:18" ht="15">
      <c r="B7" s="37"/>
      <c r="C7" s="17"/>
      <c r="D7" s="17"/>
      <c r="E7" s="17"/>
      <c r="F7" s="17"/>
      <c r="G7" s="17"/>
      <c r="H7" s="17"/>
      <c r="I7" s="38"/>
      <c r="K7" s="16"/>
      <c r="L7" s="12" t="s">
        <v>45</v>
      </c>
      <c r="M7" s="29">
        <f>SUM(M4:M6)</f>
        <v>8920</v>
      </c>
      <c r="N7" s="29">
        <f>SUM(N4:N6)</f>
        <v>0</v>
      </c>
      <c r="O7" s="29">
        <f>SUM(O4:O6)</f>
        <v>0</v>
      </c>
      <c r="P7" s="29">
        <f>SUM(P4:P6)</f>
        <v>0</v>
      </c>
      <c r="Q7" s="29">
        <f>SUM(Q4:Q6)</f>
        <v>0</v>
      </c>
      <c r="R7" s="15"/>
    </row>
    <row r="8" spans="2:18" ht="15.75" thickBot="1">
      <c r="B8" s="37"/>
      <c r="C8" s="17"/>
      <c r="D8" s="17"/>
      <c r="E8" s="17"/>
      <c r="F8" s="17"/>
      <c r="G8" s="17"/>
      <c r="H8" s="17"/>
      <c r="I8" s="38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3" t="s">
        <v>1</v>
      </c>
      <c r="C9" s="12" t="s">
        <v>35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38"/>
    </row>
    <row r="10" spans="2:18" ht="15">
      <c r="B10" s="37"/>
      <c r="C10" s="17" t="str">
        <f>+C4</f>
        <v>Investimenti (Arredo e opere murarie)</v>
      </c>
      <c r="D10" s="28">
        <f>+Input!E49*Input!$E$57</f>
        <v>6400</v>
      </c>
      <c r="E10" s="28">
        <f>+IF(D16&gt;=$D$4,0,$D4*Input!$E$57)</f>
        <v>6400</v>
      </c>
      <c r="F10" s="28">
        <f>+IF(E16&gt;=$D$4,0,$D4*Input!$E$57)</f>
        <v>6400</v>
      </c>
      <c r="G10" s="28">
        <f>+IF(F16&gt;=$D$4,0,$D4*Input!$E$57)</f>
        <v>6400</v>
      </c>
      <c r="H10" s="28">
        <f>+IF(G16&gt;=$D$4,0,$D4*Input!$E$57)</f>
        <v>6400</v>
      </c>
      <c r="I10" s="38"/>
      <c r="K10" s="8"/>
      <c r="L10" s="9"/>
      <c r="M10" s="9"/>
      <c r="N10" s="9"/>
      <c r="O10" s="9"/>
      <c r="P10" s="9"/>
      <c r="Q10" s="9"/>
      <c r="R10" s="10"/>
    </row>
    <row r="11" spans="2:18" ht="15">
      <c r="B11" s="37"/>
      <c r="C11" s="17" t="str">
        <f>+C5</f>
        <v>Investimenti Immateriali</v>
      </c>
      <c r="D11" s="28">
        <f>+Input!E50*Input!$E$58</f>
        <v>0</v>
      </c>
      <c r="E11" s="28">
        <f>+IF(D17&gt;=$D$5,0,$D5*Input!$E$58)</f>
        <v>0</v>
      </c>
      <c r="F11" s="28">
        <f>+IF(E17&gt;=$D$5,0,$D5*Input!$E$58)</f>
        <v>0</v>
      </c>
      <c r="G11" s="28">
        <f>+IF(F17&gt;=$D$5,0,$D5*Input!$E$58)</f>
        <v>0</v>
      </c>
      <c r="H11" s="28">
        <f>+IF(G17&gt;=$D$5,0,$D5*Input!$E$58)</f>
        <v>0</v>
      </c>
      <c r="I11" s="38"/>
      <c r="K11" s="16"/>
      <c r="L11" s="12" t="s">
        <v>46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37"/>
      <c r="C12" s="17"/>
      <c r="D12" s="17"/>
      <c r="E12" s="17"/>
      <c r="F12" s="17"/>
      <c r="G12" s="17"/>
      <c r="H12" s="17"/>
      <c r="I12" s="38"/>
      <c r="K12" s="16"/>
      <c r="L12" s="17" t="str">
        <f>+L4</f>
        <v>Investimenti (Arredo e opere murarie)</v>
      </c>
      <c r="M12" s="28">
        <f>+Input!E49+(Input!E49*Input!$E$52)-Input!E54</f>
        <v>0</v>
      </c>
      <c r="N12" s="28">
        <f>+Input!F49+(Input!F49*Input!$E$52)-Input!F54</f>
        <v>0</v>
      </c>
      <c r="O12" s="28">
        <f>+Input!G49+(Input!G49*Input!$E$52)-Input!G54</f>
        <v>0</v>
      </c>
      <c r="P12" s="28">
        <f>+Input!H49+(Input!H49*Input!$E$52)-Input!H54</f>
        <v>0</v>
      </c>
      <c r="Q12" s="28">
        <f>+Input!I49+(Input!I49*Input!$E$52)-Input!I54</f>
        <v>0</v>
      </c>
      <c r="R12" s="15"/>
    </row>
    <row r="13" spans="2:18" ht="15">
      <c r="B13" s="37"/>
      <c r="C13" s="17"/>
      <c r="D13" s="17"/>
      <c r="E13" s="17"/>
      <c r="F13" s="17"/>
      <c r="G13" s="17"/>
      <c r="H13" s="17"/>
      <c r="I13" s="38"/>
      <c r="K13" s="16"/>
      <c r="L13" s="17" t="str">
        <f>+L5</f>
        <v>Investimenti Immateriali</v>
      </c>
      <c r="M13" s="28">
        <f>+Input!E50+(Input!E50*Input!$E$52)-Input!E55</f>
        <v>0</v>
      </c>
      <c r="N13" s="28">
        <f>+Input!F50+(Input!F50*Input!$E$52)-Input!F55</f>
        <v>0</v>
      </c>
      <c r="O13" s="28">
        <f>+Input!G50+(Input!G50*Input!$E$52)-Input!G55</f>
        <v>0</v>
      </c>
      <c r="P13" s="28">
        <f>+Input!H50+(Input!H50*Input!$E$52)-Input!H55</f>
        <v>0</v>
      </c>
      <c r="Q13" s="28">
        <f>+Input!I50+(Input!I50*Input!$E$52)-Input!I55</f>
        <v>0</v>
      </c>
      <c r="R13" s="15"/>
    </row>
    <row r="14" spans="2:18" ht="15">
      <c r="B14" s="37"/>
      <c r="C14" s="17"/>
      <c r="D14" s="17"/>
      <c r="E14" s="17"/>
      <c r="F14" s="17"/>
      <c r="G14" s="17"/>
      <c r="H14" s="17"/>
      <c r="I14" s="38"/>
      <c r="K14" s="16"/>
      <c r="L14" s="17" t="str">
        <f>+L6</f>
        <v>Fee d'ingresso</v>
      </c>
      <c r="M14" s="28">
        <f>+(Input!$D$21+(Input!$D$21*Input!$E$21))-Input!D23</f>
        <v>0</v>
      </c>
      <c r="N14" s="28">
        <f>-Input!E23</f>
        <v>0</v>
      </c>
      <c r="O14" s="28">
        <f>-Input!F23</f>
        <v>0</v>
      </c>
      <c r="P14" s="28">
        <f>-Input!G23</f>
        <v>0</v>
      </c>
      <c r="Q14" s="28">
        <f>-Input!H23</f>
        <v>0</v>
      </c>
      <c r="R14" s="15"/>
    </row>
    <row r="15" spans="2:18" ht="15">
      <c r="B15" s="37"/>
      <c r="C15" s="12" t="s">
        <v>36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38"/>
      <c r="K15" s="16"/>
      <c r="L15" s="12" t="s">
        <v>47</v>
      </c>
      <c r="M15" s="29">
        <f>SUM(M12:M14)</f>
        <v>0</v>
      </c>
      <c r="N15" s="29">
        <f>SUM(N12:N14)</f>
        <v>0</v>
      </c>
      <c r="O15" s="29">
        <f>SUM(O12:O14)</f>
        <v>0</v>
      </c>
      <c r="P15" s="29">
        <f>SUM(P12:P14)</f>
        <v>0</v>
      </c>
      <c r="Q15" s="29">
        <f>SUM(Q12:Q14)</f>
        <v>0</v>
      </c>
      <c r="R15" s="15"/>
    </row>
    <row r="16" spans="2:18" ht="15.75" thickBot="1">
      <c r="B16" s="37"/>
      <c r="C16" s="17" t="str">
        <f>+C10</f>
        <v>Investimenti (Arredo e opere murarie)</v>
      </c>
      <c r="D16" s="28">
        <f>+D10</f>
        <v>6400</v>
      </c>
      <c r="E16" s="28">
        <f aca="true" t="shared" si="0" ref="E16:H17">+D16+E10</f>
        <v>12800</v>
      </c>
      <c r="F16" s="28">
        <f t="shared" si="0"/>
        <v>19200</v>
      </c>
      <c r="G16" s="28">
        <f t="shared" si="0"/>
        <v>25600</v>
      </c>
      <c r="H16" s="28">
        <f t="shared" si="0"/>
        <v>32000</v>
      </c>
      <c r="I16" s="38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37"/>
      <c r="C17" s="17" t="str">
        <f>+C11</f>
        <v>Investimenti Immateriali</v>
      </c>
      <c r="D17" s="28">
        <f>+D11</f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38"/>
    </row>
    <row r="18" spans="2:18" ht="15">
      <c r="B18" s="37"/>
      <c r="C18" s="17"/>
      <c r="D18" s="17"/>
      <c r="E18" s="17"/>
      <c r="F18" s="17"/>
      <c r="G18" s="17"/>
      <c r="H18" s="17"/>
      <c r="I18" s="38"/>
      <c r="K18" s="8"/>
      <c r="L18" s="9"/>
      <c r="M18" s="9"/>
      <c r="N18" s="9"/>
      <c r="O18" s="9"/>
      <c r="P18" s="9"/>
      <c r="Q18" s="9"/>
      <c r="R18" s="10"/>
    </row>
    <row r="19" spans="2:18" ht="15">
      <c r="B19" s="43" t="s">
        <v>2</v>
      </c>
      <c r="C19" s="12" t="s">
        <v>35</v>
      </c>
      <c r="D19" s="13" t="s">
        <v>1</v>
      </c>
      <c r="E19" s="13" t="s">
        <v>2</v>
      </c>
      <c r="F19" s="13" t="s">
        <v>3</v>
      </c>
      <c r="G19" s="13" t="s">
        <v>4</v>
      </c>
      <c r="H19" s="13" t="s">
        <v>5</v>
      </c>
      <c r="I19" s="38"/>
      <c r="K19" s="16"/>
      <c r="L19" s="12" t="s">
        <v>25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37"/>
      <c r="C20" s="17" t="str">
        <f>+C10</f>
        <v>Investimenti (Arredo e opere murarie)</v>
      </c>
      <c r="D20" s="28"/>
      <c r="E20" s="28">
        <f>+E4*Input!E57</f>
        <v>0</v>
      </c>
      <c r="F20" s="28">
        <f>+IF(E26&gt;=$E$4,0,$E4*Input!$E$57)</f>
        <v>0</v>
      </c>
      <c r="G20" s="28">
        <f>+IF(F26&gt;=$E$4,0,$E4*Input!$E$57)</f>
        <v>0</v>
      </c>
      <c r="H20" s="28">
        <f>+IF(G26&gt;=$E$4,0,$E4*Input!$E$57)</f>
        <v>0</v>
      </c>
      <c r="I20" s="38"/>
      <c r="K20" s="16"/>
      <c r="L20" s="17" t="str">
        <f>+L12</f>
        <v>Investimenti (Arredo e opere murarie)</v>
      </c>
      <c r="M20" s="28">
        <f>+Input!E54</f>
        <v>38720</v>
      </c>
      <c r="N20" s="28">
        <f>+Input!F54</f>
        <v>0</v>
      </c>
      <c r="O20" s="28">
        <f>+Input!G54</f>
        <v>0</v>
      </c>
      <c r="P20" s="28">
        <f>+Input!H54</f>
        <v>0</v>
      </c>
      <c r="Q20" s="28">
        <f>+Input!I54</f>
        <v>0</v>
      </c>
      <c r="R20" s="15"/>
    </row>
    <row r="21" spans="2:18" ht="15">
      <c r="B21" s="37"/>
      <c r="C21" s="17" t="str">
        <f>+C11</f>
        <v>Investimenti Immateriali</v>
      </c>
      <c r="D21" s="28"/>
      <c r="E21" s="28">
        <f>+E5*Input!E58</f>
        <v>0</v>
      </c>
      <c r="F21" s="28">
        <f>+IF(E27&gt;=$E$5,0,$E5*Input!$E$58)</f>
        <v>0</v>
      </c>
      <c r="G21" s="28">
        <f>+IF(F27&gt;=$E$5,0,$E5*Input!$E$58)</f>
        <v>0</v>
      </c>
      <c r="H21" s="28">
        <f>+IF(G27&gt;=$E$5,0,$E5*Input!$E$58)</f>
        <v>0</v>
      </c>
      <c r="I21" s="38"/>
      <c r="K21" s="16"/>
      <c r="L21" s="17" t="str">
        <f>+L13</f>
        <v>Investimenti Immateriali</v>
      </c>
      <c r="M21" s="28">
        <f>+Input!E55</f>
        <v>0</v>
      </c>
      <c r="N21" s="28">
        <f>+Input!F55</f>
        <v>0</v>
      </c>
      <c r="O21" s="28">
        <f>+Input!G55</f>
        <v>0</v>
      </c>
      <c r="P21" s="28">
        <f>+Input!H55</f>
        <v>0</v>
      </c>
      <c r="Q21" s="28">
        <f>+Input!I55</f>
        <v>0</v>
      </c>
      <c r="R21" s="15"/>
    </row>
    <row r="22" spans="2:18" ht="15">
      <c r="B22" s="37"/>
      <c r="C22" s="17"/>
      <c r="D22" s="28"/>
      <c r="E22" s="28"/>
      <c r="F22" s="28"/>
      <c r="G22" s="28"/>
      <c r="H22" s="28"/>
      <c r="I22" s="38"/>
      <c r="K22" s="16"/>
      <c r="L22" s="17" t="s">
        <v>384</v>
      </c>
      <c r="M22" s="28">
        <f>+Input!D23</f>
        <v>12200</v>
      </c>
      <c r="N22" s="28">
        <f>+Input!E23</f>
        <v>0</v>
      </c>
      <c r="O22" s="28">
        <f>+Input!F23</f>
        <v>0</v>
      </c>
      <c r="P22" s="28">
        <f>+Input!G23</f>
        <v>0</v>
      </c>
      <c r="Q22" s="28">
        <f>+Input!H23</f>
        <v>0</v>
      </c>
      <c r="R22" s="15"/>
    </row>
    <row r="23" spans="2:18" ht="15">
      <c r="B23" s="37"/>
      <c r="C23" s="17"/>
      <c r="D23" s="17"/>
      <c r="E23" s="17"/>
      <c r="F23" s="17"/>
      <c r="G23" s="17"/>
      <c r="H23" s="17"/>
      <c r="I23" s="38"/>
      <c r="K23" s="16"/>
      <c r="L23" s="12" t="s">
        <v>48</v>
      </c>
      <c r="M23" s="29">
        <f>SUM(M20:M22)</f>
        <v>50920</v>
      </c>
      <c r="N23" s="29">
        <f>SUM(N20:N22)</f>
        <v>0</v>
      </c>
      <c r="O23" s="29">
        <f>SUM(O20:O22)</f>
        <v>0</v>
      </c>
      <c r="P23" s="29">
        <f>SUM(P20:P22)</f>
        <v>0</v>
      </c>
      <c r="Q23" s="29">
        <f>SUM(Q20:Q22)</f>
        <v>0</v>
      </c>
      <c r="R23" s="15"/>
    </row>
    <row r="24" spans="2:18" ht="15.75" thickBot="1">
      <c r="B24" s="37"/>
      <c r="C24" s="17"/>
      <c r="D24" s="17"/>
      <c r="E24" s="17"/>
      <c r="F24" s="17"/>
      <c r="G24" s="17"/>
      <c r="H24" s="17"/>
      <c r="I24" s="38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37"/>
      <c r="C25" s="12" t="s">
        <v>36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38"/>
    </row>
    <row r="26" spans="2:9" ht="15">
      <c r="B26" s="37"/>
      <c r="C26" s="17" t="str">
        <f>+C20</f>
        <v>Investimenti (Arredo e opere murarie)</v>
      </c>
      <c r="D26" s="28"/>
      <c r="E26" s="28">
        <f aca="true" t="shared" si="1" ref="E26:H27">+D26+E20</f>
        <v>0</v>
      </c>
      <c r="F26" s="28">
        <f t="shared" si="1"/>
        <v>0</v>
      </c>
      <c r="G26" s="28">
        <f t="shared" si="1"/>
        <v>0</v>
      </c>
      <c r="H26" s="28">
        <f t="shared" si="1"/>
        <v>0</v>
      </c>
      <c r="I26" s="38"/>
    </row>
    <row r="27" spans="2:9" ht="15">
      <c r="B27" s="37"/>
      <c r="C27" s="17" t="str">
        <f>+C21</f>
        <v>Investimenti Immateriali</v>
      </c>
      <c r="D27" s="28"/>
      <c r="E27" s="28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38"/>
    </row>
    <row r="28" spans="2:9" ht="15">
      <c r="B28" s="37"/>
      <c r="C28" s="17"/>
      <c r="D28" s="17"/>
      <c r="E28" s="17"/>
      <c r="F28" s="17"/>
      <c r="G28" s="17"/>
      <c r="H28" s="17"/>
      <c r="I28" s="38"/>
    </row>
    <row r="29" spans="2:9" ht="15">
      <c r="B29" s="43" t="s">
        <v>3</v>
      </c>
      <c r="C29" s="12" t="s">
        <v>35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38"/>
    </row>
    <row r="30" spans="2:9" ht="15">
      <c r="B30" s="37"/>
      <c r="C30" s="17" t="str">
        <f>+C20</f>
        <v>Investimenti (Arredo e opere murarie)</v>
      </c>
      <c r="D30" s="28"/>
      <c r="E30" s="28"/>
      <c r="F30" s="28">
        <f>+F4*Input!$E$57</f>
        <v>0</v>
      </c>
      <c r="G30" s="28">
        <f>+IF(F35&gt;=$F$4,0,$F4*Input!$E$57)</f>
        <v>0</v>
      </c>
      <c r="H30" s="28">
        <f>+IF(G35&gt;=$F$4,0,$F4*Input!$E$57)</f>
        <v>0</v>
      </c>
      <c r="I30" s="38"/>
    </row>
    <row r="31" spans="2:9" ht="15">
      <c r="B31" s="37"/>
      <c r="C31" s="17" t="str">
        <f>+C21</f>
        <v>Investimenti Immateriali</v>
      </c>
      <c r="D31" s="28"/>
      <c r="E31" s="28"/>
      <c r="F31" s="28">
        <f>+F5*Input!E58</f>
        <v>0</v>
      </c>
      <c r="G31" s="28">
        <f>+IF(F36&gt;=$F$4,0,$F5*Input!$E$57)</f>
        <v>0</v>
      </c>
      <c r="H31" s="28">
        <f>+IF(G36&gt;=$F$4,0,$F5*Input!$E$57)</f>
        <v>0</v>
      </c>
      <c r="I31" s="38"/>
    </row>
    <row r="32" spans="2:9" ht="15">
      <c r="B32" s="37"/>
      <c r="C32" s="17"/>
      <c r="D32" s="17"/>
      <c r="E32" s="17"/>
      <c r="F32" s="17"/>
      <c r="G32" s="17"/>
      <c r="H32" s="17"/>
      <c r="I32" s="38"/>
    </row>
    <row r="33" spans="2:9" ht="15">
      <c r="B33" s="37"/>
      <c r="C33" s="17"/>
      <c r="D33" s="17"/>
      <c r="E33" s="17"/>
      <c r="F33" s="17"/>
      <c r="G33" s="17"/>
      <c r="H33" s="17"/>
      <c r="I33" s="38"/>
    </row>
    <row r="34" spans="2:9" ht="15">
      <c r="B34" s="37"/>
      <c r="C34" s="12" t="s">
        <v>36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38"/>
    </row>
    <row r="35" spans="2:9" ht="15">
      <c r="B35" s="37"/>
      <c r="C35" s="17" t="str">
        <f>+C30</f>
        <v>Investimenti (Arredo e opere murarie)</v>
      </c>
      <c r="D35" s="28"/>
      <c r="E35" s="28"/>
      <c r="F35" s="28">
        <f aca="true" t="shared" si="2" ref="F35:H36">+E35+F30</f>
        <v>0</v>
      </c>
      <c r="G35" s="28">
        <f t="shared" si="2"/>
        <v>0</v>
      </c>
      <c r="H35" s="28">
        <f t="shared" si="2"/>
        <v>0</v>
      </c>
      <c r="I35" s="38"/>
    </row>
    <row r="36" spans="2:9" ht="15">
      <c r="B36" s="37"/>
      <c r="C36" s="17" t="str">
        <f>+C31</f>
        <v>Investimenti Immateriali</v>
      </c>
      <c r="D36" s="28"/>
      <c r="E36" s="28"/>
      <c r="F36" s="28">
        <f t="shared" si="2"/>
        <v>0</v>
      </c>
      <c r="G36" s="28">
        <f t="shared" si="2"/>
        <v>0</v>
      </c>
      <c r="H36" s="28">
        <f t="shared" si="2"/>
        <v>0</v>
      </c>
      <c r="I36" s="38"/>
    </row>
    <row r="37" spans="2:9" ht="15">
      <c r="B37" s="37"/>
      <c r="C37" s="12"/>
      <c r="D37" s="17"/>
      <c r="E37" s="17"/>
      <c r="F37" s="17"/>
      <c r="G37" s="17"/>
      <c r="H37" s="17"/>
      <c r="I37" s="38"/>
    </row>
    <row r="38" spans="2:9" ht="15">
      <c r="B38" s="43" t="s">
        <v>4</v>
      </c>
      <c r="C38" s="12" t="s">
        <v>35</v>
      </c>
      <c r="D38" s="13" t="s">
        <v>1</v>
      </c>
      <c r="E38" s="13" t="s">
        <v>2</v>
      </c>
      <c r="F38" s="13" t="s">
        <v>3</v>
      </c>
      <c r="G38" s="13" t="s">
        <v>4</v>
      </c>
      <c r="H38" s="13" t="s">
        <v>5</v>
      </c>
      <c r="I38" s="38"/>
    </row>
    <row r="39" spans="2:9" ht="15">
      <c r="B39" s="37"/>
      <c r="C39" s="17" t="str">
        <f>+C30</f>
        <v>Investimenti (Arredo e opere murarie)</v>
      </c>
      <c r="D39" s="28"/>
      <c r="E39" s="28"/>
      <c r="F39" s="28"/>
      <c r="G39" s="28">
        <f>+G4*Input!E57</f>
        <v>0</v>
      </c>
      <c r="H39" s="28">
        <f>+IF(G44&gt;=$G$4,0,$G4*Input!$E$57)</f>
        <v>0</v>
      </c>
      <c r="I39" s="38"/>
    </row>
    <row r="40" spans="2:9" ht="15">
      <c r="B40" s="37"/>
      <c r="C40" s="17" t="str">
        <f>+C31</f>
        <v>Investimenti Immateriali</v>
      </c>
      <c r="D40" s="28"/>
      <c r="E40" s="28"/>
      <c r="F40" s="28"/>
      <c r="G40" s="28">
        <f>+G5*Input!E58</f>
        <v>0</v>
      </c>
      <c r="H40" s="28">
        <f>+IF(G45&gt;=$G$4,0,$G5*Input!$E$57)</f>
        <v>0</v>
      </c>
      <c r="I40" s="38"/>
    </row>
    <row r="41" spans="2:9" ht="15">
      <c r="B41" s="37"/>
      <c r="C41" s="17"/>
      <c r="D41" s="17"/>
      <c r="E41" s="17"/>
      <c r="F41" s="17"/>
      <c r="G41" s="17"/>
      <c r="H41" s="17"/>
      <c r="I41" s="38"/>
    </row>
    <row r="42" spans="2:9" ht="15">
      <c r="B42" s="37"/>
      <c r="C42" s="17"/>
      <c r="D42" s="17"/>
      <c r="E42" s="17"/>
      <c r="F42" s="17"/>
      <c r="G42" s="17"/>
      <c r="H42" s="17"/>
      <c r="I42" s="38"/>
    </row>
    <row r="43" spans="2:9" ht="15">
      <c r="B43" s="37"/>
      <c r="C43" s="12" t="s">
        <v>36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38"/>
    </row>
    <row r="44" spans="2:9" ht="15">
      <c r="B44" s="37"/>
      <c r="C44" s="17" t="str">
        <f>+C39</f>
        <v>Investimenti (Arredo e opere murarie)</v>
      </c>
      <c r="D44" s="28"/>
      <c r="E44" s="28"/>
      <c r="F44" s="28">
        <f aca="true" t="shared" si="3" ref="F44:H45">+E44+F39</f>
        <v>0</v>
      </c>
      <c r="G44" s="28">
        <f t="shared" si="3"/>
        <v>0</v>
      </c>
      <c r="H44" s="28">
        <f t="shared" si="3"/>
        <v>0</v>
      </c>
      <c r="I44" s="38"/>
    </row>
    <row r="45" spans="2:9" ht="15">
      <c r="B45" s="37"/>
      <c r="C45" s="17" t="str">
        <f>+C40</f>
        <v>Investimenti Immateriali</v>
      </c>
      <c r="D45" s="28"/>
      <c r="E45" s="28"/>
      <c r="F45" s="28">
        <f t="shared" si="3"/>
        <v>0</v>
      </c>
      <c r="G45" s="28">
        <f t="shared" si="3"/>
        <v>0</v>
      </c>
      <c r="H45" s="28">
        <f t="shared" si="3"/>
        <v>0</v>
      </c>
      <c r="I45" s="38"/>
    </row>
    <row r="46" spans="2:9" ht="15">
      <c r="B46" s="37"/>
      <c r="C46" s="17"/>
      <c r="D46" s="17"/>
      <c r="E46" s="17"/>
      <c r="F46" s="17"/>
      <c r="G46" s="17"/>
      <c r="H46" s="17"/>
      <c r="I46" s="38"/>
    </row>
    <row r="47" spans="2:9" ht="15">
      <c r="B47" s="43" t="s">
        <v>5</v>
      </c>
      <c r="C47" s="12" t="s">
        <v>35</v>
      </c>
      <c r="D47" s="13" t="s">
        <v>1</v>
      </c>
      <c r="E47" s="13" t="s">
        <v>2</v>
      </c>
      <c r="F47" s="13" t="s">
        <v>3</v>
      </c>
      <c r="G47" s="13" t="s">
        <v>4</v>
      </c>
      <c r="H47" s="13" t="s">
        <v>5</v>
      </c>
      <c r="I47" s="38"/>
    </row>
    <row r="48" spans="2:9" ht="15">
      <c r="B48" s="37"/>
      <c r="C48" s="17" t="str">
        <f>+C39</f>
        <v>Investimenti (Arredo e opere murarie)</v>
      </c>
      <c r="D48" s="28"/>
      <c r="E48" s="28"/>
      <c r="F48" s="28"/>
      <c r="G48" s="28"/>
      <c r="H48" s="28">
        <f>+H4*Input!E57</f>
        <v>0</v>
      </c>
      <c r="I48" s="38"/>
    </row>
    <row r="49" spans="2:9" ht="15">
      <c r="B49" s="37"/>
      <c r="C49" s="17" t="str">
        <f>+C40</f>
        <v>Investimenti Immateriali</v>
      </c>
      <c r="D49" s="28"/>
      <c r="E49" s="28"/>
      <c r="F49" s="28"/>
      <c r="G49" s="28"/>
      <c r="H49" s="28">
        <f>+H5*Input!E58</f>
        <v>0</v>
      </c>
      <c r="I49" s="38"/>
    </row>
    <row r="50" spans="2:9" ht="15">
      <c r="B50" s="37"/>
      <c r="C50" s="17"/>
      <c r="D50" s="17"/>
      <c r="E50" s="17"/>
      <c r="F50" s="17"/>
      <c r="G50" s="17"/>
      <c r="H50" s="17"/>
      <c r="I50" s="38"/>
    </row>
    <row r="51" spans="2:9" ht="15">
      <c r="B51" s="37"/>
      <c r="C51" s="17"/>
      <c r="D51" s="17"/>
      <c r="E51" s="17"/>
      <c r="F51" s="17"/>
      <c r="G51" s="17"/>
      <c r="H51" s="17"/>
      <c r="I51" s="38"/>
    </row>
    <row r="52" spans="2:9" ht="15">
      <c r="B52" s="37"/>
      <c r="C52" s="12" t="s">
        <v>36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38"/>
    </row>
    <row r="53" spans="2:9" ht="15">
      <c r="B53" s="37"/>
      <c r="C53" s="17" t="str">
        <f>+C48</f>
        <v>Investimenti (Arredo e opere murarie)</v>
      </c>
      <c r="D53" s="28"/>
      <c r="E53" s="28"/>
      <c r="F53" s="28"/>
      <c r="G53" s="28"/>
      <c r="H53" s="28">
        <f>+G53+H48</f>
        <v>0</v>
      </c>
      <c r="I53" s="38"/>
    </row>
    <row r="54" spans="2:9" ht="15">
      <c r="B54" s="37"/>
      <c r="C54" s="17" t="str">
        <f>+C49</f>
        <v>Investimenti Immateriali</v>
      </c>
      <c r="D54" s="28"/>
      <c r="E54" s="28"/>
      <c r="F54" s="28"/>
      <c r="G54" s="28"/>
      <c r="H54" s="28">
        <f>+G54+H49</f>
        <v>0</v>
      </c>
      <c r="I54" s="38"/>
    </row>
    <row r="55" spans="2:9" ht="15">
      <c r="B55" s="37"/>
      <c r="C55" s="17"/>
      <c r="D55" s="17"/>
      <c r="E55" s="17"/>
      <c r="F55" s="17"/>
      <c r="G55" s="17"/>
      <c r="H55" s="17"/>
      <c r="I55" s="38"/>
    </row>
    <row r="56" spans="2:9" ht="15">
      <c r="B56" s="43" t="s">
        <v>37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38"/>
    </row>
    <row r="57" spans="2:9" ht="15">
      <c r="B57" s="37"/>
      <c r="C57" s="17" t="str">
        <f aca="true" t="shared" si="4" ref="C57:C63">+C48</f>
        <v>Investimenti (Arredo e opere murarie)</v>
      </c>
      <c r="D57" s="28">
        <f aca="true" t="shared" si="5" ref="D57:H58">+D10+D20+D30+D39+E48</f>
        <v>6400</v>
      </c>
      <c r="E57" s="28">
        <f t="shared" si="5"/>
        <v>6400</v>
      </c>
      <c r="F57" s="28">
        <f t="shared" si="5"/>
        <v>6400</v>
      </c>
      <c r="G57" s="28">
        <f t="shared" si="5"/>
        <v>6400</v>
      </c>
      <c r="H57" s="28">
        <f t="shared" si="5"/>
        <v>6400</v>
      </c>
      <c r="I57" s="38"/>
    </row>
    <row r="58" spans="2:9" ht="15">
      <c r="B58" s="37"/>
      <c r="C58" s="17" t="str">
        <f t="shared" si="4"/>
        <v>Investimenti Immateriali</v>
      </c>
      <c r="D58" s="28">
        <f t="shared" si="5"/>
        <v>0</v>
      </c>
      <c r="E58" s="28">
        <f t="shared" si="5"/>
        <v>0</v>
      </c>
      <c r="F58" s="28">
        <f t="shared" si="5"/>
        <v>0</v>
      </c>
      <c r="G58" s="28">
        <f t="shared" si="5"/>
        <v>0</v>
      </c>
      <c r="H58" s="28">
        <f t="shared" si="5"/>
        <v>0</v>
      </c>
      <c r="I58" s="38"/>
    </row>
    <row r="59" spans="2:9" ht="15">
      <c r="B59" s="37"/>
      <c r="C59" s="17"/>
      <c r="D59" s="17"/>
      <c r="E59" s="17"/>
      <c r="F59" s="17"/>
      <c r="G59" s="17"/>
      <c r="H59" s="17"/>
      <c r="I59" s="38"/>
    </row>
    <row r="60" spans="2:9" ht="15">
      <c r="B60" s="37"/>
      <c r="C60" s="17"/>
      <c r="D60" s="17"/>
      <c r="E60" s="17"/>
      <c r="F60" s="17"/>
      <c r="G60" s="17"/>
      <c r="H60" s="17"/>
      <c r="I60" s="38"/>
    </row>
    <row r="61" spans="2:9" ht="15">
      <c r="B61" s="37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38"/>
    </row>
    <row r="62" spans="2:9" ht="15">
      <c r="B62" s="37"/>
      <c r="C62" s="17" t="str">
        <f t="shared" si="4"/>
        <v>Investimenti (Arredo e opere murarie)</v>
      </c>
      <c r="D62" s="28">
        <f>+D16+D26+D35+D44+E53</f>
        <v>6400</v>
      </c>
      <c r="E62" s="39">
        <f aca="true" t="shared" si="6" ref="E62:H63">+E57+D62</f>
        <v>12800</v>
      </c>
      <c r="F62" s="39">
        <f t="shared" si="6"/>
        <v>19200</v>
      </c>
      <c r="G62" s="39">
        <f t="shared" si="6"/>
        <v>25600</v>
      </c>
      <c r="H62" s="39">
        <f t="shared" si="6"/>
        <v>32000</v>
      </c>
      <c r="I62" s="38"/>
    </row>
    <row r="63" spans="2:9" ht="15">
      <c r="B63" s="37"/>
      <c r="C63" s="17" t="str">
        <f t="shared" si="4"/>
        <v>Investimenti Immateriali</v>
      </c>
      <c r="D63" s="28">
        <f>+D17+D27+D36+D45+E54</f>
        <v>0</v>
      </c>
      <c r="E63" s="39">
        <f t="shared" si="6"/>
        <v>0</v>
      </c>
      <c r="F63" s="39">
        <f t="shared" si="6"/>
        <v>0</v>
      </c>
      <c r="G63" s="39">
        <f t="shared" si="6"/>
        <v>0</v>
      </c>
      <c r="H63" s="39">
        <f t="shared" si="6"/>
        <v>0</v>
      </c>
      <c r="I63" s="38"/>
    </row>
    <row r="64" spans="2:9" ht="15.75" thickBot="1">
      <c r="B64" s="40"/>
      <c r="C64" s="41"/>
      <c r="D64" s="41"/>
      <c r="E64" s="41"/>
      <c r="F64" s="41"/>
      <c r="G64" s="41"/>
      <c r="H64" s="41"/>
      <c r="I64" s="42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384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384</v>
      </c>
      <c r="D71" s="28">
        <f>+Input!$D$21</f>
        <v>10000</v>
      </c>
      <c r="E71" s="28">
        <f>+Input!$D$21</f>
        <v>10000</v>
      </c>
      <c r="F71" s="28">
        <f>+Input!$D$21</f>
        <v>10000</v>
      </c>
      <c r="G71" s="28">
        <f>+Input!$D$21</f>
        <v>10000</v>
      </c>
      <c r="H71" s="28">
        <f>+Input!$D$21</f>
        <v>10000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387</v>
      </c>
      <c r="D73" s="28">
        <f>+Input!D21/Input!F21</f>
        <v>1428.5714285714287</v>
      </c>
      <c r="E73" s="28">
        <f>+IF(D75&gt;=Input!$D$21,0,Input!$D$21/Input!$F$21)</f>
        <v>1428.5714285714287</v>
      </c>
      <c r="F73" s="28">
        <f>+IF(E75&gt;=Input!$D$21,0,Input!$D$21/Input!$F$21)</f>
        <v>1428.5714285714287</v>
      </c>
      <c r="G73" s="28">
        <f>+IF(F75&gt;=Input!$D$21,0,Input!$D$21/Input!$F$21)</f>
        <v>1428.5714285714287</v>
      </c>
      <c r="H73" s="28">
        <f>+IF(G75&gt;=Input!$D$21,0,Input!$D$21/Input!$F$21)</f>
        <v>1428.5714285714287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386</v>
      </c>
      <c r="D75" s="28">
        <f>+D73</f>
        <v>1428.5714285714287</v>
      </c>
      <c r="E75" s="28">
        <f>+E73+D75</f>
        <v>2857.1428571428573</v>
      </c>
      <c r="F75" s="28">
        <f>+F73+E75</f>
        <v>4285.714285714286</v>
      </c>
      <c r="G75" s="28">
        <f>+G73+F75</f>
        <v>5714.285714285715</v>
      </c>
      <c r="H75" s="28">
        <f>+H73+G75</f>
        <v>7142.857142857143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59</v>
      </c>
      <c r="D3" s="13" t="str">
        <f>+Input!E63</f>
        <v>Anno 1</v>
      </c>
      <c r="E3" s="13" t="str">
        <f>+Input!F63</f>
        <v>Anno 2</v>
      </c>
      <c r="F3" s="13" t="str">
        <f>+Input!G63</f>
        <v>Anno 3</v>
      </c>
      <c r="G3" s="13" t="str">
        <f>+Input!H63</f>
        <v>Anno 4</v>
      </c>
      <c r="H3" s="13" t="str">
        <f>+Input!I63</f>
        <v>Anno 5</v>
      </c>
      <c r="I3" s="15"/>
    </row>
    <row r="4" spans="2:9" ht="15">
      <c r="B4" s="16"/>
      <c r="C4" s="17" t="s">
        <v>55</v>
      </c>
      <c r="D4" s="28">
        <f>+Input!E66*Input!E64</f>
        <v>20000</v>
      </c>
      <c r="E4" s="28">
        <f>+Input!F66*Input!F64</f>
        <v>21000</v>
      </c>
      <c r="F4" s="28">
        <f>+Input!G66*Input!G64</f>
        <v>21000</v>
      </c>
      <c r="G4" s="28">
        <f>+Input!H66*Input!H64</f>
        <v>21000</v>
      </c>
      <c r="H4" s="28">
        <f>+Input!I66*Input!I64</f>
        <v>21000</v>
      </c>
      <c r="I4" s="15"/>
    </row>
    <row r="5" spans="2:9" ht="15">
      <c r="B5" s="16"/>
      <c r="C5" s="17" t="s">
        <v>56</v>
      </c>
      <c r="D5" s="28">
        <f>+D4*Input!$E$68</f>
        <v>6000</v>
      </c>
      <c r="E5" s="28">
        <f>+E4*Input!$E$68</f>
        <v>6300</v>
      </c>
      <c r="F5" s="28">
        <f>+F4*Input!$E$68</f>
        <v>6300</v>
      </c>
      <c r="G5" s="28">
        <f>+G4*Input!$E$68</f>
        <v>6300</v>
      </c>
      <c r="H5" s="28">
        <f>+H4*Input!$E$68</f>
        <v>6300</v>
      </c>
      <c r="I5" s="15"/>
    </row>
    <row r="6" spans="2:9" ht="15">
      <c r="B6" s="16"/>
      <c r="C6" s="17" t="s">
        <v>57</v>
      </c>
      <c r="D6" s="28">
        <f>+D4*Input!$E$69</f>
        <v>800</v>
      </c>
      <c r="E6" s="28">
        <f>+E4*Input!$E$69</f>
        <v>840</v>
      </c>
      <c r="F6" s="28">
        <f>+F4*Input!$E$69</f>
        <v>840</v>
      </c>
      <c r="G6" s="28">
        <f>+G4*Input!$E$69</f>
        <v>840</v>
      </c>
      <c r="H6" s="28">
        <f>+H4*Input!$E$69</f>
        <v>840</v>
      </c>
      <c r="I6" s="15"/>
    </row>
    <row r="7" spans="2:9" ht="15">
      <c r="B7" s="16"/>
      <c r="C7" s="17" t="s">
        <v>58</v>
      </c>
      <c r="D7" s="28">
        <f>+D4*Input!$E$70</f>
        <v>1600</v>
      </c>
      <c r="E7" s="28">
        <f>+E4*Input!$E$70</f>
        <v>1680</v>
      </c>
      <c r="F7" s="28">
        <f>+F4*Input!$E$70</f>
        <v>1680</v>
      </c>
      <c r="G7" s="28">
        <f>+G4*Input!$E$70</f>
        <v>1680</v>
      </c>
      <c r="H7" s="28">
        <f>+H4*Input!$E$70</f>
        <v>1680</v>
      </c>
      <c r="I7" s="15"/>
    </row>
    <row r="8" spans="2:9" ht="15">
      <c r="B8" s="16"/>
      <c r="C8" s="12" t="s">
        <v>61</v>
      </c>
      <c r="D8" s="44">
        <f>SUM(D4:D7)</f>
        <v>28400</v>
      </c>
      <c r="E8" s="44">
        <f>SUM(E4:E7)</f>
        <v>29820</v>
      </c>
      <c r="F8" s="44">
        <f>SUM(F4:F7)</f>
        <v>29820</v>
      </c>
      <c r="G8" s="44">
        <f>SUM(G4:G7)</f>
        <v>29820</v>
      </c>
      <c r="H8" s="44">
        <f>SUM(H4:H7)</f>
        <v>29820</v>
      </c>
      <c r="I8" s="15"/>
    </row>
    <row r="9" spans="2:9" ht="15.75" thickBot="1">
      <c r="B9" s="18"/>
      <c r="C9" s="45"/>
      <c r="D9" s="47"/>
      <c r="E9" s="47"/>
      <c r="F9" s="47"/>
      <c r="G9" s="47"/>
      <c r="H9" s="47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25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39">
        <f t="shared" si="0"/>
        <v>20000</v>
      </c>
      <c r="E14" s="39">
        <f t="shared" si="0"/>
        <v>21000</v>
      </c>
      <c r="F14" s="39">
        <f t="shared" si="0"/>
        <v>21000</v>
      </c>
      <c r="G14" s="39">
        <f t="shared" si="0"/>
        <v>21000</v>
      </c>
      <c r="H14" s="39">
        <f t="shared" si="0"/>
        <v>21000</v>
      </c>
      <c r="I14" s="15"/>
    </row>
    <row r="15" spans="2:9" ht="15">
      <c r="B15" s="16"/>
      <c r="C15" s="17" t="str">
        <f aca="true" t="shared" si="1" ref="C15:D17">+C5</f>
        <v>INPS</v>
      </c>
      <c r="D15" s="39">
        <f t="shared" si="0"/>
        <v>6000</v>
      </c>
      <c r="E15" s="39">
        <f t="shared" si="0"/>
        <v>6300</v>
      </c>
      <c r="F15" s="39">
        <f t="shared" si="0"/>
        <v>6300</v>
      </c>
      <c r="G15" s="39">
        <f t="shared" si="0"/>
        <v>6300</v>
      </c>
      <c r="H15" s="39">
        <f t="shared" si="0"/>
        <v>6300</v>
      </c>
      <c r="I15" s="15"/>
    </row>
    <row r="16" spans="2:9" ht="15">
      <c r="B16" s="16"/>
      <c r="C16" s="17" t="str">
        <f t="shared" si="1"/>
        <v>INAIL</v>
      </c>
      <c r="D16" s="39">
        <f t="shared" si="1"/>
        <v>800</v>
      </c>
      <c r="E16" s="39">
        <f aca="true" t="shared" si="2" ref="E16:H17">+E6</f>
        <v>840</v>
      </c>
      <c r="F16" s="39">
        <f t="shared" si="2"/>
        <v>840</v>
      </c>
      <c r="G16" s="39">
        <f t="shared" si="2"/>
        <v>840</v>
      </c>
      <c r="H16" s="39">
        <f t="shared" si="2"/>
        <v>840</v>
      </c>
      <c r="I16" s="15"/>
    </row>
    <row r="17" spans="2:9" ht="15">
      <c r="B17" s="16"/>
      <c r="C17" s="17" t="str">
        <f t="shared" si="1"/>
        <v>TFR</v>
      </c>
      <c r="D17" s="39">
        <f t="shared" si="1"/>
        <v>1600</v>
      </c>
      <c r="E17" s="39">
        <f t="shared" si="2"/>
        <v>1680</v>
      </c>
      <c r="F17" s="39">
        <f t="shared" si="2"/>
        <v>1680</v>
      </c>
      <c r="G17" s="39">
        <f t="shared" si="2"/>
        <v>1680</v>
      </c>
      <c r="H17" s="39">
        <f t="shared" si="2"/>
        <v>1680</v>
      </c>
      <c r="I17" s="15"/>
    </row>
    <row r="18" spans="2:9" ht="15">
      <c r="B18" s="16"/>
      <c r="C18" s="12" t="s">
        <v>61</v>
      </c>
      <c r="D18" s="44">
        <f>SUM(D14:D17)</f>
        <v>28400</v>
      </c>
      <c r="E18" s="44">
        <f>SUM(E14:E17)</f>
        <v>29820</v>
      </c>
      <c r="F18" s="44">
        <f>SUM(F14:F17)</f>
        <v>29820</v>
      </c>
      <c r="G18" s="44">
        <f>SUM(G14:G17)</f>
        <v>29820</v>
      </c>
      <c r="H18" s="44">
        <f>SUM(H14:H17)</f>
        <v>29820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315</v>
      </c>
      <c r="D22" s="25">
        <f>+D17</f>
        <v>1600</v>
      </c>
      <c r="E22" s="25">
        <f>+E17</f>
        <v>1680</v>
      </c>
      <c r="F22" s="25">
        <f>+F17</f>
        <v>1680</v>
      </c>
      <c r="G22" s="25">
        <f>+G17</f>
        <v>1680</v>
      </c>
      <c r="H22" s="25">
        <f>+H17</f>
        <v>1680</v>
      </c>
    </row>
    <row r="23" spans="3:8" ht="15">
      <c r="C23" t="s">
        <v>25</v>
      </c>
      <c r="D23" s="25">
        <f>+D18-D22</f>
        <v>26800</v>
      </c>
      <c r="E23" s="25">
        <f>+E18-E22</f>
        <v>28140</v>
      </c>
      <c r="F23" s="25">
        <f>+F18-F22</f>
        <v>28140</v>
      </c>
      <c r="G23" s="25">
        <f>+G18-G22</f>
        <v>28140</v>
      </c>
      <c r="H23" s="25">
        <f>+H18-H22</f>
        <v>28140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2014-11-09T17:47:25Z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