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4355" windowHeight="5580"/>
  </bookViews>
  <sheets>
    <sheet name="Indice" sheetId="9" r:id="rId1"/>
    <sheet name="App" sheetId="6" r:id="rId2"/>
    <sheet name="Scadenziario Fiscale" sheetId="7" state="hidden" r:id="rId3"/>
    <sheet name="Saldi alla data" sheetId="4" r:id="rId4"/>
    <sheet name="Budget Economico" sheetId="5" r:id="rId5"/>
    <sheet name="Budget Tesoreria" sheetId="1" r:id="rId6"/>
    <sheet name="Calcolo Interessi" sheetId="10" r:id="rId7"/>
    <sheet name="Calcoli" sheetId="2" r:id="rId8"/>
    <sheet name="Sheet3" sheetId="3" state="hidden" r:id="rId9"/>
    <sheet name="Sheet1" sheetId="8" state="hidden" r:id="rId10"/>
  </sheets>
  <definedNames>
    <definedName name="ago" localSheetId="2">'Scadenziario Fiscale'!$A$95</definedName>
    <definedName name="apr" localSheetId="2">'Scadenziario Fiscale'!$A$37</definedName>
    <definedName name="dic" localSheetId="2">'Scadenziario Fiscale'!$A$175</definedName>
    <definedName name="feb" localSheetId="2">'Scadenziario Fiscale'!$A$11</definedName>
    <definedName name="gen" localSheetId="2">'Scadenziario Fiscale'!$A$1</definedName>
    <definedName name="giu" localSheetId="2">'Scadenziario Fiscale'!$A$63</definedName>
    <definedName name="lug" localSheetId="2">'Scadenziario Fiscale'!$A$79</definedName>
    <definedName name="mag" localSheetId="2">'Scadenziario Fiscale'!$A$48</definedName>
    <definedName name="mar" localSheetId="2">'Scadenziario Fiscale'!$A$26</definedName>
    <definedName name="nov" localSheetId="2">'Scadenziario Fiscale'!$A$172</definedName>
    <definedName name="ott" localSheetId="2">'Scadenziario Fiscale'!$A$131</definedName>
    <definedName name="set" localSheetId="2">'Scadenziario Fiscale'!$A$110</definedName>
  </definedNames>
  <calcPr calcId="145621"/>
</workbook>
</file>

<file path=xl/calcChain.xml><?xml version="1.0" encoding="utf-8"?>
<calcChain xmlns="http://schemas.openxmlformats.org/spreadsheetml/2006/main">
  <c r="D102" i="10" l="1"/>
  <c r="C102" i="10"/>
  <c r="D96" i="10"/>
  <c r="C96" i="10"/>
  <c r="D89" i="10"/>
  <c r="C89" i="10"/>
  <c r="D82" i="10"/>
  <c r="C82" i="10"/>
  <c r="D75" i="10"/>
  <c r="C75" i="10"/>
  <c r="D68" i="10"/>
  <c r="C68" i="10"/>
  <c r="D61" i="10"/>
  <c r="C61" i="10"/>
  <c r="D54" i="10"/>
  <c r="C54" i="10"/>
  <c r="D47" i="10"/>
  <c r="C47" i="10"/>
  <c r="D40" i="10"/>
  <c r="C40" i="10"/>
  <c r="D33" i="10"/>
  <c r="C33" i="10"/>
  <c r="D26" i="10"/>
  <c r="C26" i="10"/>
  <c r="D19" i="10"/>
  <c r="C19" i="10"/>
  <c r="C5" i="10"/>
  <c r="F108" i="10" s="1"/>
  <c r="I5" i="10" s="1"/>
  <c r="C9" i="10"/>
  <c r="M108" i="10"/>
  <c r="J5" i="10" s="1"/>
  <c r="I16" i="10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52" i="10" s="1"/>
  <c r="I53" i="10" s="1"/>
  <c r="I54" i="10" s="1"/>
  <c r="I55" i="10" s="1"/>
  <c r="I56" i="10" s="1"/>
  <c r="I57" i="10" s="1"/>
  <c r="I58" i="10" s="1"/>
  <c r="I59" i="10" s="1"/>
  <c r="I60" i="10" s="1"/>
  <c r="I61" i="10" s="1"/>
  <c r="I62" i="10" s="1"/>
  <c r="I63" i="10" s="1"/>
  <c r="I64" i="10" s="1"/>
  <c r="I65" i="10" s="1"/>
  <c r="I66" i="10" s="1"/>
  <c r="I67" i="10" s="1"/>
  <c r="I68" i="10" s="1"/>
  <c r="I69" i="10" s="1"/>
  <c r="I70" i="10" s="1"/>
  <c r="I71" i="10" s="1"/>
  <c r="I72" i="10" s="1"/>
  <c r="I73" i="10" s="1"/>
  <c r="I74" i="10" s="1"/>
  <c r="I75" i="10" s="1"/>
  <c r="I76" i="10" s="1"/>
  <c r="I77" i="10" s="1"/>
  <c r="I78" i="10" s="1"/>
  <c r="I79" i="10" s="1"/>
  <c r="I80" i="10" s="1"/>
  <c r="I81" i="10" s="1"/>
  <c r="I82" i="10" s="1"/>
  <c r="I83" i="10" s="1"/>
  <c r="I84" i="10" s="1"/>
  <c r="I85" i="10" s="1"/>
  <c r="I86" i="10" s="1"/>
  <c r="I87" i="10" s="1"/>
  <c r="I88" i="10" s="1"/>
  <c r="I89" i="10" s="1"/>
  <c r="I90" i="10" s="1"/>
  <c r="I91" i="10" s="1"/>
  <c r="I92" i="10" s="1"/>
  <c r="I93" i="10" s="1"/>
  <c r="I94" i="10" s="1"/>
  <c r="I95" i="10" s="1"/>
  <c r="I96" i="10" s="1"/>
  <c r="I97" i="10" s="1"/>
  <c r="I98" i="10" s="1"/>
  <c r="I99" i="10" s="1"/>
  <c r="I100" i="10" s="1"/>
  <c r="I101" i="10" s="1"/>
  <c r="I102" i="10" s="1"/>
  <c r="I103" i="10" s="1"/>
  <c r="P13" i="10" s="1"/>
  <c r="P14" i="10" s="1"/>
  <c r="P15" i="10" s="1"/>
  <c r="P16" i="10" s="1"/>
  <c r="P17" i="10" s="1"/>
  <c r="P18" i="10" s="1"/>
  <c r="P19" i="10" s="1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P37" i="10" s="1"/>
  <c r="P38" i="10" s="1"/>
  <c r="P39" i="10" s="1"/>
  <c r="P40" i="10" s="1"/>
  <c r="P41" i="10" s="1"/>
  <c r="P42" i="10" s="1"/>
  <c r="P43" i="10" s="1"/>
  <c r="P44" i="10" s="1"/>
  <c r="P45" i="10" s="1"/>
  <c r="P46" i="10" s="1"/>
  <c r="P47" i="10" s="1"/>
  <c r="P48" i="10" s="1"/>
  <c r="P49" i="10" s="1"/>
  <c r="P50" i="10" s="1"/>
  <c r="P51" i="10" s="1"/>
  <c r="P52" i="10" s="1"/>
  <c r="P53" i="10" s="1"/>
  <c r="P54" i="10" s="1"/>
  <c r="P55" i="10" s="1"/>
  <c r="P56" i="10" s="1"/>
  <c r="P57" i="10" s="1"/>
  <c r="P58" i="10" s="1"/>
  <c r="P59" i="10" s="1"/>
  <c r="P60" i="10" s="1"/>
  <c r="P61" i="10" s="1"/>
  <c r="P62" i="10" s="1"/>
  <c r="P63" i="10" s="1"/>
  <c r="P64" i="10" s="1"/>
  <c r="P65" i="10" s="1"/>
  <c r="P66" i="10" s="1"/>
  <c r="P67" i="10" s="1"/>
  <c r="P68" i="10" s="1"/>
  <c r="P69" i="10" s="1"/>
  <c r="P70" i="10" s="1"/>
  <c r="P71" i="10" s="1"/>
  <c r="P72" i="10" s="1"/>
  <c r="P73" i="10" s="1"/>
  <c r="P74" i="10" s="1"/>
  <c r="P75" i="10" s="1"/>
  <c r="P76" i="10" s="1"/>
  <c r="P77" i="10" s="1"/>
  <c r="P78" i="10" s="1"/>
  <c r="P79" i="10" s="1"/>
  <c r="P80" i="10" s="1"/>
  <c r="P81" i="10" s="1"/>
  <c r="P82" i="10" s="1"/>
  <c r="P83" i="10" s="1"/>
  <c r="P84" i="10" s="1"/>
  <c r="P85" i="10" s="1"/>
  <c r="P86" i="10" s="1"/>
  <c r="P87" i="10" s="1"/>
  <c r="P88" i="10" s="1"/>
  <c r="P89" i="10" s="1"/>
  <c r="P90" i="10" s="1"/>
  <c r="P91" i="10" s="1"/>
  <c r="P92" i="10" s="1"/>
  <c r="P93" i="10" s="1"/>
  <c r="P94" i="10" s="1"/>
  <c r="P95" i="10" s="1"/>
  <c r="P96" i="10" s="1"/>
  <c r="P97" i="10" s="1"/>
  <c r="P98" i="10" s="1"/>
  <c r="P99" i="10" s="1"/>
  <c r="P100" i="10" s="1"/>
  <c r="P101" i="10" s="1"/>
  <c r="P102" i="10" s="1"/>
  <c r="P103" i="10" s="1"/>
  <c r="P104" i="10" s="1"/>
  <c r="W13" i="10" s="1"/>
  <c r="W14" i="10" s="1"/>
  <c r="W15" i="10" s="1"/>
  <c r="W16" i="10" s="1"/>
  <c r="W17" i="10" s="1"/>
  <c r="W18" i="10" s="1"/>
  <c r="W19" i="10" s="1"/>
  <c r="W20" i="10" s="1"/>
  <c r="W21" i="10" s="1"/>
  <c r="W22" i="10" s="1"/>
  <c r="W23" i="10" s="1"/>
  <c r="W24" i="10" s="1"/>
  <c r="W25" i="10" s="1"/>
  <c r="W26" i="10" s="1"/>
  <c r="W27" i="10" s="1"/>
  <c r="W28" i="10" s="1"/>
  <c r="W29" i="10" s="1"/>
  <c r="W30" i="10" s="1"/>
  <c r="W31" i="10" s="1"/>
  <c r="W32" i="10" s="1"/>
  <c r="W33" i="10" s="1"/>
  <c r="W34" i="10" s="1"/>
  <c r="W35" i="10" s="1"/>
  <c r="W36" i="10" s="1"/>
  <c r="W37" i="10" s="1"/>
  <c r="W38" i="10" s="1"/>
  <c r="W39" i="10" s="1"/>
  <c r="W40" i="10" s="1"/>
  <c r="W41" i="10" s="1"/>
  <c r="W42" i="10" s="1"/>
  <c r="W43" i="10" s="1"/>
  <c r="W44" i="10" s="1"/>
  <c r="W45" i="10" s="1"/>
  <c r="W46" i="10" s="1"/>
  <c r="W47" i="10" s="1"/>
  <c r="W48" i="10" s="1"/>
  <c r="W49" i="10" s="1"/>
  <c r="W50" i="10" s="1"/>
  <c r="W51" i="10" s="1"/>
  <c r="W52" i="10" s="1"/>
  <c r="W53" i="10" s="1"/>
  <c r="W54" i="10" s="1"/>
  <c r="W55" i="10" s="1"/>
  <c r="W56" i="10" s="1"/>
  <c r="W57" i="10" s="1"/>
  <c r="W58" i="10" s="1"/>
  <c r="W59" i="10" s="1"/>
  <c r="W60" i="10" s="1"/>
  <c r="W61" i="10" s="1"/>
  <c r="W62" i="10" s="1"/>
  <c r="W63" i="10" s="1"/>
  <c r="W64" i="10" s="1"/>
  <c r="W65" i="10" s="1"/>
  <c r="W66" i="10" s="1"/>
  <c r="W67" i="10" s="1"/>
  <c r="W68" i="10" s="1"/>
  <c r="W69" i="10" s="1"/>
  <c r="W70" i="10" s="1"/>
  <c r="W71" i="10" s="1"/>
  <c r="W72" i="10" s="1"/>
  <c r="W73" i="10" s="1"/>
  <c r="W74" i="10" s="1"/>
  <c r="W75" i="10" s="1"/>
  <c r="W76" i="10" s="1"/>
  <c r="W77" i="10" s="1"/>
  <c r="W78" i="10" s="1"/>
  <c r="W79" i="10" s="1"/>
  <c r="W80" i="10" s="1"/>
  <c r="W81" i="10" s="1"/>
  <c r="W82" i="10" s="1"/>
  <c r="W83" i="10" s="1"/>
  <c r="W84" i="10" s="1"/>
  <c r="W85" i="10" s="1"/>
  <c r="W86" i="10" s="1"/>
  <c r="W87" i="10" s="1"/>
  <c r="W88" i="10" s="1"/>
  <c r="W89" i="10" s="1"/>
  <c r="W90" i="10" s="1"/>
  <c r="W91" i="10" s="1"/>
  <c r="W92" i="10" s="1"/>
  <c r="W93" i="10" s="1"/>
  <c r="W94" i="10" s="1"/>
  <c r="W95" i="10" s="1"/>
  <c r="W96" i="10" s="1"/>
  <c r="W97" i="10" s="1"/>
  <c r="W98" i="10" s="1"/>
  <c r="W99" i="10" s="1"/>
  <c r="W100" i="10" s="1"/>
  <c r="W101" i="10" s="1"/>
  <c r="W102" i="10" s="1"/>
  <c r="W103" i="10" s="1"/>
  <c r="W104" i="10" s="1"/>
  <c r="I14" i="10"/>
  <c r="I15" i="10" s="1"/>
  <c r="I13" i="10"/>
  <c r="E13" i="10"/>
  <c r="F14" i="10" s="1"/>
  <c r="N103" i="10" l="1"/>
  <c r="T108" i="10"/>
  <c r="K5" i="10" s="1"/>
  <c r="N104" i="10"/>
  <c r="AA108" i="10"/>
  <c r="L5" i="10" s="1"/>
  <c r="M5" i="10" s="1"/>
  <c r="G13" i="10"/>
  <c r="H13" i="10" s="1"/>
  <c r="E14" i="10"/>
  <c r="F13" i="10"/>
  <c r="G14" i="10" l="1"/>
  <c r="H14" i="10" s="1"/>
  <c r="E15" i="10"/>
  <c r="F15" i="10"/>
  <c r="E16" i="10" l="1"/>
  <c r="F16" i="10"/>
  <c r="G15" i="10"/>
  <c r="H15" i="10" s="1"/>
  <c r="E17" i="10" l="1"/>
  <c r="G16" i="10"/>
  <c r="H16" i="10" s="1"/>
  <c r="F17" i="10"/>
  <c r="G17" i="10" l="1"/>
  <c r="H17" i="10" s="1"/>
  <c r="F18" i="10"/>
  <c r="E18" i="10"/>
  <c r="E19" i="10" l="1"/>
  <c r="G18" i="10"/>
  <c r="H18" i="10" s="1"/>
  <c r="F19" i="10"/>
  <c r="F20" i="10" l="1"/>
  <c r="G19" i="10"/>
  <c r="H19" i="10" s="1"/>
  <c r="E20" i="10"/>
  <c r="G20" i="10" l="1"/>
  <c r="H20" i="10" s="1"/>
  <c r="E21" i="10"/>
  <c r="F21" i="10"/>
  <c r="F22" i="10" l="1"/>
  <c r="G21" i="10"/>
  <c r="H21" i="10" s="1"/>
  <c r="E22" i="10"/>
  <c r="F23" i="10" l="1"/>
  <c r="G22" i="10"/>
  <c r="H22" i="10" s="1"/>
  <c r="E23" i="10"/>
  <c r="G23" i="10" l="1"/>
  <c r="H23" i="10" s="1"/>
  <c r="F24" i="10"/>
  <c r="E24" i="10"/>
  <c r="E25" i="10" l="1"/>
  <c r="F25" i="10"/>
  <c r="G24" i="10"/>
  <c r="H24" i="10" s="1"/>
  <c r="E26" i="10" l="1"/>
  <c r="G25" i="10"/>
  <c r="H25" i="10" s="1"/>
  <c r="F26" i="10"/>
  <c r="G26" i="10" l="1"/>
  <c r="H26" i="10" s="1"/>
  <c r="E27" i="10"/>
  <c r="F27" i="10"/>
  <c r="G27" i="10" l="1"/>
  <c r="H27" i="10" s="1"/>
  <c r="F28" i="10"/>
  <c r="E28" i="10"/>
  <c r="F29" i="10" l="1"/>
  <c r="E29" i="10"/>
  <c r="G28" i="10"/>
  <c r="H28" i="10" s="1"/>
  <c r="G29" i="10" l="1"/>
  <c r="H29" i="10" s="1"/>
  <c r="E30" i="10"/>
  <c r="F30" i="10"/>
  <c r="E31" i="10" l="1"/>
  <c r="G30" i="10"/>
  <c r="H30" i="10" s="1"/>
  <c r="F31" i="10"/>
  <c r="E32" i="10" l="1"/>
  <c r="G31" i="10"/>
  <c r="H31" i="10" s="1"/>
  <c r="F32" i="10"/>
  <c r="F33" i="10" l="1"/>
  <c r="E33" i="10"/>
  <c r="G32" i="10"/>
  <c r="H32" i="10" s="1"/>
  <c r="F34" i="10" l="1"/>
  <c r="E34" i="10"/>
  <c r="G33" i="10"/>
  <c r="H33" i="10" s="1"/>
  <c r="G34" i="10" l="1"/>
  <c r="H34" i="10" s="1"/>
  <c r="F35" i="10"/>
  <c r="E35" i="10"/>
  <c r="G35" i="10" l="1"/>
  <c r="H35" i="10" s="1"/>
  <c r="F36" i="10"/>
  <c r="E36" i="10"/>
  <c r="E37" i="10" l="1"/>
  <c r="F37" i="10"/>
  <c r="G36" i="10"/>
  <c r="H36" i="10" s="1"/>
  <c r="F38" i="10" l="1"/>
  <c r="E38" i="10"/>
  <c r="G37" i="10"/>
  <c r="H37" i="10" s="1"/>
  <c r="G38" i="10" l="1"/>
  <c r="H38" i="10" s="1"/>
  <c r="F39" i="10"/>
  <c r="E39" i="10"/>
  <c r="F40" i="10" l="1"/>
  <c r="G39" i="10"/>
  <c r="H39" i="10" s="1"/>
  <c r="E40" i="10"/>
  <c r="G40" i="10" l="1"/>
  <c r="H40" i="10" s="1"/>
  <c r="E41" i="10"/>
  <c r="F41" i="10"/>
  <c r="E42" i="10" l="1"/>
  <c r="F42" i="10"/>
  <c r="G41" i="10"/>
  <c r="H41" i="10" s="1"/>
  <c r="G42" i="10" l="1"/>
  <c r="H42" i="10" s="1"/>
  <c r="F43" i="10"/>
  <c r="E43" i="10"/>
  <c r="E44" i="10" l="1"/>
  <c r="G43" i="10"/>
  <c r="H43" i="10" s="1"/>
  <c r="F44" i="10"/>
  <c r="E45" i="10" l="1"/>
  <c r="F45" i="10"/>
  <c r="G44" i="10"/>
  <c r="H44" i="10" s="1"/>
  <c r="F46" i="10" l="1"/>
  <c r="E46" i="10"/>
  <c r="G45" i="10"/>
  <c r="H45" i="10" s="1"/>
  <c r="F47" i="10" l="1"/>
  <c r="E47" i="10"/>
  <c r="G46" i="10"/>
  <c r="H46" i="10" s="1"/>
  <c r="F48" i="10" l="1"/>
  <c r="E48" i="10"/>
  <c r="G47" i="10"/>
  <c r="H47" i="10" s="1"/>
  <c r="G48" i="10" l="1"/>
  <c r="H48" i="10" s="1"/>
  <c r="F49" i="10"/>
  <c r="E49" i="10"/>
  <c r="E50" i="10" l="1"/>
  <c r="F50" i="10"/>
  <c r="G49" i="10"/>
  <c r="H49" i="10" s="1"/>
  <c r="E51" i="10" l="1"/>
  <c r="F51" i="10"/>
  <c r="G50" i="10"/>
  <c r="H50" i="10" s="1"/>
  <c r="F52" i="10" l="1"/>
  <c r="E52" i="10"/>
  <c r="G51" i="10"/>
  <c r="H51" i="10" s="1"/>
  <c r="G52" i="10" l="1"/>
  <c r="H52" i="10" s="1"/>
  <c r="F53" i="10"/>
  <c r="E53" i="10"/>
  <c r="G53" i="10" l="1"/>
  <c r="H53" i="10" s="1"/>
  <c r="F54" i="10"/>
  <c r="E54" i="10"/>
  <c r="F55" i="10" l="1"/>
  <c r="G54" i="10"/>
  <c r="H54" i="10" s="1"/>
  <c r="E55" i="10"/>
  <c r="F56" i="10" l="1"/>
  <c r="E56" i="10"/>
  <c r="G55" i="10"/>
  <c r="H55" i="10" s="1"/>
  <c r="G56" i="10" l="1"/>
  <c r="H56" i="10" s="1"/>
  <c r="F57" i="10"/>
  <c r="E57" i="10"/>
  <c r="E58" i="10" l="1"/>
  <c r="F58" i="10"/>
  <c r="G57" i="10"/>
  <c r="H57" i="10" s="1"/>
  <c r="E59" i="10" l="1"/>
  <c r="F59" i="10"/>
  <c r="G58" i="10"/>
  <c r="H58" i="10" s="1"/>
  <c r="F60" i="10" l="1"/>
  <c r="E60" i="10"/>
  <c r="G59" i="10"/>
  <c r="H59" i="10" s="1"/>
  <c r="G60" i="10" l="1"/>
  <c r="H60" i="10" s="1"/>
  <c r="E61" i="10"/>
  <c r="F61" i="10"/>
  <c r="E62" i="10" l="1"/>
  <c r="F62" i="10"/>
  <c r="G61" i="10"/>
  <c r="H61" i="10" s="1"/>
  <c r="G62" i="10" l="1"/>
  <c r="H62" i="10" s="1"/>
  <c r="F63" i="10"/>
  <c r="E63" i="10"/>
  <c r="E64" i="10" l="1"/>
  <c r="G63" i="10"/>
  <c r="H63" i="10" s="1"/>
  <c r="F64" i="10"/>
  <c r="G64" i="10" l="1"/>
  <c r="H64" i="10" s="1"/>
  <c r="F65" i="10"/>
  <c r="E65" i="10"/>
  <c r="E66" i="10" l="1"/>
  <c r="G65" i="10"/>
  <c r="H65" i="10" s="1"/>
  <c r="F66" i="10"/>
  <c r="F67" i="10" l="1"/>
  <c r="G66" i="10"/>
  <c r="H66" i="10" s="1"/>
  <c r="E67" i="10"/>
  <c r="E68" i="10" l="1"/>
  <c r="F68" i="10"/>
  <c r="G67" i="10"/>
  <c r="H67" i="10" s="1"/>
  <c r="E69" i="10" l="1"/>
  <c r="G68" i="10"/>
  <c r="H68" i="10" s="1"/>
  <c r="F69" i="10"/>
  <c r="G69" i="10" l="1"/>
  <c r="H69" i="10" s="1"/>
  <c r="F70" i="10"/>
  <c r="E70" i="10"/>
  <c r="F71" i="10" l="1"/>
  <c r="G70" i="10"/>
  <c r="H70" i="10" s="1"/>
  <c r="E71" i="10"/>
  <c r="E72" i="10" l="1"/>
  <c r="F72" i="10"/>
  <c r="G71" i="10"/>
  <c r="H71" i="10" s="1"/>
  <c r="F73" i="10" l="1"/>
  <c r="E73" i="10"/>
  <c r="G72" i="10"/>
  <c r="H72" i="10" s="1"/>
  <c r="G73" i="10" l="1"/>
  <c r="H73" i="10" s="1"/>
  <c r="F74" i="10"/>
  <c r="E74" i="10"/>
  <c r="E75" i="10" l="1"/>
  <c r="F75" i="10"/>
  <c r="G74" i="10"/>
  <c r="H74" i="10" s="1"/>
  <c r="F76" i="10" l="1"/>
  <c r="E76" i="10"/>
  <c r="G75" i="10"/>
  <c r="H75" i="10" s="1"/>
  <c r="G76" i="10" l="1"/>
  <c r="H76" i="10" s="1"/>
  <c r="E77" i="10"/>
  <c r="F77" i="10"/>
  <c r="E78" i="10" l="1"/>
  <c r="F78" i="10"/>
  <c r="G77" i="10"/>
  <c r="H77" i="10" s="1"/>
  <c r="G78" i="10" l="1"/>
  <c r="H78" i="10" s="1"/>
  <c r="F79" i="10"/>
  <c r="E79" i="10"/>
  <c r="F80" i="10" l="1"/>
  <c r="G79" i="10"/>
  <c r="H79" i="10" s="1"/>
  <c r="E80" i="10"/>
  <c r="G80" i="10" l="1"/>
  <c r="H80" i="10" s="1"/>
  <c r="E81" i="10"/>
  <c r="F81" i="10"/>
  <c r="E82" i="10" l="1"/>
  <c r="F82" i="10"/>
  <c r="G81" i="10"/>
  <c r="H81" i="10" s="1"/>
  <c r="E83" i="10" l="1"/>
  <c r="F83" i="10"/>
  <c r="G82" i="10"/>
  <c r="H82" i="10" s="1"/>
  <c r="G83" i="10" l="1"/>
  <c r="H83" i="10" s="1"/>
  <c r="F84" i="10"/>
  <c r="E84" i="10"/>
  <c r="G84" i="10" l="1"/>
  <c r="H84" i="10" s="1"/>
  <c r="F85" i="10"/>
  <c r="E85" i="10"/>
  <c r="E86" i="10" l="1"/>
  <c r="F86" i="10"/>
  <c r="G85" i="10"/>
  <c r="H85" i="10" s="1"/>
  <c r="E87" i="10" l="1"/>
  <c r="F87" i="10"/>
  <c r="G86" i="10"/>
  <c r="H86" i="10" s="1"/>
  <c r="F88" i="10" l="1"/>
  <c r="E88" i="10"/>
  <c r="G87" i="10"/>
  <c r="H87" i="10" s="1"/>
  <c r="E89" i="10" l="1"/>
  <c r="G88" i="10"/>
  <c r="H88" i="10" s="1"/>
  <c r="F89" i="10"/>
  <c r="F90" i="10" l="1"/>
  <c r="E90" i="10"/>
  <c r="G89" i="10"/>
  <c r="H89" i="10" s="1"/>
  <c r="E91" i="10" l="1"/>
  <c r="F91" i="10"/>
  <c r="G90" i="10"/>
  <c r="H90" i="10" s="1"/>
  <c r="E92" i="10" l="1"/>
  <c r="G91" i="10"/>
  <c r="H91" i="10" s="1"/>
  <c r="F92" i="10"/>
  <c r="E93" i="10" l="1"/>
  <c r="G92" i="10"/>
  <c r="H92" i="10" s="1"/>
  <c r="F93" i="10"/>
  <c r="E94" i="10" l="1"/>
  <c r="G93" i="10"/>
  <c r="H93" i="10" s="1"/>
  <c r="F94" i="10"/>
  <c r="G94" i="10" l="1"/>
  <c r="H94" i="10" s="1"/>
  <c r="E95" i="10"/>
  <c r="F95" i="10"/>
  <c r="G95" i="10" l="1"/>
  <c r="H95" i="10" s="1"/>
  <c r="F96" i="10"/>
  <c r="E96" i="10"/>
  <c r="F97" i="10" l="1"/>
  <c r="E97" i="10"/>
  <c r="G96" i="10"/>
  <c r="H96" i="10" s="1"/>
  <c r="G97" i="10" l="1"/>
  <c r="H97" i="10" s="1"/>
  <c r="E98" i="10"/>
  <c r="F98" i="10"/>
  <c r="E99" i="10" l="1"/>
  <c r="F99" i="10"/>
  <c r="G98" i="10"/>
  <c r="H98" i="10" s="1"/>
  <c r="E100" i="10" l="1"/>
  <c r="F100" i="10"/>
  <c r="G99" i="10"/>
  <c r="H99" i="10" s="1"/>
  <c r="E101" i="10" l="1"/>
  <c r="G100" i="10"/>
  <c r="H100" i="10" s="1"/>
  <c r="F101" i="10"/>
  <c r="G101" i="10" l="1"/>
  <c r="H101" i="10" s="1"/>
  <c r="E102" i="10"/>
  <c r="F102" i="10"/>
  <c r="F107" i="10" s="1"/>
  <c r="I4" i="10" s="1"/>
  <c r="G102" i="10" l="1"/>
  <c r="H102" i="10" s="1"/>
  <c r="F109" i="10" s="1"/>
  <c r="I6" i="10" s="1"/>
  <c r="I8" i="10" s="1"/>
  <c r="L13" i="10"/>
  <c r="N13" i="10" l="1"/>
  <c r="O13" i="10" s="1"/>
  <c r="M13" i="10"/>
  <c r="L14" i="10"/>
  <c r="M14" i="10"/>
  <c r="M15" i="10" l="1"/>
  <c r="N14" i="10"/>
  <c r="O14" i="10" s="1"/>
  <c r="L15" i="10"/>
  <c r="L16" i="10" l="1"/>
  <c r="N15" i="10"/>
  <c r="O15" i="10" s="1"/>
  <c r="M16" i="10"/>
  <c r="M17" i="10" l="1"/>
  <c r="N16" i="10"/>
  <c r="O16" i="10" s="1"/>
  <c r="L17" i="10"/>
  <c r="L18" i="10" l="1"/>
  <c r="M18" i="10"/>
  <c r="N17" i="10"/>
  <c r="O17" i="10" s="1"/>
  <c r="M19" i="10" l="1"/>
  <c r="N18" i="10"/>
  <c r="O18" i="10" s="1"/>
  <c r="L19" i="10"/>
  <c r="N19" i="10" l="1"/>
  <c r="O19" i="10" s="1"/>
  <c r="L20" i="10"/>
  <c r="M20" i="10"/>
  <c r="N20" i="10" l="1"/>
  <c r="O20" i="10" s="1"/>
  <c r="M21" i="10"/>
  <c r="L21" i="10"/>
  <c r="M22" i="10" l="1"/>
  <c r="L22" i="10"/>
  <c r="N21" i="10"/>
  <c r="O21" i="10" s="1"/>
  <c r="N22" i="10" l="1"/>
  <c r="O22" i="10" s="1"/>
  <c r="M23" i="10"/>
  <c r="L23" i="10"/>
  <c r="L24" i="10" l="1"/>
  <c r="N23" i="10"/>
  <c r="O23" i="10" s="1"/>
  <c r="M24" i="10"/>
  <c r="L25" i="10" l="1"/>
  <c r="N24" i="10"/>
  <c r="O24" i="10" s="1"/>
  <c r="M25" i="10"/>
  <c r="N25" i="10" l="1"/>
  <c r="O25" i="10" s="1"/>
  <c r="L26" i="10"/>
  <c r="M26" i="10"/>
  <c r="N26" i="10" l="1"/>
  <c r="O26" i="10" s="1"/>
  <c r="M27" i="10"/>
  <c r="L27" i="10"/>
  <c r="L28" i="10" l="1"/>
  <c r="N27" i="10"/>
  <c r="O27" i="10" s="1"/>
  <c r="M28" i="10"/>
  <c r="N28" i="10" l="1"/>
  <c r="O28" i="10" s="1"/>
  <c r="L29" i="10"/>
  <c r="M29" i="10"/>
  <c r="L30" i="10" l="1"/>
  <c r="M30" i="10"/>
  <c r="N29" i="10"/>
  <c r="O29" i="10" s="1"/>
  <c r="M31" i="10" l="1"/>
  <c r="N30" i="10"/>
  <c r="O30" i="10" s="1"/>
  <c r="L31" i="10"/>
  <c r="M32" i="10" l="1"/>
  <c r="L32" i="10"/>
  <c r="N31" i="10"/>
  <c r="O31" i="10" s="1"/>
  <c r="N32" i="10" l="1"/>
  <c r="O32" i="10" s="1"/>
  <c r="L33" i="10"/>
  <c r="M33" i="10"/>
  <c r="L34" i="10" l="1"/>
  <c r="M34" i="10"/>
  <c r="N33" i="10"/>
  <c r="O33" i="10" s="1"/>
  <c r="L35" i="10" l="1"/>
  <c r="M35" i="10"/>
  <c r="N34" i="10"/>
  <c r="O34" i="10" s="1"/>
  <c r="M36" i="10" l="1"/>
  <c r="L36" i="10"/>
  <c r="N35" i="10"/>
  <c r="O35" i="10" s="1"/>
  <c r="L37" i="10" l="1"/>
  <c r="N36" i="10"/>
  <c r="O36" i="10" s="1"/>
  <c r="M37" i="10"/>
  <c r="N37" i="10" l="1"/>
  <c r="O37" i="10" s="1"/>
  <c r="L38" i="10"/>
  <c r="M38" i="10"/>
  <c r="N38" i="10" l="1"/>
  <c r="O38" i="10" s="1"/>
  <c r="M39" i="10"/>
  <c r="L39" i="10"/>
  <c r="M40" i="10" l="1"/>
  <c r="L40" i="10"/>
  <c r="N39" i="10"/>
  <c r="O39" i="10" s="1"/>
  <c r="L41" i="10" l="1"/>
  <c r="N40" i="10"/>
  <c r="O40" i="10" s="1"/>
  <c r="M41" i="10"/>
  <c r="M42" i="10" l="1"/>
  <c r="L42" i="10"/>
  <c r="N41" i="10"/>
  <c r="O41" i="10" s="1"/>
  <c r="N42" i="10" l="1"/>
  <c r="O42" i="10" s="1"/>
  <c r="M43" i="10"/>
  <c r="L43" i="10"/>
  <c r="L44" i="10" l="1"/>
  <c r="N43" i="10"/>
  <c r="O43" i="10" s="1"/>
  <c r="M44" i="10"/>
  <c r="L45" i="10" l="1"/>
  <c r="N44" i="10"/>
  <c r="O44" i="10" s="1"/>
  <c r="M45" i="10"/>
  <c r="N45" i="10" l="1"/>
  <c r="O45" i="10" s="1"/>
  <c r="L46" i="10"/>
  <c r="M46" i="10"/>
  <c r="N46" i="10" l="1"/>
  <c r="O46" i="10" s="1"/>
  <c r="M47" i="10"/>
  <c r="L47" i="10"/>
  <c r="M48" i="10" l="1"/>
  <c r="N47" i="10"/>
  <c r="O47" i="10" s="1"/>
  <c r="L48" i="10"/>
  <c r="M49" i="10" l="1"/>
  <c r="L49" i="10"/>
  <c r="N48" i="10"/>
  <c r="O48" i="10" s="1"/>
  <c r="N49" i="10" l="1"/>
  <c r="O49" i="10" s="1"/>
  <c r="M50" i="10"/>
  <c r="L50" i="10"/>
  <c r="L51" i="10" l="1"/>
  <c r="M51" i="10"/>
  <c r="N50" i="10"/>
  <c r="O50" i="10" s="1"/>
  <c r="L52" i="10" l="1"/>
  <c r="N51" i="10"/>
  <c r="O51" i="10" s="1"/>
  <c r="M52" i="10"/>
  <c r="M53" i="10" l="1"/>
  <c r="L53" i="10"/>
  <c r="N52" i="10"/>
  <c r="O52" i="10" s="1"/>
  <c r="N53" i="10" l="1"/>
  <c r="O53" i="10" s="1"/>
  <c r="M54" i="10"/>
  <c r="L54" i="10"/>
  <c r="N54" i="10" l="1"/>
  <c r="O54" i="10" s="1"/>
  <c r="M55" i="10"/>
  <c r="L55" i="10"/>
  <c r="M56" i="10" l="1"/>
  <c r="N55" i="10"/>
  <c r="O55" i="10" s="1"/>
  <c r="L56" i="10"/>
  <c r="M57" i="10" l="1"/>
  <c r="L57" i="10"/>
  <c r="N56" i="10"/>
  <c r="O56" i="10" s="1"/>
  <c r="N57" i="10" l="1"/>
  <c r="O57" i="10" s="1"/>
  <c r="M58" i="10"/>
  <c r="L58" i="10"/>
  <c r="L59" i="10" l="1"/>
  <c r="M59" i="10"/>
  <c r="N58" i="10"/>
  <c r="O58" i="10" s="1"/>
  <c r="M60" i="10" l="1"/>
  <c r="L60" i="10"/>
  <c r="N59" i="10"/>
  <c r="O59" i="10" s="1"/>
  <c r="L61" i="10" l="1"/>
  <c r="N60" i="10"/>
  <c r="O60" i="10" s="1"/>
  <c r="M61" i="10"/>
  <c r="M62" i="10" l="1"/>
  <c r="L62" i="10"/>
  <c r="N61" i="10"/>
  <c r="O61" i="10" s="1"/>
  <c r="N62" i="10" l="1"/>
  <c r="O62" i="10" s="1"/>
  <c r="M63" i="10"/>
  <c r="L63" i="10"/>
  <c r="M64" i="10" l="1"/>
  <c r="N63" i="10"/>
  <c r="O63" i="10" s="1"/>
  <c r="L64" i="10"/>
  <c r="L65" i="10" l="1"/>
  <c r="N64" i="10"/>
  <c r="O64" i="10" s="1"/>
  <c r="M65" i="10"/>
  <c r="M66" i="10" l="1"/>
  <c r="L66" i="10"/>
  <c r="N65" i="10"/>
  <c r="O65" i="10" s="1"/>
  <c r="N66" i="10" l="1"/>
  <c r="O66" i="10" s="1"/>
  <c r="M67" i="10"/>
  <c r="L67" i="10"/>
  <c r="L68" i="10" l="1"/>
  <c r="M68" i="10"/>
  <c r="N67" i="10"/>
  <c r="O67" i="10" s="1"/>
  <c r="N68" i="10" l="1"/>
  <c r="O68" i="10" s="1"/>
  <c r="L69" i="10"/>
  <c r="M69" i="10"/>
  <c r="L70" i="10" l="1"/>
  <c r="M70" i="10"/>
  <c r="N69" i="10"/>
  <c r="O69" i="10" s="1"/>
  <c r="M71" i="10" l="1"/>
  <c r="N70" i="10"/>
  <c r="O70" i="10" s="1"/>
  <c r="L71" i="10"/>
  <c r="M72" i="10" l="1"/>
  <c r="L72" i="10"/>
  <c r="N71" i="10"/>
  <c r="O71" i="10" s="1"/>
  <c r="N72" i="10" l="1"/>
  <c r="O72" i="10" s="1"/>
  <c r="L73" i="10"/>
  <c r="M73" i="10"/>
  <c r="L74" i="10" l="1"/>
  <c r="M74" i="10"/>
  <c r="N73" i="10"/>
  <c r="O73" i="10" s="1"/>
  <c r="L75" i="10" l="1"/>
  <c r="N74" i="10"/>
  <c r="O74" i="10" s="1"/>
  <c r="M75" i="10"/>
  <c r="M76" i="10" l="1"/>
  <c r="L76" i="10"/>
  <c r="N75" i="10"/>
  <c r="O75" i="10" s="1"/>
  <c r="N76" i="10" l="1"/>
  <c r="O76" i="10" s="1"/>
  <c r="M77" i="10"/>
  <c r="L77" i="10"/>
  <c r="M78" i="10" l="1"/>
  <c r="L78" i="10"/>
  <c r="N77" i="10"/>
  <c r="O77" i="10" s="1"/>
  <c r="N78" i="10" l="1"/>
  <c r="O78" i="10" s="1"/>
  <c r="M79" i="10"/>
  <c r="L79" i="10"/>
  <c r="L80" i="10" l="1"/>
  <c r="N79" i="10"/>
  <c r="O79" i="10" s="1"/>
  <c r="M80" i="10"/>
  <c r="L81" i="10" l="1"/>
  <c r="N80" i="10"/>
  <c r="O80" i="10" s="1"/>
  <c r="M81" i="10"/>
  <c r="N81" i="10" l="1"/>
  <c r="O81" i="10" s="1"/>
  <c r="M82" i="10"/>
  <c r="L82" i="10"/>
  <c r="N82" i="10" l="1"/>
  <c r="O82" i="10" s="1"/>
  <c r="L83" i="10"/>
  <c r="M83" i="10"/>
  <c r="L84" i="10" l="1"/>
  <c r="M84" i="10"/>
  <c r="N83" i="10"/>
  <c r="O83" i="10" s="1"/>
  <c r="N84" i="10" l="1"/>
  <c r="O84" i="10" s="1"/>
  <c r="M85" i="10"/>
  <c r="L85" i="10"/>
  <c r="N85" i="10" l="1"/>
  <c r="O85" i="10" s="1"/>
  <c r="M86" i="10"/>
  <c r="L86" i="10"/>
  <c r="M87" i="10" l="1"/>
  <c r="L87" i="10"/>
  <c r="N86" i="10"/>
  <c r="O86" i="10" s="1"/>
  <c r="N87" i="10" l="1"/>
  <c r="O87" i="10" s="1"/>
  <c r="M88" i="10"/>
  <c r="L88" i="10"/>
  <c r="L89" i="10" l="1"/>
  <c r="N88" i="10"/>
  <c r="O88" i="10" s="1"/>
  <c r="M89" i="10"/>
  <c r="M90" i="10" l="1"/>
  <c r="N89" i="10"/>
  <c r="O89" i="10" s="1"/>
  <c r="L90" i="10"/>
  <c r="L91" i="10" l="1"/>
  <c r="M91" i="10"/>
  <c r="N90" i="10"/>
  <c r="O90" i="10" s="1"/>
  <c r="L92" i="10" l="1"/>
  <c r="M92" i="10"/>
  <c r="N91" i="10"/>
  <c r="O91" i="10" s="1"/>
  <c r="L93" i="10" l="1"/>
  <c r="M93" i="10"/>
  <c r="N92" i="10"/>
  <c r="O92" i="10" s="1"/>
  <c r="L94" i="10" l="1"/>
  <c r="N93" i="10"/>
  <c r="O93" i="10" s="1"/>
  <c r="M94" i="10"/>
  <c r="N94" i="10" l="1"/>
  <c r="O94" i="10" s="1"/>
  <c r="L95" i="10"/>
  <c r="M95" i="10"/>
  <c r="L96" i="10" l="1"/>
  <c r="M96" i="10"/>
  <c r="N95" i="10"/>
  <c r="O95" i="10" s="1"/>
  <c r="N96" i="10" l="1"/>
  <c r="O96" i="10" s="1"/>
  <c r="L97" i="10"/>
  <c r="M97" i="10"/>
  <c r="L98" i="10" l="1"/>
  <c r="N97" i="10"/>
  <c r="O97" i="10" s="1"/>
  <c r="M98" i="10"/>
  <c r="M99" i="10" l="1"/>
  <c r="L99" i="10"/>
  <c r="N98" i="10"/>
  <c r="O98" i="10" s="1"/>
  <c r="M100" i="10" l="1"/>
  <c r="L100" i="10"/>
  <c r="N99" i="10"/>
  <c r="O99" i="10" s="1"/>
  <c r="L101" i="10" l="1"/>
  <c r="N100" i="10"/>
  <c r="O100" i="10" s="1"/>
  <c r="M101" i="10"/>
  <c r="L102" i="10" l="1"/>
  <c r="N101" i="10"/>
  <c r="O101" i="10" s="1"/>
  <c r="M102" i="10"/>
  <c r="M107" i="10" s="1"/>
  <c r="J4" i="10" s="1"/>
  <c r="S13" i="10" l="1"/>
  <c r="N102" i="10"/>
  <c r="O102" i="10" s="1"/>
  <c r="M109" i="10" s="1"/>
  <c r="J6" i="10" s="1"/>
  <c r="J8" i="10" s="1"/>
  <c r="S14" i="10" l="1"/>
  <c r="T13" i="10"/>
  <c r="U13" i="10"/>
  <c r="V13" i="10" s="1"/>
  <c r="T14" i="10"/>
  <c r="S15" i="10" l="1"/>
  <c r="T15" i="10"/>
  <c r="U14" i="10"/>
  <c r="V14" i="10" s="1"/>
  <c r="S16" i="10" l="1"/>
  <c r="U15" i="10"/>
  <c r="V15" i="10" s="1"/>
  <c r="T16" i="10"/>
  <c r="T17" i="10" l="1"/>
  <c r="S17" i="10"/>
  <c r="U16" i="10"/>
  <c r="V16" i="10" s="1"/>
  <c r="S18" i="10" l="1"/>
  <c r="T18" i="10"/>
  <c r="U17" i="10"/>
  <c r="V17" i="10" s="1"/>
  <c r="U18" i="10" l="1"/>
  <c r="V18" i="10" s="1"/>
  <c r="S19" i="10"/>
  <c r="T19" i="10"/>
  <c r="U19" i="10" l="1"/>
  <c r="V19" i="10" s="1"/>
  <c r="S20" i="10"/>
  <c r="T20" i="10"/>
  <c r="S21" i="10" l="1"/>
  <c r="T21" i="10"/>
  <c r="U20" i="10"/>
  <c r="V20" i="10" s="1"/>
  <c r="T22" i="10" l="1"/>
  <c r="U21" i="10"/>
  <c r="V21" i="10" s="1"/>
  <c r="S22" i="10"/>
  <c r="U22" i="10" l="1"/>
  <c r="V22" i="10" s="1"/>
  <c r="S23" i="10"/>
  <c r="T23" i="10"/>
  <c r="T24" i="10" l="1"/>
  <c r="U23" i="10"/>
  <c r="V23" i="10" s="1"/>
  <c r="S24" i="10"/>
  <c r="U24" i="10" l="1"/>
  <c r="V24" i="10" s="1"/>
  <c r="S25" i="10"/>
  <c r="T25" i="10"/>
  <c r="S26" i="10" l="1"/>
  <c r="T26" i="10"/>
  <c r="U25" i="10"/>
  <c r="V25" i="10" s="1"/>
  <c r="U26" i="10" l="1"/>
  <c r="V26" i="10" s="1"/>
  <c r="T27" i="10"/>
  <c r="S27" i="10"/>
  <c r="U27" i="10" l="1"/>
  <c r="V27" i="10" s="1"/>
  <c r="T28" i="10"/>
  <c r="S28" i="10"/>
  <c r="U28" i="10" l="1"/>
  <c r="V28" i="10" s="1"/>
  <c r="T29" i="10"/>
  <c r="S29" i="10"/>
  <c r="S30" i="10" l="1"/>
  <c r="U29" i="10"/>
  <c r="V29" i="10" s="1"/>
  <c r="T30" i="10"/>
  <c r="T31" i="10" l="1"/>
  <c r="U30" i="10"/>
  <c r="V30" i="10" s="1"/>
  <c r="S31" i="10"/>
  <c r="U31" i="10" l="1"/>
  <c r="V31" i="10" s="1"/>
  <c r="S32" i="10"/>
  <c r="T32" i="10"/>
  <c r="S33" i="10" l="1"/>
  <c r="U32" i="10"/>
  <c r="V32" i="10" s="1"/>
  <c r="T33" i="10"/>
  <c r="S34" i="10" l="1"/>
  <c r="T34" i="10"/>
  <c r="U33" i="10"/>
  <c r="V33" i="10" s="1"/>
  <c r="T35" i="10" l="1"/>
  <c r="S35" i="10"/>
  <c r="U34" i="10"/>
  <c r="V34" i="10" s="1"/>
  <c r="U35" i="10" l="1"/>
  <c r="V35" i="10" s="1"/>
  <c r="T36" i="10"/>
  <c r="S36" i="10"/>
  <c r="S37" i="10" l="1"/>
  <c r="U36" i="10"/>
  <c r="V36" i="10" s="1"/>
  <c r="T37" i="10"/>
  <c r="S38" i="10" l="1"/>
  <c r="T38" i="10"/>
  <c r="U37" i="10"/>
  <c r="V37" i="10" s="1"/>
  <c r="U38" i="10" l="1"/>
  <c r="V38" i="10" s="1"/>
  <c r="S39" i="10"/>
  <c r="T39" i="10"/>
  <c r="U39" i="10" l="1"/>
  <c r="V39" i="10" s="1"/>
  <c r="T40" i="10"/>
  <c r="S40" i="10"/>
  <c r="U40" i="10" l="1"/>
  <c r="V40" i="10" s="1"/>
  <c r="T41" i="10"/>
  <c r="S41" i="10"/>
  <c r="T42" i="10" l="1"/>
  <c r="U41" i="10"/>
  <c r="V41" i="10" s="1"/>
  <c r="S42" i="10"/>
  <c r="U42" i="10" l="1"/>
  <c r="V42" i="10" s="1"/>
  <c r="S43" i="10"/>
  <c r="T43" i="10"/>
  <c r="S44" i="10" l="1"/>
  <c r="T44" i="10"/>
  <c r="U43" i="10"/>
  <c r="V43" i="10" s="1"/>
  <c r="U44" i="10" l="1"/>
  <c r="V44" i="10" s="1"/>
  <c r="S45" i="10"/>
  <c r="T45" i="10"/>
  <c r="S46" i="10" l="1"/>
  <c r="T46" i="10"/>
  <c r="U45" i="10"/>
  <c r="V45" i="10" s="1"/>
  <c r="U46" i="10" l="1"/>
  <c r="V46" i="10" s="1"/>
  <c r="S47" i="10"/>
  <c r="T47" i="10"/>
  <c r="U47" i="10" l="1"/>
  <c r="V47" i="10" s="1"/>
  <c r="T48" i="10"/>
  <c r="S48" i="10"/>
  <c r="T49" i="10" l="1"/>
  <c r="S49" i="10"/>
  <c r="U48" i="10"/>
  <c r="V48" i="10" s="1"/>
  <c r="T50" i="10" l="1"/>
  <c r="S50" i="10"/>
  <c r="U49" i="10"/>
  <c r="V49" i="10" s="1"/>
  <c r="U50" i="10" l="1"/>
  <c r="V50" i="10" s="1"/>
  <c r="T51" i="10"/>
  <c r="S51" i="10"/>
  <c r="S52" i="10" l="1"/>
  <c r="T52" i="10"/>
  <c r="U51" i="10"/>
  <c r="V51" i="10" s="1"/>
  <c r="S53" i="10" l="1"/>
  <c r="T53" i="10"/>
  <c r="U52" i="10"/>
  <c r="V52" i="10" s="1"/>
  <c r="T54" i="10" l="1"/>
  <c r="S54" i="10"/>
  <c r="U53" i="10"/>
  <c r="V53" i="10" s="1"/>
  <c r="U54" i="10" l="1"/>
  <c r="V54" i="10" s="1"/>
  <c r="T55" i="10"/>
  <c r="S55" i="10"/>
  <c r="U55" i="10" l="1"/>
  <c r="V55" i="10" s="1"/>
  <c r="T56" i="10"/>
  <c r="S56" i="10"/>
  <c r="T57" i="10" l="1"/>
  <c r="U56" i="10"/>
  <c r="V56" i="10" s="1"/>
  <c r="S57" i="10"/>
  <c r="T58" i="10" l="1"/>
  <c r="S58" i="10"/>
  <c r="U57" i="10"/>
  <c r="V57" i="10" s="1"/>
  <c r="U58" i="10" l="1"/>
  <c r="V58" i="10" s="1"/>
  <c r="S59" i="10"/>
  <c r="T59" i="10"/>
  <c r="U59" i="10" l="1"/>
  <c r="V59" i="10" s="1"/>
  <c r="T60" i="10"/>
  <c r="S60" i="10"/>
  <c r="S61" i="10" l="1"/>
  <c r="T61" i="10"/>
  <c r="U60" i="10"/>
  <c r="V60" i="10" s="1"/>
  <c r="T62" i="10" l="1"/>
  <c r="U61" i="10"/>
  <c r="V61" i="10" s="1"/>
  <c r="S62" i="10"/>
  <c r="U62" i="10" l="1"/>
  <c r="V62" i="10" s="1"/>
  <c r="T63" i="10"/>
  <c r="S63" i="10"/>
  <c r="T64" i="10" l="1"/>
  <c r="U63" i="10"/>
  <c r="V63" i="10" s="1"/>
  <c r="S64" i="10"/>
  <c r="U64" i="10" l="1"/>
  <c r="V64" i="10" s="1"/>
  <c r="S65" i="10"/>
  <c r="T65" i="10"/>
  <c r="T66" i="10" l="1"/>
  <c r="S66" i="10"/>
  <c r="U65" i="10"/>
  <c r="V65" i="10" s="1"/>
  <c r="U66" i="10" l="1"/>
  <c r="V66" i="10" s="1"/>
  <c r="T67" i="10"/>
  <c r="S67" i="10"/>
  <c r="S68" i="10" l="1"/>
  <c r="T68" i="10"/>
  <c r="U67" i="10"/>
  <c r="V67" i="10" s="1"/>
  <c r="T69" i="10" l="1"/>
  <c r="U68" i="10"/>
  <c r="V68" i="10" s="1"/>
  <c r="S69" i="10"/>
  <c r="S70" i="10" l="1"/>
  <c r="T70" i="10"/>
  <c r="U69" i="10"/>
  <c r="V69" i="10" s="1"/>
  <c r="S71" i="10" l="1"/>
  <c r="U70" i="10"/>
  <c r="V70" i="10" s="1"/>
  <c r="T71" i="10"/>
  <c r="U71" i="10" l="1"/>
  <c r="V71" i="10" s="1"/>
  <c r="S72" i="10"/>
  <c r="T72" i="10"/>
  <c r="U72" i="10" l="1"/>
  <c r="V72" i="10" s="1"/>
  <c r="T73" i="10"/>
  <c r="S73" i="10"/>
  <c r="S74" i="10" l="1"/>
  <c r="T74" i="10"/>
  <c r="U73" i="10"/>
  <c r="V73" i="10" s="1"/>
  <c r="T75" i="10" l="1"/>
  <c r="S75" i="10"/>
  <c r="U74" i="10"/>
  <c r="V74" i="10" s="1"/>
  <c r="U75" i="10" l="1"/>
  <c r="V75" i="10" s="1"/>
  <c r="T76" i="10"/>
  <c r="S76" i="10"/>
  <c r="S77" i="10" l="1"/>
  <c r="T77" i="10"/>
  <c r="U76" i="10"/>
  <c r="V76" i="10" s="1"/>
  <c r="T78" i="10" l="1"/>
  <c r="U77" i="10"/>
  <c r="V77" i="10" s="1"/>
  <c r="S78" i="10"/>
  <c r="U78" i="10" l="1"/>
  <c r="V78" i="10" s="1"/>
  <c r="T79" i="10"/>
  <c r="S79" i="10"/>
  <c r="T80" i="10" l="1"/>
  <c r="U79" i="10"/>
  <c r="V79" i="10" s="1"/>
  <c r="S80" i="10"/>
  <c r="U80" i="10" l="1"/>
  <c r="V80" i="10" s="1"/>
  <c r="S81" i="10"/>
  <c r="T81" i="10"/>
  <c r="T82" i="10" l="1"/>
  <c r="S82" i="10"/>
  <c r="U81" i="10"/>
  <c r="V81" i="10" s="1"/>
  <c r="U82" i="10" l="1"/>
  <c r="V82" i="10" s="1"/>
  <c r="S83" i="10"/>
  <c r="T83" i="10"/>
  <c r="T84" i="10" l="1"/>
  <c r="U83" i="10"/>
  <c r="V83" i="10" s="1"/>
  <c r="S84" i="10"/>
  <c r="S85" i="10" l="1"/>
  <c r="T85" i="10"/>
  <c r="U84" i="10"/>
  <c r="V84" i="10" s="1"/>
  <c r="S86" i="10" l="1"/>
  <c r="T86" i="10"/>
  <c r="U85" i="10"/>
  <c r="V85" i="10" s="1"/>
  <c r="S87" i="10" l="1"/>
  <c r="U86" i="10"/>
  <c r="V86" i="10" s="1"/>
  <c r="T87" i="10"/>
  <c r="U87" i="10" l="1"/>
  <c r="V87" i="10" s="1"/>
  <c r="T88" i="10"/>
  <c r="S88" i="10"/>
  <c r="T89" i="10" l="1"/>
  <c r="U88" i="10"/>
  <c r="V88" i="10" s="1"/>
  <c r="S89" i="10"/>
  <c r="U89" i="10" l="1"/>
  <c r="V89" i="10" s="1"/>
  <c r="T90" i="10"/>
  <c r="S90" i="10"/>
  <c r="S91" i="10" l="1"/>
  <c r="U90" i="10"/>
  <c r="V90" i="10" s="1"/>
  <c r="T91" i="10"/>
  <c r="T92" i="10" l="1"/>
  <c r="U91" i="10"/>
  <c r="V91" i="10" s="1"/>
  <c r="S92" i="10"/>
  <c r="U92" i="10" l="1"/>
  <c r="V92" i="10" s="1"/>
  <c r="S93" i="10"/>
  <c r="T93" i="10"/>
  <c r="U93" i="10" l="1"/>
  <c r="V93" i="10" s="1"/>
  <c r="T94" i="10"/>
  <c r="S94" i="10"/>
  <c r="S95" i="10" l="1"/>
  <c r="T95" i="10"/>
  <c r="U94" i="10"/>
  <c r="V94" i="10" s="1"/>
  <c r="U95" i="10" l="1"/>
  <c r="V95" i="10" s="1"/>
  <c r="S96" i="10"/>
  <c r="T96" i="10"/>
  <c r="U96" i="10" l="1"/>
  <c r="V96" i="10" s="1"/>
  <c r="S97" i="10"/>
  <c r="T97" i="10"/>
  <c r="S98" i="10" l="1"/>
  <c r="T98" i="10"/>
  <c r="U97" i="10"/>
  <c r="V97" i="10" s="1"/>
  <c r="T99" i="10" l="1"/>
  <c r="U98" i="10"/>
  <c r="V98" i="10" s="1"/>
  <c r="S99" i="10"/>
  <c r="U99" i="10" l="1"/>
  <c r="V99" i="10" s="1"/>
  <c r="S100" i="10"/>
  <c r="T100" i="10"/>
  <c r="T101" i="10" l="1"/>
  <c r="U100" i="10"/>
  <c r="V100" i="10" s="1"/>
  <c r="S101" i="10"/>
  <c r="U101" i="10" l="1"/>
  <c r="V101" i="10" s="1"/>
  <c r="S102" i="10"/>
  <c r="T102" i="10"/>
  <c r="S103" i="10" l="1"/>
  <c r="U102" i="10"/>
  <c r="V102" i="10" s="1"/>
  <c r="T109" i="10" s="1"/>
  <c r="K6" i="10" s="1"/>
  <c r="T103" i="10"/>
  <c r="S104" i="10" l="1"/>
  <c r="U104" i="10" s="1"/>
  <c r="U103" i="10"/>
  <c r="T104" i="10"/>
  <c r="T107" i="10" s="1"/>
  <c r="K4" i="10" l="1"/>
  <c r="K8" i="10" s="1"/>
  <c r="Z13" i="10"/>
  <c r="Z14" i="10" l="1"/>
  <c r="AB13" i="10"/>
  <c r="AC13" i="10" s="1"/>
  <c r="AA13" i="10"/>
  <c r="AA14" i="10"/>
  <c r="AB14" i="10" l="1"/>
  <c r="AC14" i="10" s="1"/>
  <c r="AA15" i="10"/>
  <c r="Z15" i="10"/>
  <c r="AA16" i="10" l="1"/>
  <c r="AB15" i="10"/>
  <c r="AC15" i="10" s="1"/>
  <c r="Z16" i="10"/>
  <c r="AB16" i="10" l="1"/>
  <c r="AC16" i="10" s="1"/>
  <c r="Z17" i="10"/>
  <c r="AA17" i="10"/>
  <c r="AB17" i="10" l="1"/>
  <c r="AC17" i="10" s="1"/>
  <c r="AA18" i="10"/>
  <c r="Z18" i="10"/>
  <c r="Z19" i="10" l="1"/>
  <c r="AA19" i="10"/>
  <c r="AB18" i="10"/>
  <c r="AC18" i="10" s="1"/>
  <c r="AB19" i="10" l="1"/>
  <c r="AC19" i="10" s="1"/>
  <c r="Z20" i="10"/>
  <c r="AA20" i="10"/>
  <c r="AB20" i="10" l="1"/>
  <c r="AC20" i="10" s="1"/>
  <c r="Z21" i="10"/>
  <c r="AA21" i="10"/>
  <c r="AB21" i="10" l="1"/>
  <c r="AC21" i="10" s="1"/>
  <c r="AA22" i="10"/>
  <c r="Z22" i="10"/>
  <c r="Z23" i="10" l="1"/>
  <c r="AB22" i="10"/>
  <c r="AC22" i="10" s="1"/>
  <c r="AA23" i="10"/>
  <c r="AA24" i="10" l="1"/>
  <c r="Z24" i="10"/>
  <c r="AB23" i="10"/>
  <c r="AC23" i="10" s="1"/>
  <c r="AB24" i="10" l="1"/>
  <c r="AC24" i="10" s="1"/>
  <c r="AA25" i="10"/>
  <c r="Z25" i="10"/>
  <c r="Z26" i="10" l="1"/>
  <c r="AB25" i="10"/>
  <c r="AC25" i="10" s="1"/>
  <c r="AA26" i="10"/>
  <c r="Z27" i="10" l="1"/>
  <c r="AB26" i="10"/>
  <c r="AC26" i="10" s="1"/>
  <c r="AA27" i="10"/>
  <c r="AB27" i="10" l="1"/>
  <c r="AC27" i="10" s="1"/>
  <c r="Z28" i="10"/>
  <c r="AA28" i="10"/>
  <c r="AA29" i="10" l="1"/>
  <c r="Z29" i="10"/>
  <c r="AB28" i="10"/>
  <c r="AC28" i="10" s="1"/>
  <c r="AA30" i="10" l="1"/>
  <c r="AB29" i="10"/>
  <c r="AC29" i="10" s="1"/>
  <c r="Z30" i="10"/>
  <c r="Z31" i="10" l="1"/>
  <c r="AB30" i="10"/>
  <c r="AC30" i="10" s="1"/>
  <c r="AA31" i="10"/>
  <c r="Z32" i="10" l="1"/>
  <c r="AB31" i="10"/>
  <c r="AC31" i="10" s="1"/>
  <c r="AA32" i="10"/>
  <c r="AA33" i="10" l="1"/>
  <c r="Z33" i="10"/>
  <c r="AB32" i="10"/>
  <c r="AC32" i="10" s="1"/>
  <c r="AA34" i="10" l="1"/>
  <c r="Z34" i="10"/>
  <c r="AB33" i="10"/>
  <c r="AC33" i="10" s="1"/>
  <c r="AA35" i="10" l="1"/>
  <c r="AB34" i="10"/>
  <c r="AC34" i="10" s="1"/>
  <c r="Z35" i="10"/>
  <c r="AB35" i="10" l="1"/>
  <c r="AC35" i="10" s="1"/>
  <c r="Z36" i="10"/>
  <c r="AA36" i="10"/>
  <c r="AA37" i="10" l="1"/>
  <c r="AB36" i="10"/>
  <c r="AC36" i="10" s="1"/>
  <c r="Z37" i="10"/>
  <c r="AB37" i="10" l="1"/>
  <c r="AC37" i="10" s="1"/>
  <c r="Z38" i="10"/>
  <c r="AA38" i="10"/>
  <c r="Z39" i="10" l="1"/>
  <c r="AB38" i="10"/>
  <c r="AC38" i="10" s="1"/>
  <c r="AA39" i="10"/>
  <c r="AB39" i="10" l="1"/>
  <c r="AC39" i="10" s="1"/>
  <c r="AA40" i="10"/>
  <c r="Z40" i="10"/>
  <c r="AB40" i="10" l="1"/>
  <c r="AC40" i="10" s="1"/>
  <c r="AA41" i="10"/>
  <c r="Z41" i="10"/>
  <c r="AA42" i="10" l="1"/>
  <c r="AB41" i="10"/>
  <c r="AC41" i="10" s="1"/>
  <c r="Z42" i="10"/>
  <c r="Z43" i="10" l="1"/>
  <c r="AB42" i="10"/>
  <c r="AC42" i="10" s="1"/>
  <c r="AA43" i="10"/>
  <c r="AA44" i="10" l="1"/>
  <c r="Z44" i="10"/>
  <c r="AB43" i="10"/>
  <c r="AC43" i="10" s="1"/>
  <c r="AA45" i="10" l="1"/>
  <c r="Z45" i="10"/>
  <c r="AB44" i="10"/>
  <c r="AC44" i="10" s="1"/>
  <c r="Z46" i="10" l="1"/>
  <c r="AB45" i="10"/>
  <c r="AC45" i="10" s="1"/>
  <c r="AA46" i="10"/>
  <c r="AA47" i="10" l="1"/>
  <c r="Z47" i="10"/>
  <c r="AB46" i="10"/>
  <c r="AC46" i="10" s="1"/>
  <c r="AB47" i="10" l="1"/>
  <c r="AC47" i="10" s="1"/>
  <c r="Z48" i="10"/>
  <c r="AA48" i="10"/>
  <c r="AB48" i="10" l="1"/>
  <c r="AC48" i="10" s="1"/>
  <c r="AA49" i="10"/>
  <c r="Z49" i="10"/>
  <c r="AA50" i="10" l="1"/>
  <c r="AB49" i="10"/>
  <c r="AC49" i="10" s="1"/>
  <c r="Z50" i="10"/>
  <c r="AA51" i="10" l="1"/>
  <c r="Z51" i="10"/>
  <c r="AB50" i="10"/>
  <c r="AC50" i="10" s="1"/>
  <c r="AB51" i="10" l="1"/>
  <c r="AC51" i="10" s="1"/>
  <c r="AA52" i="10"/>
  <c r="Z52" i="10"/>
  <c r="Z53" i="10" l="1"/>
  <c r="AA53" i="10"/>
  <c r="AB52" i="10"/>
  <c r="AC52" i="10" s="1"/>
  <c r="Z54" i="10" l="1"/>
  <c r="AB53" i="10"/>
  <c r="AC53" i="10" s="1"/>
  <c r="AA54" i="10"/>
  <c r="AA55" i="10" l="1"/>
  <c r="Z55" i="10"/>
  <c r="AB54" i="10"/>
  <c r="AC54" i="10" s="1"/>
  <c r="AA56" i="10" l="1"/>
  <c r="Z56" i="10"/>
  <c r="AB55" i="10"/>
  <c r="AC55" i="10" s="1"/>
  <c r="AB56" i="10" l="1"/>
  <c r="AC56" i="10" s="1"/>
  <c r="AA57" i="10"/>
  <c r="Z57" i="10"/>
  <c r="AA58" i="10" l="1"/>
  <c r="AB57" i="10"/>
  <c r="AC57" i="10" s="1"/>
  <c r="Z58" i="10"/>
  <c r="AA59" i="10" l="1"/>
  <c r="Z59" i="10"/>
  <c r="AB58" i="10"/>
  <c r="AC58" i="10" s="1"/>
  <c r="AB59" i="10" l="1"/>
  <c r="AC59" i="10" s="1"/>
  <c r="Z60" i="10"/>
  <c r="AA60" i="10"/>
  <c r="Z61" i="10" l="1"/>
  <c r="AA61" i="10"/>
  <c r="AB60" i="10"/>
  <c r="AC60" i="10" s="1"/>
  <c r="AA62" i="10" l="1"/>
  <c r="Z62" i="10"/>
  <c r="AB61" i="10"/>
  <c r="AC61" i="10" s="1"/>
  <c r="Z63" i="10" l="1"/>
  <c r="AA63" i="10"/>
  <c r="AB62" i="10"/>
  <c r="AC62" i="10" s="1"/>
  <c r="AA64" i="10" l="1"/>
  <c r="Z64" i="10"/>
  <c r="AB63" i="10"/>
  <c r="AC63" i="10" s="1"/>
  <c r="AB64" i="10" l="1"/>
  <c r="AC64" i="10" s="1"/>
  <c r="AA65" i="10"/>
  <c r="Z65" i="10"/>
  <c r="Z66" i="10" l="1"/>
  <c r="AB65" i="10"/>
  <c r="AC65" i="10" s="1"/>
  <c r="AA66" i="10"/>
  <c r="Z67" i="10" l="1"/>
  <c r="AB66" i="10"/>
  <c r="AC66" i="10" s="1"/>
  <c r="AA67" i="10"/>
  <c r="AA68" i="10" l="1"/>
  <c r="Z68" i="10"/>
  <c r="AB67" i="10"/>
  <c r="AC67" i="10" s="1"/>
  <c r="AA69" i="10" l="1"/>
  <c r="Z69" i="10"/>
  <c r="AB68" i="10"/>
  <c r="AC68" i="10" s="1"/>
  <c r="Z70" i="10" l="1"/>
  <c r="AA70" i="10"/>
  <c r="AB69" i="10"/>
  <c r="AC69" i="10" s="1"/>
  <c r="AA71" i="10" l="1"/>
  <c r="AB70" i="10"/>
  <c r="AC70" i="10" s="1"/>
  <c r="Z71" i="10"/>
  <c r="AB71" i="10" l="1"/>
  <c r="AC71" i="10" s="1"/>
  <c r="Z72" i="10"/>
  <c r="AA72" i="10"/>
  <c r="AA73" i="10" l="1"/>
  <c r="AB72" i="10"/>
  <c r="AC72" i="10" s="1"/>
  <c r="Z73" i="10"/>
  <c r="AB73" i="10" l="1"/>
  <c r="AC73" i="10" s="1"/>
  <c r="Z74" i="10"/>
  <c r="AA74" i="10"/>
  <c r="Z75" i="10" l="1"/>
  <c r="AA75" i="10"/>
  <c r="AB74" i="10"/>
  <c r="AC74" i="10" s="1"/>
  <c r="AB75" i="10" l="1"/>
  <c r="AC75" i="10" s="1"/>
  <c r="AA76" i="10"/>
  <c r="Z76" i="10"/>
  <c r="Z77" i="10" l="1"/>
  <c r="AB76" i="10"/>
  <c r="AC76" i="10" s="1"/>
  <c r="AA77" i="10"/>
  <c r="AA78" i="10" l="1"/>
  <c r="AB77" i="10"/>
  <c r="AC77" i="10" s="1"/>
  <c r="Z78" i="10"/>
  <c r="Z79" i="10" l="1"/>
  <c r="AA79" i="10"/>
  <c r="AB78" i="10"/>
  <c r="AC78" i="10" s="1"/>
  <c r="Z80" i="10" l="1"/>
  <c r="AB79" i="10"/>
  <c r="AC79" i="10" s="1"/>
  <c r="AA80" i="10"/>
  <c r="AB80" i="10" l="1"/>
  <c r="AC80" i="10" s="1"/>
  <c r="AA81" i="10"/>
  <c r="Z81" i="10"/>
  <c r="AB81" i="10" l="1"/>
  <c r="AC81" i="10" s="1"/>
  <c r="Z82" i="10"/>
  <c r="AA82" i="10"/>
  <c r="AB82" i="10" l="1"/>
  <c r="AC82" i="10" s="1"/>
  <c r="AA83" i="10"/>
  <c r="Z83" i="10"/>
  <c r="Z84" i="10" l="1"/>
  <c r="AA84" i="10"/>
  <c r="AB83" i="10"/>
  <c r="AC83" i="10" s="1"/>
  <c r="AB84" i="10" l="1"/>
  <c r="AC84" i="10" s="1"/>
  <c r="AA85" i="10"/>
  <c r="Z85" i="10"/>
  <c r="Z86" i="10" l="1"/>
  <c r="AB85" i="10"/>
  <c r="AC85" i="10" s="1"/>
  <c r="AA86" i="10"/>
  <c r="Z87" i="10" l="1"/>
  <c r="AA87" i="10"/>
  <c r="AB86" i="10"/>
  <c r="AC86" i="10" s="1"/>
  <c r="Z88" i="10" l="1"/>
  <c r="AB87" i="10"/>
  <c r="AC87" i="10" s="1"/>
  <c r="AA88" i="10"/>
  <c r="AB88" i="10" l="1"/>
  <c r="AC88" i="10" s="1"/>
  <c r="Z89" i="10"/>
  <c r="AA89" i="10"/>
  <c r="AA90" i="10" l="1"/>
  <c r="Z90" i="10"/>
  <c r="AB89" i="10"/>
  <c r="AC89" i="10" s="1"/>
  <c r="Z91" i="10" l="1"/>
  <c r="AA91" i="10"/>
  <c r="AB90" i="10"/>
  <c r="AC90" i="10" s="1"/>
  <c r="AA92" i="10" l="1"/>
  <c r="AB91" i="10"/>
  <c r="AC91" i="10" s="1"/>
  <c r="Z92" i="10"/>
  <c r="AB92" i="10" l="1"/>
  <c r="AC92" i="10" s="1"/>
  <c r="Z93" i="10"/>
  <c r="AA93" i="10"/>
  <c r="Z94" i="10" l="1"/>
  <c r="AA94" i="10"/>
  <c r="AB93" i="10"/>
  <c r="AC93" i="10" s="1"/>
  <c r="AB94" i="10" l="1"/>
  <c r="AC94" i="10" s="1"/>
  <c r="Z95" i="10"/>
  <c r="AA95" i="10"/>
  <c r="Z96" i="10" l="1"/>
  <c r="AB95" i="10"/>
  <c r="AC95" i="10" s="1"/>
  <c r="AA96" i="10"/>
  <c r="AB96" i="10" l="1"/>
  <c r="AC96" i="10" s="1"/>
  <c r="AA97" i="10"/>
  <c r="Z97" i="10"/>
  <c r="AB97" i="10" l="1"/>
  <c r="AC97" i="10" s="1"/>
  <c r="AA98" i="10"/>
  <c r="Z98" i="10"/>
  <c r="AB98" i="10" l="1"/>
  <c r="AC98" i="10" s="1"/>
  <c r="AA99" i="10"/>
  <c r="Z99" i="10"/>
  <c r="Z100" i="10" l="1"/>
  <c r="AB99" i="10"/>
  <c r="AC99" i="10" s="1"/>
  <c r="AA100" i="10"/>
  <c r="AA101" i="10" l="1"/>
  <c r="Z101" i="10"/>
  <c r="AB100" i="10"/>
  <c r="AC100" i="10" s="1"/>
  <c r="AB101" i="10" l="1"/>
  <c r="AC101" i="10" s="1"/>
  <c r="AA102" i="10"/>
  <c r="Z102" i="10"/>
  <c r="AA103" i="10" l="1"/>
  <c r="Z103" i="10"/>
  <c r="AB102" i="10"/>
  <c r="AC102" i="10" s="1"/>
  <c r="AA109" i="10" s="1"/>
  <c r="L6" i="10" s="1"/>
  <c r="M6" i="10" s="1"/>
  <c r="AA107" i="10" l="1"/>
  <c r="L4" i="10" s="1"/>
  <c r="AB103" i="10"/>
  <c r="AA104" i="10"/>
  <c r="Z104" i="10"/>
  <c r="AB104" i="10" s="1"/>
  <c r="L8" i="10" l="1"/>
  <c r="M4" i="10"/>
  <c r="M8" i="10" s="1"/>
  <c r="E27" i="1" l="1"/>
  <c r="F27" i="1"/>
  <c r="G27" i="1"/>
  <c r="H27" i="1"/>
  <c r="I27" i="1"/>
  <c r="J27" i="1"/>
  <c r="K27" i="1"/>
  <c r="L27" i="1"/>
  <c r="M27" i="1"/>
  <c r="N27" i="1"/>
  <c r="O27" i="1"/>
  <c r="P27" i="1"/>
  <c r="D27" i="1"/>
  <c r="E26" i="1"/>
  <c r="F26" i="1"/>
  <c r="G26" i="1"/>
  <c r="H26" i="1"/>
  <c r="I26" i="1"/>
  <c r="J26" i="1"/>
  <c r="K26" i="1"/>
  <c r="L26" i="1"/>
  <c r="M26" i="1"/>
  <c r="N26" i="1"/>
  <c r="O26" i="1"/>
  <c r="P26" i="1"/>
  <c r="D26" i="1"/>
  <c r="D14" i="1"/>
  <c r="F31" i="5" l="1"/>
  <c r="G31" i="5"/>
  <c r="H31" i="5" s="1"/>
  <c r="I31" i="5" s="1"/>
  <c r="J31" i="5" s="1"/>
  <c r="K31" i="5" s="1"/>
  <c r="L31" i="5" s="1"/>
  <c r="M31" i="5" s="1"/>
  <c r="N31" i="5" s="1"/>
  <c r="O31" i="5" s="1"/>
  <c r="P31" i="5" s="1"/>
  <c r="F32" i="5"/>
  <c r="G32" i="5" s="1"/>
  <c r="H32" i="5" s="1"/>
  <c r="I32" i="5" s="1"/>
  <c r="J32" i="5" s="1"/>
  <c r="K32" i="5" s="1"/>
  <c r="L32" i="5" s="1"/>
  <c r="M32" i="5" s="1"/>
  <c r="N32" i="5" s="1"/>
  <c r="O32" i="5" s="1"/>
  <c r="P32" i="5" s="1"/>
  <c r="F33" i="5"/>
  <c r="G33" i="5"/>
  <c r="H33" i="5" s="1"/>
  <c r="I33" i="5" s="1"/>
  <c r="J33" i="5" s="1"/>
  <c r="K33" i="5" s="1"/>
  <c r="L33" i="5" s="1"/>
  <c r="M33" i="5" s="1"/>
  <c r="N33" i="5" s="1"/>
  <c r="O33" i="5" s="1"/>
  <c r="P33" i="5" s="1"/>
  <c r="F34" i="5"/>
  <c r="G34" i="5" s="1"/>
  <c r="H34" i="5" s="1"/>
  <c r="I34" i="5" s="1"/>
  <c r="J34" i="5" s="1"/>
  <c r="K34" i="5" s="1"/>
  <c r="L34" i="5" s="1"/>
  <c r="M34" i="5" s="1"/>
  <c r="N34" i="5" s="1"/>
  <c r="O34" i="5" s="1"/>
  <c r="P34" i="5" s="1"/>
  <c r="F35" i="5"/>
  <c r="G35" i="5"/>
  <c r="H35" i="5" s="1"/>
  <c r="I35" i="5" s="1"/>
  <c r="J35" i="5" s="1"/>
  <c r="K35" i="5" s="1"/>
  <c r="L35" i="5" s="1"/>
  <c r="M35" i="5" s="1"/>
  <c r="N35" i="5" s="1"/>
  <c r="O35" i="5" s="1"/>
  <c r="P35" i="5" s="1"/>
  <c r="F36" i="5"/>
  <c r="G36" i="5" s="1"/>
  <c r="H36" i="5" s="1"/>
  <c r="I36" i="5" s="1"/>
  <c r="J36" i="5" s="1"/>
  <c r="K36" i="5" s="1"/>
  <c r="L36" i="5" s="1"/>
  <c r="M36" i="5" s="1"/>
  <c r="N36" i="5" s="1"/>
  <c r="O36" i="5" s="1"/>
  <c r="P36" i="5" s="1"/>
  <c r="F37" i="5"/>
  <c r="G37" i="5"/>
  <c r="H37" i="5" s="1"/>
  <c r="I37" i="5" s="1"/>
  <c r="J37" i="5" s="1"/>
  <c r="K37" i="5" s="1"/>
  <c r="L37" i="5" s="1"/>
  <c r="M37" i="5" s="1"/>
  <c r="N37" i="5" s="1"/>
  <c r="O37" i="5" s="1"/>
  <c r="P37" i="5" s="1"/>
  <c r="F38" i="5"/>
  <c r="G38" i="5" s="1"/>
  <c r="H38" i="5" s="1"/>
  <c r="I38" i="5" s="1"/>
  <c r="J38" i="5" s="1"/>
  <c r="K38" i="5" s="1"/>
  <c r="L38" i="5" s="1"/>
  <c r="M38" i="5" s="1"/>
  <c r="N38" i="5" s="1"/>
  <c r="O38" i="5" s="1"/>
  <c r="P38" i="5" s="1"/>
  <c r="F39" i="5"/>
  <c r="G39" i="5"/>
  <c r="H39" i="5" s="1"/>
  <c r="I39" i="5" s="1"/>
  <c r="J39" i="5" s="1"/>
  <c r="K39" i="5" s="1"/>
  <c r="L39" i="5" s="1"/>
  <c r="M39" i="5" s="1"/>
  <c r="N39" i="5" s="1"/>
  <c r="O39" i="5" s="1"/>
  <c r="P39" i="5" s="1"/>
  <c r="F40" i="5"/>
  <c r="G40" i="5" s="1"/>
  <c r="H40" i="5" s="1"/>
  <c r="I40" i="5" s="1"/>
  <c r="J40" i="5" s="1"/>
  <c r="K40" i="5" s="1"/>
  <c r="L40" i="5" s="1"/>
  <c r="M40" i="5" s="1"/>
  <c r="N40" i="5" s="1"/>
  <c r="O40" i="5" s="1"/>
  <c r="P40" i="5" s="1"/>
  <c r="F41" i="5"/>
  <c r="G41" i="5"/>
  <c r="H41" i="5" s="1"/>
  <c r="I41" i="5" s="1"/>
  <c r="J41" i="5" s="1"/>
  <c r="K41" i="5" s="1"/>
  <c r="L41" i="5" s="1"/>
  <c r="M41" i="5" s="1"/>
  <c r="N41" i="5" s="1"/>
  <c r="O41" i="5" s="1"/>
  <c r="P41" i="5" s="1"/>
  <c r="F42" i="5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F43" i="5"/>
  <c r="G43" i="5"/>
  <c r="H43" i="5" s="1"/>
  <c r="I43" i="5" s="1"/>
  <c r="J43" i="5" s="1"/>
  <c r="K43" i="5" s="1"/>
  <c r="L43" i="5" s="1"/>
  <c r="M43" i="5" s="1"/>
  <c r="N43" i="5" s="1"/>
  <c r="O43" i="5" s="1"/>
  <c r="P43" i="5" s="1"/>
  <c r="F44" i="5"/>
  <c r="G44" i="5" s="1"/>
  <c r="H44" i="5" s="1"/>
  <c r="I44" i="5" s="1"/>
  <c r="J44" i="5" s="1"/>
  <c r="K44" i="5" s="1"/>
  <c r="L44" i="5" s="1"/>
  <c r="M44" i="5" s="1"/>
  <c r="N44" i="5" s="1"/>
  <c r="O44" i="5" s="1"/>
  <c r="P44" i="5" s="1"/>
  <c r="F45" i="5"/>
  <c r="G45" i="5"/>
  <c r="H45" i="5" s="1"/>
  <c r="I45" i="5" s="1"/>
  <c r="J45" i="5" s="1"/>
  <c r="K45" i="5" s="1"/>
  <c r="L45" i="5" s="1"/>
  <c r="M45" i="5" s="1"/>
  <c r="N45" i="5" s="1"/>
  <c r="O45" i="5" s="1"/>
  <c r="P45" i="5" s="1"/>
  <c r="F46" i="5"/>
  <c r="G46" i="5" s="1"/>
  <c r="H46" i="5" s="1"/>
  <c r="I46" i="5" s="1"/>
  <c r="J46" i="5" s="1"/>
  <c r="K46" i="5" s="1"/>
  <c r="L46" i="5" s="1"/>
  <c r="M46" i="5" s="1"/>
  <c r="N46" i="5" s="1"/>
  <c r="O46" i="5" s="1"/>
  <c r="P46" i="5" s="1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31" i="5"/>
  <c r="F29" i="5"/>
  <c r="G29" i="5"/>
  <c r="H29" i="5" s="1"/>
  <c r="I29" i="5" s="1"/>
  <c r="J29" i="5" s="1"/>
  <c r="K29" i="5" s="1"/>
  <c r="L29" i="5" s="1"/>
  <c r="M29" i="5" s="1"/>
  <c r="N29" i="5" s="1"/>
  <c r="O29" i="5" s="1"/>
  <c r="P29" i="5" s="1"/>
  <c r="F30" i="5"/>
  <c r="G30" i="5" s="1"/>
  <c r="H30" i="5"/>
  <c r="I30" i="5" s="1"/>
  <c r="J30" i="5" s="1"/>
  <c r="K30" i="5" s="1"/>
  <c r="L30" i="5" s="1"/>
  <c r="M30" i="5" s="1"/>
  <c r="N30" i="5" s="1"/>
  <c r="O30" i="5" s="1"/>
  <c r="P30" i="5" s="1"/>
  <c r="E30" i="5"/>
  <c r="E29" i="5"/>
  <c r="D7" i="1"/>
  <c r="F14" i="1"/>
  <c r="G14" i="1"/>
  <c r="H14" i="1"/>
  <c r="I14" i="1"/>
  <c r="J14" i="1"/>
  <c r="K14" i="1"/>
  <c r="L14" i="1"/>
  <c r="M14" i="1"/>
  <c r="N14" i="1"/>
  <c r="O14" i="1"/>
  <c r="P14" i="1"/>
  <c r="E14" i="1"/>
  <c r="E13" i="1"/>
  <c r="F13" i="1"/>
  <c r="G13" i="1"/>
  <c r="H13" i="1"/>
  <c r="I13" i="1"/>
  <c r="J13" i="1"/>
  <c r="K13" i="1"/>
  <c r="L13" i="1"/>
  <c r="M13" i="1"/>
  <c r="N13" i="1"/>
  <c r="O13" i="1"/>
  <c r="P13" i="1"/>
  <c r="D13" i="1"/>
  <c r="E12" i="1"/>
  <c r="G12" i="1"/>
  <c r="H12" i="1"/>
  <c r="I12" i="1"/>
  <c r="K12" i="1"/>
  <c r="L12" i="1"/>
  <c r="M12" i="1"/>
  <c r="O12" i="1"/>
  <c r="P12" i="1"/>
  <c r="D12" i="1"/>
  <c r="H79" i="2"/>
  <c r="D64" i="2"/>
  <c r="E64" i="2"/>
  <c r="E74" i="2" s="1"/>
  <c r="E79" i="2" s="1"/>
  <c r="F64" i="2"/>
  <c r="G64" i="2"/>
  <c r="H64" i="2"/>
  <c r="I64" i="2"/>
  <c r="J64" i="2"/>
  <c r="K64" i="2"/>
  <c r="L64" i="2"/>
  <c r="M64" i="2"/>
  <c r="M74" i="2" s="1"/>
  <c r="M79" i="2" s="1"/>
  <c r="N64" i="2"/>
  <c r="O64" i="2"/>
  <c r="D65" i="2"/>
  <c r="E65" i="2"/>
  <c r="F65" i="2"/>
  <c r="G65" i="2"/>
  <c r="H65" i="2"/>
  <c r="I65" i="2"/>
  <c r="J65" i="2"/>
  <c r="K65" i="2"/>
  <c r="L65" i="2"/>
  <c r="M65" i="2"/>
  <c r="N65" i="2"/>
  <c r="O65" i="2"/>
  <c r="D66" i="2"/>
  <c r="E66" i="2"/>
  <c r="F66" i="2"/>
  <c r="G66" i="2"/>
  <c r="H66" i="2"/>
  <c r="I66" i="2"/>
  <c r="J66" i="2"/>
  <c r="K66" i="2"/>
  <c r="L66" i="2"/>
  <c r="M66" i="2"/>
  <c r="N66" i="2"/>
  <c r="O66" i="2"/>
  <c r="D67" i="2"/>
  <c r="E67" i="2"/>
  <c r="F67" i="2"/>
  <c r="G67" i="2"/>
  <c r="H67" i="2"/>
  <c r="I67" i="2"/>
  <c r="J67" i="2"/>
  <c r="K67" i="2"/>
  <c r="L67" i="2"/>
  <c r="M67" i="2"/>
  <c r="N67" i="2"/>
  <c r="O67" i="2"/>
  <c r="D68" i="2"/>
  <c r="E68" i="2"/>
  <c r="F68" i="2"/>
  <c r="G68" i="2"/>
  <c r="H68" i="2"/>
  <c r="I68" i="2"/>
  <c r="J68" i="2"/>
  <c r="K68" i="2"/>
  <c r="L68" i="2"/>
  <c r="M68" i="2"/>
  <c r="N68" i="2"/>
  <c r="O68" i="2"/>
  <c r="D69" i="2"/>
  <c r="E69" i="2"/>
  <c r="F69" i="2"/>
  <c r="G69" i="2"/>
  <c r="H69" i="2"/>
  <c r="I69" i="2"/>
  <c r="J69" i="2"/>
  <c r="K69" i="2"/>
  <c r="L69" i="2"/>
  <c r="M69" i="2"/>
  <c r="N69" i="2"/>
  <c r="O69" i="2"/>
  <c r="D70" i="2"/>
  <c r="E70" i="2"/>
  <c r="F70" i="2"/>
  <c r="G70" i="2"/>
  <c r="H70" i="2"/>
  <c r="I70" i="2"/>
  <c r="J70" i="2"/>
  <c r="K70" i="2"/>
  <c r="L70" i="2"/>
  <c r="M70" i="2"/>
  <c r="N70" i="2"/>
  <c r="O70" i="2"/>
  <c r="D71" i="2"/>
  <c r="E71" i="2"/>
  <c r="F71" i="2"/>
  <c r="G71" i="2"/>
  <c r="H71" i="2"/>
  <c r="I71" i="2"/>
  <c r="J71" i="2"/>
  <c r="K71" i="2"/>
  <c r="L71" i="2"/>
  <c r="M71" i="2"/>
  <c r="N71" i="2"/>
  <c r="O71" i="2"/>
  <c r="D72" i="2"/>
  <c r="E72" i="2"/>
  <c r="F72" i="2"/>
  <c r="G72" i="2"/>
  <c r="H72" i="2"/>
  <c r="I72" i="2"/>
  <c r="J72" i="2"/>
  <c r="K72" i="2"/>
  <c r="L72" i="2"/>
  <c r="M72" i="2"/>
  <c r="N72" i="2"/>
  <c r="O72" i="2"/>
  <c r="D73" i="2"/>
  <c r="E73" i="2"/>
  <c r="F73" i="2"/>
  <c r="G73" i="2"/>
  <c r="H73" i="2"/>
  <c r="I73" i="2"/>
  <c r="J73" i="2"/>
  <c r="K73" i="2"/>
  <c r="L73" i="2"/>
  <c r="M73" i="2"/>
  <c r="N73" i="2"/>
  <c r="O73" i="2"/>
  <c r="C65" i="2"/>
  <c r="C66" i="2"/>
  <c r="C67" i="2"/>
  <c r="C68" i="2"/>
  <c r="C69" i="2"/>
  <c r="C70" i="2"/>
  <c r="C71" i="2"/>
  <c r="C72" i="2"/>
  <c r="C73" i="2"/>
  <c r="C64" i="2"/>
  <c r="D74" i="2"/>
  <c r="D79" i="2" s="1"/>
  <c r="H74" i="2"/>
  <c r="I74" i="2"/>
  <c r="I79" i="2" s="1"/>
  <c r="L74" i="2"/>
  <c r="L79" i="2" s="1"/>
  <c r="O74" i="2" l="1"/>
  <c r="O79" i="2" s="1"/>
  <c r="G74" i="2"/>
  <c r="G79" i="2" s="1"/>
  <c r="J74" i="2"/>
  <c r="J79" i="2" s="1"/>
  <c r="F74" i="2"/>
  <c r="F79" i="2" s="1"/>
  <c r="C74" i="2"/>
  <c r="C79" i="2" s="1"/>
  <c r="K74" i="2"/>
  <c r="K79" i="2" s="1"/>
  <c r="N74" i="2"/>
  <c r="N79" i="2" s="1"/>
  <c r="D51" i="2"/>
  <c r="E51" i="2"/>
  <c r="F51" i="2"/>
  <c r="G51" i="2"/>
  <c r="H51" i="2"/>
  <c r="I51" i="2"/>
  <c r="J51" i="2"/>
  <c r="K51" i="2"/>
  <c r="L51" i="2"/>
  <c r="M51" i="2"/>
  <c r="N51" i="2"/>
  <c r="O51" i="2"/>
  <c r="D52" i="2"/>
  <c r="E52" i="2"/>
  <c r="F52" i="2"/>
  <c r="G52" i="2"/>
  <c r="H52" i="2"/>
  <c r="I52" i="2"/>
  <c r="J52" i="2"/>
  <c r="K52" i="2"/>
  <c r="L52" i="2"/>
  <c r="M52" i="2"/>
  <c r="N52" i="2"/>
  <c r="O52" i="2"/>
  <c r="D53" i="2"/>
  <c r="E53" i="2"/>
  <c r="F53" i="2"/>
  <c r="G53" i="2"/>
  <c r="H53" i="2"/>
  <c r="I53" i="2"/>
  <c r="J53" i="2"/>
  <c r="K53" i="2"/>
  <c r="L53" i="2"/>
  <c r="M53" i="2"/>
  <c r="N53" i="2"/>
  <c r="O53" i="2"/>
  <c r="D54" i="2"/>
  <c r="E54" i="2"/>
  <c r="F54" i="2"/>
  <c r="G54" i="2"/>
  <c r="H54" i="2"/>
  <c r="I54" i="2"/>
  <c r="J54" i="2"/>
  <c r="K54" i="2"/>
  <c r="L54" i="2"/>
  <c r="M54" i="2"/>
  <c r="N54" i="2"/>
  <c r="O54" i="2"/>
  <c r="D55" i="2"/>
  <c r="E55" i="2"/>
  <c r="F55" i="2"/>
  <c r="G55" i="2"/>
  <c r="H55" i="2"/>
  <c r="I55" i="2"/>
  <c r="J55" i="2"/>
  <c r="K55" i="2"/>
  <c r="L55" i="2"/>
  <c r="M55" i="2"/>
  <c r="N55" i="2"/>
  <c r="O55" i="2"/>
  <c r="D56" i="2"/>
  <c r="E56" i="2"/>
  <c r="F56" i="2"/>
  <c r="G56" i="2"/>
  <c r="H56" i="2"/>
  <c r="I56" i="2"/>
  <c r="J56" i="2"/>
  <c r="K56" i="2"/>
  <c r="L56" i="2"/>
  <c r="M56" i="2"/>
  <c r="N56" i="2"/>
  <c r="O56" i="2"/>
  <c r="D57" i="2"/>
  <c r="E57" i="2"/>
  <c r="F57" i="2"/>
  <c r="G57" i="2"/>
  <c r="H57" i="2"/>
  <c r="I57" i="2"/>
  <c r="J57" i="2"/>
  <c r="K57" i="2"/>
  <c r="L57" i="2"/>
  <c r="M57" i="2"/>
  <c r="N57" i="2"/>
  <c r="O57" i="2"/>
  <c r="D58" i="2"/>
  <c r="E58" i="2"/>
  <c r="F58" i="2"/>
  <c r="G58" i="2"/>
  <c r="H58" i="2"/>
  <c r="I58" i="2"/>
  <c r="J58" i="2"/>
  <c r="K58" i="2"/>
  <c r="L58" i="2"/>
  <c r="M58" i="2"/>
  <c r="N58" i="2"/>
  <c r="O58" i="2"/>
  <c r="D59" i="2"/>
  <c r="E59" i="2"/>
  <c r="F59" i="2"/>
  <c r="G59" i="2"/>
  <c r="H59" i="2"/>
  <c r="I59" i="2"/>
  <c r="J59" i="2"/>
  <c r="K59" i="2"/>
  <c r="L59" i="2"/>
  <c r="M59" i="2"/>
  <c r="N59" i="2"/>
  <c r="O59" i="2"/>
  <c r="D60" i="2"/>
  <c r="E60" i="2"/>
  <c r="F60" i="2"/>
  <c r="G60" i="2"/>
  <c r="H60" i="2"/>
  <c r="I60" i="2"/>
  <c r="J60" i="2"/>
  <c r="K60" i="2"/>
  <c r="L60" i="2"/>
  <c r="M60" i="2"/>
  <c r="N60" i="2"/>
  <c r="O60" i="2"/>
  <c r="C52" i="2"/>
  <c r="C53" i="2"/>
  <c r="C54" i="2"/>
  <c r="C55" i="2"/>
  <c r="C56" i="2"/>
  <c r="C57" i="2"/>
  <c r="C58" i="2"/>
  <c r="C59" i="2"/>
  <c r="C60" i="2"/>
  <c r="C51" i="2"/>
  <c r="B52" i="2"/>
  <c r="B53" i="2"/>
  <c r="B54" i="2"/>
  <c r="B55" i="2"/>
  <c r="B56" i="2"/>
  <c r="B57" i="2"/>
  <c r="B58" i="2"/>
  <c r="B59" i="2"/>
  <c r="B60" i="2"/>
  <c r="B51" i="2"/>
  <c r="C77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D29" i="2"/>
  <c r="C29" i="2"/>
  <c r="E32" i="2"/>
  <c r="F32" i="2"/>
  <c r="G32" i="2"/>
  <c r="H32" i="2"/>
  <c r="I32" i="2"/>
  <c r="J32" i="2"/>
  <c r="K32" i="2"/>
  <c r="L32" i="2"/>
  <c r="M32" i="2"/>
  <c r="N32" i="2"/>
  <c r="E34" i="2"/>
  <c r="F34" i="2"/>
  <c r="G34" i="2"/>
  <c r="H34" i="2"/>
  <c r="I34" i="2"/>
  <c r="J34" i="2"/>
  <c r="K34" i="2"/>
  <c r="L34" i="2"/>
  <c r="M34" i="2"/>
  <c r="N34" i="2"/>
  <c r="O34" i="2"/>
  <c r="E35" i="2"/>
  <c r="F35" i="2"/>
  <c r="G35" i="2"/>
  <c r="H35" i="2"/>
  <c r="I35" i="2"/>
  <c r="J35" i="2"/>
  <c r="K35" i="2"/>
  <c r="L35" i="2"/>
  <c r="M35" i="2"/>
  <c r="N35" i="2"/>
  <c r="O35" i="2"/>
  <c r="E36" i="2"/>
  <c r="F36" i="2"/>
  <c r="G36" i="2"/>
  <c r="H36" i="2"/>
  <c r="I36" i="2"/>
  <c r="J36" i="2"/>
  <c r="K36" i="2"/>
  <c r="L36" i="2"/>
  <c r="M36" i="2"/>
  <c r="N36" i="2"/>
  <c r="O36" i="2"/>
  <c r="E37" i="2"/>
  <c r="F37" i="2"/>
  <c r="G37" i="2"/>
  <c r="H37" i="2"/>
  <c r="I37" i="2"/>
  <c r="J37" i="2"/>
  <c r="K37" i="2"/>
  <c r="L37" i="2"/>
  <c r="M37" i="2"/>
  <c r="N37" i="2"/>
  <c r="O37" i="2"/>
  <c r="E38" i="2"/>
  <c r="F38" i="2"/>
  <c r="G38" i="2"/>
  <c r="H38" i="2"/>
  <c r="I38" i="2"/>
  <c r="J38" i="2"/>
  <c r="K38" i="2"/>
  <c r="L38" i="2"/>
  <c r="M38" i="2"/>
  <c r="N38" i="2"/>
  <c r="O38" i="2"/>
  <c r="E39" i="2"/>
  <c r="F39" i="2"/>
  <c r="J39" i="2"/>
  <c r="M39" i="2"/>
  <c r="N39" i="2"/>
  <c r="K40" i="2"/>
  <c r="L41" i="2"/>
  <c r="F43" i="2"/>
  <c r="I43" i="2"/>
  <c r="J43" i="2"/>
  <c r="N43" i="2"/>
  <c r="G44" i="2"/>
  <c r="O44" i="2"/>
  <c r="L45" i="2"/>
  <c r="B44" i="2"/>
  <c r="B45" i="2"/>
  <c r="B46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29" i="2"/>
  <c r="O39" i="2"/>
  <c r="O40" i="2"/>
  <c r="O41" i="2"/>
  <c r="O42" i="2"/>
  <c r="O43" i="2"/>
  <c r="O45" i="2"/>
  <c r="O46" i="2"/>
  <c r="O33" i="2"/>
  <c r="K44" i="2" l="1"/>
  <c r="G40" i="2"/>
  <c r="L33" i="2"/>
  <c r="O32" i="2"/>
  <c r="H45" i="2"/>
  <c r="J44" i="2"/>
  <c r="M43" i="2"/>
  <c r="E43" i="2"/>
  <c r="N40" i="2"/>
  <c r="F40" i="2"/>
  <c r="I39" i="2"/>
  <c r="K33" i="2"/>
  <c r="H33" i="2"/>
  <c r="N44" i="2"/>
  <c r="F44" i="2"/>
  <c r="H41" i="2"/>
  <c r="J40" i="2"/>
  <c r="G33" i="2"/>
  <c r="M46" i="2"/>
  <c r="E46" i="2"/>
  <c r="M42" i="2"/>
  <c r="E42" i="2"/>
  <c r="H46" i="2"/>
  <c r="K45" i="2"/>
  <c r="H42" i="2"/>
  <c r="K41" i="2"/>
  <c r="K46" i="2"/>
  <c r="G46" i="2"/>
  <c r="N45" i="2"/>
  <c r="J45" i="2"/>
  <c r="F45" i="2"/>
  <c r="M44" i="2"/>
  <c r="I44" i="2"/>
  <c r="E44" i="2"/>
  <c r="L43" i="2"/>
  <c r="H43" i="2"/>
  <c r="K42" i="2"/>
  <c r="G42" i="2"/>
  <c r="N41" i="2"/>
  <c r="J41" i="2"/>
  <c r="F41" i="2"/>
  <c r="M40" i="2"/>
  <c r="I40" i="2"/>
  <c r="E40" i="2"/>
  <c r="L39" i="2"/>
  <c r="H39" i="2"/>
  <c r="N33" i="2"/>
  <c r="J33" i="2"/>
  <c r="F33" i="2"/>
  <c r="I46" i="2"/>
  <c r="I42" i="2"/>
  <c r="L46" i="2"/>
  <c r="G45" i="2"/>
  <c r="L42" i="2"/>
  <c r="G41" i="2"/>
  <c r="N46" i="2"/>
  <c r="J46" i="2"/>
  <c r="F46" i="2"/>
  <c r="M45" i="2"/>
  <c r="I45" i="2"/>
  <c r="E45" i="2"/>
  <c r="L44" i="2"/>
  <c r="H44" i="2"/>
  <c r="K43" i="2"/>
  <c r="G43" i="2"/>
  <c r="N42" i="2"/>
  <c r="J42" i="2"/>
  <c r="F42" i="2"/>
  <c r="M41" i="2"/>
  <c r="I41" i="2"/>
  <c r="E41" i="2"/>
  <c r="L40" i="2"/>
  <c r="H40" i="2"/>
  <c r="K39" i="2"/>
  <c r="G39" i="2"/>
  <c r="M33" i="2"/>
  <c r="I33" i="2"/>
  <c r="E33" i="2"/>
  <c r="K61" i="2"/>
  <c r="K78" i="2" s="1"/>
  <c r="C61" i="2"/>
  <c r="C78" i="2" s="1"/>
  <c r="C81" i="2" s="1"/>
  <c r="D77" i="2" s="1"/>
  <c r="D81" i="2" s="1"/>
  <c r="M61" i="2"/>
  <c r="M78" i="2" s="1"/>
  <c r="I61" i="2"/>
  <c r="I78" i="2" s="1"/>
  <c r="E61" i="2"/>
  <c r="E78" i="2" s="1"/>
  <c r="O61" i="2"/>
  <c r="O78" i="2" s="1"/>
  <c r="G61" i="2"/>
  <c r="G78" i="2" s="1"/>
  <c r="L61" i="2"/>
  <c r="L78" i="2" s="1"/>
  <c r="H61" i="2"/>
  <c r="H78" i="2" s="1"/>
  <c r="D61" i="2"/>
  <c r="D78" i="2" s="1"/>
  <c r="N61" i="2"/>
  <c r="N78" i="2" s="1"/>
  <c r="J61" i="2"/>
  <c r="J78" i="2" s="1"/>
  <c r="F61" i="2"/>
  <c r="F78" i="2" s="1"/>
  <c r="D48" i="2"/>
  <c r="E16" i="1" s="1"/>
  <c r="C47" i="2"/>
  <c r="D15" i="1" s="1"/>
  <c r="D47" i="2"/>
  <c r="E15" i="1" s="1"/>
  <c r="C48" i="2"/>
  <c r="D16" i="1" s="1"/>
  <c r="E30" i="2"/>
  <c r="F30" i="2"/>
  <c r="G30" i="2"/>
  <c r="H30" i="2"/>
  <c r="I30" i="2"/>
  <c r="J30" i="2"/>
  <c r="K30" i="2"/>
  <c r="L30" i="2"/>
  <c r="M30" i="2"/>
  <c r="N30" i="2"/>
  <c r="O30" i="2"/>
  <c r="E31" i="2"/>
  <c r="F31" i="2"/>
  <c r="G31" i="2"/>
  <c r="H31" i="2"/>
  <c r="I31" i="2"/>
  <c r="J31" i="2"/>
  <c r="K31" i="2"/>
  <c r="L31" i="2"/>
  <c r="M31" i="2"/>
  <c r="N31" i="2"/>
  <c r="O31" i="2"/>
  <c r="O29" i="2"/>
  <c r="O47" i="2" s="1"/>
  <c r="P15" i="1" s="1"/>
  <c r="N29" i="2"/>
  <c r="M29" i="2"/>
  <c r="M47" i="2" s="1"/>
  <c r="N15" i="1" s="1"/>
  <c r="L29" i="2"/>
  <c r="K29" i="2"/>
  <c r="K47" i="2" s="1"/>
  <c r="L15" i="1" s="1"/>
  <c r="J29" i="2"/>
  <c r="I29" i="2"/>
  <c r="I47" i="2" s="1"/>
  <c r="J15" i="1" s="1"/>
  <c r="H29" i="2"/>
  <c r="G29" i="2"/>
  <c r="F29" i="2"/>
  <c r="E29" i="2"/>
  <c r="E47" i="2" s="1"/>
  <c r="F15" i="1" s="1"/>
  <c r="D16" i="2"/>
  <c r="D17" i="2"/>
  <c r="D18" i="2"/>
  <c r="D19" i="2"/>
  <c r="D21" i="2"/>
  <c r="D22" i="2"/>
  <c r="D23" i="2"/>
  <c r="D24" i="2"/>
  <c r="D25" i="2"/>
  <c r="D20" i="2"/>
  <c r="F18" i="5"/>
  <c r="G18" i="5"/>
  <c r="F19" i="5"/>
  <c r="G19" i="5" s="1"/>
  <c r="F17" i="2" s="1"/>
  <c r="H19" i="5"/>
  <c r="F20" i="5"/>
  <c r="G20" i="5"/>
  <c r="H20" i="5" s="1"/>
  <c r="I20" i="5" s="1"/>
  <c r="F21" i="5"/>
  <c r="F22" i="5"/>
  <c r="G22" i="5"/>
  <c r="F23" i="5"/>
  <c r="G23" i="5" s="1"/>
  <c r="F21" i="2" s="1"/>
  <c r="H23" i="5"/>
  <c r="F24" i="5"/>
  <c r="G24" i="5"/>
  <c r="H24" i="5" s="1"/>
  <c r="G22" i="2" s="1"/>
  <c r="I24" i="5"/>
  <c r="F25" i="5"/>
  <c r="F26" i="5"/>
  <c r="G26" i="5"/>
  <c r="F27" i="5"/>
  <c r="G27" i="5" s="1"/>
  <c r="H27" i="5"/>
  <c r="E19" i="5"/>
  <c r="E20" i="5"/>
  <c r="E21" i="5"/>
  <c r="E22" i="5"/>
  <c r="E23" i="5"/>
  <c r="E24" i="5"/>
  <c r="E25" i="5"/>
  <c r="E26" i="5"/>
  <c r="E27" i="5"/>
  <c r="E18" i="5"/>
  <c r="C17" i="2"/>
  <c r="C18" i="2"/>
  <c r="E18" i="2"/>
  <c r="C19" i="2"/>
  <c r="C20" i="2"/>
  <c r="E20" i="2"/>
  <c r="C21" i="2"/>
  <c r="C22" i="2"/>
  <c r="E22" i="2"/>
  <c r="F22" i="2"/>
  <c r="C23" i="2"/>
  <c r="C24" i="2"/>
  <c r="E24" i="2"/>
  <c r="C25" i="2"/>
  <c r="F25" i="2"/>
  <c r="E16" i="2"/>
  <c r="C16" i="2"/>
  <c r="L48" i="2" l="1"/>
  <c r="M16" i="1" s="1"/>
  <c r="H48" i="2"/>
  <c r="I16" i="1" s="1"/>
  <c r="G47" i="2"/>
  <c r="H15" i="1" s="1"/>
  <c r="O48" i="2"/>
  <c r="P16" i="1" s="1"/>
  <c r="N48" i="2"/>
  <c r="O16" i="1" s="1"/>
  <c r="J48" i="2"/>
  <c r="K16" i="1" s="1"/>
  <c r="F48" i="2"/>
  <c r="G16" i="1" s="1"/>
  <c r="M48" i="2"/>
  <c r="N16" i="1" s="1"/>
  <c r="I48" i="2"/>
  <c r="J16" i="1" s="1"/>
  <c r="E48" i="2"/>
  <c r="F16" i="1" s="1"/>
  <c r="K48" i="2"/>
  <c r="L16" i="1" s="1"/>
  <c r="G48" i="2"/>
  <c r="H16" i="1" s="1"/>
  <c r="E80" i="2"/>
  <c r="F12" i="1" s="1"/>
  <c r="E77" i="2"/>
  <c r="E81" i="2" s="1"/>
  <c r="F77" i="2" s="1"/>
  <c r="F81" i="2" s="1"/>
  <c r="G77" i="2" s="1"/>
  <c r="G81" i="2" s="1"/>
  <c r="H77" i="2" s="1"/>
  <c r="H81" i="2" s="1"/>
  <c r="I80" i="2" s="1"/>
  <c r="J12" i="1" s="1"/>
  <c r="H47" i="2"/>
  <c r="I15" i="1" s="1"/>
  <c r="L47" i="2"/>
  <c r="M15" i="1" s="1"/>
  <c r="C26" i="2"/>
  <c r="D11" i="1" s="1"/>
  <c r="D26" i="2"/>
  <c r="E11" i="1" s="1"/>
  <c r="F47" i="2"/>
  <c r="G15" i="1" s="1"/>
  <c r="J47" i="2"/>
  <c r="K15" i="1" s="1"/>
  <c r="N47" i="2"/>
  <c r="O15" i="1" s="1"/>
  <c r="J20" i="5"/>
  <c r="H18" i="2"/>
  <c r="J24" i="5"/>
  <c r="H22" i="2"/>
  <c r="H18" i="5"/>
  <c r="F16" i="2"/>
  <c r="G21" i="2"/>
  <c r="I23" i="5"/>
  <c r="G18" i="2"/>
  <c r="G25" i="2"/>
  <c r="I27" i="5"/>
  <c r="H26" i="5"/>
  <c r="F24" i="2"/>
  <c r="E23" i="2"/>
  <c r="G25" i="5"/>
  <c r="G17" i="2"/>
  <c r="I19" i="5"/>
  <c r="H22" i="5"/>
  <c r="F20" i="2"/>
  <c r="E19" i="2"/>
  <c r="G21" i="5"/>
  <c r="E25" i="2"/>
  <c r="E21" i="2"/>
  <c r="E17" i="2"/>
  <c r="F18" i="2"/>
  <c r="O4" i="2"/>
  <c r="O5" i="2"/>
  <c r="O6" i="2"/>
  <c r="O7" i="2"/>
  <c r="O8" i="2"/>
  <c r="O9" i="2"/>
  <c r="O10" i="2"/>
  <c r="O11" i="2"/>
  <c r="O12" i="2"/>
  <c r="O3" i="2"/>
  <c r="N3" i="2"/>
  <c r="N4" i="2"/>
  <c r="N5" i="2"/>
  <c r="N6" i="2"/>
  <c r="N7" i="2"/>
  <c r="N8" i="2"/>
  <c r="N9" i="2"/>
  <c r="N10" i="2"/>
  <c r="N11" i="2"/>
  <c r="N12" i="2"/>
  <c r="M4" i="2"/>
  <c r="M5" i="2"/>
  <c r="M6" i="2"/>
  <c r="M7" i="2"/>
  <c r="M8" i="2"/>
  <c r="M9" i="2"/>
  <c r="M10" i="2"/>
  <c r="M11" i="2"/>
  <c r="M12" i="2"/>
  <c r="M3" i="2"/>
  <c r="L3" i="2"/>
  <c r="L4" i="2"/>
  <c r="L5" i="2"/>
  <c r="L6" i="2"/>
  <c r="L7" i="2"/>
  <c r="L8" i="2"/>
  <c r="L9" i="2"/>
  <c r="L10" i="2"/>
  <c r="L11" i="2"/>
  <c r="L12" i="2"/>
  <c r="K4" i="2"/>
  <c r="K5" i="2"/>
  <c r="K6" i="2"/>
  <c r="K7" i="2"/>
  <c r="K8" i="2"/>
  <c r="K9" i="2"/>
  <c r="K10" i="2"/>
  <c r="K11" i="2"/>
  <c r="K12" i="2"/>
  <c r="K3" i="2"/>
  <c r="J3" i="2"/>
  <c r="J4" i="2"/>
  <c r="J5" i="2"/>
  <c r="J6" i="2"/>
  <c r="J7" i="2"/>
  <c r="J8" i="2"/>
  <c r="J9" i="2"/>
  <c r="J10" i="2"/>
  <c r="J11" i="2"/>
  <c r="J12" i="2"/>
  <c r="I6" i="2"/>
  <c r="I7" i="2"/>
  <c r="I8" i="2"/>
  <c r="I9" i="2"/>
  <c r="I10" i="2"/>
  <c r="I11" i="2"/>
  <c r="I12" i="2"/>
  <c r="I4" i="2"/>
  <c r="I5" i="2"/>
  <c r="I3" i="2"/>
  <c r="H3" i="2"/>
  <c r="H4" i="2"/>
  <c r="H5" i="2"/>
  <c r="H6" i="2"/>
  <c r="H7" i="2"/>
  <c r="H8" i="2"/>
  <c r="H9" i="2"/>
  <c r="H10" i="2"/>
  <c r="H11" i="2"/>
  <c r="H12" i="2"/>
  <c r="G4" i="2"/>
  <c r="G5" i="2"/>
  <c r="G6" i="2"/>
  <c r="G7" i="2"/>
  <c r="G8" i="2"/>
  <c r="G9" i="2"/>
  <c r="G10" i="2"/>
  <c r="G11" i="2"/>
  <c r="G12" i="2"/>
  <c r="G3" i="2"/>
  <c r="F3" i="2"/>
  <c r="F4" i="2"/>
  <c r="F5" i="2"/>
  <c r="F6" i="2"/>
  <c r="F7" i="2"/>
  <c r="F8" i="2"/>
  <c r="F9" i="2"/>
  <c r="F10" i="2"/>
  <c r="F11" i="2"/>
  <c r="F12" i="2"/>
  <c r="E4" i="2"/>
  <c r="E5" i="2"/>
  <c r="E6" i="2"/>
  <c r="E7" i="2"/>
  <c r="E8" i="2"/>
  <c r="E9" i="2"/>
  <c r="E10" i="2"/>
  <c r="E11" i="2"/>
  <c r="E12" i="2"/>
  <c r="E3" i="2"/>
  <c r="F6" i="5"/>
  <c r="G6" i="5"/>
  <c r="H6" i="5"/>
  <c r="I6" i="5" s="1"/>
  <c r="J6" i="5" s="1"/>
  <c r="K6" i="5" s="1"/>
  <c r="L6" i="5" s="1"/>
  <c r="M6" i="5" s="1"/>
  <c r="N6" i="5" s="1"/>
  <c r="O6" i="5" s="1"/>
  <c r="P6" i="5" s="1"/>
  <c r="F7" i="5"/>
  <c r="G7" i="5"/>
  <c r="H7" i="5"/>
  <c r="I7" i="5"/>
  <c r="J7" i="5" s="1"/>
  <c r="K7" i="5" s="1"/>
  <c r="L7" i="5" s="1"/>
  <c r="M7" i="5" s="1"/>
  <c r="N7" i="5" s="1"/>
  <c r="O7" i="5" s="1"/>
  <c r="P7" i="5" s="1"/>
  <c r="F8" i="5"/>
  <c r="G8" i="5" s="1"/>
  <c r="H8" i="5" s="1"/>
  <c r="I8" i="5" s="1"/>
  <c r="J8" i="5" s="1"/>
  <c r="K8" i="5" s="1"/>
  <c r="L8" i="5" s="1"/>
  <c r="M8" i="5" s="1"/>
  <c r="N8" i="5" s="1"/>
  <c r="O8" i="5" s="1"/>
  <c r="P8" i="5" s="1"/>
  <c r="F9" i="5"/>
  <c r="G9" i="5"/>
  <c r="H9" i="5" s="1"/>
  <c r="I9" i="5" s="1"/>
  <c r="J9" i="5" s="1"/>
  <c r="K9" i="5" s="1"/>
  <c r="L9" i="5" s="1"/>
  <c r="M9" i="5" s="1"/>
  <c r="N9" i="5" s="1"/>
  <c r="O9" i="5" s="1"/>
  <c r="P9" i="5" s="1"/>
  <c r="F10" i="5"/>
  <c r="G10" i="5"/>
  <c r="H10" i="5"/>
  <c r="I10" i="5" s="1"/>
  <c r="J10" i="5" s="1"/>
  <c r="K10" i="5" s="1"/>
  <c r="L10" i="5" s="1"/>
  <c r="M10" i="5" s="1"/>
  <c r="N10" i="5" s="1"/>
  <c r="O10" i="5" s="1"/>
  <c r="P10" i="5" s="1"/>
  <c r="F11" i="5"/>
  <c r="G11" i="5"/>
  <c r="H11" i="5"/>
  <c r="I11" i="5"/>
  <c r="J11" i="5" s="1"/>
  <c r="K11" i="5" s="1"/>
  <c r="L11" i="5" s="1"/>
  <c r="M11" i="5" s="1"/>
  <c r="N11" i="5" s="1"/>
  <c r="O11" i="5" s="1"/>
  <c r="P11" i="5" s="1"/>
  <c r="F12" i="5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F13" i="5"/>
  <c r="G13" i="5"/>
  <c r="H13" i="5" s="1"/>
  <c r="I13" i="5" s="1"/>
  <c r="J13" i="5" s="1"/>
  <c r="K13" i="5" s="1"/>
  <c r="L13" i="5" s="1"/>
  <c r="M13" i="5" s="1"/>
  <c r="N13" i="5" s="1"/>
  <c r="O13" i="5" s="1"/>
  <c r="P13" i="5" s="1"/>
  <c r="F14" i="5"/>
  <c r="G14" i="5"/>
  <c r="H14" i="5"/>
  <c r="I14" i="5" s="1"/>
  <c r="J14" i="5" s="1"/>
  <c r="K14" i="5" s="1"/>
  <c r="L14" i="5" s="1"/>
  <c r="M14" i="5" s="1"/>
  <c r="N14" i="5" s="1"/>
  <c r="O14" i="5" s="1"/>
  <c r="P14" i="5" s="1"/>
  <c r="F15" i="5"/>
  <c r="G15" i="5"/>
  <c r="H15" i="5"/>
  <c r="I15" i="5"/>
  <c r="J15" i="5" s="1"/>
  <c r="K15" i="5" s="1"/>
  <c r="L15" i="5" s="1"/>
  <c r="M15" i="5" s="1"/>
  <c r="N15" i="5" s="1"/>
  <c r="O15" i="5" s="1"/>
  <c r="P15" i="5" s="1"/>
  <c r="E7" i="5"/>
  <c r="D4" i="2" s="1"/>
  <c r="E8" i="5"/>
  <c r="D5" i="2" s="1"/>
  <c r="E9" i="5"/>
  <c r="D6" i="2" s="1"/>
  <c r="E10" i="5"/>
  <c r="E11" i="5"/>
  <c r="D8" i="2" s="1"/>
  <c r="E12" i="5"/>
  <c r="D9" i="2" s="1"/>
  <c r="E13" i="5"/>
  <c r="D10" i="2" s="1"/>
  <c r="E14" i="5"/>
  <c r="E15" i="5"/>
  <c r="D12" i="2" s="1"/>
  <c r="E6" i="5"/>
  <c r="D3" i="2" s="1"/>
  <c r="D7" i="2"/>
  <c r="D11" i="2"/>
  <c r="C3" i="2"/>
  <c r="C4" i="2"/>
  <c r="C5" i="2"/>
  <c r="C6" i="2"/>
  <c r="C7" i="2"/>
  <c r="C8" i="2"/>
  <c r="C9" i="2"/>
  <c r="C10" i="2"/>
  <c r="C11" i="2"/>
  <c r="C12" i="2"/>
  <c r="B4" i="2"/>
  <c r="B65" i="2" s="1"/>
  <c r="B5" i="2"/>
  <c r="B66" i="2" s="1"/>
  <c r="B6" i="2"/>
  <c r="B67" i="2" s="1"/>
  <c r="B7" i="2"/>
  <c r="B68" i="2" s="1"/>
  <c r="B8" i="2"/>
  <c r="B69" i="2" s="1"/>
  <c r="B9" i="2"/>
  <c r="B70" i="2" s="1"/>
  <c r="B10" i="2"/>
  <c r="B71" i="2" s="1"/>
  <c r="B11" i="2"/>
  <c r="B72" i="2" s="1"/>
  <c r="B12" i="2"/>
  <c r="B73" i="2" s="1"/>
  <c r="B3" i="2"/>
  <c r="B64" i="2" s="1"/>
  <c r="D2" i="2"/>
  <c r="E2" i="2"/>
  <c r="F2" i="2"/>
  <c r="G2" i="2"/>
  <c r="H2" i="2"/>
  <c r="I2" i="2"/>
  <c r="J2" i="2"/>
  <c r="K2" i="2"/>
  <c r="L2" i="2"/>
  <c r="M2" i="2"/>
  <c r="N2" i="2"/>
  <c r="O2" i="2"/>
  <c r="C2" i="2"/>
  <c r="I77" i="2" l="1"/>
  <c r="I81" i="2" s="1"/>
  <c r="J77" i="2" s="1"/>
  <c r="J81" i="2" s="1"/>
  <c r="K77" i="2" s="1"/>
  <c r="K81" i="2" s="1"/>
  <c r="L77" i="2" s="1"/>
  <c r="L81" i="2" s="1"/>
  <c r="M80" i="2" s="1"/>
  <c r="N12" i="1" s="1"/>
  <c r="M77" i="2"/>
  <c r="M81" i="2" s="1"/>
  <c r="N77" i="2" s="1"/>
  <c r="N81" i="2" s="1"/>
  <c r="O77" i="2" s="1"/>
  <c r="O81" i="2" s="1"/>
  <c r="J15" i="2"/>
  <c r="J28" i="2" s="1"/>
  <c r="J76" i="2" s="1"/>
  <c r="J63" i="2"/>
  <c r="C15" i="2"/>
  <c r="C28" i="2" s="1"/>
  <c r="C76" i="2" s="1"/>
  <c r="C63" i="2"/>
  <c r="L15" i="2"/>
  <c r="L28" i="2" s="1"/>
  <c r="L76" i="2" s="1"/>
  <c r="L63" i="2"/>
  <c r="H15" i="2"/>
  <c r="H28" i="2" s="1"/>
  <c r="H50" i="2" s="1"/>
  <c r="H63" i="2"/>
  <c r="D15" i="2"/>
  <c r="D28" i="2" s="1"/>
  <c r="D76" i="2" s="1"/>
  <c r="D63" i="2"/>
  <c r="O15" i="2"/>
  <c r="O28" i="2" s="1"/>
  <c r="O76" i="2" s="1"/>
  <c r="O63" i="2"/>
  <c r="K15" i="2"/>
  <c r="K28" i="2" s="1"/>
  <c r="K76" i="2" s="1"/>
  <c r="K63" i="2"/>
  <c r="G15" i="2"/>
  <c r="G28" i="2" s="1"/>
  <c r="G76" i="2" s="1"/>
  <c r="G63" i="2"/>
  <c r="N15" i="2"/>
  <c r="N28" i="2" s="1"/>
  <c r="N76" i="2" s="1"/>
  <c r="N63" i="2"/>
  <c r="F15" i="2"/>
  <c r="F28" i="2" s="1"/>
  <c r="F50" i="2" s="1"/>
  <c r="F63" i="2"/>
  <c r="M15" i="2"/>
  <c r="M28" i="2" s="1"/>
  <c r="M76" i="2" s="1"/>
  <c r="M63" i="2"/>
  <c r="I15" i="2"/>
  <c r="I28" i="2" s="1"/>
  <c r="I76" i="2" s="1"/>
  <c r="I63" i="2"/>
  <c r="E15" i="2"/>
  <c r="E28" i="2" s="1"/>
  <c r="E76" i="2" s="1"/>
  <c r="E63" i="2"/>
  <c r="C50" i="2"/>
  <c r="G50" i="2"/>
  <c r="F76" i="2"/>
  <c r="I50" i="2"/>
  <c r="E26" i="2"/>
  <c r="F11" i="1" s="1"/>
  <c r="E13" i="2"/>
  <c r="F10" i="1" s="1"/>
  <c r="G13" i="2"/>
  <c r="H10" i="1" s="1"/>
  <c r="K13" i="2"/>
  <c r="L10" i="1" s="1"/>
  <c r="M13" i="2"/>
  <c r="N10" i="1" s="1"/>
  <c r="O13" i="2"/>
  <c r="P10" i="1" s="1"/>
  <c r="F13" i="2"/>
  <c r="G10" i="1" s="1"/>
  <c r="H13" i="2"/>
  <c r="I10" i="1" s="1"/>
  <c r="I13" i="2"/>
  <c r="J10" i="1" s="1"/>
  <c r="J13" i="2"/>
  <c r="K10" i="1" s="1"/>
  <c r="L13" i="2"/>
  <c r="M10" i="1" s="1"/>
  <c r="N13" i="2"/>
  <c r="O10" i="1" s="1"/>
  <c r="C13" i="2"/>
  <c r="D10" i="1" s="1"/>
  <c r="D13" i="2"/>
  <c r="E10" i="1" s="1"/>
  <c r="I22" i="5"/>
  <c r="G20" i="2"/>
  <c r="H21" i="5"/>
  <c r="F19" i="2"/>
  <c r="J19" i="5"/>
  <c r="H17" i="2"/>
  <c r="I18" i="5"/>
  <c r="G16" i="2"/>
  <c r="K20" i="5"/>
  <c r="I18" i="2"/>
  <c r="I26" i="5"/>
  <c r="G24" i="2"/>
  <c r="J23" i="5"/>
  <c r="H21" i="2"/>
  <c r="H25" i="5"/>
  <c r="F23" i="2"/>
  <c r="J27" i="5"/>
  <c r="H25" i="2"/>
  <c r="K24" i="5"/>
  <c r="I22" i="2"/>
  <c r="S6" i="4"/>
  <c r="G5" i="4"/>
  <c r="E4" i="5" s="1"/>
  <c r="H5" i="4"/>
  <c r="F4" i="5" s="1"/>
  <c r="I5" i="4"/>
  <c r="G4" i="5" s="1"/>
  <c r="J5" i="4"/>
  <c r="H4" i="5" s="1"/>
  <c r="K5" i="4"/>
  <c r="I4" i="5" s="1"/>
  <c r="L5" i="4"/>
  <c r="J4" i="5" s="1"/>
  <c r="M5" i="4"/>
  <c r="K4" i="5" s="1"/>
  <c r="N5" i="4"/>
  <c r="L4" i="5" s="1"/>
  <c r="O5" i="4"/>
  <c r="M4" i="5" s="1"/>
  <c r="P5" i="4"/>
  <c r="N4" i="5" s="1"/>
  <c r="Q5" i="4"/>
  <c r="O4" i="5" s="1"/>
  <c r="R5" i="4"/>
  <c r="P4" i="5" s="1"/>
  <c r="F5" i="4"/>
  <c r="D4" i="5" s="1"/>
  <c r="L50" i="2" l="1"/>
  <c r="O50" i="2"/>
  <c r="H76" i="2"/>
  <c r="D50" i="2"/>
  <c r="J50" i="2"/>
  <c r="K50" i="2"/>
  <c r="E50" i="2"/>
  <c r="M50" i="2"/>
  <c r="N50" i="2"/>
  <c r="F26" i="2"/>
  <c r="G11" i="1" s="1"/>
  <c r="G20" i="1" s="1"/>
  <c r="L24" i="5"/>
  <c r="J22" i="2"/>
  <c r="I25" i="5"/>
  <c r="G23" i="2"/>
  <c r="J26" i="5"/>
  <c r="H24" i="2"/>
  <c r="J18" i="5"/>
  <c r="H16" i="2"/>
  <c r="I21" i="5"/>
  <c r="G19" i="2"/>
  <c r="K27" i="5"/>
  <c r="I25" i="2"/>
  <c r="K23" i="5"/>
  <c r="I21" i="2"/>
  <c r="L20" i="5"/>
  <c r="J18" i="2"/>
  <c r="K19" i="5"/>
  <c r="I17" i="2"/>
  <c r="J22" i="5"/>
  <c r="H20" i="2"/>
  <c r="F48" i="1"/>
  <c r="E48" i="1"/>
  <c r="F5" i="1" s="1"/>
  <c r="G5" i="1"/>
  <c r="G48" i="1" s="1"/>
  <c r="E5" i="1"/>
  <c r="D48" i="1"/>
  <c r="E43" i="1"/>
  <c r="F43" i="1"/>
  <c r="G43" i="1"/>
  <c r="H43" i="1"/>
  <c r="I43" i="1"/>
  <c r="J43" i="1"/>
  <c r="K43" i="1"/>
  <c r="L43" i="1"/>
  <c r="M43" i="1"/>
  <c r="N43" i="1"/>
  <c r="O43" i="1"/>
  <c r="P43" i="1"/>
  <c r="D43" i="1"/>
  <c r="E35" i="1"/>
  <c r="F35" i="1"/>
  <c r="G35" i="1"/>
  <c r="H35" i="1"/>
  <c r="I35" i="1"/>
  <c r="J35" i="1"/>
  <c r="K35" i="1"/>
  <c r="L35" i="1"/>
  <c r="M35" i="1"/>
  <c r="N35" i="1"/>
  <c r="O35" i="1"/>
  <c r="P35" i="1"/>
  <c r="D35" i="1"/>
  <c r="E20" i="1"/>
  <c r="F20" i="1"/>
  <c r="F45" i="1" s="1"/>
  <c r="D20" i="1"/>
  <c r="E45" i="1" l="1"/>
  <c r="G45" i="1"/>
  <c r="G26" i="2"/>
  <c r="H11" i="1" s="1"/>
  <c r="H20" i="1" s="1"/>
  <c r="H45" i="1" s="1"/>
  <c r="I20" i="2"/>
  <c r="K22" i="5"/>
  <c r="M20" i="5"/>
  <c r="K18" i="2"/>
  <c r="J25" i="2"/>
  <c r="L27" i="5"/>
  <c r="K18" i="5"/>
  <c r="I16" i="2"/>
  <c r="J25" i="5"/>
  <c r="H23" i="2"/>
  <c r="J17" i="2"/>
  <c r="L19" i="5"/>
  <c r="J21" i="2"/>
  <c r="L23" i="5"/>
  <c r="H19" i="2"/>
  <c r="J21" i="5"/>
  <c r="I24" i="2"/>
  <c r="K26" i="5"/>
  <c r="M24" i="5"/>
  <c r="K22" i="2"/>
  <c r="H5" i="1"/>
  <c r="H48" i="1" s="1"/>
  <c r="D45" i="1"/>
  <c r="D49" i="1" l="1"/>
  <c r="D50" i="1" s="1"/>
  <c r="H26" i="2"/>
  <c r="I11" i="1" s="1"/>
  <c r="I20" i="1" s="1"/>
  <c r="I45" i="1" s="1"/>
  <c r="L26" i="5"/>
  <c r="J24" i="2"/>
  <c r="K21" i="2"/>
  <c r="M23" i="5"/>
  <c r="K25" i="2"/>
  <c r="M27" i="5"/>
  <c r="L22" i="5"/>
  <c r="J20" i="2"/>
  <c r="I23" i="2"/>
  <c r="K25" i="5"/>
  <c r="I19" i="2"/>
  <c r="K21" i="5"/>
  <c r="K17" i="2"/>
  <c r="M19" i="5"/>
  <c r="N24" i="5"/>
  <c r="L22" i="2"/>
  <c r="L18" i="5"/>
  <c r="J16" i="2"/>
  <c r="N20" i="5"/>
  <c r="L18" i="2"/>
  <c r="I5" i="1"/>
  <c r="E6" i="1"/>
  <c r="E7" i="1" l="1"/>
  <c r="E49" i="1"/>
  <c r="E50" i="1" s="1"/>
  <c r="I26" i="2"/>
  <c r="J11" i="1" s="1"/>
  <c r="J20" i="1" s="1"/>
  <c r="J45" i="1" s="1"/>
  <c r="N19" i="5"/>
  <c r="L17" i="2"/>
  <c r="L25" i="5"/>
  <c r="J23" i="2"/>
  <c r="N27" i="5"/>
  <c r="L25" i="2"/>
  <c r="M18" i="5"/>
  <c r="K16" i="2"/>
  <c r="L21" i="5"/>
  <c r="J19" i="2"/>
  <c r="N23" i="5"/>
  <c r="L21" i="2"/>
  <c r="O20" i="5"/>
  <c r="M18" i="2"/>
  <c r="O24" i="5"/>
  <c r="M22" i="2"/>
  <c r="M22" i="5"/>
  <c r="K20" i="2"/>
  <c r="M26" i="5"/>
  <c r="K24" i="2"/>
  <c r="I48" i="1"/>
  <c r="J26" i="2" l="1"/>
  <c r="K11" i="1" s="1"/>
  <c r="K20" i="1" s="1"/>
  <c r="K45" i="1" s="1"/>
  <c r="N22" i="5"/>
  <c r="L20" i="2"/>
  <c r="P20" i="5"/>
  <c r="O18" i="2" s="1"/>
  <c r="N18" i="2"/>
  <c r="M21" i="5"/>
  <c r="K19" i="2"/>
  <c r="O27" i="5"/>
  <c r="M25" i="2"/>
  <c r="O19" i="5"/>
  <c r="M17" i="2"/>
  <c r="N26" i="5"/>
  <c r="L24" i="2"/>
  <c r="P24" i="5"/>
  <c r="O22" i="2" s="1"/>
  <c r="N22" i="2"/>
  <c r="O23" i="5"/>
  <c r="M21" i="2"/>
  <c r="N18" i="5"/>
  <c r="L16" i="2"/>
  <c r="M25" i="5"/>
  <c r="K23" i="2"/>
  <c r="F6" i="1"/>
  <c r="J5" i="1"/>
  <c r="F7" i="1" l="1"/>
  <c r="F49" i="1"/>
  <c r="F50" i="1" s="1"/>
  <c r="K26" i="2"/>
  <c r="L11" i="1" s="1"/>
  <c r="L20" i="1" s="1"/>
  <c r="L45" i="1" s="1"/>
  <c r="N25" i="5"/>
  <c r="L23" i="2"/>
  <c r="P23" i="5"/>
  <c r="O21" i="2" s="1"/>
  <c r="N21" i="2"/>
  <c r="O26" i="5"/>
  <c r="M24" i="2"/>
  <c r="N25" i="2"/>
  <c r="P27" i="5"/>
  <c r="O25" i="2" s="1"/>
  <c r="O18" i="5"/>
  <c r="M16" i="2"/>
  <c r="N17" i="2"/>
  <c r="P19" i="5"/>
  <c r="O17" i="2" s="1"/>
  <c r="L19" i="2"/>
  <c r="N21" i="5"/>
  <c r="O22" i="5"/>
  <c r="M20" i="2"/>
  <c r="J48" i="1"/>
  <c r="L26" i="2" l="1"/>
  <c r="M11" i="1" s="1"/>
  <c r="M20" i="1" s="1"/>
  <c r="M45" i="1" s="1"/>
  <c r="M19" i="2"/>
  <c r="O21" i="5"/>
  <c r="P18" i="5"/>
  <c r="O16" i="2" s="1"/>
  <c r="N16" i="2"/>
  <c r="P26" i="5"/>
  <c r="O24" i="2" s="1"/>
  <c r="N24" i="2"/>
  <c r="M23" i="2"/>
  <c r="O25" i="5"/>
  <c r="P22" i="5"/>
  <c r="O20" i="2" s="1"/>
  <c r="N20" i="2"/>
  <c r="G6" i="1"/>
  <c r="K5" i="1"/>
  <c r="G7" i="1" l="1"/>
  <c r="G49" i="1"/>
  <c r="G50" i="1" s="1"/>
  <c r="M26" i="2"/>
  <c r="N11" i="1" s="1"/>
  <c r="N20" i="1" s="1"/>
  <c r="N45" i="1" s="1"/>
  <c r="P21" i="5"/>
  <c r="O19" i="2" s="1"/>
  <c r="N19" i="2"/>
  <c r="P25" i="5"/>
  <c r="O23" i="2" s="1"/>
  <c r="N23" i="2"/>
  <c r="K48" i="1"/>
  <c r="N26" i="2" l="1"/>
  <c r="O11" i="1" s="1"/>
  <c r="O20" i="1" s="1"/>
  <c r="O45" i="1" s="1"/>
  <c r="O26" i="2"/>
  <c r="P11" i="1" s="1"/>
  <c r="P20" i="1" s="1"/>
  <c r="P45" i="1" s="1"/>
  <c r="H6" i="1"/>
  <c r="L5" i="1"/>
  <c r="H7" i="1" l="1"/>
  <c r="H49" i="1"/>
  <c r="H50" i="1" s="1"/>
  <c r="L48" i="1"/>
  <c r="I6" i="1" l="1"/>
  <c r="M5" i="1"/>
  <c r="I7" i="1" l="1"/>
  <c r="I49" i="1"/>
  <c r="I50" i="1" s="1"/>
  <c r="M48" i="1"/>
  <c r="J6" i="1" l="1"/>
  <c r="N5" i="1"/>
  <c r="J7" i="1" l="1"/>
  <c r="J49" i="1"/>
  <c r="J50" i="1" s="1"/>
  <c r="N48" i="1"/>
  <c r="K6" i="1" l="1"/>
  <c r="O5" i="1"/>
  <c r="K7" i="1" l="1"/>
  <c r="K49" i="1"/>
  <c r="K50" i="1" s="1"/>
  <c r="O48" i="1"/>
  <c r="L6" i="1" l="1"/>
  <c r="P5" i="1"/>
  <c r="L7" i="1" l="1"/>
  <c r="L49" i="1"/>
  <c r="L50" i="1" s="1"/>
  <c r="P48" i="1"/>
  <c r="M6" i="1" l="1"/>
  <c r="M7" i="1" l="1"/>
  <c r="M49" i="1"/>
  <c r="M50" i="1" s="1"/>
  <c r="N6" i="1" l="1"/>
  <c r="N7" i="1" l="1"/>
  <c r="N49" i="1"/>
  <c r="N50" i="1" s="1"/>
  <c r="O6" i="1" l="1"/>
  <c r="O7" i="1" l="1"/>
  <c r="O49" i="1"/>
  <c r="O50" i="1" s="1"/>
  <c r="P6" i="1" l="1"/>
  <c r="P7" i="1" l="1"/>
  <c r="P49" i="1"/>
  <c r="P50" i="1" s="1"/>
</calcChain>
</file>

<file path=xl/sharedStrings.xml><?xml version="1.0" encoding="utf-8"?>
<sst xmlns="http://schemas.openxmlformats.org/spreadsheetml/2006/main" count="320" uniqueCount="244">
  <si>
    <t>Affidato</t>
  </si>
  <si>
    <t>Utilizzato</t>
  </si>
  <si>
    <t>Disponibile</t>
  </si>
  <si>
    <t>Gestione Corrente</t>
  </si>
  <si>
    <t>Incassi crediti commerciali</t>
  </si>
  <si>
    <t>Pagamenti debiti commerciali</t>
  </si>
  <si>
    <t>Liquidazione Iva</t>
  </si>
  <si>
    <t>Pagamento Stipendi</t>
  </si>
  <si>
    <t>Pagamento Utenze</t>
  </si>
  <si>
    <t>Pagamento altri costi</t>
  </si>
  <si>
    <t>Pagamento Contributi</t>
  </si>
  <si>
    <t>………………………………..</t>
  </si>
  <si>
    <t>Totale Flussi Grstione Corrente</t>
  </si>
  <si>
    <t>Gestione Non Corrente</t>
  </si>
  <si>
    <t>Uscite Investimenti</t>
  </si>
  <si>
    <t>Entrate vendite Cespiti</t>
  </si>
  <si>
    <t>Uscite Liquidazione Utili</t>
  </si>
  <si>
    <t>Uscite Liquidazione TFR</t>
  </si>
  <si>
    <t>Totale Flussi Grstione non Corrente</t>
  </si>
  <si>
    <t>Altre entrate extra caratteristiche</t>
  </si>
  <si>
    <t>Altreuscite extra caratteristiche</t>
  </si>
  <si>
    <t>Totale Flussi Grstione extracaratteristica</t>
  </si>
  <si>
    <t>DATI INPUT</t>
  </si>
  <si>
    <t>INSERIRE CON SEGNO - LE USCITE</t>
  </si>
  <si>
    <t>Gestione Extra caratteristica</t>
  </si>
  <si>
    <t>FLUSSI TOTALI</t>
  </si>
  <si>
    <t>1-7 gen</t>
  </si>
  <si>
    <t>8-14 gen</t>
  </si>
  <si>
    <t>15-21 gen</t>
  </si>
  <si>
    <t>22-28 gen</t>
  </si>
  <si>
    <t>5-11 mar</t>
  </si>
  <si>
    <t>12-18 mar</t>
  </si>
  <si>
    <t>19-25 mar</t>
  </si>
  <si>
    <t>Crediti Commerciali</t>
  </si>
  <si>
    <t>Debiti Commerciali</t>
  </si>
  <si>
    <t>Debito Iva</t>
  </si>
  <si>
    <t>Credito Iva</t>
  </si>
  <si>
    <t>Contributi Personale</t>
  </si>
  <si>
    <t>Finanziamento</t>
  </si>
  <si>
    <t>Leasing</t>
  </si>
  <si>
    <t>SALDO</t>
  </si>
  <si>
    <t>da imputare</t>
  </si>
  <si>
    <t>gg dil</t>
  </si>
  <si>
    <t>aliquota Iva</t>
  </si>
  <si>
    <t>Altri costi</t>
  </si>
  <si>
    <t>Cliente 1</t>
  </si>
  <si>
    <t>Vendita</t>
  </si>
  <si>
    <t>Cliente 2</t>
  </si>
  <si>
    <t>Cliente 3</t>
  </si>
  <si>
    <t>Cliente 4</t>
  </si>
  <si>
    <t>Cliente 5</t>
  </si>
  <si>
    <t>Cliente 6</t>
  </si>
  <si>
    <t>Cliente 7</t>
  </si>
  <si>
    <t>Cliente 8</t>
  </si>
  <si>
    <t>Cliente 9</t>
  </si>
  <si>
    <t>Cliente 10</t>
  </si>
  <si>
    <t>Acquisti</t>
  </si>
  <si>
    <t>Fornitore 1</t>
  </si>
  <si>
    <t>Fornitore 2</t>
  </si>
  <si>
    <t>Fornitore 3</t>
  </si>
  <si>
    <t>Fornitore 4</t>
  </si>
  <si>
    <t>Fornitore 5</t>
  </si>
  <si>
    <t>Fornitore 6</t>
  </si>
  <si>
    <t>Fornitore 7</t>
  </si>
  <si>
    <t>Fornitore 8</t>
  </si>
  <si>
    <t>Fornitore 9</t>
  </si>
  <si>
    <t>Fornitore 10</t>
  </si>
  <si>
    <t>Retribuzione Personale</t>
  </si>
  <si>
    <t>Oneri Previdenziali</t>
  </si>
  <si>
    <t>Entrate</t>
  </si>
  <si>
    <t>Torale Entrate</t>
  </si>
  <si>
    <t>Utenza 1</t>
  </si>
  <si>
    <t>Utenza 2</t>
  </si>
  <si>
    <t>Torale Uscite Fornitori</t>
  </si>
  <si>
    <t>Totale Uscite  Utenze</t>
  </si>
  <si>
    <t>Totale Uscite altri costi</t>
  </si>
  <si>
    <t>Debiti per utenze</t>
  </si>
  <si>
    <t>Debito per altri costi</t>
  </si>
  <si>
    <t>Iva</t>
  </si>
  <si>
    <t>Gennaio</t>
  </si>
  <si>
    <r>
      <t>16/01/2013</t>
    </r>
    <r>
      <rPr>
        <sz val="11"/>
        <color theme="1"/>
        <rFont val="Calibri"/>
        <family val="2"/>
        <scheme val="minor"/>
      </rPr>
      <t xml:space="preserve"> - Versamento dell'Iva mensile del mese precedente</t>
    </r>
  </si>
  <si>
    <r>
      <t>16/01/2013</t>
    </r>
    <r>
      <rPr>
        <sz val="11"/>
        <color theme="1"/>
        <rFont val="Calibri"/>
        <family val="2"/>
        <scheme val="minor"/>
      </rPr>
      <t xml:space="preserve"> - Versamento contributi Enpals dovuti per il mese precedente</t>
    </r>
  </si>
  <si>
    <r>
      <t>16/01/2013</t>
    </r>
    <r>
      <rPr>
        <sz val="11"/>
        <color theme="1"/>
        <rFont val="Calibri"/>
        <family val="2"/>
        <scheme val="minor"/>
      </rPr>
      <t xml:space="preserve"> - Versamento ritenute alla fonte su redditi di lavoro autonomo, dipendente e redditi di capitale diversi corrisposti (o maturati) nel mese precedente</t>
    </r>
  </si>
  <si>
    <r>
      <t>16/01/2013</t>
    </r>
    <r>
      <rPr>
        <sz val="11"/>
        <color theme="1"/>
        <rFont val="Calibri"/>
        <family val="2"/>
        <scheme val="minor"/>
      </rPr>
      <t xml:space="preserve"> - Versamento contributi INPS DM/10 e Gestione separata</t>
    </r>
  </si>
  <si>
    <r>
      <t>31/01/2013</t>
    </r>
    <r>
      <rPr>
        <sz val="11"/>
        <color theme="1"/>
        <rFont val="Calibri"/>
        <family val="2"/>
        <scheme val="minor"/>
      </rPr>
      <t xml:space="preserve"> - UNIEMENS Denuncie retributive mensili</t>
    </r>
  </si>
  <si>
    <r>
      <t>31/01/2013</t>
    </r>
    <r>
      <rPr>
        <sz val="11"/>
        <color theme="1"/>
        <rFont val="Calibri"/>
        <family val="2"/>
        <scheme val="minor"/>
      </rPr>
      <t xml:space="preserve"> - Compilazione scheda carburante mensile con annotazione chilometri</t>
    </r>
  </si>
  <si>
    <t>Febbraio</t>
  </si>
  <si>
    <r>
      <t>16/02/2013</t>
    </r>
    <r>
      <rPr>
        <sz val="11"/>
        <color theme="1"/>
        <rFont val="Calibri"/>
        <family val="2"/>
        <scheme val="minor"/>
      </rPr>
      <t xml:space="preserve"> - Versamento dell'Iva mensile del mese precedente</t>
    </r>
  </si>
  <si>
    <r>
      <t>16/02/2013</t>
    </r>
    <r>
      <rPr>
        <sz val="11"/>
        <color theme="1"/>
        <rFont val="Calibri"/>
        <family val="2"/>
        <scheme val="minor"/>
      </rPr>
      <t xml:space="preserve"> - Versamento contributi Enpals dovuti per il mese precedente</t>
    </r>
  </si>
  <si>
    <r>
      <t>16/02/2013</t>
    </r>
    <r>
      <rPr>
        <sz val="11"/>
        <color theme="1"/>
        <rFont val="Calibri"/>
        <family val="2"/>
        <scheme val="minor"/>
      </rPr>
      <t xml:space="preserve"> - Versamento ritenute alla fonte su redditi di lavoro autonomo, dipendente e redditi di capitale diversi corrisposti (o maturati) nel mese precedente</t>
    </r>
  </si>
  <si>
    <r>
      <t>16/02/2013</t>
    </r>
    <r>
      <rPr>
        <sz val="11"/>
        <color theme="1"/>
        <rFont val="Calibri"/>
        <family val="2"/>
        <scheme val="minor"/>
      </rPr>
      <t xml:space="preserve"> - Versamento contributi INPS DM/10 e Gestione separata</t>
    </r>
  </si>
  <si>
    <r>
      <t>16/02/2013</t>
    </r>
    <r>
      <rPr>
        <sz val="11"/>
        <color theme="1"/>
        <rFont val="Calibri"/>
        <family val="2"/>
        <scheme val="minor"/>
      </rPr>
      <t xml:space="preserve"> - INPS versamento contributi artigiani commercianti - IVS</t>
    </r>
  </si>
  <si>
    <r>
      <t>20/02/2013</t>
    </r>
    <r>
      <rPr>
        <sz val="11"/>
        <color theme="1"/>
        <rFont val="Calibri"/>
        <family val="2"/>
        <scheme val="minor"/>
      </rPr>
      <t xml:space="preserve"> - ENASARCO Agenti e rappresentanti versamento contributi</t>
    </r>
  </si>
  <si>
    <r>
      <t>28/02/2013</t>
    </r>
    <r>
      <rPr>
        <sz val="11"/>
        <color theme="1"/>
        <rFont val="Calibri"/>
        <family val="2"/>
        <scheme val="minor"/>
      </rPr>
      <t xml:space="preserve"> - Certificazioni CUD, compensi e provvigioni per l'anno precedente</t>
    </r>
  </si>
  <si>
    <r>
      <t>28/02/2013</t>
    </r>
    <r>
      <rPr>
        <sz val="11"/>
        <color theme="1"/>
        <rFont val="Calibri"/>
        <family val="2"/>
        <scheme val="minor"/>
      </rPr>
      <t xml:space="preserve"> - Comunicazione annuale dati IVA per l'anno precedente</t>
    </r>
  </si>
  <si>
    <r>
      <t>28/02/2013</t>
    </r>
    <r>
      <rPr>
        <sz val="11"/>
        <color theme="1"/>
        <rFont val="Calibri"/>
        <family val="2"/>
        <scheme val="minor"/>
      </rPr>
      <t xml:space="preserve"> - Invio telematico forniture fiscali delle tipografie autorizzate per l'anno precedente</t>
    </r>
  </si>
  <si>
    <r>
      <t>28/02/2013</t>
    </r>
    <r>
      <rPr>
        <sz val="11"/>
        <color theme="1"/>
        <rFont val="Calibri"/>
        <family val="2"/>
        <scheme val="minor"/>
      </rPr>
      <t xml:space="preserve"> - UNIEMENS Denuncie retributive mensili</t>
    </r>
  </si>
  <si>
    <r>
      <t>28/02/2013</t>
    </r>
    <r>
      <rPr>
        <sz val="11"/>
        <color theme="1"/>
        <rFont val="Calibri"/>
        <family val="2"/>
        <scheme val="minor"/>
      </rPr>
      <t xml:space="preserve"> - Compilazione scheda carburante mensile con annotazione chilometri</t>
    </r>
  </si>
  <si>
    <t>Marzo</t>
  </si>
  <si>
    <r>
      <t>16/03/2013</t>
    </r>
    <r>
      <rPr>
        <sz val="11"/>
        <color theme="1"/>
        <rFont val="Calibri"/>
        <family val="2"/>
        <scheme val="minor"/>
      </rPr>
      <t xml:space="preserve"> - Versamento dell'Iva trimestrale relativa al 4° trimestre dell'anno precedente</t>
    </r>
  </si>
  <si>
    <r>
      <t>16/03/2013</t>
    </r>
    <r>
      <rPr>
        <sz val="11"/>
        <color theme="1"/>
        <rFont val="Calibri"/>
        <family val="2"/>
        <scheme val="minor"/>
      </rPr>
      <t xml:space="preserve"> - Versamento dell'Iva mensile del mese precedente</t>
    </r>
  </si>
  <si>
    <r>
      <t>16/03/2013</t>
    </r>
    <r>
      <rPr>
        <sz val="11"/>
        <color theme="1"/>
        <rFont val="Calibri"/>
        <family val="2"/>
        <scheme val="minor"/>
      </rPr>
      <t xml:space="preserve"> - Versamento contributi Enpals dovuti per il mese precedente</t>
    </r>
  </si>
  <si>
    <r>
      <t>16/03/2013</t>
    </r>
    <r>
      <rPr>
        <sz val="11"/>
        <color theme="1"/>
        <rFont val="Calibri"/>
        <family val="2"/>
        <scheme val="minor"/>
      </rPr>
      <t xml:space="preserve"> - Versamento ritenute alla fonte su redditi di lavoro autonomo, dipendente e redditi di capitale diversi corrisposti (o maturati) nel mese precedente</t>
    </r>
  </si>
  <si>
    <r>
      <t>16/03/2013</t>
    </r>
    <r>
      <rPr>
        <sz val="11"/>
        <color theme="1"/>
        <rFont val="Calibri"/>
        <family val="2"/>
        <scheme val="minor"/>
      </rPr>
      <t xml:space="preserve"> - Versamento contributi INPS DM/10 e Gestione separata</t>
    </r>
  </si>
  <si>
    <r>
      <t>31/03/2013</t>
    </r>
    <r>
      <rPr>
        <sz val="11"/>
        <color theme="1"/>
        <rFont val="Calibri"/>
        <family val="2"/>
        <scheme val="minor"/>
      </rPr>
      <t xml:space="preserve"> - UNIEMENS Denuncie retributive mensili</t>
    </r>
  </si>
  <si>
    <r>
      <t>31/03/2013</t>
    </r>
    <r>
      <rPr>
        <sz val="11"/>
        <color theme="1"/>
        <rFont val="Calibri"/>
        <family val="2"/>
        <scheme val="minor"/>
      </rPr>
      <t xml:space="preserve"> - Compilazione scheda carburante mensile con annotazione chilometri</t>
    </r>
  </si>
  <si>
    <t>Aprile</t>
  </si>
  <si>
    <r>
      <t>16/04/2013</t>
    </r>
    <r>
      <rPr>
        <sz val="11"/>
        <color theme="1"/>
        <rFont val="Calibri"/>
        <family val="2"/>
        <scheme val="minor"/>
      </rPr>
      <t xml:space="preserve"> - Versamento dell'Iva mensile del mese precedente</t>
    </r>
  </si>
  <si>
    <r>
      <t>16/04/2013</t>
    </r>
    <r>
      <rPr>
        <sz val="11"/>
        <color theme="1"/>
        <rFont val="Calibri"/>
        <family val="2"/>
        <scheme val="minor"/>
      </rPr>
      <t xml:space="preserve"> - Versamento contributi Enpals dovuti per il mese precedente</t>
    </r>
  </si>
  <si>
    <r>
      <t>16/04/2013</t>
    </r>
    <r>
      <rPr>
        <sz val="11"/>
        <color theme="1"/>
        <rFont val="Calibri"/>
        <family val="2"/>
        <scheme val="minor"/>
      </rPr>
      <t xml:space="preserve"> - Versamento ritenute alla fonte su redditi di lavoro autonomo, dipendente e redditi di capitale diversi corrisposti (o maturati) nel mese precedente</t>
    </r>
  </si>
  <si>
    <r>
      <t>16/04/2013</t>
    </r>
    <r>
      <rPr>
        <sz val="11"/>
        <color theme="1"/>
        <rFont val="Calibri"/>
        <family val="2"/>
        <scheme val="minor"/>
      </rPr>
      <t xml:space="preserve"> - Versamento contributi INPS DM/10 e Gestione separata</t>
    </r>
  </si>
  <si>
    <r>
      <t>30/04/2013</t>
    </r>
    <r>
      <rPr>
        <sz val="11"/>
        <color theme="1"/>
        <rFont val="Calibri"/>
        <family val="2"/>
        <scheme val="minor"/>
      </rPr>
      <t xml:space="preserve"> - UNIEMENS Denuncie retributive mensili</t>
    </r>
  </si>
  <si>
    <t>30/04/2013 - Presentazione Mod. 730 al datore di lavoro</t>
  </si>
  <si>
    <r>
      <t>30/04/2013</t>
    </r>
    <r>
      <rPr>
        <sz val="11"/>
        <color theme="1"/>
        <rFont val="Calibri"/>
        <family val="2"/>
        <scheme val="minor"/>
      </rPr>
      <t xml:space="preserve"> - Compilazione scheda carburante mensile con annotazione chilometri</t>
    </r>
  </si>
  <si>
    <t>Maggio</t>
  </si>
  <si>
    <r>
      <t>16/05/2013</t>
    </r>
    <r>
      <rPr>
        <sz val="11"/>
        <color theme="1"/>
        <rFont val="Calibri"/>
        <family val="2"/>
        <scheme val="minor"/>
      </rPr>
      <t xml:space="preserve"> - Versamento dell'Iva mensile del mese precedente</t>
    </r>
  </si>
  <si>
    <r>
      <t>16/05/2013</t>
    </r>
    <r>
      <rPr>
        <sz val="11"/>
        <color theme="1"/>
        <rFont val="Calibri"/>
        <family val="2"/>
        <scheme val="minor"/>
      </rPr>
      <t xml:space="preserve"> - Versamento dell'Iva trimestrale (1° trimestre corrente anno)</t>
    </r>
  </si>
  <si>
    <r>
      <t>16/05/2013</t>
    </r>
    <r>
      <rPr>
        <sz val="11"/>
        <color theme="1"/>
        <rFont val="Calibri"/>
        <family val="2"/>
        <scheme val="minor"/>
      </rPr>
      <t xml:space="preserve"> - Versamento contributi Enpals dovuti per il mese precedente</t>
    </r>
  </si>
  <si>
    <r>
      <t>16/05/2013</t>
    </r>
    <r>
      <rPr>
        <sz val="11"/>
        <color theme="1"/>
        <rFont val="Calibri"/>
        <family val="2"/>
        <scheme val="minor"/>
      </rPr>
      <t xml:space="preserve"> - Versamento ritenute alla fonte su redditi di lavoro autonomo, dipendente e redditi di capitale diversi corrisposti (o maturati) nel mese precedente</t>
    </r>
  </si>
  <si>
    <r>
      <t>16/05/2013</t>
    </r>
    <r>
      <rPr>
        <sz val="11"/>
        <color theme="1"/>
        <rFont val="Calibri"/>
        <family val="2"/>
        <scheme val="minor"/>
      </rPr>
      <t xml:space="preserve"> - INPS versamento contributi artigiani commercianti - IVS</t>
    </r>
  </si>
  <si>
    <r>
      <t>16/05/2013</t>
    </r>
    <r>
      <rPr>
        <sz val="11"/>
        <color theme="1"/>
        <rFont val="Calibri"/>
        <family val="2"/>
        <scheme val="minor"/>
      </rPr>
      <t xml:space="preserve"> - Versamento contributi INPS DM/10 e Gestione separata</t>
    </r>
  </si>
  <si>
    <r>
      <t>20/05/2013</t>
    </r>
    <r>
      <rPr>
        <sz val="11"/>
        <color theme="1"/>
        <rFont val="Calibri"/>
        <family val="2"/>
        <scheme val="minor"/>
      </rPr>
      <t xml:space="preserve"> - ENASARCO Agenti e rappresentanti versamento contributi</t>
    </r>
  </si>
  <si>
    <t>31/05/2013 - Presentazione del Modello 730</t>
  </si>
  <si>
    <r>
      <t>31/05/2013</t>
    </r>
    <r>
      <rPr>
        <sz val="11"/>
        <color theme="1"/>
        <rFont val="Calibri"/>
        <family val="2"/>
        <scheme val="minor"/>
      </rPr>
      <t xml:space="preserve"> - Presentazione del Modello 770 semplificato</t>
    </r>
  </si>
  <si>
    <r>
      <t>31/05/2013</t>
    </r>
    <r>
      <rPr>
        <sz val="11"/>
        <color theme="1"/>
        <rFont val="Calibri"/>
        <family val="2"/>
        <scheme val="minor"/>
      </rPr>
      <t xml:space="preserve"> - UNIEMENS Denuncie retributive mensili</t>
    </r>
  </si>
  <si>
    <r>
      <t>31/05/2013</t>
    </r>
    <r>
      <rPr>
        <sz val="11"/>
        <color theme="1"/>
        <rFont val="Calibri"/>
        <family val="2"/>
        <scheme val="minor"/>
      </rPr>
      <t xml:space="preserve"> - Compilazione scheda carburante mensile con annotazione chilometri</t>
    </r>
  </si>
  <si>
    <t>Giugno</t>
  </si>
  <si>
    <r>
      <t>16/06/2013</t>
    </r>
    <r>
      <rPr>
        <sz val="11"/>
        <color theme="1"/>
        <rFont val="Calibri"/>
        <family val="2"/>
        <scheme val="minor"/>
      </rPr>
      <t xml:space="preserve"> - Versamento dell'Iva mensile del mese precedente</t>
    </r>
  </si>
  <si>
    <r>
      <t>16/06/2013</t>
    </r>
    <r>
      <rPr>
        <sz val="11"/>
        <color theme="1"/>
        <rFont val="Calibri"/>
        <family val="2"/>
        <scheme val="minor"/>
      </rPr>
      <t xml:space="preserve"> - Versamento contributi Enpals dovuti per il mese precedente</t>
    </r>
  </si>
  <si>
    <r>
      <t>16/06/2013</t>
    </r>
    <r>
      <rPr>
        <sz val="11"/>
        <color theme="1"/>
        <rFont val="Calibri"/>
        <family val="2"/>
        <scheme val="minor"/>
      </rPr>
      <t xml:space="preserve"> - Versamento ritenute alla fonte su redditi di lavoro autonomo, dipendente e redditi di capitale diversi corrisposti (o maturati) nel mese precedente</t>
    </r>
  </si>
  <si>
    <r>
      <t>16/06/2013</t>
    </r>
    <r>
      <rPr>
        <sz val="11"/>
        <color theme="1"/>
        <rFont val="Calibri"/>
        <family val="2"/>
        <scheme val="minor"/>
      </rPr>
      <t xml:space="preserve"> - Versamento contributi INPS DM/10 e Gestione separata</t>
    </r>
  </si>
  <si>
    <r>
      <t>16/06/2013</t>
    </r>
    <r>
      <rPr>
        <sz val="11"/>
        <color theme="1"/>
        <rFont val="Calibri"/>
        <family val="2"/>
        <scheme val="minor"/>
      </rPr>
      <t xml:space="preserve"> - Imposte sui redditi (Irpef, IRPEG, IRE, IRES, IRAP) versamento del saldo relativo al periodo di imposta precedente</t>
    </r>
  </si>
  <si>
    <r>
      <t>16/06/2013</t>
    </r>
    <r>
      <rPr>
        <sz val="11"/>
        <color theme="1"/>
        <rFont val="Calibri"/>
        <family val="2"/>
        <scheme val="minor"/>
      </rPr>
      <t xml:space="preserve"> - Imposte sui redditi (IRPEF, IRPEG, IRE, IRES, IRAP) versamento dell'acconto relativo alle tasse</t>
    </r>
  </si>
  <si>
    <r>
      <t>16/06/2013</t>
    </r>
    <r>
      <rPr>
        <sz val="11"/>
        <color theme="1"/>
        <rFont val="Calibri"/>
        <family val="2"/>
        <scheme val="minor"/>
      </rPr>
      <t xml:space="preserve"> - Versamento del diritto Camera di Commercio</t>
    </r>
  </si>
  <si>
    <t>16/06/2013 - IMU versamento della I rata IMU</t>
  </si>
  <si>
    <r>
      <t>30/06/2013</t>
    </r>
    <r>
      <rPr>
        <sz val="11"/>
        <color theme="1"/>
        <rFont val="Calibri"/>
        <family val="2"/>
        <scheme val="minor"/>
      </rPr>
      <t xml:space="preserve"> - Presentazione in banca o posta della dichiarazione dei redditi delle persone fisiche senza partita Iva</t>
    </r>
  </si>
  <si>
    <r>
      <t>30/06/2013</t>
    </r>
    <r>
      <rPr>
        <sz val="11"/>
        <color theme="1"/>
        <rFont val="Calibri"/>
        <family val="2"/>
        <scheme val="minor"/>
      </rPr>
      <t xml:space="preserve"> - Pagamento bollo auto (tasse automobilistiche)</t>
    </r>
  </si>
  <si>
    <r>
      <t>30/06/2013</t>
    </r>
    <r>
      <rPr>
        <sz val="11"/>
        <color theme="1"/>
        <rFont val="Calibri"/>
        <family val="2"/>
        <scheme val="minor"/>
      </rPr>
      <t xml:space="preserve"> - UNIEMENS Denuncie retributive mensili</t>
    </r>
  </si>
  <si>
    <r>
      <t>30/06/2013</t>
    </r>
    <r>
      <rPr>
        <sz val="11"/>
        <color theme="1"/>
        <rFont val="Calibri"/>
        <family val="2"/>
        <scheme val="minor"/>
      </rPr>
      <t xml:space="preserve"> - Compilazione scheda carburante mensile con annotazione chilometri</t>
    </r>
  </si>
  <si>
    <t>Luglio</t>
  </si>
  <si>
    <r>
      <t>16/07/2013</t>
    </r>
    <r>
      <rPr>
        <sz val="11"/>
        <color theme="1"/>
        <rFont val="Calibri"/>
        <family val="2"/>
        <scheme val="minor"/>
      </rPr>
      <t xml:space="preserve"> - Versamento dell'Iva mensile del mese precedente</t>
    </r>
  </si>
  <si>
    <r>
      <t>16/07/2013</t>
    </r>
    <r>
      <rPr>
        <sz val="11"/>
        <color theme="1"/>
        <rFont val="Calibri"/>
        <family val="2"/>
        <scheme val="minor"/>
      </rPr>
      <t xml:space="preserve"> - Versamento contributi Enpals dovuti per il mese precedente</t>
    </r>
  </si>
  <si>
    <r>
      <t>16/07/2013</t>
    </r>
    <r>
      <rPr>
        <sz val="11"/>
        <color theme="1"/>
        <rFont val="Calibri"/>
        <family val="2"/>
        <scheme val="minor"/>
      </rPr>
      <t xml:space="preserve"> - Versamento ritenute alla fonte su redditi di lavoro autonomo, dipendente e redditi di capitale diversi corrisposti (o maturati) nel mese precedente</t>
    </r>
  </si>
  <si>
    <r>
      <t>16/07/2013</t>
    </r>
    <r>
      <rPr>
        <sz val="11"/>
        <color theme="1"/>
        <rFont val="Calibri"/>
        <family val="2"/>
        <scheme val="minor"/>
      </rPr>
      <t xml:space="preserve"> - Versamento contributi INPS DM/10 e Gestione separata</t>
    </r>
  </si>
  <si>
    <r>
      <t>16/07/2013</t>
    </r>
    <r>
      <rPr>
        <sz val="11"/>
        <color theme="1"/>
        <rFont val="Calibri"/>
        <family val="2"/>
        <scheme val="minor"/>
      </rPr>
      <t xml:space="preserve"> - Imposte sui redditi (IRPEF, IRPEG, IRE, IRES, IRAP) versamento del saldo con maggiorazione dello 0,40%</t>
    </r>
  </si>
  <si>
    <r>
      <t>16/07/2013</t>
    </r>
    <r>
      <rPr>
        <sz val="11"/>
        <color theme="1"/>
        <rFont val="Calibri"/>
        <family val="2"/>
        <scheme val="minor"/>
      </rPr>
      <t xml:space="preserve"> - Imposte sui redditi (IRPEF, IRPEG, IRE, IRES, IRAP) versamento dell'acconto con maggiorazione dello 0,40%</t>
    </r>
  </si>
  <si>
    <r>
      <t>25/07/2013</t>
    </r>
    <r>
      <rPr>
        <sz val="11"/>
        <color theme="1"/>
        <rFont val="Calibri"/>
        <family val="2"/>
        <scheme val="minor"/>
      </rPr>
      <t xml:space="preserve"> - Presentazione elenchi intrastat delle cessioni e/o acquisti e prestazioni di servizi intracomunitari effettuati nel mese precedente</t>
    </r>
  </si>
  <si>
    <t>31/07/2013 - Presentazione della dichiarazione dei redditi (modello Unico)</t>
  </si>
  <si>
    <r>
      <t>31/07/2013</t>
    </r>
    <r>
      <rPr>
        <sz val="11"/>
        <color theme="1"/>
        <rFont val="Calibri"/>
        <family val="2"/>
        <scheme val="minor"/>
      </rPr>
      <t xml:space="preserve"> - Invio telematico delle dichiarazioni dei redditi (UNICO PF, UNICO SP, UNICO SC)</t>
    </r>
  </si>
  <si>
    <r>
      <t>31/07/2013</t>
    </r>
    <r>
      <rPr>
        <sz val="11"/>
        <color theme="1"/>
        <rFont val="Calibri"/>
        <family val="2"/>
        <scheme val="minor"/>
      </rPr>
      <t xml:space="preserve"> - Invio telematico del Mod. 770 ordinario</t>
    </r>
  </si>
  <si>
    <r>
      <t>31/07/2013</t>
    </r>
    <r>
      <rPr>
        <sz val="11"/>
        <color theme="1"/>
        <rFont val="Calibri"/>
        <family val="2"/>
        <scheme val="minor"/>
      </rPr>
      <t xml:space="preserve"> - UNIEMENS Denuncie retributive mensili</t>
    </r>
  </si>
  <si>
    <r>
      <t>31/07/2013</t>
    </r>
    <r>
      <rPr>
        <sz val="11"/>
        <color theme="1"/>
        <rFont val="Calibri"/>
        <family val="2"/>
        <scheme val="minor"/>
      </rPr>
      <t xml:space="preserve"> - Compilazione scheda carburante mensile con annotazione chilometri</t>
    </r>
  </si>
  <si>
    <t>Agosto</t>
  </si>
  <si>
    <r>
      <t>16/08/2013</t>
    </r>
    <r>
      <rPr>
        <sz val="11"/>
        <color theme="1"/>
        <rFont val="Calibri"/>
        <family val="2"/>
        <scheme val="minor"/>
      </rPr>
      <t xml:space="preserve"> - Versamento dell'Iva mensile del mese precedente</t>
    </r>
  </si>
  <si>
    <r>
      <t>16/08/2013</t>
    </r>
    <r>
      <rPr>
        <sz val="11"/>
        <color theme="1"/>
        <rFont val="Calibri"/>
        <family val="2"/>
        <scheme val="minor"/>
      </rPr>
      <t xml:space="preserve"> - Versamento dell'Iva trimestrale (2° trimestre del corrente anno)</t>
    </r>
  </si>
  <si>
    <r>
      <t>16/08/2013</t>
    </r>
    <r>
      <rPr>
        <sz val="11"/>
        <color theme="1"/>
        <rFont val="Calibri"/>
        <family val="2"/>
        <scheme val="minor"/>
      </rPr>
      <t xml:space="preserve"> - Versamento contributi Enpals dovuti per il mese precedente</t>
    </r>
  </si>
  <si>
    <r>
      <t>16/08/2013</t>
    </r>
    <r>
      <rPr>
        <sz val="11"/>
        <color theme="1"/>
        <rFont val="Calibri"/>
        <family val="2"/>
        <scheme val="minor"/>
      </rPr>
      <t xml:space="preserve"> - Versamento ritenute alla fonte su redditi di lavoro autonomo, dipendente e redditi di capitale diversi corrisposti (o maturati) nel mese precedente</t>
    </r>
  </si>
  <si>
    <r>
      <t>16/08/2013</t>
    </r>
    <r>
      <rPr>
        <sz val="11"/>
        <color theme="1"/>
        <rFont val="Calibri"/>
        <family val="2"/>
        <scheme val="minor"/>
      </rPr>
      <t xml:space="preserve"> - INPS versamento contributi artigiani commercianti - IVS</t>
    </r>
  </si>
  <si>
    <r>
      <t>16/08/2013</t>
    </r>
    <r>
      <rPr>
        <sz val="11"/>
        <color theme="1"/>
        <rFont val="Calibri"/>
        <family val="2"/>
        <scheme val="minor"/>
      </rPr>
      <t xml:space="preserve"> - Versamento contributi INPS DM/10 e Gestione separata</t>
    </r>
  </si>
  <si>
    <r>
      <t>16/08/2013</t>
    </r>
    <r>
      <rPr>
        <sz val="11"/>
        <color theme="1"/>
        <rFont val="Calibri"/>
        <family val="2"/>
        <scheme val="minor"/>
      </rPr>
      <t xml:space="preserve"> - Versamento rateale del premio Inail anticipato</t>
    </r>
  </si>
  <si>
    <r>
      <t>20/08/2013</t>
    </r>
    <r>
      <rPr>
        <sz val="11"/>
        <color theme="1"/>
        <rFont val="Calibri"/>
        <family val="2"/>
        <scheme val="minor"/>
      </rPr>
      <t xml:space="preserve"> - ENASARCO Agenti e rappresentanti versamento contributi</t>
    </r>
  </si>
  <si>
    <r>
      <t>25/08/2013</t>
    </r>
    <r>
      <rPr>
        <sz val="11"/>
        <color theme="1"/>
        <rFont val="Calibri"/>
        <family val="2"/>
        <scheme val="minor"/>
      </rPr>
      <t xml:space="preserve"> - Presentazione elenchi intrastat delle cessioni e/o acquisti e prestazioni di servizi intracomunitari effettuati nel mese precedente</t>
    </r>
  </si>
  <si>
    <r>
      <t>31/08/2013</t>
    </r>
    <r>
      <rPr>
        <sz val="11"/>
        <color theme="1"/>
        <rFont val="Calibri"/>
        <family val="2"/>
        <scheme val="minor"/>
      </rPr>
      <t xml:space="preserve"> - UNIEMENS Denuncie retributive mensili</t>
    </r>
  </si>
  <si>
    <r>
      <t>31/08/2013</t>
    </r>
    <r>
      <rPr>
        <sz val="11"/>
        <color theme="1"/>
        <rFont val="Calibri"/>
        <family val="2"/>
        <scheme val="minor"/>
      </rPr>
      <t xml:space="preserve"> - Compilazione scheda carburante mensile con annotazione chilometri</t>
    </r>
  </si>
  <si>
    <t>Settembre</t>
  </si>
  <si>
    <r>
      <t>16/09/2013</t>
    </r>
    <r>
      <rPr>
        <sz val="11"/>
        <color theme="1"/>
        <rFont val="Calibri"/>
        <family val="2"/>
        <scheme val="minor"/>
      </rPr>
      <t xml:space="preserve"> - Versamento dell'Iva mensile del mese precedente</t>
    </r>
  </si>
  <si>
    <r>
      <t>16/09/2013</t>
    </r>
    <r>
      <rPr>
        <sz val="11"/>
        <color theme="1"/>
        <rFont val="Calibri"/>
        <family val="2"/>
        <scheme val="minor"/>
      </rPr>
      <t xml:space="preserve"> - Versamento contributi Enpals dovuti per il mese precedente</t>
    </r>
  </si>
  <si>
    <r>
      <t>16/09/2013</t>
    </r>
    <r>
      <rPr>
        <sz val="11"/>
        <color theme="1"/>
        <rFont val="Calibri"/>
        <family val="2"/>
        <scheme val="minor"/>
      </rPr>
      <t xml:space="preserve"> - Versamento ritenute alla fonte su redditi di lavoro autonomo, dipendente e redditi di capitale diversi corrisposti (o maturati) nel mese precedente</t>
    </r>
  </si>
  <si>
    <r>
      <t>16/09/2013</t>
    </r>
    <r>
      <rPr>
        <sz val="11"/>
        <color theme="1"/>
        <rFont val="Calibri"/>
        <family val="2"/>
        <scheme val="minor"/>
      </rPr>
      <t xml:space="preserve"> - Versamento contributi INPS DM/10 e Gestione separata</t>
    </r>
  </si>
  <si>
    <r>
      <t>16/09/2013</t>
    </r>
    <r>
      <rPr>
        <sz val="11"/>
        <color theme="1"/>
        <rFont val="Calibri"/>
        <family val="2"/>
        <scheme val="minor"/>
      </rPr>
      <t xml:space="preserve"> - Versamento ritenute operate dai condomini sui corrispettivi corrisposti nel mese precedente per prestazioni relative a contratti di appalto di opere o servizi effettuate nell'esercizio di impresa</t>
    </r>
  </si>
  <si>
    <r>
      <t>16/09/2013</t>
    </r>
    <r>
      <rPr>
        <sz val="11"/>
        <color theme="1"/>
        <rFont val="Calibri"/>
        <family val="2"/>
        <scheme val="minor"/>
      </rPr>
      <t xml:space="preserve"> - Versamento dell'imposta sugli intrattenimenti relativi alle attività svolte con carattere di continuità nel mese precedente</t>
    </r>
  </si>
  <si>
    <r>
      <t>16/09/2013</t>
    </r>
    <r>
      <rPr>
        <sz val="11"/>
        <color theme="1"/>
        <rFont val="Calibri"/>
        <family val="2"/>
        <scheme val="minor"/>
      </rPr>
      <t xml:space="preserve"> - Versamento dell'accisa sui prodotti ad essa assoggettati immessi in consumo nel mese precedente</t>
    </r>
  </si>
  <si>
    <r>
      <t>20/09/2013</t>
    </r>
    <r>
      <rPr>
        <sz val="11"/>
        <color theme="1"/>
        <rFont val="Calibri"/>
        <family val="2"/>
        <scheme val="minor"/>
      </rPr>
      <t xml:space="preserve"> - Ultimo giorno utile per la regolarizzazione dei versamenti di imposte e ritenute non effettuati (o effettuati in misura insufficiente) entro il 20 agosto 2010 (ravvedimento)</t>
    </r>
  </si>
  <si>
    <r>
      <t>20/09/2013</t>
    </r>
    <r>
      <rPr>
        <sz val="11"/>
        <color theme="1"/>
        <rFont val="Calibri"/>
        <family val="2"/>
        <scheme val="minor"/>
      </rPr>
      <t xml:space="preserve"> - Versamento contributi CASAGIT del mese precedente</t>
    </r>
  </si>
  <si>
    <r>
      <t>25/09/2013</t>
    </r>
    <r>
      <rPr>
        <sz val="11"/>
        <color theme="1"/>
        <rFont val="Calibri"/>
        <family val="2"/>
        <scheme val="minor"/>
      </rPr>
      <t xml:space="preserve"> - Presentazione elenchi intrastat delle cessioni e/o acquisti e prestazioni di servizi intracomunitari effettuati nel mese precedente</t>
    </r>
  </si>
  <si>
    <r>
      <t>30/09/2013</t>
    </r>
    <r>
      <rPr>
        <sz val="11"/>
        <color theme="1"/>
        <rFont val="Calibri"/>
        <family val="2"/>
        <scheme val="minor"/>
      </rPr>
      <t xml:space="preserve"> - Pagamento bollo auto (tasse automobilistiche)</t>
    </r>
  </si>
  <si>
    <r>
      <t>30/09/2013</t>
    </r>
    <r>
      <rPr>
        <sz val="11"/>
        <color theme="1"/>
        <rFont val="Calibri"/>
        <family val="2"/>
        <scheme val="minor"/>
      </rPr>
      <t xml:space="preserve"> - Versamento imposta di registro sui contratti di locazione nuovi o rinnovati tacitamente con decorrenza 1/9/2012</t>
    </r>
  </si>
  <si>
    <r>
      <t>30/09/2013</t>
    </r>
    <r>
      <rPr>
        <sz val="11"/>
        <color theme="1"/>
        <rFont val="Calibri"/>
        <family val="2"/>
        <scheme val="minor"/>
      </rPr>
      <t xml:space="preserve"> - UNIEMENS Denuncie retributive mensili</t>
    </r>
  </si>
  <si>
    <r>
      <t>30/09/2013</t>
    </r>
    <r>
      <rPr>
        <sz val="11"/>
        <color theme="1"/>
        <rFont val="Calibri"/>
        <family val="2"/>
        <scheme val="minor"/>
      </rPr>
      <t xml:space="preserve"> - Contributi minimi INPGI in acconto</t>
    </r>
  </si>
  <si>
    <r>
      <t>30/09/2013</t>
    </r>
    <r>
      <rPr>
        <sz val="11"/>
        <color theme="1"/>
        <rFont val="Calibri"/>
        <family val="2"/>
        <scheme val="minor"/>
      </rPr>
      <t xml:space="preserve"> - Presentazione della dichiarazione dei redditi Unico 2011 e della scelta per la destinazione dell'otto e del cinque per mille (modalità telematica)</t>
    </r>
  </si>
  <si>
    <r>
      <t>30/09/2013</t>
    </r>
    <r>
      <rPr>
        <sz val="11"/>
        <color theme="1"/>
        <rFont val="Calibri"/>
        <family val="2"/>
        <scheme val="minor"/>
      </rPr>
      <t xml:space="preserve"> - Presentazione della dichiarazione IRAP</t>
    </r>
  </si>
  <si>
    <r>
      <t>30/09/2013</t>
    </r>
    <r>
      <rPr>
        <sz val="11"/>
        <color theme="1"/>
        <rFont val="Calibri"/>
        <family val="2"/>
        <scheme val="minor"/>
      </rPr>
      <t xml:space="preserve"> - Compilazione scheda carburante mensile con annotazione chilometri</t>
    </r>
  </si>
  <si>
    <t>Ottobre</t>
  </si>
  <si>
    <r>
      <t>16/10/2013</t>
    </r>
    <r>
      <rPr>
        <sz val="11"/>
        <color theme="1"/>
        <rFont val="Calibri"/>
        <family val="2"/>
        <scheme val="minor"/>
      </rPr>
      <t xml:space="preserve"> - Versamento dell'Iva mensile del mese precedente</t>
    </r>
  </si>
  <si>
    <r>
      <t>16/10/2013</t>
    </r>
    <r>
      <rPr>
        <sz val="11"/>
        <color theme="1"/>
        <rFont val="Calibri"/>
        <family val="2"/>
        <scheme val="minor"/>
      </rPr>
      <t xml:space="preserve"> - Versamento contributi Enpals dovuti per il mese precedente</t>
    </r>
  </si>
  <si>
    <r>
      <t>16/10/2013</t>
    </r>
    <r>
      <rPr>
        <sz val="11"/>
        <color theme="1"/>
        <rFont val="Calibri"/>
        <family val="2"/>
        <scheme val="minor"/>
      </rPr>
      <t xml:space="preserve"> - Versamento ritenute alla fonte su redditi di lavoro autonomo, dipendente e redditi di capitale diversi corrisposti (o maturati) nel mese precedente</t>
    </r>
  </si>
  <si>
    <r>
      <t>16/10/2013</t>
    </r>
    <r>
      <rPr>
        <sz val="11"/>
        <color theme="1"/>
        <rFont val="Calibri"/>
        <family val="2"/>
        <scheme val="minor"/>
      </rPr>
      <t xml:space="preserve"> - Versamento contributi INPS DM/10 e Gestione separata</t>
    </r>
  </si>
  <si>
    <r>
      <t>25/10/2013</t>
    </r>
    <r>
      <rPr>
        <sz val="11"/>
        <color theme="1"/>
        <rFont val="Calibri"/>
        <family val="2"/>
        <scheme val="minor"/>
      </rPr>
      <t xml:space="preserve"> - Presentazione ad un C.A.F. o ad un professionista abilitato del modello 730 integrativo</t>
    </r>
  </si>
  <si>
    <r>
      <t>25/10/2013</t>
    </r>
    <r>
      <rPr>
        <sz val="11"/>
        <color theme="1"/>
        <rFont val="Calibri"/>
        <family val="2"/>
        <scheme val="minor"/>
      </rPr>
      <t xml:space="preserve"> - Presentazione elenchi intrastat delle cessioni e/o acquisti e prestazioni di servizi intracomunitari effettuati nel mese precedente</t>
    </r>
  </si>
  <si>
    <r>
      <t>25/10/2013</t>
    </r>
    <r>
      <rPr>
        <sz val="11"/>
        <color theme="1"/>
        <rFont val="Calibri"/>
        <family val="2"/>
        <scheme val="minor"/>
      </rPr>
      <t xml:space="preserve"> - Presentazione telematica della denuncia mensile Unificata Enpals relativa ai contributi di settembre 2010 per i lavoratori dello spettacolo</t>
    </r>
  </si>
  <si>
    <r>
      <t>25/10/2013</t>
    </r>
    <r>
      <rPr>
        <sz val="11"/>
        <color theme="1"/>
        <rFont val="Calibri"/>
        <family val="2"/>
        <scheme val="minor"/>
      </rPr>
      <t xml:space="preserve"> - Modello 730 Integrativo per i contribuenti che abbiano rilevato errori o omissioni</t>
    </r>
  </si>
  <si>
    <r>
      <t>31/10/2013</t>
    </r>
    <r>
      <rPr>
        <sz val="11"/>
        <color theme="1"/>
        <rFont val="Calibri"/>
        <family val="2"/>
        <scheme val="minor"/>
      </rPr>
      <t xml:space="preserve"> - UNIEMENS Denuncie retributive mensili</t>
    </r>
  </si>
  <si>
    <t>mensile</t>
  </si>
  <si>
    <t>trimestrale</t>
  </si>
  <si>
    <t>Iva a debito</t>
  </si>
  <si>
    <t>Iva a credito</t>
  </si>
  <si>
    <t>Saldo Iva Iniziale</t>
  </si>
  <si>
    <t>Saldo Iva Finale</t>
  </si>
  <si>
    <t>Total Debito Iva</t>
  </si>
  <si>
    <t>Uscite</t>
  </si>
  <si>
    <t>Total Credito Iva</t>
  </si>
  <si>
    <t>Saldi Patrimoniali alla data</t>
  </si>
  <si>
    <t>Inserire Pagamenti -&gt;</t>
  </si>
  <si>
    <t>Inserire Saldi -&gt;</t>
  </si>
  <si>
    <t>Budget Economico</t>
  </si>
  <si>
    <t>Indice</t>
  </si>
  <si>
    <t>Budget Tesoreria</t>
  </si>
  <si>
    <t>Riepilogo</t>
  </si>
  <si>
    <t>1° trimestre</t>
  </si>
  <si>
    <t>2° trimestre</t>
  </si>
  <si>
    <t>3° trimestre</t>
  </si>
  <si>
    <t>4° trimestre</t>
  </si>
  <si>
    <t>TOTALE ANNO</t>
  </si>
  <si>
    <t>capitalizzazione trimestrale interessi</t>
  </si>
  <si>
    <t>NO</t>
  </si>
  <si>
    <t>SI</t>
  </si>
  <si>
    <t>tasso interesse nominale</t>
  </si>
  <si>
    <t>Interessi</t>
  </si>
  <si>
    <t>TOTALE</t>
  </si>
  <si>
    <t>3* TRIMESTRE</t>
  </si>
  <si>
    <t>4* TRIMESTRE</t>
  </si>
  <si>
    <t>data</t>
  </si>
  <si>
    <t>NUMERI DEBITORI</t>
  </si>
  <si>
    <t>Interessi trimestre</t>
  </si>
  <si>
    <t>29-4 feb</t>
  </si>
  <si>
    <t>5-11 feb</t>
  </si>
  <si>
    <t>12-18 feb</t>
  </si>
  <si>
    <t>19-25 feb</t>
  </si>
  <si>
    <t>26-4 mar</t>
  </si>
  <si>
    <t>26- 1 spr</t>
  </si>
  <si>
    <t>Calcoli Interessi</t>
  </si>
  <si>
    <t xml:space="preserve">Entrate per finanziamenti </t>
  </si>
  <si>
    <t>Uscite rimborso rate finanziamento pregresso</t>
  </si>
  <si>
    <t>Uscite rimborso rate Leasing</t>
  </si>
  <si>
    <t>Fido concesso</t>
  </si>
  <si>
    <t>CGF</t>
  </si>
  <si>
    <t>CGF (commissione gestione fido)</t>
  </si>
  <si>
    <t>max 0,5%</t>
  </si>
  <si>
    <t>CMF</t>
  </si>
  <si>
    <t>CMF (commissione massimo scoperto)</t>
  </si>
  <si>
    <t>banca iniziale</t>
  </si>
  <si>
    <t>1* trmestre</t>
  </si>
  <si>
    <t>entrate</t>
  </si>
  <si>
    <t>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</si>
</sst>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&quot;€&quot;\ 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horizontal="center"/>
    </xf>
    <xf numFmtId="0" fontId="1" fillId="0" borderId="0" xfId="0" applyFont="1"/>
    <xf numFmtId="165" fontId="0" fillId="2" borderId="0" xfId="0" applyNumberFormat="1" applyFill="1"/>
    <xf numFmtId="165" fontId="0" fillId="0" borderId="0" xfId="0" applyNumberFormat="1"/>
    <xf numFmtId="165" fontId="1" fillId="0" borderId="0" xfId="0" applyNumberFormat="1" applyFont="1"/>
    <xf numFmtId="0" fontId="0" fillId="3" borderId="0" xfId="0" applyFill="1"/>
    <xf numFmtId="165" fontId="0" fillId="0" borderId="0" xfId="0" applyNumberFormat="1" applyFill="1"/>
    <xf numFmtId="0" fontId="3" fillId="0" borderId="0" xfId="2"/>
    <xf numFmtId="9" fontId="0" fillId="3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1" fillId="0" borderId="0" xfId="0" applyFont="1" applyAlignment="1">
      <alignment horizontal="left" wrapText="1"/>
    </xf>
    <xf numFmtId="14" fontId="0" fillId="4" borderId="0" xfId="0" applyNumberFormat="1" applyFill="1" applyAlignment="1" applyProtection="1">
      <alignment horizontal="center"/>
      <protection locked="0"/>
    </xf>
    <xf numFmtId="9" fontId="0" fillId="4" borderId="0" xfId="0" applyNumberFormat="1" applyFill="1" applyAlignment="1" applyProtection="1">
      <alignment horizontal="center"/>
      <protection locked="0"/>
    </xf>
    <xf numFmtId="164" fontId="1" fillId="0" borderId="0" xfId="0" applyNumberFormat="1" applyFont="1"/>
    <xf numFmtId="14" fontId="0" fillId="4" borderId="1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165" fontId="0" fillId="0" borderId="4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5" fillId="0" borderId="0" xfId="0" applyFont="1" applyAlignment="1" applyProtection="1">
      <alignment horizontal="center"/>
    </xf>
    <xf numFmtId="14" fontId="0" fillId="4" borderId="5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165" fontId="0" fillId="0" borderId="8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0" fillId="4" borderId="0" xfId="0" applyNumberFormat="1" applyFill="1" applyAlignment="1" applyProtection="1">
      <alignment horizontal="center"/>
      <protection locked="0"/>
    </xf>
    <xf numFmtId="10" fontId="0" fillId="4" borderId="0" xfId="1" applyNumberFormat="1" applyFont="1" applyFill="1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143</xdr:row>
      <xdr:rowOff>0</xdr:rowOff>
    </xdr:from>
    <xdr:to>
      <xdr:col>0</xdr:col>
      <xdr:colOff>95250</xdr:colOff>
      <xdr:row>143</xdr:row>
      <xdr:rowOff>95250</xdr:rowOff>
    </xdr:to>
    <xdr:pic>
      <xdr:nvPicPr>
        <xdr:cNvPr id="2" name="Picture 1" descr="http://www.studiosalvaggio.it/frec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95250</xdr:colOff>
      <xdr:row>146</xdr:row>
      <xdr:rowOff>95250</xdr:rowOff>
    </xdr:to>
    <xdr:pic>
      <xdr:nvPicPr>
        <xdr:cNvPr id="3" name="Picture 2" descr="http://www.studiosalvaggio.it/frec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13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95250</xdr:colOff>
      <xdr:row>149</xdr:row>
      <xdr:rowOff>95250</xdr:rowOff>
    </xdr:to>
    <xdr:pic>
      <xdr:nvPicPr>
        <xdr:cNvPr id="4" name="Picture 3" descr="http://www.studiosalvaggio.it/frec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95250</xdr:colOff>
      <xdr:row>152</xdr:row>
      <xdr:rowOff>95250</xdr:rowOff>
    </xdr:to>
    <xdr:pic>
      <xdr:nvPicPr>
        <xdr:cNvPr id="5" name="Picture 4" descr="http://www.studiosalvaggio.it/frec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95250</xdr:colOff>
      <xdr:row>155</xdr:row>
      <xdr:rowOff>95250</xdr:rowOff>
    </xdr:to>
    <xdr:pic>
      <xdr:nvPicPr>
        <xdr:cNvPr id="6" name="Picture 5" descr="http://www.studiosalvaggio.it/frec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95250</xdr:colOff>
      <xdr:row>158</xdr:row>
      <xdr:rowOff>95250</xdr:rowOff>
    </xdr:to>
    <xdr:pic>
      <xdr:nvPicPr>
        <xdr:cNvPr id="7" name="Picture 6" descr="http://www.studiosalvaggio.it/frec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95250</xdr:colOff>
      <xdr:row>161</xdr:row>
      <xdr:rowOff>95250</xdr:rowOff>
    </xdr:to>
    <xdr:pic>
      <xdr:nvPicPr>
        <xdr:cNvPr id="8" name="Picture 7" descr="http://www.studiosalvaggio.it/frec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95250</xdr:colOff>
      <xdr:row>164</xdr:row>
      <xdr:rowOff>95250</xdr:rowOff>
    </xdr:to>
    <xdr:pic>
      <xdr:nvPicPr>
        <xdr:cNvPr id="9" name="Picture 8" descr="http://www.studiosalvaggio.it/frec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42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95250</xdr:colOff>
      <xdr:row>167</xdr:row>
      <xdr:rowOff>95250</xdr:rowOff>
    </xdr:to>
    <xdr:pic>
      <xdr:nvPicPr>
        <xdr:cNvPr id="10" name="Picture 9" descr="http://www.studiosalvaggio.it/frec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95250</xdr:colOff>
      <xdr:row>170</xdr:row>
      <xdr:rowOff>95250</xdr:rowOff>
    </xdr:to>
    <xdr:pic>
      <xdr:nvPicPr>
        <xdr:cNvPr id="11" name="Picture 10" descr="http://www.studiosalvaggio.it/frec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95250</xdr:colOff>
      <xdr:row>173</xdr:row>
      <xdr:rowOff>95250</xdr:rowOff>
    </xdr:to>
    <xdr:pic>
      <xdr:nvPicPr>
        <xdr:cNvPr id="12" name="Picture 11" descr="http://www.studiosalvaggio.it/frec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56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95250</xdr:colOff>
      <xdr:row>175</xdr:row>
      <xdr:rowOff>95250</xdr:rowOff>
    </xdr:to>
    <xdr:pic>
      <xdr:nvPicPr>
        <xdr:cNvPr id="13" name="Picture 12" descr="Consiglia questo documento ad un amico o colleg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95250</xdr:colOff>
      <xdr:row>176</xdr:row>
      <xdr:rowOff>95250</xdr:rowOff>
    </xdr:to>
    <xdr:pic>
      <xdr:nvPicPr>
        <xdr:cNvPr id="14" name="Picture 13" descr="Iscriviti alla newslett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udiosalvaggio.it/ICI_imposta_comunale_immobili.htm" TargetMode="External"/><Relationship Id="rId2" Type="http://schemas.openxmlformats.org/officeDocument/2006/relationships/hyperlink" Target="http://www.studiosalvaggio.it/modello_730.htm" TargetMode="External"/><Relationship Id="rId1" Type="http://schemas.openxmlformats.org/officeDocument/2006/relationships/hyperlink" Target="http://www.studiosalvaggio.it/modello_730.ht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studiosalvaggio.it/modello_unico_dichiarazione_dei_redditi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7"/>
  <sheetViews>
    <sheetView showGridLines="0" tabSelected="1" workbookViewId="0">
      <selection activeCell="B8" sqref="B8"/>
    </sheetView>
  </sheetViews>
  <sheetFormatPr defaultRowHeight="15" x14ac:dyDescent="0.25"/>
  <cols>
    <col min="3" max="3" width="24.85546875" bestFit="1" customWidth="1"/>
  </cols>
  <sheetData>
    <row r="4" spans="3:3" x14ac:dyDescent="0.25">
      <c r="C4" s="10" t="s">
        <v>201</v>
      </c>
    </row>
    <row r="5" spans="3:3" x14ac:dyDescent="0.25">
      <c r="C5" s="10" t="s">
        <v>204</v>
      </c>
    </row>
    <row r="6" spans="3:3" x14ac:dyDescent="0.25">
      <c r="C6" s="10" t="s">
        <v>206</v>
      </c>
    </row>
    <row r="7" spans="3:3" x14ac:dyDescent="0.25">
      <c r="C7" s="10" t="s">
        <v>230</v>
      </c>
    </row>
  </sheetData>
  <hyperlinks>
    <hyperlink ref="C4" location="'Saldi alla data'!A1" display="Saldi Patrimoniali alla data"/>
    <hyperlink ref="C5" location="'Budget Economico'!A1" display="Budget Economico"/>
    <hyperlink ref="C6" location="'Budget Tesoreria'!A1" display="Budget Tesoreria"/>
    <hyperlink ref="C7" location="'Calcolo Interessi'!A1" display="Calcoli Interessi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13"/>
  <sheetViews>
    <sheetView workbookViewId="0">
      <selection activeCell="C34" sqref="C34"/>
    </sheetView>
  </sheetViews>
  <sheetFormatPr defaultRowHeight="15" x14ac:dyDescent="0.25"/>
  <sheetData>
    <row r="2" spans="3:3" x14ac:dyDescent="0.25">
      <c r="C2">
        <v>0</v>
      </c>
    </row>
    <row r="3" spans="3:3" x14ac:dyDescent="0.25">
      <c r="C3">
        <v>15</v>
      </c>
    </row>
    <row r="4" spans="3:3" x14ac:dyDescent="0.25">
      <c r="C4">
        <v>30</v>
      </c>
    </row>
    <row r="5" spans="3:3" x14ac:dyDescent="0.25">
      <c r="C5">
        <v>45</v>
      </c>
    </row>
    <row r="6" spans="3:3" x14ac:dyDescent="0.25">
      <c r="C6">
        <v>60</v>
      </c>
    </row>
    <row r="7" spans="3:3" x14ac:dyDescent="0.25">
      <c r="C7">
        <v>75</v>
      </c>
    </row>
    <row r="8" spans="3:3" x14ac:dyDescent="0.25">
      <c r="C8">
        <v>90</v>
      </c>
    </row>
    <row r="9" spans="3:3" x14ac:dyDescent="0.25">
      <c r="C9">
        <v>120</v>
      </c>
    </row>
    <row r="12" spans="3:3" x14ac:dyDescent="0.25">
      <c r="C12" t="s">
        <v>192</v>
      </c>
    </row>
    <row r="13" spans="3:3" x14ac:dyDescent="0.25">
      <c r="C13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0"/>
  <sheetViews>
    <sheetView showGridLines="0" workbookViewId="0">
      <selection activeCell="G37" sqref="G37"/>
    </sheetView>
  </sheetViews>
  <sheetFormatPr defaultRowHeight="15" x14ac:dyDescent="0.25"/>
  <sheetData>
    <row r="1" spans="1:1" x14ac:dyDescent="0.25">
      <c r="A1" s="4" t="s">
        <v>79</v>
      </c>
    </row>
    <row r="2" spans="1:1" x14ac:dyDescent="0.25">
      <c r="A2" s="4" t="s">
        <v>80</v>
      </c>
    </row>
    <row r="3" spans="1:1" x14ac:dyDescent="0.25">
      <c r="A3" s="4" t="s">
        <v>81</v>
      </c>
    </row>
    <row r="4" spans="1:1" x14ac:dyDescent="0.25">
      <c r="A4" s="4" t="s">
        <v>82</v>
      </c>
    </row>
    <row r="5" spans="1:1" x14ac:dyDescent="0.25">
      <c r="A5" s="4" t="s">
        <v>83</v>
      </c>
    </row>
    <row r="6" spans="1:1" x14ac:dyDescent="0.25">
      <c r="A6" s="4" t="s">
        <v>84</v>
      </c>
    </row>
    <row r="7" spans="1:1" x14ac:dyDescent="0.25">
      <c r="A7" s="4" t="s">
        <v>85</v>
      </c>
    </row>
    <row r="11" spans="1:1" x14ac:dyDescent="0.25">
      <c r="A11" s="4" t="s">
        <v>86</v>
      </c>
    </row>
    <row r="12" spans="1:1" x14ac:dyDescent="0.25">
      <c r="A12" s="4" t="s">
        <v>87</v>
      </c>
    </row>
    <row r="13" spans="1:1" x14ac:dyDescent="0.25">
      <c r="A13" s="4" t="s">
        <v>88</v>
      </c>
    </row>
    <row r="14" spans="1:1" x14ac:dyDescent="0.25">
      <c r="A14" s="4" t="s">
        <v>89</v>
      </c>
    </row>
    <row r="15" spans="1:1" x14ac:dyDescent="0.25">
      <c r="A15" s="4" t="s">
        <v>90</v>
      </c>
    </row>
    <row r="16" spans="1:1" x14ac:dyDescent="0.25">
      <c r="A16" s="4" t="s">
        <v>91</v>
      </c>
    </row>
    <row r="17" spans="1:1" x14ac:dyDescent="0.25">
      <c r="A17" s="4" t="s">
        <v>92</v>
      </c>
    </row>
    <row r="18" spans="1:1" x14ac:dyDescent="0.25">
      <c r="A18" s="4" t="s">
        <v>93</v>
      </c>
    </row>
    <row r="19" spans="1:1" x14ac:dyDescent="0.25">
      <c r="A19" s="4" t="s">
        <v>94</v>
      </c>
    </row>
    <row r="20" spans="1:1" x14ac:dyDescent="0.25">
      <c r="A20" s="4" t="s">
        <v>95</v>
      </c>
    </row>
    <row r="21" spans="1:1" x14ac:dyDescent="0.25">
      <c r="A21" s="4" t="s">
        <v>96</v>
      </c>
    </row>
    <row r="22" spans="1:1" x14ac:dyDescent="0.25">
      <c r="A22" s="4" t="s">
        <v>97</v>
      </c>
    </row>
    <row r="26" spans="1:1" x14ac:dyDescent="0.25">
      <c r="A26" s="4" t="s">
        <v>98</v>
      </c>
    </row>
    <row r="27" spans="1:1" x14ac:dyDescent="0.25">
      <c r="A27" s="4" t="s">
        <v>99</v>
      </c>
    </row>
    <row r="28" spans="1:1" x14ac:dyDescent="0.25">
      <c r="A28" s="4" t="s">
        <v>100</v>
      </c>
    </row>
    <row r="29" spans="1:1" x14ac:dyDescent="0.25">
      <c r="A29" s="4" t="s">
        <v>101</v>
      </c>
    </row>
    <row r="30" spans="1:1" x14ac:dyDescent="0.25">
      <c r="A30" s="4" t="s">
        <v>102</v>
      </c>
    </row>
    <row r="31" spans="1:1" x14ac:dyDescent="0.25">
      <c r="A31" s="4" t="s">
        <v>103</v>
      </c>
    </row>
    <row r="32" spans="1:1" x14ac:dyDescent="0.25">
      <c r="A32" s="4" t="s">
        <v>104</v>
      </c>
    </row>
    <row r="33" spans="1:1" x14ac:dyDescent="0.25">
      <c r="A33" s="4" t="s">
        <v>105</v>
      </c>
    </row>
    <row r="37" spans="1:1" x14ac:dyDescent="0.25">
      <c r="A37" s="4" t="s">
        <v>106</v>
      </c>
    </row>
    <row r="38" spans="1:1" x14ac:dyDescent="0.25">
      <c r="A38" s="4" t="s">
        <v>107</v>
      </c>
    </row>
    <row r="39" spans="1:1" x14ac:dyDescent="0.25">
      <c r="A39" s="4" t="s">
        <v>108</v>
      </c>
    </row>
    <row r="40" spans="1:1" x14ac:dyDescent="0.25">
      <c r="A40" s="4" t="s">
        <v>109</v>
      </c>
    </row>
    <row r="41" spans="1:1" x14ac:dyDescent="0.25">
      <c r="A41" s="4" t="s">
        <v>110</v>
      </c>
    </row>
    <row r="42" spans="1:1" x14ac:dyDescent="0.25">
      <c r="A42" s="4" t="s">
        <v>111</v>
      </c>
    </row>
    <row r="43" spans="1:1" x14ac:dyDescent="0.25">
      <c r="A43" s="4" t="s">
        <v>112</v>
      </c>
    </row>
    <row r="44" spans="1:1" x14ac:dyDescent="0.25">
      <c r="A44" s="4" t="s">
        <v>113</v>
      </c>
    </row>
    <row r="48" spans="1:1" x14ac:dyDescent="0.25">
      <c r="A48" s="4" t="s">
        <v>114</v>
      </c>
    </row>
    <row r="49" spans="1:1" x14ac:dyDescent="0.25">
      <c r="A49" s="4" t="s">
        <v>115</v>
      </c>
    </row>
    <row r="50" spans="1:1" x14ac:dyDescent="0.25">
      <c r="A50" s="4" t="s">
        <v>116</v>
      </c>
    </row>
    <row r="51" spans="1:1" x14ac:dyDescent="0.25">
      <c r="A51" s="4" t="s">
        <v>117</v>
      </c>
    </row>
    <row r="52" spans="1:1" x14ac:dyDescent="0.25">
      <c r="A52" s="4" t="s">
        <v>118</v>
      </c>
    </row>
    <row r="53" spans="1:1" x14ac:dyDescent="0.25">
      <c r="A53" s="4" t="s">
        <v>119</v>
      </c>
    </row>
    <row r="54" spans="1:1" x14ac:dyDescent="0.25">
      <c r="A54" s="4" t="s">
        <v>120</v>
      </c>
    </row>
    <row r="55" spans="1:1" x14ac:dyDescent="0.25">
      <c r="A55" s="4" t="s">
        <v>121</v>
      </c>
    </row>
    <row r="56" spans="1:1" x14ac:dyDescent="0.25">
      <c r="A56" s="4" t="s">
        <v>122</v>
      </c>
    </row>
    <row r="57" spans="1:1" x14ac:dyDescent="0.25">
      <c r="A57" s="4" t="s">
        <v>123</v>
      </c>
    </row>
    <row r="58" spans="1:1" x14ac:dyDescent="0.25">
      <c r="A58" s="4" t="s">
        <v>124</v>
      </c>
    </row>
    <row r="59" spans="1:1" x14ac:dyDescent="0.25">
      <c r="A59" s="4" t="s">
        <v>125</v>
      </c>
    </row>
    <row r="63" spans="1:1" x14ac:dyDescent="0.25">
      <c r="A63" s="4" t="s">
        <v>126</v>
      </c>
    </row>
    <row r="64" spans="1:1" x14ac:dyDescent="0.25">
      <c r="A64" s="4" t="s">
        <v>127</v>
      </c>
    </row>
    <row r="65" spans="1:1" x14ac:dyDescent="0.25">
      <c r="A65" s="4" t="s">
        <v>128</v>
      </c>
    </row>
    <row r="66" spans="1:1" x14ac:dyDescent="0.25">
      <c r="A66" s="4" t="s">
        <v>129</v>
      </c>
    </row>
    <row r="67" spans="1:1" x14ac:dyDescent="0.25">
      <c r="A67" s="4" t="s">
        <v>130</v>
      </c>
    </row>
    <row r="68" spans="1:1" x14ac:dyDescent="0.25">
      <c r="A68" s="4" t="s">
        <v>131</v>
      </c>
    </row>
    <row r="69" spans="1:1" x14ac:dyDescent="0.25">
      <c r="A69" s="4" t="s">
        <v>132</v>
      </c>
    </row>
    <row r="70" spans="1:1" x14ac:dyDescent="0.25">
      <c r="A70" s="4" t="s">
        <v>133</v>
      </c>
    </row>
    <row r="71" spans="1:1" x14ac:dyDescent="0.25">
      <c r="A71" s="10" t="s">
        <v>134</v>
      </c>
    </row>
    <row r="72" spans="1:1" x14ac:dyDescent="0.25">
      <c r="A72" s="4" t="s">
        <v>135</v>
      </c>
    </row>
    <row r="73" spans="1:1" x14ac:dyDescent="0.25">
      <c r="A73" s="4" t="s">
        <v>136</v>
      </c>
    </row>
    <row r="74" spans="1:1" x14ac:dyDescent="0.25">
      <c r="A74" s="4" t="s">
        <v>137</v>
      </c>
    </row>
    <row r="75" spans="1:1" x14ac:dyDescent="0.25">
      <c r="A75" s="4" t="s">
        <v>138</v>
      </c>
    </row>
    <row r="79" spans="1:1" x14ac:dyDescent="0.25">
      <c r="A79" s="4" t="s">
        <v>139</v>
      </c>
    </row>
    <row r="80" spans="1:1" x14ac:dyDescent="0.25">
      <c r="A80" s="4" t="s">
        <v>140</v>
      </c>
    </row>
    <row r="81" spans="1:1" x14ac:dyDescent="0.25">
      <c r="A81" s="4" t="s">
        <v>141</v>
      </c>
    </row>
    <row r="82" spans="1:1" x14ac:dyDescent="0.25">
      <c r="A82" s="4" t="s">
        <v>142</v>
      </c>
    </row>
    <row r="83" spans="1:1" x14ac:dyDescent="0.25">
      <c r="A83" s="4" t="s">
        <v>143</v>
      </c>
    </row>
    <row r="84" spans="1:1" x14ac:dyDescent="0.25">
      <c r="A84" s="4" t="s">
        <v>144</v>
      </c>
    </row>
    <row r="85" spans="1:1" x14ac:dyDescent="0.25">
      <c r="A85" s="4" t="s">
        <v>145</v>
      </c>
    </row>
    <row r="86" spans="1:1" x14ac:dyDescent="0.25">
      <c r="A86" s="4" t="s">
        <v>146</v>
      </c>
    </row>
    <row r="87" spans="1:1" x14ac:dyDescent="0.25">
      <c r="A87" s="10" t="s">
        <v>147</v>
      </c>
    </row>
    <row r="88" spans="1:1" x14ac:dyDescent="0.25">
      <c r="A88" s="4" t="s">
        <v>148</v>
      </c>
    </row>
    <row r="89" spans="1:1" x14ac:dyDescent="0.25">
      <c r="A89" s="4" t="s">
        <v>149</v>
      </c>
    </row>
    <row r="90" spans="1:1" x14ac:dyDescent="0.25">
      <c r="A90" s="4" t="s">
        <v>150</v>
      </c>
    </row>
    <row r="91" spans="1:1" x14ac:dyDescent="0.25">
      <c r="A91" s="4" t="s">
        <v>151</v>
      </c>
    </row>
    <row r="95" spans="1:1" x14ac:dyDescent="0.25">
      <c r="A95" s="4" t="s">
        <v>152</v>
      </c>
    </row>
    <row r="96" spans="1:1" x14ac:dyDescent="0.25">
      <c r="A96" s="4" t="s">
        <v>153</v>
      </c>
    </row>
    <row r="97" spans="1:1" x14ac:dyDescent="0.25">
      <c r="A97" s="4" t="s">
        <v>154</v>
      </c>
    </row>
    <row r="98" spans="1:1" x14ac:dyDescent="0.25">
      <c r="A98" s="4" t="s">
        <v>155</v>
      </c>
    </row>
    <row r="99" spans="1:1" x14ac:dyDescent="0.25">
      <c r="A99" s="4" t="s">
        <v>156</v>
      </c>
    </row>
    <row r="100" spans="1:1" x14ac:dyDescent="0.25">
      <c r="A100" s="4" t="s">
        <v>157</v>
      </c>
    </row>
    <row r="101" spans="1:1" x14ac:dyDescent="0.25">
      <c r="A101" s="4" t="s">
        <v>158</v>
      </c>
    </row>
    <row r="102" spans="1:1" x14ac:dyDescent="0.25">
      <c r="A102" s="4" t="s">
        <v>159</v>
      </c>
    </row>
    <row r="103" spans="1:1" x14ac:dyDescent="0.25">
      <c r="A103" s="4" t="s">
        <v>160</v>
      </c>
    </row>
    <row r="104" spans="1:1" x14ac:dyDescent="0.25">
      <c r="A104" s="4" t="s">
        <v>161</v>
      </c>
    </row>
    <row r="105" spans="1:1" x14ac:dyDescent="0.25">
      <c r="A105" s="4" t="s">
        <v>162</v>
      </c>
    </row>
    <row r="106" spans="1:1" x14ac:dyDescent="0.25">
      <c r="A106" s="4" t="s">
        <v>163</v>
      </c>
    </row>
    <row r="110" spans="1:1" x14ac:dyDescent="0.25">
      <c r="A110" s="4" t="s">
        <v>164</v>
      </c>
    </row>
    <row r="111" spans="1:1" x14ac:dyDescent="0.25">
      <c r="A111" s="4" t="s">
        <v>165</v>
      </c>
    </row>
    <row r="112" spans="1:1" x14ac:dyDescent="0.25">
      <c r="A112" s="4" t="s">
        <v>166</v>
      </c>
    </row>
    <row r="113" spans="1:1" x14ac:dyDescent="0.25">
      <c r="A113" s="4" t="s">
        <v>167</v>
      </c>
    </row>
    <row r="114" spans="1:1" x14ac:dyDescent="0.25">
      <c r="A114" s="4" t="s">
        <v>168</v>
      </c>
    </row>
    <row r="115" spans="1:1" x14ac:dyDescent="0.25">
      <c r="A115" s="4" t="s">
        <v>169</v>
      </c>
    </row>
    <row r="116" spans="1:1" x14ac:dyDescent="0.25">
      <c r="A116" s="4" t="s">
        <v>170</v>
      </c>
    </row>
    <row r="117" spans="1:1" x14ac:dyDescent="0.25">
      <c r="A117" s="4" t="s">
        <v>171</v>
      </c>
    </row>
    <row r="118" spans="1:1" x14ac:dyDescent="0.25">
      <c r="A118" s="4" t="s">
        <v>172</v>
      </c>
    </row>
    <row r="119" spans="1:1" x14ac:dyDescent="0.25">
      <c r="A119" s="4" t="s">
        <v>173</v>
      </c>
    </row>
    <row r="120" spans="1:1" x14ac:dyDescent="0.25">
      <c r="A120" s="4" t="s">
        <v>174</v>
      </c>
    </row>
    <row r="121" spans="1:1" x14ac:dyDescent="0.25">
      <c r="A121" s="4" t="s">
        <v>175</v>
      </c>
    </row>
    <row r="122" spans="1:1" x14ac:dyDescent="0.25">
      <c r="A122" s="4" t="s">
        <v>176</v>
      </c>
    </row>
    <row r="123" spans="1:1" x14ac:dyDescent="0.25">
      <c r="A123" s="4" t="s">
        <v>177</v>
      </c>
    </row>
    <row r="124" spans="1:1" x14ac:dyDescent="0.25">
      <c r="A124" s="4" t="s">
        <v>178</v>
      </c>
    </row>
    <row r="125" spans="1:1" x14ac:dyDescent="0.25">
      <c r="A125" s="4" t="s">
        <v>179</v>
      </c>
    </row>
    <row r="126" spans="1:1" x14ac:dyDescent="0.25">
      <c r="A126" s="4" t="s">
        <v>180</v>
      </c>
    </row>
    <row r="127" spans="1:1" x14ac:dyDescent="0.25">
      <c r="A127" s="4" t="s">
        <v>181</v>
      </c>
    </row>
    <row r="131" spans="1:1" x14ac:dyDescent="0.25">
      <c r="A131" s="4" t="s">
        <v>182</v>
      </c>
    </row>
    <row r="132" spans="1:1" x14ac:dyDescent="0.25">
      <c r="A132" s="4" t="s">
        <v>183</v>
      </c>
    </row>
    <row r="133" spans="1:1" x14ac:dyDescent="0.25">
      <c r="A133" s="4" t="s">
        <v>184</v>
      </c>
    </row>
    <row r="134" spans="1:1" x14ac:dyDescent="0.25">
      <c r="A134" s="4" t="s">
        <v>185</v>
      </c>
    </row>
    <row r="135" spans="1:1" x14ac:dyDescent="0.25">
      <c r="A135" s="4" t="s">
        <v>186</v>
      </c>
    </row>
    <row r="136" spans="1:1" x14ac:dyDescent="0.25">
      <c r="A136" s="4" t="s">
        <v>187</v>
      </c>
    </row>
    <row r="137" spans="1:1" x14ac:dyDescent="0.25">
      <c r="A137" s="4" t="s">
        <v>188</v>
      </c>
    </row>
    <row r="138" spans="1:1" x14ac:dyDescent="0.25">
      <c r="A138" s="4" t="s">
        <v>189</v>
      </c>
    </row>
    <row r="139" spans="1:1" x14ac:dyDescent="0.25">
      <c r="A139" s="4" t="s">
        <v>190</v>
      </c>
    </row>
    <row r="140" spans="1:1" x14ac:dyDescent="0.25">
      <c r="A140" s="4" t="s">
        <v>191</v>
      </c>
    </row>
  </sheetData>
  <hyperlinks>
    <hyperlink ref="A43" r:id="rId1" display="http://www.studiosalvaggio.it/modello_730.htm"/>
    <hyperlink ref="A56" r:id="rId2" display="http://www.studiosalvaggio.it/modello_730.htm"/>
    <hyperlink ref="A71" r:id="rId3" display="http://www.studiosalvaggio.it/ICI_imposta_comunale_immobili.htm"/>
    <hyperlink ref="A87" r:id="rId4" display="http://www.studiosalvaggio.it/modello_unico_dichiarazione_dei_redditi.htm"/>
  </hyperlinks>
  <pageMargins left="0.7" right="0.7" top="0.75" bottom="0.75" header="0.3" footer="0.3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showGridLines="0" workbookViewId="0">
      <selection activeCell="A15" sqref="A15:XFD15"/>
    </sheetView>
  </sheetViews>
  <sheetFormatPr defaultRowHeight="15" x14ac:dyDescent="0.25"/>
  <cols>
    <col min="3" max="3" width="18.85546875" bestFit="1" customWidth="1"/>
    <col min="4" max="4" width="9" bestFit="1" customWidth="1"/>
    <col min="5" max="5" width="5.7109375" customWidth="1"/>
    <col min="6" max="6" width="10.42578125" bestFit="1" customWidth="1"/>
    <col min="7" max="7" width="9" bestFit="1" customWidth="1"/>
    <col min="8" max="9" width="9.42578125" bestFit="1" customWidth="1"/>
  </cols>
  <sheetData>
    <row r="1" spans="1:19" x14ac:dyDescent="0.25">
      <c r="A1" s="10" t="s">
        <v>205</v>
      </c>
    </row>
    <row r="4" spans="1:19" x14ac:dyDescent="0.25">
      <c r="C4" t="s">
        <v>203</v>
      </c>
      <c r="D4" s="5"/>
      <c r="F4" t="s">
        <v>202</v>
      </c>
      <c r="H4" s="5"/>
    </row>
    <row r="5" spans="1:19" x14ac:dyDescent="0.25">
      <c r="D5" s="3" t="s">
        <v>40</v>
      </c>
      <c r="E5" s="3"/>
      <c r="F5" s="3" t="str">
        <f>+'Budget Tesoreria'!D4</f>
        <v>1-7 gen</v>
      </c>
      <c r="G5" s="3" t="str">
        <f>+'Budget Tesoreria'!E4</f>
        <v>8-14 gen</v>
      </c>
      <c r="H5" s="3" t="str">
        <f>+'Budget Tesoreria'!F4</f>
        <v>15-21 gen</v>
      </c>
      <c r="I5" s="3" t="str">
        <f>+'Budget Tesoreria'!G4</f>
        <v>22-28 gen</v>
      </c>
      <c r="J5" s="3" t="str">
        <f>+'Budget Tesoreria'!H4</f>
        <v>29-4 feb</v>
      </c>
      <c r="K5" s="3" t="str">
        <f>+'Budget Tesoreria'!I4</f>
        <v>5-11 feb</v>
      </c>
      <c r="L5" s="3" t="str">
        <f>+'Budget Tesoreria'!J4</f>
        <v>12-18 feb</v>
      </c>
      <c r="M5" s="3" t="str">
        <f>+'Budget Tesoreria'!K4</f>
        <v>19-25 feb</v>
      </c>
      <c r="N5" s="3" t="str">
        <f>+'Budget Tesoreria'!L4</f>
        <v>26-4 mar</v>
      </c>
      <c r="O5" s="3" t="str">
        <f>+'Budget Tesoreria'!M4</f>
        <v>5-11 mar</v>
      </c>
      <c r="P5" s="3" t="str">
        <f>+'Budget Tesoreria'!N4</f>
        <v>12-18 mar</v>
      </c>
      <c r="Q5" s="3" t="str">
        <f>+'Budget Tesoreria'!O4</f>
        <v>19-25 mar</v>
      </c>
      <c r="R5" s="3" t="str">
        <f>+'Budget Tesoreria'!P4</f>
        <v>26- 1 spr</v>
      </c>
      <c r="S5" t="s">
        <v>41</v>
      </c>
    </row>
    <row r="6" spans="1:19" x14ac:dyDescent="0.25">
      <c r="C6" t="s">
        <v>33</v>
      </c>
      <c r="D6" s="5">
        <v>250000</v>
      </c>
      <c r="F6" s="5">
        <v>100000</v>
      </c>
      <c r="G6" s="5">
        <v>100000</v>
      </c>
      <c r="H6" s="5">
        <v>50000</v>
      </c>
      <c r="I6" s="5"/>
      <c r="J6" s="5"/>
      <c r="K6" s="5"/>
      <c r="L6" s="5"/>
      <c r="M6" s="5"/>
      <c r="N6" s="5"/>
      <c r="O6" s="5"/>
      <c r="P6" s="5"/>
      <c r="Q6" s="5"/>
      <c r="R6" s="5"/>
      <c r="S6" s="6">
        <f>+D6-SUM(F6:R6)</f>
        <v>0</v>
      </c>
    </row>
    <row r="7" spans="1:19" x14ac:dyDescent="0.25">
      <c r="C7" t="s">
        <v>34</v>
      </c>
      <c r="D7" s="5">
        <v>300000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9" x14ac:dyDescent="0.25">
      <c r="C8" t="s">
        <v>76</v>
      </c>
      <c r="D8" s="5">
        <v>30000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9" x14ac:dyDescent="0.25">
      <c r="C9" t="s">
        <v>77</v>
      </c>
      <c r="D9" s="5">
        <v>40000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9" x14ac:dyDescent="0.25">
      <c r="C10" t="s">
        <v>35</v>
      </c>
      <c r="D10" s="5">
        <v>45000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9" x14ac:dyDescent="0.25">
      <c r="C11" t="s">
        <v>36</v>
      </c>
      <c r="D11" s="5"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9" x14ac:dyDescent="0.25">
      <c r="C12" t="s">
        <v>37</v>
      </c>
      <c r="D12" s="5">
        <v>22000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9" x14ac:dyDescent="0.25">
      <c r="C13" t="s">
        <v>38</v>
      </c>
      <c r="D13" s="5">
        <v>150000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9" x14ac:dyDescent="0.25">
      <c r="C14" t="s">
        <v>39</v>
      </c>
      <c r="D14" s="5">
        <v>100000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</sheetData>
  <hyperlinks>
    <hyperlink ref="A1" location="Indice!A1" display="Indic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workbookViewId="0">
      <selection activeCell="Q44" sqref="Q44"/>
    </sheetView>
  </sheetViews>
  <sheetFormatPr defaultRowHeight="15" x14ac:dyDescent="0.25"/>
  <cols>
    <col min="1" max="1" width="32.42578125" customWidth="1"/>
    <col min="2" max="2" width="8.140625" customWidth="1"/>
    <col min="3" max="3" width="18" customWidth="1"/>
    <col min="4" max="4" width="8" bestFit="1" customWidth="1"/>
    <col min="5" max="5" width="8.42578125" bestFit="1" customWidth="1"/>
    <col min="6" max="6" width="9.5703125" customWidth="1"/>
    <col min="16" max="16" width="8.42578125" bestFit="1" customWidth="1"/>
  </cols>
  <sheetData>
    <row r="1" spans="1:16" x14ac:dyDescent="0.25">
      <c r="A1" s="10" t="s">
        <v>205</v>
      </c>
    </row>
    <row r="2" spans="1:16" x14ac:dyDescent="0.25">
      <c r="A2" t="s">
        <v>6</v>
      </c>
      <c r="B2" s="5" t="s">
        <v>192</v>
      </c>
    </row>
    <row r="4" spans="1:16" x14ac:dyDescent="0.25">
      <c r="B4" s="12" t="s">
        <v>42</v>
      </c>
      <c r="C4" s="12" t="s">
        <v>43</v>
      </c>
      <c r="D4" t="str">
        <f>+'Saldi alla data'!F5</f>
        <v>1-7 gen</v>
      </c>
      <c r="E4" t="str">
        <f>+'Saldi alla data'!G5</f>
        <v>8-14 gen</v>
      </c>
      <c r="F4" t="str">
        <f>+'Saldi alla data'!H5</f>
        <v>15-21 gen</v>
      </c>
      <c r="G4" t="str">
        <f>+'Saldi alla data'!I5</f>
        <v>22-28 gen</v>
      </c>
      <c r="H4" t="str">
        <f>+'Saldi alla data'!J5</f>
        <v>29-4 feb</v>
      </c>
      <c r="I4" t="str">
        <f>+'Saldi alla data'!K5</f>
        <v>5-11 feb</v>
      </c>
      <c r="J4" t="str">
        <f>+'Saldi alla data'!L5</f>
        <v>12-18 feb</v>
      </c>
      <c r="K4" t="str">
        <f>+'Saldi alla data'!M5</f>
        <v>19-25 feb</v>
      </c>
      <c r="L4" t="str">
        <f>+'Saldi alla data'!N5</f>
        <v>26-4 mar</v>
      </c>
      <c r="M4" t="str">
        <f>+'Saldi alla data'!O5</f>
        <v>5-11 mar</v>
      </c>
      <c r="N4" t="str">
        <f>+'Saldi alla data'!P5</f>
        <v>12-18 mar</v>
      </c>
      <c r="O4" t="str">
        <f>+'Saldi alla data'!Q5</f>
        <v>19-25 mar</v>
      </c>
      <c r="P4" t="str">
        <f>+'Saldi alla data'!R5</f>
        <v>26- 1 spr</v>
      </c>
    </row>
    <row r="5" spans="1:16" x14ac:dyDescent="0.25">
      <c r="A5" t="s">
        <v>46</v>
      </c>
    </row>
    <row r="6" spans="1:16" x14ac:dyDescent="0.25">
      <c r="A6" t="s">
        <v>45</v>
      </c>
      <c r="B6" s="8">
        <v>15</v>
      </c>
      <c r="C6" s="11">
        <v>0.22</v>
      </c>
      <c r="D6" s="5">
        <v>10000</v>
      </c>
      <c r="E6" s="5">
        <f>+D6+10000</f>
        <v>20000</v>
      </c>
      <c r="F6" s="5">
        <f t="shared" ref="F6:P6" si="0">+E6+10000</f>
        <v>30000</v>
      </c>
      <c r="G6" s="5">
        <f t="shared" si="0"/>
        <v>40000</v>
      </c>
      <c r="H6" s="5">
        <f t="shared" si="0"/>
        <v>50000</v>
      </c>
      <c r="I6" s="5">
        <f t="shared" si="0"/>
        <v>60000</v>
      </c>
      <c r="J6" s="5">
        <f t="shared" si="0"/>
        <v>70000</v>
      </c>
      <c r="K6" s="5">
        <f t="shared" si="0"/>
        <v>80000</v>
      </c>
      <c r="L6" s="5">
        <f t="shared" si="0"/>
        <v>90000</v>
      </c>
      <c r="M6" s="5">
        <f t="shared" si="0"/>
        <v>100000</v>
      </c>
      <c r="N6" s="5">
        <f t="shared" si="0"/>
        <v>110000</v>
      </c>
      <c r="O6" s="5">
        <f t="shared" si="0"/>
        <v>120000</v>
      </c>
      <c r="P6" s="5">
        <f t="shared" si="0"/>
        <v>130000</v>
      </c>
    </row>
    <row r="7" spans="1:16" x14ac:dyDescent="0.25">
      <c r="A7" t="s">
        <v>47</v>
      </c>
      <c r="B7" s="8">
        <v>30</v>
      </c>
      <c r="C7" s="11">
        <v>0.22</v>
      </c>
      <c r="D7" s="5">
        <v>10000</v>
      </c>
      <c r="E7" s="5">
        <f t="shared" ref="E7:P15" si="1">+D7+10000</f>
        <v>20000</v>
      </c>
      <c r="F7" s="5">
        <f t="shared" si="1"/>
        <v>30000</v>
      </c>
      <c r="G7" s="5">
        <f t="shared" si="1"/>
        <v>40000</v>
      </c>
      <c r="H7" s="5">
        <f t="shared" si="1"/>
        <v>50000</v>
      </c>
      <c r="I7" s="5">
        <f t="shared" si="1"/>
        <v>60000</v>
      </c>
      <c r="J7" s="5">
        <f t="shared" si="1"/>
        <v>70000</v>
      </c>
      <c r="K7" s="5">
        <f t="shared" si="1"/>
        <v>80000</v>
      </c>
      <c r="L7" s="5">
        <f t="shared" si="1"/>
        <v>90000</v>
      </c>
      <c r="M7" s="5">
        <f t="shared" si="1"/>
        <v>100000</v>
      </c>
      <c r="N7" s="5">
        <f t="shared" si="1"/>
        <v>110000</v>
      </c>
      <c r="O7" s="5">
        <f t="shared" si="1"/>
        <v>120000</v>
      </c>
      <c r="P7" s="5">
        <f t="shared" si="1"/>
        <v>130000</v>
      </c>
    </row>
    <row r="8" spans="1:16" x14ac:dyDescent="0.25">
      <c r="A8" t="s">
        <v>48</v>
      </c>
      <c r="B8" s="8">
        <v>60</v>
      </c>
      <c r="C8" s="11">
        <v>0.22</v>
      </c>
      <c r="D8" s="5">
        <v>10000</v>
      </c>
      <c r="E8" s="5">
        <f t="shared" si="1"/>
        <v>20000</v>
      </c>
      <c r="F8" s="5">
        <f t="shared" si="1"/>
        <v>30000</v>
      </c>
      <c r="G8" s="5">
        <f t="shared" si="1"/>
        <v>40000</v>
      </c>
      <c r="H8" s="5">
        <f t="shared" si="1"/>
        <v>50000</v>
      </c>
      <c r="I8" s="5">
        <f t="shared" si="1"/>
        <v>60000</v>
      </c>
      <c r="J8" s="5">
        <f t="shared" si="1"/>
        <v>70000</v>
      </c>
      <c r="K8" s="5">
        <f t="shared" si="1"/>
        <v>80000</v>
      </c>
      <c r="L8" s="5">
        <f t="shared" si="1"/>
        <v>90000</v>
      </c>
      <c r="M8" s="5">
        <f t="shared" si="1"/>
        <v>100000</v>
      </c>
      <c r="N8" s="5">
        <f t="shared" si="1"/>
        <v>110000</v>
      </c>
      <c r="O8" s="5">
        <f t="shared" si="1"/>
        <v>120000</v>
      </c>
      <c r="P8" s="5">
        <f t="shared" si="1"/>
        <v>130000</v>
      </c>
    </row>
    <row r="9" spans="1:16" x14ac:dyDescent="0.25">
      <c r="A9" t="s">
        <v>49</v>
      </c>
      <c r="B9" s="8">
        <v>75</v>
      </c>
      <c r="C9" s="11">
        <v>0.22</v>
      </c>
      <c r="D9" s="5">
        <v>10000</v>
      </c>
      <c r="E9" s="5">
        <f t="shared" si="1"/>
        <v>20000</v>
      </c>
      <c r="F9" s="5">
        <f t="shared" si="1"/>
        <v>30000</v>
      </c>
      <c r="G9" s="5">
        <f t="shared" si="1"/>
        <v>40000</v>
      </c>
      <c r="H9" s="5">
        <f t="shared" si="1"/>
        <v>50000</v>
      </c>
      <c r="I9" s="5">
        <f t="shared" si="1"/>
        <v>60000</v>
      </c>
      <c r="J9" s="5">
        <f t="shared" si="1"/>
        <v>70000</v>
      </c>
      <c r="K9" s="5">
        <f t="shared" si="1"/>
        <v>80000</v>
      </c>
      <c r="L9" s="5">
        <f t="shared" si="1"/>
        <v>90000</v>
      </c>
      <c r="M9" s="5">
        <f t="shared" si="1"/>
        <v>100000</v>
      </c>
      <c r="N9" s="5">
        <f t="shared" si="1"/>
        <v>110000</v>
      </c>
      <c r="O9" s="5">
        <f t="shared" si="1"/>
        <v>120000</v>
      </c>
      <c r="P9" s="5">
        <f t="shared" si="1"/>
        <v>130000</v>
      </c>
    </row>
    <row r="10" spans="1:16" x14ac:dyDescent="0.25">
      <c r="A10" t="s">
        <v>50</v>
      </c>
      <c r="B10" s="8">
        <v>0</v>
      </c>
      <c r="C10" s="11">
        <v>0.22</v>
      </c>
      <c r="D10" s="5">
        <v>10000</v>
      </c>
      <c r="E10" s="5">
        <f t="shared" si="1"/>
        <v>20000</v>
      </c>
      <c r="F10" s="5">
        <f t="shared" si="1"/>
        <v>30000</v>
      </c>
      <c r="G10" s="5">
        <f t="shared" si="1"/>
        <v>40000</v>
      </c>
      <c r="H10" s="5">
        <f t="shared" si="1"/>
        <v>50000</v>
      </c>
      <c r="I10" s="5">
        <f t="shared" si="1"/>
        <v>60000</v>
      </c>
      <c r="J10" s="5">
        <f t="shared" si="1"/>
        <v>70000</v>
      </c>
      <c r="K10" s="5">
        <f t="shared" si="1"/>
        <v>80000</v>
      </c>
      <c r="L10" s="5">
        <f t="shared" si="1"/>
        <v>90000</v>
      </c>
      <c r="M10" s="5">
        <f t="shared" si="1"/>
        <v>100000</v>
      </c>
      <c r="N10" s="5">
        <f t="shared" si="1"/>
        <v>110000</v>
      </c>
      <c r="O10" s="5">
        <f t="shared" si="1"/>
        <v>120000</v>
      </c>
      <c r="P10" s="5">
        <f t="shared" si="1"/>
        <v>130000</v>
      </c>
    </row>
    <row r="11" spans="1:16" x14ac:dyDescent="0.25">
      <c r="A11" t="s">
        <v>51</v>
      </c>
      <c r="B11" s="8">
        <v>90</v>
      </c>
      <c r="C11" s="11">
        <v>0.22</v>
      </c>
      <c r="D11" s="5">
        <v>10000</v>
      </c>
      <c r="E11" s="5">
        <f t="shared" si="1"/>
        <v>20000</v>
      </c>
      <c r="F11" s="5">
        <f t="shared" si="1"/>
        <v>30000</v>
      </c>
      <c r="G11" s="5">
        <f t="shared" si="1"/>
        <v>40000</v>
      </c>
      <c r="H11" s="5">
        <f t="shared" si="1"/>
        <v>50000</v>
      </c>
      <c r="I11" s="5">
        <f t="shared" si="1"/>
        <v>60000</v>
      </c>
      <c r="J11" s="5">
        <f t="shared" si="1"/>
        <v>70000</v>
      </c>
      <c r="K11" s="5">
        <f t="shared" si="1"/>
        <v>80000</v>
      </c>
      <c r="L11" s="5">
        <f t="shared" si="1"/>
        <v>90000</v>
      </c>
      <c r="M11" s="5">
        <f t="shared" si="1"/>
        <v>100000</v>
      </c>
      <c r="N11" s="5">
        <f t="shared" si="1"/>
        <v>110000</v>
      </c>
      <c r="O11" s="5">
        <f t="shared" si="1"/>
        <v>120000</v>
      </c>
      <c r="P11" s="5">
        <f t="shared" si="1"/>
        <v>130000</v>
      </c>
    </row>
    <row r="12" spans="1:16" x14ac:dyDescent="0.25">
      <c r="A12" t="s">
        <v>52</v>
      </c>
      <c r="B12" s="8">
        <v>90</v>
      </c>
      <c r="C12" s="11">
        <v>0.22</v>
      </c>
      <c r="D12" s="5">
        <v>10000</v>
      </c>
      <c r="E12" s="5">
        <f t="shared" si="1"/>
        <v>20000</v>
      </c>
      <c r="F12" s="5">
        <f t="shared" si="1"/>
        <v>30000</v>
      </c>
      <c r="G12" s="5">
        <f t="shared" si="1"/>
        <v>40000</v>
      </c>
      <c r="H12" s="5">
        <f t="shared" si="1"/>
        <v>50000</v>
      </c>
      <c r="I12" s="5">
        <f t="shared" si="1"/>
        <v>60000</v>
      </c>
      <c r="J12" s="5">
        <f t="shared" si="1"/>
        <v>70000</v>
      </c>
      <c r="K12" s="5">
        <f t="shared" si="1"/>
        <v>80000</v>
      </c>
      <c r="L12" s="5">
        <f t="shared" si="1"/>
        <v>90000</v>
      </c>
      <c r="M12" s="5">
        <f t="shared" si="1"/>
        <v>100000</v>
      </c>
      <c r="N12" s="5">
        <f t="shared" si="1"/>
        <v>110000</v>
      </c>
      <c r="O12" s="5">
        <f t="shared" si="1"/>
        <v>120000</v>
      </c>
      <c r="P12" s="5">
        <f t="shared" si="1"/>
        <v>130000</v>
      </c>
    </row>
    <row r="13" spans="1:16" x14ac:dyDescent="0.25">
      <c r="A13" t="s">
        <v>53</v>
      </c>
      <c r="B13" s="8">
        <v>90</v>
      </c>
      <c r="C13" s="11">
        <v>0.22</v>
      </c>
      <c r="D13" s="5">
        <v>10000</v>
      </c>
      <c r="E13" s="5">
        <f t="shared" si="1"/>
        <v>20000</v>
      </c>
      <c r="F13" s="5">
        <f t="shared" si="1"/>
        <v>30000</v>
      </c>
      <c r="G13" s="5">
        <f t="shared" si="1"/>
        <v>40000</v>
      </c>
      <c r="H13" s="5">
        <f t="shared" si="1"/>
        <v>50000</v>
      </c>
      <c r="I13" s="5">
        <f t="shared" si="1"/>
        <v>60000</v>
      </c>
      <c r="J13" s="5">
        <f t="shared" si="1"/>
        <v>70000</v>
      </c>
      <c r="K13" s="5">
        <f t="shared" si="1"/>
        <v>80000</v>
      </c>
      <c r="L13" s="5">
        <f t="shared" si="1"/>
        <v>90000</v>
      </c>
      <c r="M13" s="5">
        <f t="shared" si="1"/>
        <v>100000</v>
      </c>
      <c r="N13" s="5">
        <f t="shared" si="1"/>
        <v>110000</v>
      </c>
      <c r="O13" s="5">
        <f t="shared" si="1"/>
        <v>120000</v>
      </c>
      <c r="P13" s="5">
        <f t="shared" si="1"/>
        <v>130000</v>
      </c>
    </row>
    <row r="14" spans="1:16" x14ac:dyDescent="0.25">
      <c r="A14" t="s">
        <v>54</v>
      </c>
      <c r="B14" s="8">
        <v>90</v>
      </c>
      <c r="C14" s="11">
        <v>0.22</v>
      </c>
      <c r="D14" s="5">
        <v>10000</v>
      </c>
      <c r="E14" s="5">
        <f t="shared" si="1"/>
        <v>20000</v>
      </c>
      <c r="F14" s="5">
        <f t="shared" si="1"/>
        <v>30000</v>
      </c>
      <c r="G14" s="5">
        <f t="shared" si="1"/>
        <v>40000</v>
      </c>
      <c r="H14" s="5">
        <f t="shared" si="1"/>
        <v>50000</v>
      </c>
      <c r="I14" s="5">
        <f t="shared" si="1"/>
        <v>60000</v>
      </c>
      <c r="J14" s="5">
        <f t="shared" si="1"/>
        <v>70000</v>
      </c>
      <c r="K14" s="5">
        <f t="shared" si="1"/>
        <v>80000</v>
      </c>
      <c r="L14" s="5">
        <f t="shared" si="1"/>
        <v>90000</v>
      </c>
      <c r="M14" s="5">
        <f t="shared" si="1"/>
        <v>100000</v>
      </c>
      <c r="N14" s="5">
        <f t="shared" si="1"/>
        <v>110000</v>
      </c>
      <c r="O14" s="5">
        <f t="shared" si="1"/>
        <v>120000</v>
      </c>
      <c r="P14" s="5">
        <f t="shared" si="1"/>
        <v>130000</v>
      </c>
    </row>
    <row r="15" spans="1:16" x14ac:dyDescent="0.25">
      <c r="A15" t="s">
        <v>55</v>
      </c>
      <c r="B15" s="8">
        <v>90</v>
      </c>
      <c r="C15" s="11">
        <v>0.22</v>
      </c>
      <c r="D15" s="5">
        <v>10000</v>
      </c>
      <c r="E15" s="5">
        <f t="shared" si="1"/>
        <v>20000</v>
      </c>
      <c r="F15" s="5">
        <f t="shared" si="1"/>
        <v>30000</v>
      </c>
      <c r="G15" s="5">
        <f t="shared" si="1"/>
        <v>40000</v>
      </c>
      <c r="H15" s="5">
        <f t="shared" si="1"/>
        <v>50000</v>
      </c>
      <c r="I15" s="5">
        <f t="shared" si="1"/>
        <v>60000</v>
      </c>
      <c r="J15" s="5">
        <f t="shared" si="1"/>
        <v>70000</v>
      </c>
      <c r="K15" s="5">
        <f t="shared" si="1"/>
        <v>80000</v>
      </c>
      <c r="L15" s="5">
        <f t="shared" si="1"/>
        <v>90000</v>
      </c>
      <c r="M15" s="5">
        <f t="shared" si="1"/>
        <v>100000</v>
      </c>
      <c r="N15" s="5">
        <f t="shared" si="1"/>
        <v>110000</v>
      </c>
      <c r="O15" s="5">
        <f t="shared" si="1"/>
        <v>120000</v>
      </c>
      <c r="P15" s="5">
        <f t="shared" si="1"/>
        <v>130000</v>
      </c>
    </row>
    <row r="17" spans="1:16" x14ac:dyDescent="0.25">
      <c r="A17" t="s">
        <v>56</v>
      </c>
    </row>
    <row r="18" spans="1:16" x14ac:dyDescent="0.25">
      <c r="A18" t="s">
        <v>57</v>
      </c>
      <c r="B18" s="8">
        <v>15</v>
      </c>
      <c r="C18" s="11">
        <v>0.22</v>
      </c>
      <c r="D18" s="5">
        <v>6000</v>
      </c>
      <c r="E18" s="5">
        <f>+D18+9000</f>
        <v>15000</v>
      </c>
      <c r="F18" s="5">
        <f t="shared" ref="F18:P18" si="2">+E18+9000</f>
        <v>24000</v>
      </c>
      <c r="G18" s="5">
        <f t="shared" si="2"/>
        <v>33000</v>
      </c>
      <c r="H18" s="5">
        <f t="shared" si="2"/>
        <v>42000</v>
      </c>
      <c r="I18" s="5">
        <f t="shared" si="2"/>
        <v>51000</v>
      </c>
      <c r="J18" s="5">
        <f t="shared" si="2"/>
        <v>60000</v>
      </c>
      <c r="K18" s="5">
        <f t="shared" si="2"/>
        <v>69000</v>
      </c>
      <c r="L18" s="5">
        <f t="shared" si="2"/>
        <v>78000</v>
      </c>
      <c r="M18" s="5">
        <f t="shared" si="2"/>
        <v>87000</v>
      </c>
      <c r="N18" s="5">
        <f t="shared" si="2"/>
        <v>96000</v>
      </c>
      <c r="O18" s="5">
        <f t="shared" si="2"/>
        <v>105000</v>
      </c>
      <c r="P18" s="5">
        <f t="shared" si="2"/>
        <v>114000</v>
      </c>
    </row>
    <row r="19" spans="1:16" x14ac:dyDescent="0.25">
      <c r="A19" t="s">
        <v>58</v>
      </c>
      <c r="B19" s="8">
        <v>30</v>
      </c>
      <c r="C19" s="11">
        <v>0.22</v>
      </c>
      <c r="D19" s="5">
        <v>6000</v>
      </c>
      <c r="E19" s="5">
        <f t="shared" ref="E19:P27" si="3">+D19+9000</f>
        <v>15000</v>
      </c>
      <c r="F19" s="5">
        <f t="shared" si="3"/>
        <v>24000</v>
      </c>
      <c r="G19" s="5">
        <f t="shared" si="3"/>
        <v>33000</v>
      </c>
      <c r="H19" s="5">
        <f t="shared" si="3"/>
        <v>42000</v>
      </c>
      <c r="I19" s="5">
        <f t="shared" si="3"/>
        <v>51000</v>
      </c>
      <c r="J19" s="5">
        <f t="shared" si="3"/>
        <v>60000</v>
      </c>
      <c r="K19" s="5">
        <f t="shared" si="3"/>
        <v>69000</v>
      </c>
      <c r="L19" s="5">
        <f t="shared" si="3"/>
        <v>78000</v>
      </c>
      <c r="M19" s="5">
        <f t="shared" si="3"/>
        <v>87000</v>
      </c>
      <c r="N19" s="5">
        <f t="shared" si="3"/>
        <v>96000</v>
      </c>
      <c r="O19" s="5">
        <f t="shared" si="3"/>
        <v>105000</v>
      </c>
      <c r="P19" s="5">
        <f t="shared" si="3"/>
        <v>114000</v>
      </c>
    </row>
    <row r="20" spans="1:16" x14ac:dyDescent="0.25">
      <c r="A20" t="s">
        <v>59</v>
      </c>
      <c r="B20" s="8">
        <v>60</v>
      </c>
      <c r="C20" s="11">
        <v>0.22</v>
      </c>
      <c r="D20" s="5">
        <v>6000</v>
      </c>
      <c r="E20" s="5">
        <f t="shared" si="3"/>
        <v>15000</v>
      </c>
      <c r="F20" s="5">
        <f t="shared" si="3"/>
        <v>24000</v>
      </c>
      <c r="G20" s="5">
        <f t="shared" si="3"/>
        <v>33000</v>
      </c>
      <c r="H20" s="5">
        <f t="shared" si="3"/>
        <v>42000</v>
      </c>
      <c r="I20" s="5">
        <f t="shared" si="3"/>
        <v>51000</v>
      </c>
      <c r="J20" s="5">
        <f t="shared" si="3"/>
        <v>60000</v>
      </c>
      <c r="K20" s="5">
        <f t="shared" si="3"/>
        <v>69000</v>
      </c>
      <c r="L20" s="5">
        <f t="shared" si="3"/>
        <v>78000</v>
      </c>
      <c r="M20" s="5">
        <f t="shared" si="3"/>
        <v>87000</v>
      </c>
      <c r="N20" s="5">
        <f t="shared" si="3"/>
        <v>96000</v>
      </c>
      <c r="O20" s="5">
        <f t="shared" si="3"/>
        <v>105000</v>
      </c>
      <c r="P20" s="5">
        <f t="shared" si="3"/>
        <v>114000</v>
      </c>
    </row>
    <row r="21" spans="1:16" x14ac:dyDescent="0.25">
      <c r="A21" t="s">
        <v>60</v>
      </c>
      <c r="B21" s="8">
        <v>75</v>
      </c>
      <c r="C21" s="11">
        <v>0.22</v>
      </c>
      <c r="D21" s="5">
        <v>6000</v>
      </c>
      <c r="E21" s="5">
        <f t="shared" si="3"/>
        <v>15000</v>
      </c>
      <c r="F21" s="5">
        <f t="shared" si="3"/>
        <v>24000</v>
      </c>
      <c r="G21" s="5">
        <f t="shared" si="3"/>
        <v>33000</v>
      </c>
      <c r="H21" s="5">
        <f t="shared" si="3"/>
        <v>42000</v>
      </c>
      <c r="I21" s="5">
        <f t="shared" si="3"/>
        <v>51000</v>
      </c>
      <c r="J21" s="5">
        <f t="shared" si="3"/>
        <v>60000</v>
      </c>
      <c r="K21" s="5">
        <f t="shared" si="3"/>
        <v>69000</v>
      </c>
      <c r="L21" s="5">
        <f t="shared" si="3"/>
        <v>78000</v>
      </c>
      <c r="M21" s="5">
        <f t="shared" si="3"/>
        <v>87000</v>
      </c>
      <c r="N21" s="5">
        <f t="shared" si="3"/>
        <v>96000</v>
      </c>
      <c r="O21" s="5">
        <f t="shared" si="3"/>
        <v>105000</v>
      </c>
      <c r="P21" s="5">
        <f t="shared" si="3"/>
        <v>114000</v>
      </c>
    </row>
    <row r="22" spans="1:16" x14ac:dyDescent="0.25">
      <c r="A22" t="s">
        <v>61</v>
      </c>
      <c r="B22" s="8">
        <v>0</v>
      </c>
      <c r="C22" s="11">
        <v>0.22</v>
      </c>
      <c r="D22" s="5">
        <v>6000</v>
      </c>
      <c r="E22" s="5">
        <f t="shared" si="3"/>
        <v>15000</v>
      </c>
      <c r="F22" s="5">
        <f t="shared" si="3"/>
        <v>24000</v>
      </c>
      <c r="G22" s="5">
        <f t="shared" si="3"/>
        <v>33000</v>
      </c>
      <c r="H22" s="5">
        <f t="shared" si="3"/>
        <v>42000</v>
      </c>
      <c r="I22" s="5">
        <f t="shared" si="3"/>
        <v>51000</v>
      </c>
      <c r="J22" s="5">
        <f t="shared" si="3"/>
        <v>60000</v>
      </c>
      <c r="K22" s="5">
        <f t="shared" si="3"/>
        <v>69000</v>
      </c>
      <c r="L22" s="5">
        <f t="shared" si="3"/>
        <v>78000</v>
      </c>
      <c r="M22" s="5">
        <f t="shared" si="3"/>
        <v>87000</v>
      </c>
      <c r="N22" s="5">
        <f t="shared" si="3"/>
        <v>96000</v>
      </c>
      <c r="O22" s="5">
        <f t="shared" si="3"/>
        <v>105000</v>
      </c>
      <c r="P22" s="5">
        <f t="shared" si="3"/>
        <v>114000</v>
      </c>
    </row>
    <row r="23" spans="1:16" x14ac:dyDescent="0.25">
      <c r="A23" t="s">
        <v>62</v>
      </c>
      <c r="B23" s="8">
        <v>90</v>
      </c>
      <c r="C23" s="11">
        <v>0.22</v>
      </c>
      <c r="D23" s="5">
        <v>6000</v>
      </c>
      <c r="E23" s="5">
        <f t="shared" si="3"/>
        <v>15000</v>
      </c>
      <c r="F23" s="5">
        <f t="shared" si="3"/>
        <v>24000</v>
      </c>
      <c r="G23" s="5">
        <f t="shared" si="3"/>
        <v>33000</v>
      </c>
      <c r="H23" s="5">
        <f t="shared" si="3"/>
        <v>42000</v>
      </c>
      <c r="I23" s="5">
        <f t="shared" si="3"/>
        <v>51000</v>
      </c>
      <c r="J23" s="5">
        <f t="shared" si="3"/>
        <v>60000</v>
      </c>
      <c r="K23" s="5">
        <f t="shared" si="3"/>
        <v>69000</v>
      </c>
      <c r="L23" s="5">
        <f t="shared" si="3"/>
        <v>78000</v>
      </c>
      <c r="M23" s="5">
        <f t="shared" si="3"/>
        <v>87000</v>
      </c>
      <c r="N23" s="5">
        <f t="shared" si="3"/>
        <v>96000</v>
      </c>
      <c r="O23" s="5">
        <f t="shared" si="3"/>
        <v>105000</v>
      </c>
      <c r="P23" s="5">
        <f t="shared" si="3"/>
        <v>114000</v>
      </c>
    </row>
    <row r="24" spans="1:16" x14ac:dyDescent="0.25">
      <c r="A24" t="s">
        <v>63</v>
      </c>
      <c r="B24" s="8">
        <v>90</v>
      </c>
      <c r="C24" s="11">
        <v>0.22</v>
      </c>
      <c r="D24" s="5">
        <v>6000</v>
      </c>
      <c r="E24" s="5">
        <f t="shared" si="3"/>
        <v>15000</v>
      </c>
      <c r="F24" s="5">
        <f t="shared" si="3"/>
        <v>24000</v>
      </c>
      <c r="G24" s="5">
        <f t="shared" si="3"/>
        <v>33000</v>
      </c>
      <c r="H24" s="5">
        <f t="shared" si="3"/>
        <v>42000</v>
      </c>
      <c r="I24" s="5">
        <f t="shared" si="3"/>
        <v>51000</v>
      </c>
      <c r="J24" s="5">
        <f t="shared" si="3"/>
        <v>60000</v>
      </c>
      <c r="K24" s="5">
        <f t="shared" si="3"/>
        <v>69000</v>
      </c>
      <c r="L24" s="5">
        <f t="shared" si="3"/>
        <v>78000</v>
      </c>
      <c r="M24" s="5">
        <f t="shared" si="3"/>
        <v>87000</v>
      </c>
      <c r="N24" s="5">
        <f t="shared" si="3"/>
        <v>96000</v>
      </c>
      <c r="O24" s="5">
        <f t="shared" si="3"/>
        <v>105000</v>
      </c>
      <c r="P24" s="5">
        <f t="shared" si="3"/>
        <v>114000</v>
      </c>
    </row>
    <row r="25" spans="1:16" x14ac:dyDescent="0.25">
      <c r="A25" t="s">
        <v>64</v>
      </c>
      <c r="B25" s="8">
        <v>90</v>
      </c>
      <c r="C25" s="11">
        <v>0.22</v>
      </c>
      <c r="D25" s="5">
        <v>6000</v>
      </c>
      <c r="E25" s="5">
        <f t="shared" si="3"/>
        <v>15000</v>
      </c>
      <c r="F25" s="5">
        <f t="shared" si="3"/>
        <v>24000</v>
      </c>
      <c r="G25" s="5">
        <f t="shared" si="3"/>
        <v>33000</v>
      </c>
      <c r="H25" s="5">
        <f t="shared" si="3"/>
        <v>42000</v>
      </c>
      <c r="I25" s="5">
        <f t="shared" si="3"/>
        <v>51000</v>
      </c>
      <c r="J25" s="5">
        <f t="shared" si="3"/>
        <v>60000</v>
      </c>
      <c r="K25" s="5">
        <f t="shared" si="3"/>
        <v>69000</v>
      </c>
      <c r="L25" s="5">
        <f t="shared" si="3"/>
        <v>78000</v>
      </c>
      <c r="M25" s="5">
        <f t="shared" si="3"/>
        <v>87000</v>
      </c>
      <c r="N25" s="5">
        <f t="shared" si="3"/>
        <v>96000</v>
      </c>
      <c r="O25" s="5">
        <f t="shared" si="3"/>
        <v>105000</v>
      </c>
      <c r="P25" s="5">
        <f t="shared" si="3"/>
        <v>114000</v>
      </c>
    </row>
    <row r="26" spans="1:16" x14ac:dyDescent="0.25">
      <c r="A26" t="s">
        <v>65</v>
      </c>
      <c r="B26" s="8">
        <v>90</v>
      </c>
      <c r="C26" s="11">
        <v>0.22</v>
      </c>
      <c r="D26" s="5">
        <v>6000</v>
      </c>
      <c r="E26" s="5">
        <f t="shared" si="3"/>
        <v>15000</v>
      </c>
      <c r="F26" s="5">
        <f t="shared" si="3"/>
        <v>24000</v>
      </c>
      <c r="G26" s="5">
        <f t="shared" si="3"/>
        <v>33000</v>
      </c>
      <c r="H26" s="5">
        <f t="shared" si="3"/>
        <v>42000</v>
      </c>
      <c r="I26" s="5">
        <f t="shared" si="3"/>
        <v>51000</v>
      </c>
      <c r="J26" s="5">
        <f t="shared" si="3"/>
        <v>60000</v>
      </c>
      <c r="K26" s="5">
        <f t="shared" si="3"/>
        <v>69000</v>
      </c>
      <c r="L26" s="5">
        <f t="shared" si="3"/>
        <v>78000</v>
      </c>
      <c r="M26" s="5">
        <f t="shared" si="3"/>
        <v>87000</v>
      </c>
      <c r="N26" s="5">
        <f t="shared" si="3"/>
        <v>96000</v>
      </c>
      <c r="O26" s="5">
        <f t="shared" si="3"/>
        <v>105000</v>
      </c>
      <c r="P26" s="5">
        <f t="shared" si="3"/>
        <v>114000</v>
      </c>
    </row>
    <row r="27" spans="1:16" x14ac:dyDescent="0.25">
      <c r="A27" t="s">
        <v>66</v>
      </c>
      <c r="B27" s="8">
        <v>90</v>
      </c>
      <c r="C27" s="11">
        <v>0.22</v>
      </c>
      <c r="D27" s="5">
        <v>6000</v>
      </c>
      <c r="E27" s="5">
        <f t="shared" si="3"/>
        <v>15000</v>
      </c>
      <c r="F27" s="5">
        <f t="shared" si="3"/>
        <v>24000</v>
      </c>
      <c r="G27" s="5">
        <f t="shared" si="3"/>
        <v>33000</v>
      </c>
      <c r="H27" s="5">
        <f t="shared" si="3"/>
        <v>42000</v>
      </c>
      <c r="I27" s="5">
        <f t="shared" si="3"/>
        <v>51000</v>
      </c>
      <c r="J27" s="5">
        <f t="shared" si="3"/>
        <v>60000</v>
      </c>
      <c r="K27" s="5">
        <f t="shared" si="3"/>
        <v>69000</v>
      </c>
      <c r="L27" s="5">
        <f t="shared" si="3"/>
        <v>78000</v>
      </c>
      <c r="M27" s="5">
        <f t="shared" si="3"/>
        <v>87000</v>
      </c>
      <c r="N27" s="5">
        <f t="shared" si="3"/>
        <v>96000</v>
      </c>
      <c r="O27" s="5">
        <f t="shared" si="3"/>
        <v>105000</v>
      </c>
      <c r="P27" s="5">
        <f t="shared" si="3"/>
        <v>114000</v>
      </c>
    </row>
    <row r="29" spans="1:16" x14ac:dyDescent="0.25">
      <c r="A29" t="s">
        <v>71</v>
      </c>
      <c r="B29" s="8">
        <v>15</v>
      </c>
      <c r="C29" s="8"/>
      <c r="D29" s="5">
        <v>1000</v>
      </c>
      <c r="E29" s="5">
        <f>+D29+2000</f>
        <v>3000</v>
      </c>
      <c r="F29" s="5">
        <f t="shared" ref="F29:P29" si="4">+E29+2000</f>
        <v>5000</v>
      </c>
      <c r="G29" s="5">
        <f t="shared" si="4"/>
        <v>7000</v>
      </c>
      <c r="H29" s="5">
        <f t="shared" si="4"/>
        <v>9000</v>
      </c>
      <c r="I29" s="5">
        <f t="shared" si="4"/>
        <v>11000</v>
      </c>
      <c r="J29" s="5">
        <f t="shared" si="4"/>
        <v>13000</v>
      </c>
      <c r="K29" s="5">
        <f t="shared" si="4"/>
        <v>15000</v>
      </c>
      <c r="L29" s="5">
        <f t="shared" si="4"/>
        <v>17000</v>
      </c>
      <c r="M29" s="5">
        <f t="shared" si="4"/>
        <v>19000</v>
      </c>
      <c r="N29" s="5">
        <f t="shared" si="4"/>
        <v>21000</v>
      </c>
      <c r="O29" s="5">
        <f t="shared" si="4"/>
        <v>23000</v>
      </c>
      <c r="P29" s="5">
        <f t="shared" si="4"/>
        <v>25000</v>
      </c>
    </row>
    <row r="30" spans="1:16" x14ac:dyDescent="0.25">
      <c r="A30" t="s">
        <v>72</v>
      </c>
      <c r="B30" s="8">
        <v>30</v>
      </c>
      <c r="C30" s="8"/>
      <c r="D30" s="5">
        <v>1000</v>
      </c>
      <c r="E30" s="5">
        <f t="shared" ref="E30:P30" si="5">+D30+2000</f>
        <v>3000</v>
      </c>
      <c r="F30" s="5">
        <f t="shared" si="5"/>
        <v>5000</v>
      </c>
      <c r="G30" s="5">
        <f t="shared" si="5"/>
        <v>7000</v>
      </c>
      <c r="H30" s="5">
        <f t="shared" si="5"/>
        <v>9000</v>
      </c>
      <c r="I30" s="5">
        <f t="shared" si="5"/>
        <v>11000</v>
      </c>
      <c r="J30" s="5">
        <f t="shared" si="5"/>
        <v>13000</v>
      </c>
      <c r="K30" s="5">
        <f t="shared" si="5"/>
        <v>15000</v>
      </c>
      <c r="L30" s="5">
        <f t="shared" si="5"/>
        <v>17000</v>
      </c>
      <c r="M30" s="5">
        <f t="shared" si="5"/>
        <v>19000</v>
      </c>
      <c r="N30" s="5">
        <f t="shared" si="5"/>
        <v>21000</v>
      </c>
      <c r="O30" s="5">
        <f t="shared" si="5"/>
        <v>23000</v>
      </c>
      <c r="P30" s="5">
        <f t="shared" si="5"/>
        <v>25000</v>
      </c>
    </row>
    <row r="31" spans="1:16" x14ac:dyDescent="0.25">
      <c r="A31" t="s">
        <v>44</v>
      </c>
      <c r="B31" s="8">
        <v>60</v>
      </c>
      <c r="C31" s="8"/>
      <c r="D31" s="5">
        <v>1000</v>
      </c>
      <c r="E31" s="5">
        <f>+D31+1000</f>
        <v>2000</v>
      </c>
      <c r="F31" s="5">
        <f t="shared" ref="F31:P31" si="6">+E31+1000</f>
        <v>3000</v>
      </c>
      <c r="G31" s="5">
        <f t="shared" si="6"/>
        <v>4000</v>
      </c>
      <c r="H31" s="5">
        <f t="shared" si="6"/>
        <v>5000</v>
      </c>
      <c r="I31" s="5">
        <f t="shared" si="6"/>
        <v>6000</v>
      </c>
      <c r="J31" s="5">
        <f t="shared" si="6"/>
        <v>7000</v>
      </c>
      <c r="K31" s="5">
        <f t="shared" si="6"/>
        <v>8000</v>
      </c>
      <c r="L31" s="5">
        <f t="shared" si="6"/>
        <v>9000</v>
      </c>
      <c r="M31" s="5">
        <f t="shared" si="6"/>
        <v>10000</v>
      </c>
      <c r="N31" s="5">
        <f t="shared" si="6"/>
        <v>11000</v>
      </c>
      <c r="O31" s="5">
        <f t="shared" si="6"/>
        <v>12000</v>
      </c>
      <c r="P31" s="5">
        <f t="shared" si="6"/>
        <v>13000</v>
      </c>
    </row>
    <row r="32" spans="1:16" x14ac:dyDescent="0.25">
      <c r="A32" t="s">
        <v>44</v>
      </c>
      <c r="B32" s="8">
        <v>75</v>
      </c>
      <c r="C32" s="8"/>
      <c r="D32" s="5">
        <v>1000</v>
      </c>
      <c r="E32" s="5">
        <f t="shared" ref="E32:P46" si="7">+D32+1000</f>
        <v>2000</v>
      </c>
      <c r="F32" s="5">
        <f t="shared" si="7"/>
        <v>3000</v>
      </c>
      <c r="G32" s="5">
        <f t="shared" si="7"/>
        <v>4000</v>
      </c>
      <c r="H32" s="5">
        <f t="shared" si="7"/>
        <v>5000</v>
      </c>
      <c r="I32" s="5">
        <f t="shared" si="7"/>
        <v>6000</v>
      </c>
      <c r="J32" s="5">
        <f t="shared" si="7"/>
        <v>7000</v>
      </c>
      <c r="K32" s="5">
        <f t="shared" si="7"/>
        <v>8000</v>
      </c>
      <c r="L32" s="5">
        <f t="shared" si="7"/>
        <v>9000</v>
      </c>
      <c r="M32" s="5">
        <f t="shared" si="7"/>
        <v>10000</v>
      </c>
      <c r="N32" s="5">
        <f t="shared" si="7"/>
        <v>11000</v>
      </c>
      <c r="O32" s="5">
        <f t="shared" si="7"/>
        <v>12000</v>
      </c>
      <c r="P32" s="5">
        <f t="shared" si="7"/>
        <v>13000</v>
      </c>
    </row>
    <row r="33" spans="1:16" x14ac:dyDescent="0.25">
      <c r="A33" t="s">
        <v>44</v>
      </c>
      <c r="B33" s="8">
        <v>0</v>
      </c>
      <c r="C33" s="8"/>
      <c r="D33" s="5">
        <v>1000</v>
      </c>
      <c r="E33" s="5">
        <f t="shared" si="7"/>
        <v>2000</v>
      </c>
      <c r="F33" s="5">
        <f t="shared" si="7"/>
        <v>3000</v>
      </c>
      <c r="G33" s="5">
        <f t="shared" si="7"/>
        <v>4000</v>
      </c>
      <c r="H33" s="5">
        <f t="shared" si="7"/>
        <v>5000</v>
      </c>
      <c r="I33" s="5">
        <f t="shared" si="7"/>
        <v>6000</v>
      </c>
      <c r="J33" s="5">
        <f t="shared" si="7"/>
        <v>7000</v>
      </c>
      <c r="K33" s="5">
        <f t="shared" si="7"/>
        <v>8000</v>
      </c>
      <c r="L33" s="5">
        <f t="shared" si="7"/>
        <v>9000</v>
      </c>
      <c r="M33" s="5">
        <f t="shared" si="7"/>
        <v>10000</v>
      </c>
      <c r="N33" s="5">
        <f t="shared" si="7"/>
        <v>11000</v>
      </c>
      <c r="O33" s="5">
        <f t="shared" si="7"/>
        <v>12000</v>
      </c>
      <c r="P33" s="5">
        <f t="shared" si="7"/>
        <v>13000</v>
      </c>
    </row>
    <row r="34" spans="1:16" x14ac:dyDescent="0.25">
      <c r="A34" t="s">
        <v>44</v>
      </c>
      <c r="B34" s="8">
        <v>90</v>
      </c>
      <c r="C34" s="8"/>
      <c r="D34" s="5">
        <v>1000</v>
      </c>
      <c r="E34" s="5">
        <f t="shared" si="7"/>
        <v>2000</v>
      </c>
      <c r="F34" s="5">
        <f t="shared" si="7"/>
        <v>3000</v>
      </c>
      <c r="G34" s="5">
        <f t="shared" si="7"/>
        <v>4000</v>
      </c>
      <c r="H34" s="5">
        <f t="shared" si="7"/>
        <v>5000</v>
      </c>
      <c r="I34" s="5">
        <f t="shared" si="7"/>
        <v>6000</v>
      </c>
      <c r="J34" s="5">
        <f t="shared" si="7"/>
        <v>7000</v>
      </c>
      <c r="K34" s="5">
        <f t="shared" si="7"/>
        <v>8000</v>
      </c>
      <c r="L34" s="5">
        <f t="shared" si="7"/>
        <v>9000</v>
      </c>
      <c r="M34" s="5">
        <f t="shared" si="7"/>
        <v>10000</v>
      </c>
      <c r="N34" s="5">
        <f t="shared" si="7"/>
        <v>11000</v>
      </c>
      <c r="O34" s="5">
        <f t="shared" si="7"/>
        <v>12000</v>
      </c>
      <c r="P34" s="5">
        <f t="shared" si="7"/>
        <v>13000</v>
      </c>
    </row>
    <row r="35" spans="1:16" x14ac:dyDescent="0.25">
      <c r="A35" t="s">
        <v>44</v>
      </c>
      <c r="B35" s="8">
        <v>90</v>
      </c>
      <c r="C35" s="8"/>
      <c r="D35" s="5">
        <v>1000</v>
      </c>
      <c r="E35" s="5">
        <f t="shared" si="7"/>
        <v>2000</v>
      </c>
      <c r="F35" s="5">
        <f t="shared" si="7"/>
        <v>3000</v>
      </c>
      <c r="G35" s="5">
        <f t="shared" si="7"/>
        <v>4000</v>
      </c>
      <c r="H35" s="5">
        <f t="shared" si="7"/>
        <v>5000</v>
      </c>
      <c r="I35" s="5">
        <f t="shared" si="7"/>
        <v>6000</v>
      </c>
      <c r="J35" s="5">
        <f t="shared" si="7"/>
        <v>7000</v>
      </c>
      <c r="K35" s="5">
        <f t="shared" si="7"/>
        <v>8000</v>
      </c>
      <c r="L35" s="5">
        <f t="shared" si="7"/>
        <v>9000</v>
      </c>
      <c r="M35" s="5">
        <f t="shared" si="7"/>
        <v>10000</v>
      </c>
      <c r="N35" s="5">
        <f t="shared" si="7"/>
        <v>11000</v>
      </c>
      <c r="O35" s="5">
        <f t="shared" si="7"/>
        <v>12000</v>
      </c>
      <c r="P35" s="5">
        <f t="shared" si="7"/>
        <v>13000</v>
      </c>
    </row>
    <row r="36" spans="1:16" x14ac:dyDescent="0.25">
      <c r="A36" t="s">
        <v>44</v>
      </c>
      <c r="B36" s="8">
        <v>90</v>
      </c>
      <c r="C36" s="8"/>
      <c r="D36" s="5">
        <v>1000</v>
      </c>
      <c r="E36" s="5">
        <f t="shared" si="7"/>
        <v>2000</v>
      </c>
      <c r="F36" s="5">
        <f t="shared" si="7"/>
        <v>3000</v>
      </c>
      <c r="G36" s="5">
        <f t="shared" si="7"/>
        <v>4000</v>
      </c>
      <c r="H36" s="5">
        <f t="shared" si="7"/>
        <v>5000</v>
      </c>
      <c r="I36" s="5">
        <f t="shared" si="7"/>
        <v>6000</v>
      </c>
      <c r="J36" s="5">
        <f t="shared" si="7"/>
        <v>7000</v>
      </c>
      <c r="K36" s="5">
        <f t="shared" si="7"/>
        <v>8000</v>
      </c>
      <c r="L36" s="5">
        <f t="shared" si="7"/>
        <v>9000</v>
      </c>
      <c r="M36" s="5">
        <f t="shared" si="7"/>
        <v>10000</v>
      </c>
      <c r="N36" s="5">
        <f t="shared" si="7"/>
        <v>11000</v>
      </c>
      <c r="O36" s="5">
        <f t="shared" si="7"/>
        <v>12000</v>
      </c>
      <c r="P36" s="5">
        <f t="shared" si="7"/>
        <v>13000</v>
      </c>
    </row>
    <row r="37" spans="1:16" x14ac:dyDescent="0.25">
      <c r="A37" t="s">
        <v>44</v>
      </c>
      <c r="B37" s="8">
        <v>90</v>
      </c>
      <c r="C37" s="8"/>
      <c r="D37" s="5">
        <v>1000</v>
      </c>
      <c r="E37" s="5">
        <f t="shared" si="7"/>
        <v>2000</v>
      </c>
      <c r="F37" s="5">
        <f t="shared" si="7"/>
        <v>3000</v>
      </c>
      <c r="G37" s="5">
        <f t="shared" si="7"/>
        <v>4000</v>
      </c>
      <c r="H37" s="5">
        <f t="shared" si="7"/>
        <v>5000</v>
      </c>
      <c r="I37" s="5">
        <f t="shared" si="7"/>
        <v>6000</v>
      </c>
      <c r="J37" s="5">
        <f t="shared" si="7"/>
        <v>7000</v>
      </c>
      <c r="K37" s="5">
        <f t="shared" si="7"/>
        <v>8000</v>
      </c>
      <c r="L37" s="5">
        <f t="shared" si="7"/>
        <v>9000</v>
      </c>
      <c r="M37" s="5">
        <f t="shared" si="7"/>
        <v>10000</v>
      </c>
      <c r="N37" s="5">
        <f t="shared" si="7"/>
        <v>11000</v>
      </c>
      <c r="O37" s="5">
        <f t="shared" si="7"/>
        <v>12000</v>
      </c>
      <c r="P37" s="5">
        <f t="shared" si="7"/>
        <v>13000</v>
      </c>
    </row>
    <row r="38" spans="1:16" x14ac:dyDescent="0.25">
      <c r="A38" t="s">
        <v>44</v>
      </c>
      <c r="B38" s="8">
        <v>90</v>
      </c>
      <c r="C38" s="8"/>
      <c r="D38" s="5">
        <v>1000</v>
      </c>
      <c r="E38" s="5">
        <f t="shared" si="7"/>
        <v>2000</v>
      </c>
      <c r="F38" s="5">
        <f t="shared" si="7"/>
        <v>3000</v>
      </c>
      <c r="G38" s="5">
        <f t="shared" si="7"/>
        <v>4000</v>
      </c>
      <c r="H38" s="5">
        <f t="shared" si="7"/>
        <v>5000</v>
      </c>
      <c r="I38" s="5">
        <f t="shared" si="7"/>
        <v>6000</v>
      </c>
      <c r="J38" s="5">
        <f t="shared" si="7"/>
        <v>7000</v>
      </c>
      <c r="K38" s="5">
        <f t="shared" si="7"/>
        <v>8000</v>
      </c>
      <c r="L38" s="5">
        <f t="shared" si="7"/>
        <v>9000</v>
      </c>
      <c r="M38" s="5">
        <f t="shared" si="7"/>
        <v>10000</v>
      </c>
      <c r="N38" s="5">
        <f t="shared" si="7"/>
        <v>11000</v>
      </c>
      <c r="O38" s="5">
        <f t="shared" si="7"/>
        <v>12000</v>
      </c>
      <c r="P38" s="5">
        <f t="shared" si="7"/>
        <v>13000</v>
      </c>
    </row>
    <row r="39" spans="1:16" x14ac:dyDescent="0.25">
      <c r="A39" t="s">
        <v>44</v>
      </c>
      <c r="B39" s="8">
        <v>0</v>
      </c>
      <c r="C39" s="8"/>
      <c r="D39" s="5">
        <v>1000</v>
      </c>
      <c r="E39" s="5">
        <f t="shared" si="7"/>
        <v>2000</v>
      </c>
      <c r="F39" s="5">
        <f t="shared" si="7"/>
        <v>3000</v>
      </c>
      <c r="G39" s="5">
        <f t="shared" si="7"/>
        <v>4000</v>
      </c>
      <c r="H39" s="5">
        <f t="shared" si="7"/>
        <v>5000</v>
      </c>
      <c r="I39" s="5">
        <f t="shared" si="7"/>
        <v>6000</v>
      </c>
      <c r="J39" s="5">
        <f t="shared" si="7"/>
        <v>7000</v>
      </c>
      <c r="K39" s="5">
        <f t="shared" si="7"/>
        <v>8000</v>
      </c>
      <c r="L39" s="5">
        <f t="shared" si="7"/>
        <v>9000</v>
      </c>
      <c r="M39" s="5">
        <f t="shared" si="7"/>
        <v>10000</v>
      </c>
      <c r="N39" s="5">
        <f t="shared" si="7"/>
        <v>11000</v>
      </c>
      <c r="O39" s="5">
        <f t="shared" si="7"/>
        <v>12000</v>
      </c>
      <c r="P39" s="5">
        <f t="shared" si="7"/>
        <v>13000</v>
      </c>
    </row>
    <row r="40" spans="1:16" x14ac:dyDescent="0.25">
      <c r="A40" t="s">
        <v>44</v>
      </c>
      <c r="B40" s="8">
        <v>0</v>
      </c>
      <c r="C40" s="8"/>
      <c r="D40" s="5">
        <v>1000</v>
      </c>
      <c r="E40" s="5">
        <f t="shared" si="7"/>
        <v>2000</v>
      </c>
      <c r="F40" s="5">
        <f t="shared" si="7"/>
        <v>3000</v>
      </c>
      <c r="G40" s="5">
        <f t="shared" si="7"/>
        <v>4000</v>
      </c>
      <c r="H40" s="5">
        <f t="shared" si="7"/>
        <v>5000</v>
      </c>
      <c r="I40" s="5">
        <f t="shared" si="7"/>
        <v>6000</v>
      </c>
      <c r="J40" s="5">
        <f t="shared" si="7"/>
        <v>7000</v>
      </c>
      <c r="K40" s="5">
        <f t="shared" si="7"/>
        <v>8000</v>
      </c>
      <c r="L40" s="5">
        <f t="shared" si="7"/>
        <v>9000</v>
      </c>
      <c r="M40" s="5">
        <f t="shared" si="7"/>
        <v>10000</v>
      </c>
      <c r="N40" s="5">
        <f t="shared" si="7"/>
        <v>11000</v>
      </c>
      <c r="O40" s="5">
        <f t="shared" si="7"/>
        <v>12000</v>
      </c>
      <c r="P40" s="5">
        <f t="shared" si="7"/>
        <v>13000</v>
      </c>
    </row>
    <row r="41" spans="1:16" x14ac:dyDescent="0.25">
      <c r="A41" t="s">
        <v>44</v>
      </c>
      <c r="B41" s="8">
        <v>0</v>
      </c>
      <c r="C41" s="8"/>
      <c r="D41" s="5">
        <v>1000</v>
      </c>
      <c r="E41" s="5">
        <f t="shared" si="7"/>
        <v>2000</v>
      </c>
      <c r="F41" s="5">
        <f t="shared" si="7"/>
        <v>3000</v>
      </c>
      <c r="G41" s="5">
        <f t="shared" si="7"/>
        <v>4000</v>
      </c>
      <c r="H41" s="5">
        <f t="shared" si="7"/>
        <v>5000</v>
      </c>
      <c r="I41" s="5">
        <f t="shared" si="7"/>
        <v>6000</v>
      </c>
      <c r="J41" s="5">
        <f t="shared" si="7"/>
        <v>7000</v>
      </c>
      <c r="K41" s="5">
        <f t="shared" si="7"/>
        <v>8000</v>
      </c>
      <c r="L41" s="5">
        <f t="shared" si="7"/>
        <v>9000</v>
      </c>
      <c r="M41" s="5">
        <f t="shared" si="7"/>
        <v>10000</v>
      </c>
      <c r="N41" s="5">
        <f t="shared" si="7"/>
        <v>11000</v>
      </c>
      <c r="O41" s="5">
        <f t="shared" si="7"/>
        <v>12000</v>
      </c>
      <c r="P41" s="5">
        <f t="shared" si="7"/>
        <v>13000</v>
      </c>
    </row>
    <row r="42" spans="1:16" x14ac:dyDescent="0.25">
      <c r="A42" t="s">
        <v>44</v>
      </c>
      <c r="B42" s="8">
        <v>0</v>
      </c>
      <c r="C42" s="8"/>
      <c r="D42" s="5">
        <v>1000</v>
      </c>
      <c r="E42" s="5">
        <f t="shared" si="7"/>
        <v>2000</v>
      </c>
      <c r="F42" s="5">
        <f t="shared" si="7"/>
        <v>3000</v>
      </c>
      <c r="G42" s="5">
        <f t="shared" si="7"/>
        <v>4000</v>
      </c>
      <c r="H42" s="5">
        <f t="shared" si="7"/>
        <v>5000</v>
      </c>
      <c r="I42" s="5">
        <f t="shared" si="7"/>
        <v>6000</v>
      </c>
      <c r="J42" s="5">
        <f t="shared" si="7"/>
        <v>7000</v>
      </c>
      <c r="K42" s="5">
        <f t="shared" si="7"/>
        <v>8000</v>
      </c>
      <c r="L42" s="5">
        <f t="shared" si="7"/>
        <v>9000</v>
      </c>
      <c r="M42" s="5">
        <f t="shared" si="7"/>
        <v>10000</v>
      </c>
      <c r="N42" s="5">
        <f t="shared" si="7"/>
        <v>11000</v>
      </c>
      <c r="O42" s="5">
        <f t="shared" si="7"/>
        <v>12000</v>
      </c>
      <c r="P42" s="5">
        <f t="shared" si="7"/>
        <v>13000</v>
      </c>
    </row>
    <row r="43" spans="1:16" x14ac:dyDescent="0.25">
      <c r="A43" t="s">
        <v>44</v>
      </c>
      <c r="B43" s="8">
        <v>0</v>
      </c>
      <c r="C43" s="8"/>
      <c r="D43" s="5">
        <v>1000</v>
      </c>
      <c r="E43" s="5">
        <f t="shared" si="7"/>
        <v>2000</v>
      </c>
      <c r="F43" s="5">
        <f t="shared" si="7"/>
        <v>3000</v>
      </c>
      <c r="G43" s="5">
        <f t="shared" si="7"/>
        <v>4000</v>
      </c>
      <c r="H43" s="5">
        <f t="shared" si="7"/>
        <v>5000</v>
      </c>
      <c r="I43" s="5">
        <f t="shared" si="7"/>
        <v>6000</v>
      </c>
      <c r="J43" s="5">
        <f t="shared" si="7"/>
        <v>7000</v>
      </c>
      <c r="K43" s="5">
        <f t="shared" si="7"/>
        <v>8000</v>
      </c>
      <c r="L43" s="5">
        <f t="shared" si="7"/>
        <v>9000</v>
      </c>
      <c r="M43" s="5">
        <f t="shared" si="7"/>
        <v>10000</v>
      </c>
      <c r="N43" s="5">
        <f t="shared" si="7"/>
        <v>11000</v>
      </c>
      <c r="O43" s="5">
        <f t="shared" si="7"/>
        <v>12000</v>
      </c>
      <c r="P43" s="5">
        <f t="shared" si="7"/>
        <v>13000</v>
      </c>
    </row>
    <row r="44" spans="1:16" x14ac:dyDescent="0.25">
      <c r="A44" t="s">
        <v>44</v>
      </c>
      <c r="B44" s="8">
        <v>0</v>
      </c>
      <c r="C44" s="8"/>
      <c r="D44" s="5">
        <v>1000</v>
      </c>
      <c r="E44" s="5">
        <f t="shared" si="7"/>
        <v>2000</v>
      </c>
      <c r="F44" s="5">
        <f t="shared" si="7"/>
        <v>3000</v>
      </c>
      <c r="G44" s="5">
        <f t="shared" si="7"/>
        <v>4000</v>
      </c>
      <c r="H44" s="5">
        <f t="shared" si="7"/>
        <v>5000</v>
      </c>
      <c r="I44" s="5">
        <f t="shared" si="7"/>
        <v>6000</v>
      </c>
      <c r="J44" s="5">
        <f t="shared" si="7"/>
        <v>7000</v>
      </c>
      <c r="K44" s="5">
        <f t="shared" si="7"/>
        <v>8000</v>
      </c>
      <c r="L44" s="5">
        <f t="shared" si="7"/>
        <v>9000</v>
      </c>
      <c r="M44" s="5">
        <f t="shared" si="7"/>
        <v>10000</v>
      </c>
      <c r="N44" s="5">
        <f t="shared" si="7"/>
        <v>11000</v>
      </c>
      <c r="O44" s="5">
        <f t="shared" si="7"/>
        <v>12000</v>
      </c>
      <c r="P44" s="5">
        <f t="shared" si="7"/>
        <v>13000</v>
      </c>
    </row>
    <row r="45" spans="1:16" x14ac:dyDescent="0.25">
      <c r="A45" t="s">
        <v>44</v>
      </c>
      <c r="B45" s="8">
        <v>0</v>
      </c>
      <c r="C45" s="8"/>
      <c r="D45" s="5">
        <v>1000</v>
      </c>
      <c r="E45" s="5">
        <f t="shared" si="7"/>
        <v>2000</v>
      </c>
      <c r="F45" s="5">
        <f t="shared" si="7"/>
        <v>3000</v>
      </c>
      <c r="G45" s="5">
        <f t="shared" si="7"/>
        <v>4000</v>
      </c>
      <c r="H45" s="5">
        <f t="shared" si="7"/>
        <v>5000</v>
      </c>
      <c r="I45" s="5">
        <f t="shared" si="7"/>
        <v>6000</v>
      </c>
      <c r="J45" s="5">
        <f t="shared" si="7"/>
        <v>7000</v>
      </c>
      <c r="K45" s="5">
        <f t="shared" si="7"/>
        <v>8000</v>
      </c>
      <c r="L45" s="5">
        <f t="shared" si="7"/>
        <v>9000</v>
      </c>
      <c r="M45" s="5">
        <f t="shared" si="7"/>
        <v>10000</v>
      </c>
      <c r="N45" s="5">
        <f t="shared" si="7"/>
        <v>11000</v>
      </c>
      <c r="O45" s="5">
        <f t="shared" si="7"/>
        <v>12000</v>
      </c>
      <c r="P45" s="5">
        <f t="shared" si="7"/>
        <v>13000</v>
      </c>
    </row>
    <row r="46" spans="1:16" x14ac:dyDescent="0.25">
      <c r="A46" t="s">
        <v>44</v>
      </c>
      <c r="B46" s="8">
        <v>0</v>
      </c>
      <c r="C46" s="8"/>
      <c r="D46" s="5">
        <v>1000</v>
      </c>
      <c r="E46" s="5">
        <f t="shared" si="7"/>
        <v>2000</v>
      </c>
      <c r="F46" s="5">
        <f t="shared" si="7"/>
        <v>3000</v>
      </c>
      <c r="G46" s="5">
        <f t="shared" si="7"/>
        <v>4000</v>
      </c>
      <c r="H46" s="5">
        <f t="shared" si="7"/>
        <v>5000</v>
      </c>
      <c r="I46" s="5">
        <f t="shared" si="7"/>
        <v>6000</v>
      </c>
      <c r="J46" s="5">
        <f t="shared" si="7"/>
        <v>7000</v>
      </c>
      <c r="K46" s="5">
        <f t="shared" si="7"/>
        <v>8000</v>
      </c>
      <c r="L46" s="5">
        <f t="shared" si="7"/>
        <v>9000</v>
      </c>
      <c r="M46" s="5">
        <f t="shared" si="7"/>
        <v>10000</v>
      </c>
      <c r="N46" s="5">
        <f t="shared" si="7"/>
        <v>11000</v>
      </c>
      <c r="O46" s="5">
        <f t="shared" si="7"/>
        <v>12000</v>
      </c>
      <c r="P46" s="5">
        <f t="shared" si="7"/>
        <v>13000</v>
      </c>
    </row>
    <row r="48" spans="1:16" x14ac:dyDescent="0.25">
      <c r="A48" t="s">
        <v>67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25">
      <c r="A49" t="s">
        <v>68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hyperlinks>
    <hyperlink ref="A1" location="Indice!A1" display="Indic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App!$C$2:$C$9</xm:f>
          </x14:formula1>
          <xm:sqref>B39:B46</xm:sqref>
        </x14:dataValidation>
        <x14:dataValidation type="list" allowBlank="1" showInputMessage="1" showErrorMessage="1">
          <x14:formula1>
            <xm:f>App!$C$2:$C$8</xm:f>
          </x14:formula1>
          <xm:sqref>B6:B15 B18:B27 B29:B38</xm:sqref>
        </x14:dataValidation>
        <x14:dataValidation type="list" allowBlank="1" showInputMessage="1" showErrorMessage="1">
          <x14:formula1>
            <xm:f>App!$C$12:$C$13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50"/>
  <sheetViews>
    <sheetView showGridLines="0" workbookViewId="0">
      <selection activeCell="C1" sqref="C1"/>
    </sheetView>
  </sheetViews>
  <sheetFormatPr defaultRowHeight="15" x14ac:dyDescent="0.25"/>
  <cols>
    <col min="3" max="3" width="37.42578125" bestFit="1" customWidth="1"/>
    <col min="4" max="5" width="11.5703125" bestFit="1" customWidth="1"/>
    <col min="6" max="6" width="12" customWidth="1"/>
    <col min="7" max="7" width="11.5703125" customWidth="1"/>
    <col min="8" max="8" width="11.85546875" customWidth="1"/>
    <col min="9" max="12" width="11.28515625" bestFit="1" customWidth="1"/>
    <col min="13" max="16" width="12.28515625" bestFit="1" customWidth="1"/>
  </cols>
  <sheetData>
    <row r="1" spans="3:19" x14ac:dyDescent="0.25">
      <c r="C1" s="10" t="s">
        <v>205</v>
      </c>
    </row>
    <row r="2" spans="3:19" x14ac:dyDescent="0.25">
      <c r="C2" s="2" t="s">
        <v>22</v>
      </c>
      <c r="F2" t="s">
        <v>23</v>
      </c>
    </row>
    <row r="4" spans="3:19" x14ac:dyDescent="0.25">
      <c r="D4" s="3" t="s">
        <v>26</v>
      </c>
      <c r="E4" s="3" t="s">
        <v>27</v>
      </c>
      <c r="F4" s="3" t="s">
        <v>28</v>
      </c>
      <c r="G4" s="3" t="s">
        <v>29</v>
      </c>
      <c r="H4" s="3" t="s">
        <v>224</v>
      </c>
      <c r="I4" s="3" t="s">
        <v>225</v>
      </c>
      <c r="J4" s="3" t="s">
        <v>226</v>
      </c>
      <c r="K4" s="3" t="s">
        <v>227</v>
      </c>
      <c r="L4" s="3" t="s">
        <v>228</v>
      </c>
      <c r="M4" s="3" t="s">
        <v>30</v>
      </c>
      <c r="N4" s="3" t="s">
        <v>31</v>
      </c>
      <c r="O4" s="3" t="s">
        <v>32</v>
      </c>
      <c r="P4" s="3" t="s">
        <v>229</v>
      </c>
    </row>
    <row r="5" spans="3:19" x14ac:dyDescent="0.25">
      <c r="C5" t="s">
        <v>0</v>
      </c>
      <c r="D5" s="5">
        <v>200000</v>
      </c>
      <c r="E5" s="6">
        <f>+D48</f>
        <v>200000</v>
      </c>
      <c r="F5" s="6">
        <f t="shared" ref="F5:P5" si="0">+E48</f>
        <v>200000</v>
      </c>
      <c r="G5" s="6">
        <f t="shared" si="0"/>
        <v>200000</v>
      </c>
      <c r="H5" s="6">
        <f t="shared" si="0"/>
        <v>200000</v>
      </c>
      <c r="I5" s="6">
        <f t="shared" si="0"/>
        <v>200000</v>
      </c>
      <c r="J5" s="6">
        <f t="shared" si="0"/>
        <v>200000</v>
      </c>
      <c r="K5" s="6">
        <f t="shared" si="0"/>
        <v>200000</v>
      </c>
      <c r="L5" s="6">
        <f t="shared" si="0"/>
        <v>200000</v>
      </c>
      <c r="M5" s="6">
        <f t="shared" si="0"/>
        <v>200000</v>
      </c>
      <c r="N5" s="6">
        <f t="shared" si="0"/>
        <v>200000</v>
      </c>
      <c r="O5" s="6">
        <f t="shared" si="0"/>
        <v>200000</v>
      </c>
      <c r="P5" s="6">
        <f t="shared" si="0"/>
        <v>200000</v>
      </c>
      <c r="Q5" s="1"/>
      <c r="R5" s="1"/>
      <c r="S5" s="1"/>
    </row>
    <row r="6" spans="3:19" x14ac:dyDescent="0.25">
      <c r="C6" t="s">
        <v>1</v>
      </c>
      <c r="D6" s="5">
        <v>-35000</v>
      </c>
      <c r="E6" s="6">
        <f>+D49</f>
        <v>38000</v>
      </c>
      <c r="F6" s="6">
        <f t="shared" ref="F6:P6" si="1">+E49</f>
        <v>125000</v>
      </c>
      <c r="G6" s="6">
        <f t="shared" si="1"/>
        <v>92200</v>
      </c>
      <c r="H6" s="6">
        <f t="shared" si="1"/>
        <v>65200</v>
      </c>
      <c r="I6" s="6">
        <f t="shared" si="1"/>
        <v>32200</v>
      </c>
      <c r="J6" s="6">
        <f t="shared" si="1"/>
        <v>-10800</v>
      </c>
      <c r="K6" s="6">
        <f t="shared" si="1"/>
        <v>-129800</v>
      </c>
      <c r="L6" s="6">
        <f t="shared" si="1"/>
        <v>-192800</v>
      </c>
      <c r="M6" s="6">
        <f t="shared" si="1"/>
        <v>-262800</v>
      </c>
      <c r="N6" s="6">
        <f t="shared" si="1"/>
        <v>-342800</v>
      </c>
      <c r="O6" s="6">
        <f t="shared" si="1"/>
        <v>-531000</v>
      </c>
      <c r="P6" s="6">
        <f t="shared" si="1"/>
        <v>-628000</v>
      </c>
      <c r="Q6" s="1"/>
      <c r="R6" s="1"/>
      <c r="S6" s="1"/>
    </row>
    <row r="7" spans="3:19" x14ac:dyDescent="0.25">
      <c r="C7" s="4" t="s">
        <v>2</v>
      </c>
      <c r="D7" s="7">
        <f>+D5+D6</f>
        <v>165000</v>
      </c>
      <c r="E7" s="7">
        <f t="shared" ref="E7:P7" si="2">+E5+E6</f>
        <v>238000</v>
      </c>
      <c r="F7" s="7">
        <f t="shared" si="2"/>
        <v>325000</v>
      </c>
      <c r="G7" s="7">
        <f t="shared" si="2"/>
        <v>292200</v>
      </c>
      <c r="H7" s="7">
        <f t="shared" si="2"/>
        <v>265200</v>
      </c>
      <c r="I7" s="7">
        <f t="shared" si="2"/>
        <v>232200</v>
      </c>
      <c r="J7" s="7">
        <f t="shared" si="2"/>
        <v>189200</v>
      </c>
      <c r="K7" s="7">
        <f t="shared" si="2"/>
        <v>70200</v>
      </c>
      <c r="L7" s="7">
        <f t="shared" si="2"/>
        <v>7200</v>
      </c>
      <c r="M7" s="7">
        <f t="shared" si="2"/>
        <v>-62800</v>
      </c>
      <c r="N7" s="7">
        <f t="shared" si="2"/>
        <v>-142800</v>
      </c>
      <c r="O7" s="7">
        <f t="shared" si="2"/>
        <v>-331000</v>
      </c>
      <c r="P7" s="7">
        <f t="shared" si="2"/>
        <v>-428000</v>
      </c>
      <c r="Q7" s="1"/>
      <c r="R7" s="1"/>
      <c r="S7" s="1"/>
    </row>
    <row r="9" spans="3:19" x14ac:dyDescent="0.25">
      <c r="C9" s="4" t="s">
        <v>3</v>
      </c>
    </row>
    <row r="10" spans="3:19" x14ac:dyDescent="0.25">
      <c r="C10" t="s">
        <v>4</v>
      </c>
      <c r="D10" s="9">
        <f>+'Saldi alla data'!F6+Calcoli!C13</f>
        <v>110000</v>
      </c>
      <c r="E10" s="9">
        <f>+'Saldi alla data'!G6+Calcoli!D13</f>
        <v>120000</v>
      </c>
      <c r="F10" s="9">
        <f>+'Saldi alla data'!H6+Calcoli!E13</f>
        <v>90000</v>
      </c>
      <c r="G10" s="9">
        <f>+'Saldi alla data'!I6+Calcoli!F13</f>
        <v>60000</v>
      </c>
      <c r="H10" s="9">
        <f>+'Saldi alla data'!J6+Calcoli!G13</f>
        <v>90000</v>
      </c>
      <c r="I10" s="9">
        <f>+'Saldi alla data'!K6+Calcoli!H13</f>
        <v>120000</v>
      </c>
      <c r="J10" s="9">
        <f>+'Saldi alla data'!L6+Calcoli!I13</f>
        <v>150000</v>
      </c>
      <c r="K10" s="9">
        <f>+'Saldi alla data'!M6+Calcoli!J13</f>
        <v>180000</v>
      </c>
      <c r="L10" s="9">
        <f>+'Saldi alla data'!N6+Calcoli!K13</f>
        <v>220000</v>
      </c>
      <c r="M10" s="9">
        <f>+'Saldi alla data'!O6+Calcoli!L13</f>
        <v>260000</v>
      </c>
      <c r="N10" s="9">
        <f>+'Saldi alla data'!P6+Calcoli!M13</f>
        <v>310000</v>
      </c>
      <c r="O10" s="9">
        <f>+'Saldi alla data'!Q6+Calcoli!N13</f>
        <v>360000</v>
      </c>
      <c r="P10" s="9">
        <f>+'Saldi alla data'!R6+Calcoli!O13</f>
        <v>460000</v>
      </c>
    </row>
    <row r="11" spans="3:19" x14ac:dyDescent="0.25">
      <c r="C11" t="s">
        <v>5</v>
      </c>
      <c r="D11" s="9">
        <f>-('Saldi alla data'!F7+Calcoli!C26)</f>
        <v>-6000</v>
      </c>
      <c r="E11" s="9">
        <f>-('Saldi alla data'!G7+Calcoli!D26)</f>
        <v>-15000</v>
      </c>
      <c r="F11" s="9">
        <f>-('Saldi alla data'!H7+Calcoli!E26)</f>
        <v>-30000</v>
      </c>
      <c r="G11" s="9">
        <f>-('Saldi alla data'!I7+Calcoli!F26)</f>
        <v>-48000</v>
      </c>
      <c r="H11" s="9">
        <f>-('Saldi alla data'!J7+Calcoli!G26)</f>
        <v>-72000</v>
      </c>
      <c r="I11" s="9">
        <f>-('Saldi alla data'!K7+Calcoli!H26)</f>
        <v>-99000</v>
      </c>
      <c r="J11" s="9">
        <f>-('Saldi alla data'!L7+Calcoli!I26)</f>
        <v>-126000</v>
      </c>
      <c r="K11" s="9">
        <f>-('Saldi alla data'!M7+Calcoli!J26)</f>
        <v>-153000</v>
      </c>
      <c r="L11" s="9">
        <f>-('Saldi alla data'!N7+Calcoli!K26)</f>
        <v>-186000</v>
      </c>
      <c r="M11" s="9">
        <f>-('Saldi alla data'!O7+Calcoli!L26)</f>
        <v>-222000</v>
      </c>
      <c r="N11" s="9">
        <f>-('Saldi alla data'!P7+Calcoli!M26)</f>
        <v>-264000</v>
      </c>
      <c r="O11" s="9">
        <f>-('Saldi alla data'!Q7+Calcoli!N26)</f>
        <v>-309000</v>
      </c>
      <c r="P11" s="9">
        <f>-('Saldi alla data'!R7+Calcoli!O26)</f>
        <v>-384000</v>
      </c>
    </row>
    <row r="12" spans="3:19" x14ac:dyDescent="0.25">
      <c r="C12" t="s">
        <v>6</v>
      </c>
      <c r="D12" s="9">
        <f>+Calcoli!C80</f>
        <v>0</v>
      </c>
      <c r="E12" s="9">
        <f>+Calcoli!D80</f>
        <v>0</v>
      </c>
      <c r="F12" s="9">
        <f>+Calcoli!E80</f>
        <v>-64800</v>
      </c>
      <c r="G12" s="9">
        <f>+Calcoli!F80</f>
        <v>0</v>
      </c>
      <c r="H12" s="9">
        <f>+Calcoli!G80</f>
        <v>0</v>
      </c>
      <c r="I12" s="9">
        <f>+Calcoli!H80</f>
        <v>0</v>
      </c>
      <c r="J12" s="9">
        <f>+Calcoli!I80</f>
        <v>-66000</v>
      </c>
      <c r="K12" s="9">
        <f>+Calcoli!J80</f>
        <v>0</v>
      </c>
      <c r="L12" s="9">
        <f>+Calcoli!K80</f>
        <v>0</v>
      </c>
      <c r="M12" s="9">
        <f>+Calcoli!L80</f>
        <v>0</v>
      </c>
      <c r="N12" s="9">
        <f>+Calcoli!M80</f>
        <v>-101200</v>
      </c>
      <c r="O12" s="9">
        <f>+Calcoli!N80</f>
        <v>0</v>
      </c>
      <c r="P12" s="9">
        <f>+Calcoli!O80</f>
        <v>0</v>
      </c>
    </row>
    <row r="13" spans="3:19" x14ac:dyDescent="0.25">
      <c r="C13" t="s">
        <v>7</v>
      </c>
      <c r="D13" s="9">
        <f>-'Budget Economico'!D48</f>
        <v>0</v>
      </c>
      <c r="E13" s="9">
        <f>-'Budget Economico'!E48</f>
        <v>0</v>
      </c>
      <c r="F13" s="9">
        <f>-'Budget Economico'!F48</f>
        <v>0</v>
      </c>
      <c r="G13" s="9">
        <f>-'Budget Economico'!G48</f>
        <v>0</v>
      </c>
      <c r="H13" s="9">
        <f>-'Budget Economico'!H48</f>
        <v>0</v>
      </c>
      <c r="I13" s="9">
        <f>-'Budget Economico'!I48</f>
        <v>0</v>
      </c>
      <c r="J13" s="9">
        <f>-'Budget Economico'!J48</f>
        <v>0</v>
      </c>
      <c r="K13" s="9">
        <f>-'Budget Economico'!K48</f>
        <v>0</v>
      </c>
      <c r="L13" s="9">
        <f>-'Budget Economico'!L48</f>
        <v>0</v>
      </c>
      <c r="M13" s="9">
        <f>-'Budget Economico'!M48</f>
        <v>0</v>
      </c>
      <c r="N13" s="9">
        <f>-'Budget Economico'!N48</f>
        <v>0</v>
      </c>
      <c r="O13" s="9">
        <f>-'Budget Economico'!O48</f>
        <v>0</v>
      </c>
      <c r="P13" s="9">
        <f>-'Budget Economico'!P48</f>
        <v>0</v>
      </c>
    </row>
    <row r="14" spans="3:19" x14ac:dyDescent="0.25">
      <c r="C14" t="s">
        <v>10</v>
      </c>
      <c r="D14" s="9">
        <f>-'Saldi alla data'!D12</f>
        <v>-22000</v>
      </c>
      <c r="E14" s="9">
        <f>-'Budget Economico'!D49</f>
        <v>0</v>
      </c>
      <c r="F14" s="9">
        <f>-'Budget Economico'!E49</f>
        <v>0</v>
      </c>
      <c r="G14" s="9">
        <f>-'Budget Economico'!F49</f>
        <v>0</v>
      </c>
      <c r="H14" s="9">
        <f>-'Budget Economico'!G49</f>
        <v>0</v>
      </c>
      <c r="I14" s="9">
        <f>-'Budget Economico'!H49</f>
        <v>0</v>
      </c>
      <c r="J14" s="9">
        <f>-'Budget Economico'!I49</f>
        <v>0</v>
      </c>
      <c r="K14" s="9">
        <f>-'Budget Economico'!J49</f>
        <v>0</v>
      </c>
      <c r="L14" s="9">
        <f>-'Budget Economico'!K49</f>
        <v>0</v>
      </c>
      <c r="M14" s="9">
        <f>-'Budget Economico'!L49</f>
        <v>0</v>
      </c>
      <c r="N14" s="9">
        <f>-'Budget Economico'!M49</f>
        <v>0</v>
      </c>
      <c r="O14" s="9">
        <f>-'Budget Economico'!N49</f>
        <v>0</v>
      </c>
      <c r="P14" s="9">
        <f>-'Budget Economico'!O49</f>
        <v>0</v>
      </c>
    </row>
    <row r="15" spans="3:19" x14ac:dyDescent="0.25">
      <c r="C15" t="s">
        <v>8</v>
      </c>
      <c r="D15" s="9">
        <f>-('Saldi alla data'!F8+Calcoli!C47)</f>
        <v>0</v>
      </c>
      <c r="E15" s="9">
        <f>-('Saldi alla data'!G8+Calcoli!D47)</f>
        <v>0</v>
      </c>
      <c r="F15" s="9">
        <f>-('Saldi alla data'!H8+Calcoli!E47)</f>
        <v>-1000</v>
      </c>
      <c r="G15" s="9">
        <f>-('Saldi alla data'!I8+Calcoli!F47)</f>
        <v>-3000</v>
      </c>
      <c r="H15" s="9">
        <f>-('Saldi alla data'!J8+Calcoli!G47)</f>
        <v>-6000</v>
      </c>
      <c r="I15" s="9">
        <f>-('Saldi alla data'!K8+Calcoli!H47)</f>
        <v>-10000</v>
      </c>
      <c r="J15" s="9">
        <f>-('Saldi alla data'!L8+Calcoli!I47)</f>
        <v>-14000</v>
      </c>
      <c r="K15" s="9">
        <f>-('Saldi alla data'!M8+Calcoli!J47)</f>
        <v>-18000</v>
      </c>
      <c r="L15" s="9">
        <f>-('Saldi alla data'!N8+Calcoli!K47)</f>
        <v>-22000</v>
      </c>
      <c r="M15" s="9">
        <f>-('Saldi alla data'!O8+Calcoli!L47)</f>
        <v>-26000</v>
      </c>
      <c r="N15" s="9">
        <f>-('Saldi alla data'!P8+Calcoli!M47)</f>
        <v>-30000</v>
      </c>
      <c r="O15" s="9">
        <f>-('Saldi alla data'!Q8+Calcoli!N47)</f>
        <v>-34000</v>
      </c>
      <c r="P15" s="9">
        <f>-('Saldi alla data'!R8+Calcoli!O47)</f>
        <v>-21000</v>
      </c>
    </row>
    <row r="16" spans="3:19" x14ac:dyDescent="0.25">
      <c r="C16" t="s">
        <v>9</v>
      </c>
      <c r="D16" s="9">
        <f>-('Saldi alla data'!F9+Calcoli!C48)</f>
        <v>-9000</v>
      </c>
      <c r="E16" s="9">
        <f>-('Saldi alla data'!G9+Calcoli!D48)</f>
        <v>-18000</v>
      </c>
      <c r="F16" s="9">
        <f>-('Saldi alla data'!H9+Calcoli!E48)</f>
        <v>-27000</v>
      </c>
      <c r="G16" s="9">
        <f>-('Saldi alla data'!I9+Calcoli!F48)</f>
        <v>-36000</v>
      </c>
      <c r="H16" s="9">
        <f>-('Saldi alla data'!J9+Calcoli!G48)</f>
        <v>-45000</v>
      </c>
      <c r="I16" s="9">
        <f>-('Saldi alla data'!K9+Calcoli!H48)</f>
        <v>-54000</v>
      </c>
      <c r="J16" s="9">
        <f>-('Saldi alla data'!L9+Calcoli!I48)</f>
        <v>-63000</v>
      </c>
      <c r="K16" s="9">
        <f>-('Saldi alla data'!M9+Calcoli!J48)</f>
        <v>-72000</v>
      </c>
      <c r="L16" s="9">
        <f>-('Saldi alla data'!N9+Calcoli!K48)</f>
        <v>-82000</v>
      </c>
      <c r="M16" s="9">
        <f>-('Saldi alla data'!O9+Calcoli!L48)</f>
        <v>-92000</v>
      </c>
      <c r="N16" s="9">
        <f>-('Saldi alla data'!P9+Calcoli!M48)</f>
        <v>-103000</v>
      </c>
      <c r="O16" s="9">
        <f>-('Saldi alla data'!Q9+Calcoli!N48)</f>
        <v>-114000</v>
      </c>
      <c r="P16" s="9">
        <f>-('Saldi alla data'!R9+Calcoli!O48)</f>
        <v>-130000</v>
      </c>
    </row>
    <row r="17" spans="3:19" x14ac:dyDescent="0.25">
      <c r="C17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3:19" x14ac:dyDescent="0.25">
      <c r="C18" t="s">
        <v>11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3:19" x14ac:dyDescent="0.25">
      <c r="C19" t="s">
        <v>11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3:19" x14ac:dyDescent="0.25">
      <c r="C20" s="4" t="s">
        <v>12</v>
      </c>
      <c r="D20" s="7">
        <f>SUM(D9:D19)</f>
        <v>73000</v>
      </c>
      <c r="E20" s="7">
        <f t="shared" ref="E20:P20" si="3">SUM(E9:E19)</f>
        <v>87000</v>
      </c>
      <c r="F20" s="7">
        <f t="shared" si="3"/>
        <v>-32800</v>
      </c>
      <c r="G20" s="7">
        <f t="shared" si="3"/>
        <v>-27000</v>
      </c>
      <c r="H20" s="7">
        <f t="shared" si="3"/>
        <v>-33000</v>
      </c>
      <c r="I20" s="7">
        <f t="shared" si="3"/>
        <v>-43000</v>
      </c>
      <c r="J20" s="7">
        <f t="shared" si="3"/>
        <v>-119000</v>
      </c>
      <c r="K20" s="7">
        <f t="shared" si="3"/>
        <v>-63000</v>
      </c>
      <c r="L20" s="7">
        <f t="shared" si="3"/>
        <v>-70000</v>
      </c>
      <c r="M20" s="7">
        <f t="shared" si="3"/>
        <v>-80000</v>
      </c>
      <c r="N20" s="7">
        <f t="shared" si="3"/>
        <v>-188200</v>
      </c>
      <c r="O20" s="7">
        <f t="shared" si="3"/>
        <v>-97000</v>
      </c>
      <c r="P20" s="7">
        <f t="shared" si="3"/>
        <v>-75000</v>
      </c>
      <c r="Q20" s="1"/>
      <c r="R20" s="1"/>
      <c r="S20" s="1"/>
    </row>
    <row r="22" spans="3:19" x14ac:dyDescent="0.25">
      <c r="C22" s="4" t="s">
        <v>13</v>
      </c>
    </row>
    <row r="23" spans="3:19" x14ac:dyDescent="0.25">
      <c r="C23" t="s">
        <v>14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3:19" x14ac:dyDescent="0.25">
      <c r="C24" t="s">
        <v>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3:19" x14ac:dyDescent="0.25">
      <c r="C25" t="s">
        <v>231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3:19" x14ac:dyDescent="0.25">
      <c r="C26" t="s">
        <v>232</v>
      </c>
      <c r="D26" s="9">
        <f>-'Saldi alla data'!F13</f>
        <v>0</v>
      </c>
      <c r="E26" s="9">
        <f>-'Saldi alla data'!G13</f>
        <v>0</v>
      </c>
      <c r="F26" s="9">
        <f>-'Saldi alla data'!H13</f>
        <v>0</v>
      </c>
      <c r="G26" s="9">
        <f>-'Saldi alla data'!I13</f>
        <v>0</v>
      </c>
      <c r="H26" s="9">
        <f>-'Saldi alla data'!J13</f>
        <v>0</v>
      </c>
      <c r="I26" s="9">
        <f>-'Saldi alla data'!K13</f>
        <v>0</v>
      </c>
      <c r="J26" s="9">
        <f>-'Saldi alla data'!L13</f>
        <v>0</v>
      </c>
      <c r="K26" s="9">
        <f>-'Saldi alla data'!M13</f>
        <v>0</v>
      </c>
      <c r="L26" s="9">
        <f>-'Saldi alla data'!N13</f>
        <v>0</v>
      </c>
      <c r="M26" s="9">
        <f>-'Saldi alla data'!O13</f>
        <v>0</v>
      </c>
      <c r="N26" s="9">
        <f>-'Saldi alla data'!P13</f>
        <v>0</v>
      </c>
      <c r="O26" s="9">
        <f>-'Saldi alla data'!Q13</f>
        <v>0</v>
      </c>
      <c r="P26" s="9">
        <f>-'Saldi alla data'!R13</f>
        <v>0</v>
      </c>
    </row>
    <row r="27" spans="3:19" x14ac:dyDescent="0.25">
      <c r="C27" t="s">
        <v>233</v>
      </c>
      <c r="D27" s="9">
        <f>+'Saldi alla data'!F14</f>
        <v>0</v>
      </c>
      <c r="E27" s="9">
        <f>+'Saldi alla data'!G14</f>
        <v>0</v>
      </c>
      <c r="F27" s="9">
        <f>+'Saldi alla data'!H14</f>
        <v>0</v>
      </c>
      <c r="G27" s="9">
        <f>+'Saldi alla data'!I14</f>
        <v>0</v>
      </c>
      <c r="H27" s="9">
        <f>+'Saldi alla data'!J14</f>
        <v>0</v>
      </c>
      <c r="I27" s="9">
        <f>+'Saldi alla data'!K14</f>
        <v>0</v>
      </c>
      <c r="J27" s="9">
        <f>+'Saldi alla data'!L14</f>
        <v>0</v>
      </c>
      <c r="K27" s="9">
        <f>+'Saldi alla data'!M14</f>
        <v>0</v>
      </c>
      <c r="L27" s="9">
        <f>+'Saldi alla data'!N14</f>
        <v>0</v>
      </c>
      <c r="M27" s="9">
        <f>+'Saldi alla data'!O14</f>
        <v>0</v>
      </c>
      <c r="N27" s="9">
        <f>+'Saldi alla data'!P14</f>
        <v>0</v>
      </c>
      <c r="O27" s="9">
        <f>+'Saldi alla data'!Q14</f>
        <v>0</v>
      </c>
      <c r="P27" s="9">
        <f>+'Saldi alla data'!R14</f>
        <v>0</v>
      </c>
    </row>
    <row r="28" spans="3:19" x14ac:dyDescent="0.25">
      <c r="C28" t="s">
        <v>232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3:19" x14ac:dyDescent="0.25">
      <c r="C29" t="s">
        <v>233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3:19" x14ac:dyDescent="0.25">
      <c r="C30" t="s">
        <v>16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3:19" x14ac:dyDescent="0.25">
      <c r="C31" t="s">
        <v>17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3:19" x14ac:dyDescent="0.25">
      <c r="C32" t="s">
        <v>11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9" x14ac:dyDescent="0.25">
      <c r="C33" t="s">
        <v>11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9" x14ac:dyDescent="0.25">
      <c r="C34" t="s">
        <v>11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9" x14ac:dyDescent="0.25">
      <c r="C35" s="4" t="s">
        <v>18</v>
      </c>
      <c r="D35" s="7">
        <f>SUM(D22:D34)</f>
        <v>0</v>
      </c>
      <c r="E35" s="7">
        <f t="shared" ref="E35:P35" si="4">SUM(E22:E34)</f>
        <v>0</v>
      </c>
      <c r="F35" s="7">
        <f t="shared" si="4"/>
        <v>0</v>
      </c>
      <c r="G35" s="7">
        <f t="shared" si="4"/>
        <v>0</v>
      </c>
      <c r="H35" s="7">
        <f t="shared" si="4"/>
        <v>0</v>
      </c>
      <c r="I35" s="7">
        <f t="shared" si="4"/>
        <v>0</v>
      </c>
      <c r="J35" s="7">
        <f t="shared" si="4"/>
        <v>0</v>
      </c>
      <c r="K35" s="7">
        <f t="shared" si="4"/>
        <v>0</v>
      </c>
      <c r="L35" s="7">
        <f t="shared" si="4"/>
        <v>0</v>
      </c>
      <c r="M35" s="7">
        <f t="shared" si="4"/>
        <v>0</v>
      </c>
      <c r="N35" s="7">
        <f t="shared" si="4"/>
        <v>0</v>
      </c>
      <c r="O35" s="7">
        <f t="shared" si="4"/>
        <v>0</v>
      </c>
      <c r="P35" s="7">
        <f t="shared" si="4"/>
        <v>0</v>
      </c>
      <c r="Q35" s="1"/>
      <c r="R35" s="1"/>
      <c r="S35" s="1"/>
    </row>
    <row r="37" spans="3:19" x14ac:dyDescent="0.25">
      <c r="C37" s="4" t="s">
        <v>24</v>
      </c>
    </row>
    <row r="38" spans="3:19" x14ac:dyDescent="0.25">
      <c r="C38" t="s">
        <v>19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9" x14ac:dyDescent="0.25">
      <c r="C39" t="s">
        <v>20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9" x14ac:dyDescent="0.25">
      <c r="C40" t="s">
        <v>11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9" x14ac:dyDescent="0.25">
      <c r="C41" t="s">
        <v>11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9" x14ac:dyDescent="0.25">
      <c r="C4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9" x14ac:dyDescent="0.25">
      <c r="C43" s="4" t="s">
        <v>21</v>
      </c>
      <c r="D43" s="7">
        <f>SUM(D38:D42)</f>
        <v>0</v>
      </c>
      <c r="E43" s="7">
        <f t="shared" ref="E43:P43" si="5">SUM(E38:E42)</f>
        <v>0</v>
      </c>
      <c r="F43" s="7">
        <f t="shared" si="5"/>
        <v>0</v>
      </c>
      <c r="G43" s="7">
        <f t="shared" si="5"/>
        <v>0</v>
      </c>
      <c r="H43" s="7">
        <f t="shared" si="5"/>
        <v>0</v>
      </c>
      <c r="I43" s="7">
        <f t="shared" si="5"/>
        <v>0</v>
      </c>
      <c r="J43" s="7">
        <f t="shared" si="5"/>
        <v>0</v>
      </c>
      <c r="K43" s="7">
        <f t="shared" si="5"/>
        <v>0</v>
      </c>
      <c r="L43" s="7">
        <f t="shared" si="5"/>
        <v>0</v>
      </c>
      <c r="M43" s="7">
        <f t="shared" si="5"/>
        <v>0</v>
      </c>
      <c r="N43" s="7">
        <f t="shared" si="5"/>
        <v>0</v>
      </c>
      <c r="O43" s="7">
        <f t="shared" si="5"/>
        <v>0</v>
      </c>
      <c r="P43" s="7">
        <f t="shared" si="5"/>
        <v>0</v>
      </c>
      <c r="Q43" s="1"/>
      <c r="R43" s="1"/>
      <c r="S43" s="1"/>
    </row>
    <row r="45" spans="3:19" x14ac:dyDescent="0.25">
      <c r="C45" s="4" t="s">
        <v>25</v>
      </c>
      <c r="D45" s="7">
        <f>+D20+D35+D43</f>
        <v>73000</v>
      </c>
      <c r="E45" s="7">
        <f t="shared" ref="E45:P45" si="6">+E20+E35+E43</f>
        <v>87000</v>
      </c>
      <c r="F45" s="7">
        <f t="shared" si="6"/>
        <v>-32800</v>
      </c>
      <c r="G45" s="7">
        <f t="shared" si="6"/>
        <v>-27000</v>
      </c>
      <c r="H45" s="7">
        <f t="shared" si="6"/>
        <v>-33000</v>
      </c>
      <c r="I45" s="7">
        <f t="shared" si="6"/>
        <v>-43000</v>
      </c>
      <c r="J45" s="7">
        <f t="shared" si="6"/>
        <v>-119000</v>
      </c>
      <c r="K45" s="7">
        <f t="shared" si="6"/>
        <v>-63000</v>
      </c>
      <c r="L45" s="7">
        <f t="shared" si="6"/>
        <v>-70000</v>
      </c>
      <c r="M45" s="7">
        <f t="shared" si="6"/>
        <v>-80000</v>
      </c>
      <c r="N45" s="7">
        <f t="shared" si="6"/>
        <v>-188200</v>
      </c>
      <c r="O45" s="7">
        <f t="shared" si="6"/>
        <v>-97000</v>
      </c>
      <c r="P45" s="7">
        <f t="shared" si="6"/>
        <v>-75000</v>
      </c>
      <c r="Q45" s="1"/>
      <c r="R45" s="1"/>
      <c r="S45" s="1"/>
    </row>
    <row r="46" spans="3:19" x14ac:dyDescent="0.25">
      <c r="C46" s="4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"/>
      <c r="R46" s="1"/>
      <c r="S46" s="1"/>
    </row>
    <row r="47" spans="3:19" x14ac:dyDescent="0.25">
      <c r="C47" s="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"/>
      <c r="R47" s="1"/>
      <c r="S47" s="1"/>
    </row>
    <row r="48" spans="3:19" x14ac:dyDescent="0.25">
      <c r="C48" t="s">
        <v>0</v>
      </c>
      <c r="D48" s="6">
        <f>+D5</f>
        <v>200000</v>
      </c>
      <c r="E48" s="6">
        <f>+E5</f>
        <v>200000</v>
      </c>
      <c r="F48" s="6">
        <f t="shared" ref="F48:P48" si="7">+F5</f>
        <v>200000</v>
      </c>
      <c r="G48" s="6">
        <f t="shared" si="7"/>
        <v>200000</v>
      </c>
      <c r="H48" s="6">
        <f t="shared" si="7"/>
        <v>200000</v>
      </c>
      <c r="I48" s="6">
        <f t="shared" si="7"/>
        <v>200000</v>
      </c>
      <c r="J48" s="6">
        <f t="shared" si="7"/>
        <v>200000</v>
      </c>
      <c r="K48" s="6">
        <f t="shared" si="7"/>
        <v>200000</v>
      </c>
      <c r="L48" s="6">
        <f t="shared" si="7"/>
        <v>200000</v>
      </c>
      <c r="M48" s="6">
        <f t="shared" si="7"/>
        <v>200000</v>
      </c>
      <c r="N48" s="6">
        <f t="shared" si="7"/>
        <v>200000</v>
      </c>
      <c r="O48" s="6">
        <f t="shared" si="7"/>
        <v>200000</v>
      </c>
      <c r="P48" s="6">
        <f t="shared" si="7"/>
        <v>200000</v>
      </c>
    </row>
    <row r="49" spans="3:19" x14ac:dyDescent="0.25">
      <c r="C49" t="s">
        <v>1</v>
      </c>
      <c r="D49" s="6">
        <f>+D6+D45</f>
        <v>38000</v>
      </c>
      <c r="E49" s="6">
        <f>+E6+E45</f>
        <v>125000</v>
      </c>
      <c r="F49" s="6">
        <f>+F6+F45</f>
        <v>92200</v>
      </c>
      <c r="G49" s="6">
        <f t="shared" ref="G49:P49" si="8">+G6+G45</f>
        <v>65200</v>
      </c>
      <c r="H49" s="6">
        <f t="shared" si="8"/>
        <v>32200</v>
      </c>
      <c r="I49" s="6">
        <f t="shared" si="8"/>
        <v>-10800</v>
      </c>
      <c r="J49" s="6">
        <f t="shared" si="8"/>
        <v>-129800</v>
      </c>
      <c r="K49" s="6">
        <f t="shared" si="8"/>
        <v>-192800</v>
      </c>
      <c r="L49" s="6">
        <f t="shared" si="8"/>
        <v>-262800</v>
      </c>
      <c r="M49" s="6">
        <f t="shared" si="8"/>
        <v>-342800</v>
      </c>
      <c r="N49" s="6">
        <f t="shared" si="8"/>
        <v>-531000</v>
      </c>
      <c r="O49" s="6">
        <f t="shared" si="8"/>
        <v>-628000</v>
      </c>
      <c r="P49" s="6">
        <f t="shared" si="8"/>
        <v>-703000</v>
      </c>
    </row>
    <row r="50" spans="3:19" x14ac:dyDescent="0.25">
      <c r="C50" s="4" t="s">
        <v>2</v>
      </c>
      <c r="D50" s="7">
        <f>+D48+D49</f>
        <v>238000</v>
      </c>
      <c r="E50" s="7">
        <f t="shared" ref="E50:P50" si="9">+E48+E49</f>
        <v>325000</v>
      </c>
      <c r="F50" s="7">
        <f t="shared" si="9"/>
        <v>292200</v>
      </c>
      <c r="G50" s="7">
        <f t="shared" si="9"/>
        <v>265200</v>
      </c>
      <c r="H50" s="7">
        <f t="shared" si="9"/>
        <v>232200</v>
      </c>
      <c r="I50" s="7">
        <f t="shared" si="9"/>
        <v>189200</v>
      </c>
      <c r="J50" s="7">
        <f t="shared" si="9"/>
        <v>70200</v>
      </c>
      <c r="K50" s="7">
        <f t="shared" si="9"/>
        <v>7200</v>
      </c>
      <c r="L50" s="7">
        <f t="shared" si="9"/>
        <v>-62800</v>
      </c>
      <c r="M50" s="7">
        <f t="shared" si="9"/>
        <v>-142800</v>
      </c>
      <c r="N50" s="7">
        <f t="shared" si="9"/>
        <v>-331000</v>
      </c>
      <c r="O50" s="7">
        <f t="shared" si="9"/>
        <v>-428000</v>
      </c>
      <c r="P50" s="7">
        <f t="shared" si="9"/>
        <v>-503000</v>
      </c>
      <c r="Q50" s="1"/>
      <c r="R50" s="1"/>
      <c r="S50" s="1"/>
    </row>
  </sheetData>
  <hyperlinks>
    <hyperlink ref="C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09"/>
  <sheetViews>
    <sheetView showGridLines="0" workbookViewId="0"/>
  </sheetViews>
  <sheetFormatPr defaultRowHeight="15" x14ac:dyDescent="0.25"/>
  <cols>
    <col min="2" max="2" width="35.7109375" bestFit="1" customWidth="1"/>
    <col min="3" max="3" width="11.28515625" bestFit="1" customWidth="1"/>
    <col min="4" max="4" width="11.5703125" bestFit="1" customWidth="1"/>
    <col min="5" max="5" width="11.28515625" bestFit="1" customWidth="1"/>
    <col min="6" max="6" width="16" bestFit="1" customWidth="1"/>
    <col min="7" max="7" width="11.42578125" bestFit="1" customWidth="1"/>
    <col min="8" max="8" width="11.42578125" customWidth="1"/>
    <col min="9" max="12" width="11.42578125" bestFit="1" customWidth="1"/>
    <col min="13" max="13" width="17.28515625" bestFit="1" customWidth="1"/>
    <col min="16" max="16" width="35.85546875" bestFit="1" customWidth="1"/>
    <col min="17" max="18" width="10.5703125" bestFit="1" customWidth="1"/>
    <col min="20" max="20" width="17.28515625" bestFit="1" customWidth="1"/>
    <col min="21" max="21" width="8.7109375" bestFit="1" customWidth="1"/>
    <col min="23" max="23" width="35.85546875" bestFit="1" customWidth="1"/>
    <col min="25" max="25" width="9.5703125" bestFit="1" customWidth="1"/>
    <col min="27" max="27" width="17.28515625" bestFit="1" customWidth="1"/>
  </cols>
  <sheetData>
    <row r="1" spans="1:85" x14ac:dyDescent="0.25">
      <c r="A1" s="10" t="s">
        <v>205</v>
      </c>
      <c r="C1" s="13"/>
      <c r="H1" s="4" t="s">
        <v>207</v>
      </c>
      <c r="I1" s="4" t="s">
        <v>208</v>
      </c>
      <c r="J1" s="4" t="s">
        <v>209</v>
      </c>
      <c r="K1" s="4" t="s">
        <v>210</v>
      </c>
      <c r="L1" s="4" t="s">
        <v>211</v>
      </c>
      <c r="M1" s="4" t="s">
        <v>212</v>
      </c>
    </row>
    <row r="2" spans="1:85" x14ac:dyDescent="0.25">
      <c r="B2" s="14" t="s">
        <v>213</v>
      </c>
      <c r="C2" s="15" t="s">
        <v>215</v>
      </c>
      <c r="CG2" t="s">
        <v>215</v>
      </c>
    </row>
    <row r="3" spans="1:85" x14ac:dyDescent="0.25">
      <c r="B3" s="14"/>
      <c r="C3" s="13"/>
      <c r="CG3" t="s">
        <v>214</v>
      </c>
    </row>
    <row r="4" spans="1:85" x14ac:dyDescent="0.25">
      <c r="B4" t="s">
        <v>216</v>
      </c>
      <c r="C4" s="16">
        <v>0.1</v>
      </c>
      <c r="H4" t="s">
        <v>217</v>
      </c>
      <c r="I4" s="6">
        <f>+F107</f>
        <v>3242.4109589041095</v>
      </c>
      <c r="J4" s="6">
        <f>+M107</f>
        <v>17761.593694877058</v>
      </c>
      <c r="K4" s="6">
        <f>+T107</f>
        <v>18474.347514561068</v>
      </c>
      <c r="L4" s="6">
        <f>+AA107</f>
        <v>19030.139287530841</v>
      </c>
      <c r="M4" s="17">
        <f>SUM(I4:L4)</f>
        <v>58508.491455873082</v>
      </c>
    </row>
    <row r="5" spans="1:85" x14ac:dyDescent="0.25">
      <c r="B5" t="s">
        <v>234</v>
      </c>
      <c r="C5" s="30">
        <f>+'Budget Tesoreria'!D5</f>
        <v>200000</v>
      </c>
      <c r="H5" t="s">
        <v>235</v>
      </c>
      <c r="I5" s="6">
        <f t="shared" ref="I5:I6" si="0">+F108</f>
        <v>1000</v>
      </c>
      <c r="J5" s="6">
        <f t="shared" ref="J5:J6" si="1">+M108</f>
        <v>1000</v>
      </c>
      <c r="K5" s="6">
        <f t="shared" ref="K5:K6" si="2">+T108</f>
        <v>1000</v>
      </c>
      <c r="L5" s="6">
        <f t="shared" ref="L5:L6" si="3">+AA108</f>
        <v>1000</v>
      </c>
      <c r="M5" s="17">
        <f t="shared" ref="M5:M6" si="4">SUM(I5:L5)</f>
        <v>4000</v>
      </c>
    </row>
    <row r="6" spans="1:85" x14ac:dyDescent="0.25">
      <c r="B6" t="s">
        <v>236</v>
      </c>
      <c r="C6" s="31">
        <v>5.0000000000000001E-3</v>
      </c>
      <c r="D6" t="s">
        <v>237</v>
      </c>
      <c r="H6" t="s">
        <v>238</v>
      </c>
      <c r="I6" s="6">
        <f t="shared" si="0"/>
        <v>50</v>
      </c>
      <c r="J6" s="6">
        <f t="shared" si="1"/>
        <v>50</v>
      </c>
      <c r="K6" s="6">
        <f t="shared" si="2"/>
        <v>50</v>
      </c>
      <c r="L6" s="6">
        <f t="shared" si="3"/>
        <v>50</v>
      </c>
      <c r="M6" s="17">
        <f t="shared" si="4"/>
        <v>200</v>
      </c>
    </row>
    <row r="7" spans="1:85" x14ac:dyDescent="0.25">
      <c r="B7" t="s">
        <v>239</v>
      </c>
      <c r="C7" s="30">
        <v>50</v>
      </c>
      <c r="M7" s="4"/>
    </row>
    <row r="8" spans="1:85" x14ac:dyDescent="0.25">
      <c r="H8" s="4" t="s">
        <v>218</v>
      </c>
      <c r="I8" s="17">
        <f>SUM(I4:I7)</f>
        <v>4292.4109589041091</v>
      </c>
      <c r="J8" s="17">
        <f t="shared" ref="J8:M8" si="5">SUM(J4:J7)</f>
        <v>18811.593694877058</v>
      </c>
      <c r="K8" s="17">
        <f t="shared" si="5"/>
        <v>19524.347514561068</v>
      </c>
      <c r="L8" s="17">
        <f t="shared" si="5"/>
        <v>20080.139287530841</v>
      </c>
      <c r="M8" s="17">
        <f t="shared" si="5"/>
        <v>62708.491455873082</v>
      </c>
    </row>
    <row r="9" spans="1:85" x14ac:dyDescent="0.25">
      <c r="B9" t="s">
        <v>240</v>
      </c>
      <c r="C9" s="32">
        <f>+'Budget Tesoreria'!D6</f>
        <v>-35000</v>
      </c>
    </row>
    <row r="11" spans="1:85" x14ac:dyDescent="0.25">
      <c r="B11" s="4" t="s">
        <v>241</v>
      </c>
      <c r="I11" s="4" t="s">
        <v>209</v>
      </c>
      <c r="P11" s="4" t="s">
        <v>219</v>
      </c>
      <c r="W11" s="4" t="s">
        <v>220</v>
      </c>
    </row>
    <row r="12" spans="1:85" ht="15.75" thickBot="1" x14ac:dyDescent="0.3">
      <c r="B12" s="4" t="s">
        <v>221</v>
      </c>
      <c r="C12" s="4" t="s">
        <v>242</v>
      </c>
      <c r="D12" s="4" t="s">
        <v>243</v>
      </c>
      <c r="E12" s="4" t="s">
        <v>40</v>
      </c>
      <c r="F12" s="4" t="s">
        <v>222</v>
      </c>
      <c r="I12" s="4" t="s">
        <v>221</v>
      </c>
      <c r="J12" s="4" t="s">
        <v>242</v>
      </c>
      <c r="K12" s="4" t="s">
        <v>243</v>
      </c>
      <c r="L12" s="4" t="s">
        <v>40</v>
      </c>
      <c r="M12" s="4" t="s">
        <v>222</v>
      </c>
      <c r="P12" s="4" t="s">
        <v>221</v>
      </c>
      <c r="Q12" s="4" t="s">
        <v>242</v>
      </c>
      <c r="R12" s="4" t="s">
        <v>243</v>
      </c>
      <c r="S12" s="4" t="s">
        <v>40</v>
      </c>
      <c r="T12" s="4" t="s">
        <v>222</v>
      </c>
      <c r="W12" s="4" t="s">
        <v>221</v>
      </c>
      <c r="X12" s="4" t="s">
        <v>242</v>
      </c>
      <c r="Y12" s="4" t="s">
        <v>243</v>
      </c>
      <c r="Z12" s="4" t="s">
        <v>40</v>
      </c>
      <c r="AA12" s="4" t="s">
        <v>222</v>
      </c>
    </row>
    <row r="13" spans="1:85" x14ac:dyDescent="0.25">
      <c r="B13" s="18">
        <v>41275</v>
      </c>
      <c r="C13" s="19"/>
      <c r="D13" s="20"/>
      <c r="E13" s="21">
        <f>+C9+C13-D13</f>
        <v>-35000</v>
      </c>
      <c r="F13" s="22">
        <f>+E13*1</f>
        <v>-35000</v>
      </c>
      <c r="G13" t="str">
        <f>+IF(-$C$5&gt;E13,"scoperto","")</f>
        <v/>
      </c>
      <c r="H13" s="23">
        <f>+IF(G13="scoperto",1,0)</f>
        <v>0</v>
      </c>
      <c r="I13" s="18">
        <f>+B102+1</f>
        <v>41365</v>
      </c>
      <c r="J13" s="19"/>
      <c r="K13" s="20">
        <v>0</v>
      </c>
      <c r="L13" s="21">
        <f>+IF(C2="NO",E102,E102-F107)+(J13-K13)</f>
        <v>-706242.41095890407</v>
      </c>
      <c r="M13" s="22">
        <f>+L13*1</f>
        <v>-706242.41095890407</v>
      </c>
      <c r="N13" t="str">
        <f>+IF(-$C$5&gt;L13,"scoperto","")</f>
        <v>scoperto</v>
      </c>
      <c r="O13" s="23">
        <f>+IF(N13="scoperto",1,0)</f>
        <v>1</v>
      </c>
      <c r="P13" s="18">
        <f>+I103+1</f>
        <v>41456</v>
      </c>
      <c r="Q13" s="19"/>
      <c r="R13" s="20"/>
      <c r="S13" s="21">
        <f>+IF(J2="NO",L102,L102-M107)+(Q13-R13)</f>
        <v>-741004.00465378119</v>
      </c>
      <c r="T13" s="22">
        <f>+S13*1</f>
        <v>-741004.00465378119</v>
      </c>
      <c r="U13" t="str">
        <f>+IF(-$C$5&gt;S13,"scoperto","")</f>
        <v>scoperto</v>
      </c>
      <c r="V13" s="23">
        <f>+IF(U13="scoperto",1,0)</f>
        <v>1</v>
      </c>
      <c r="W13" s="18">
        <f>+P104+1</f>
        <v>41548</v>
      </c>
      <c r="X13" s="19"/>
      <c r="Y13" s="20"/>
      <c r="Z13" s="21">
        <f>+IF(Q2="NO",S102,S102-T107)+(X13-Y13)</f>
        <v>-751478.35216834222</v>
      </c>
      <c r="AA13" s="22">
        <f>+Z13*1</f>
        <v>-751478.35216834222</v>
      </c>
      <c r="AB13" t="str">
        <f>+IF(-$C$5&gt;Z13,"scoperto","")</f>
        <v>scoperto</v>
      </c>
      <c r="AC13" s="23">
        <f>+IF(AB13="scoperto",1,0)</f>
        <v>1</v>
      </c>
    </row>
    <row r="14" spans="1:85" x14ac:dyDescent="0.25">
      <c r="B14" s="24">
        <v>41276</v>
      </c>
      <c r="C14" s="25"/>
      <c r="D14" s="26"/>
      <c r="E14" s="27">
        <f>+E13+C14-D14</f>
        <v>-35000</v>
      </c>
      <c r="F14" s="28">
        <f>+E13*(B14-B13)</f>
        <v>-35000</v>
      </c>
      <c r="G14" t="str">
        <f>+IF(-$C$5&gt;E14,"scoperto","")</f>
        <v/>
      </c>
      <c r="H14" s="23">
        <f t="shared" ref="H14:H77" si="6">+IF(G14="scoperto",1,0)</f>
        <v>0</v>
      </c>
      <c r="I14" s="24">
        <f>+I13+1</f>
        <v>41366</v>
      </c>
      <c r="J14" s="25">
        <v>0</v>
      </c>
      <c r="K14" s="26">
        <v>0</v>
      </c>
      <c r="L14" s="27">
        <f>+L13+J14-K14</f>
        <v>-706242.41095890407</v>
      </c>
      <c r="M14" s="28">
        <f>+L13*(I14-I13)</f>
        <v>-706242.41095890407</v>
      </c>
      <c r="N14" t="str">
        <f>+IF(-$C$5&gt;L14,"scoperto","")</f>
        <v>scoperto</v>
      </c>
      <c r="O14" s="23">
        <f t="shared" ref="O14:O77" si="7">+IF(N14="scoperto",1,0)</f>
        <v>1</v>
      </c>
      <c r="P14" s="24">
        <f>+P13+1</f>
        <v>41457</v>
      </c>
      <c r="Q14" s="25"/>
      <c r="R14" s="26"/>
      <c r="S14" s="27">
        <f>+S13+Q14-R14</f>
        <v>-741004.00465378119</v>
      </c>
      <c r="T14" s="28">
        <f>+S13*(P14-P13)</f>
        <v>-741004.00465378119</v>
      </c>
      <c r="U14" t="str">
        <f>+IF(-$C$5&gt;S14,"scoperto","")</f>
        <v>scoperto</v>
      </c>
      <c r="V14" s="23">
        <f t="shared" ref="V14:V77" si="8">+IF(U14="scoperto",1,0)</f>
        <v>1</v>
      </c>
      <c r="W14" s="24">
        <f>+W13+1</f>
        <v>41549</v>
      </c>
      <c r="X14" s="25"/>
      <c r="Y14" s="26"/>
      <c r="Z14" s="27">
        <f>+Z13+X14-Y14</f>
        <v>-751478.35216834222</v>
      </c>
      <c r="AA14" s="28">
        <f>+Z13*(W14-W13)</f>
        <v>-751478.35216834222</v>
      </c>
      <c r="AB14" t="str">
        <f>+IF(-$C$5&gt;Z14,"scoperto","")</f>
        <v>scoperto</v>
      </c>
      <c r="AC14" s="23">
        <f t="shared" ref="AC14:AC77" si="9">+IF(AB14="scoperto",1,0)</f>
        <v>1</v>
      </c>
    </row>
    <row r="15" spans="1:85" x14ac:dyDescent="0.25">
      <c r="B15" s="24">
        <v>41277</v>
      </c>
      <c r="C15" s="25"/>
      <c r="D15" s="26"/>
      <c r="E15" s="27">
        <f>+E14+C15-D15</f>
        <v>-35000</v>
      </c>
      <c r="F15" s="28">
        <f>+E14*(B15-B14)</f>
        <v>-35000</v>
      </c>
      <c r="G15" t="str">
        <f t="shared" ref="G15:G78" si="10">+IF(-$C$5&gt;E15,"scoperto","")</f>
        <v/>
      </c>
      <c r="H15" s="23">
        <f t="shared" si="6"/>
        <v>0</v>
      </c>
      <c r="I15" s="24">
        <f t="shared" ref="I15:I78" si="11">+I14+1</f>
        <v>41367</v>
      </c>
      <c r="J15" s="25"/>
      <c r="K15" s="26"/>
      <c r="L15" s="27">
        <f>+L14+J15-K15</f>
        <v>-706242.41095890407</v>
      </c>
      <c r="M15" s="28">
        <f>+L14*(I15-I14)</f>
        <v>-706242.41095890407</v>
      </c>
      <c r="N15" t="str">
        <f t="shared" ref="N15:N78" si="12">+IF(-$C$5&gt;L15,"scoperto","")</f>
        <v>scoperto</v>
      </c>
      <c r="O15" s="23">
        <f t="shared" si="7"/>
        <v>1</v>
      </c>
      <c r="P15" s="24">
        <f t="shared" ref="P15:P78" si="13">+P14+1</f>
        <v>41458</v>
      </c>
      <c r="Q15" s="25">
        <v>10000</v>
      </c>
      <c r="R15" s="26"/>
      <c r="S15" s="27">
        <f>+S14+Q15-R15</f>
        <v>-731004.00465378119</v>
      </c>
      <c r="T15" s="28">
        <f>+S14*(P15-P14)</f>
        <v>-741004.00465378119</v>
      </c>
      <c r="U15" t="str">
        <f t="shared" ref="U15:U78" si="14">+IF(-$C$5&gt;S15,"scoperto","")</f>
        <v>scoperto</v>
      </c>
      <c r="V15" s="23">
        <f t="shared" si="8"/>
        <v>1</v>
      </c>
      <c r="W15" s="24">
        <f t="shared" ref="W15:W78" si="15">+W14+1</f>
        <v>41550</v>
      </c>
      <c r="X15" s="25"/>
      <c r="Y15" s="26"/>
      <c r="Z15" s="27">
        <f>+Z14+X15-Y15</f>
        <v>-751478.35216834222</v>
      </c>
      <c r="AA15" s="28">
        <f>+Z14*(W15-W14)</f>
        <v>-751478.35216834222</v>
      </c>
      <c r="AB15" t="str">
        <f t="shared" ref="AB15:AB78" si="16">+IF(-$C$5&gt;Z15,"scoperto","")</f>
        <v>scoperto</v>
      </c>
      <c r="AC15" s="23">
        <f t="shared" si="9"/>
        <v>1</v>
      </c>
    </row>
    <row r="16" spans="1:85" x14ac:dyDescent="0.25">
      <c r="B16" s="24">
        <v>41278</v>
      </c>
      <c r="C16" s="25"/>
      <c r="D16" s="26"/>
      <c r="E16" s="27">
        <f t="shared" ref="E16:E79" si="17">+E15+C16-D16</f>
        <v>-35000</v>
      </c>
      <c r="F16" s="28">
        <f t="shared" ref="F16:F79" si="18">+E15*(B16-B15)</f>
        <v>-35000</v>
      </c>
      <c r="G16" t="str">
        <f t="shared" si="10"/>
        <v/>
      </c>
      <c r="H16" s="23">
        <f t="shared" si="6"/>
        <v>0</v>
      </c>
      <c r="I16" s="24">
        <f t="shared" si="11"/>
        <v>41368</v>
      </c>
      <c r="J16" s="25"/>
      <c r="K16" s="26"/>
      <c r="L16" s="27">
        <f t="shared" ref="L16:L79" si="19">+L15+J16-K16</f>
        <v>-706242.41095890407</v>
      </c>
      <c r="M16" s="28">
        <f t="shared" ref="M16:M79" si="20">+L15*(I16-I15)</f>
        <v>-706242.41095890407</v>
      </c>
      <c r="N16" t="str">
        <f t="shared" si="12"/>
        <v>scoperto</v>
      </c>
      <c r="O16" s="23">
        <f t="shared" si="7"/>
        <v>1</v>
      </c>
      <c r="P16" s="24">
        <f t="shared" si="13"/>
        <v>41459</v>
      </c>
      <c r="Q16" s="25"/>
      <c r="R16" s="26"/>
      <c r="S16" s="27">
        <f t="shared" ref="S16:S79" si="21">+S15+Q16-R16</f>
        <v>-731004.00465378119</v>
      </c>
      <c r="T16" s="28">
        <f t="shared" ref="T16:T79" si="22">+S15*(P16-P15)</f>
        <v>-731004.00465378119</v>
      </c>
      <c r="U16" t="str">
        <f t="shared" si="14"/>
        <v>scoperto</v>
      </c>
      <c r="V16" s="23">
        <f t="shared" si="8"/>
        <v>1</v>
      </c>
      <c r="W16" s="24">
        <f t="shared" si="15"/>
        <v>41551</v>
      </c>
      <c r="X16" s="25"/>
      <c r="Y16" s="26"/>
      <c r="Z16" s="27">
        <f t="shared" ref="Z16:Z79" si="23">+Z15+X16-Y16</f>
        <v>-751478.35216834222</v>
      </c>
      <c r="AA16" s="28">
        <f t="shared" ref="AA16:AA79" si="24">+Z15*(W16-W15)</f>
        <v>-751478.35216834222</v>
      </c>
      <c r="AB16" t="str">
        <f t="shared" si="16"/>
        <v>scoperto</v>
      </c>
      <c r="AC16" s="23">
        <f t="shared" si="9"/>
        <v>1</v>
      </c>
    </row>
    <row r="17" spans="2:29" x14ac:dyDescent="0.25">
      <c r="B17" s="24">
        <v>41279</v>
      </c>
      <c r="C17" s="25"/>
      <c r="D17" s="26"/>
      <c r="E17" s="27">
        <f t="shared" si="17"/>
        <v>-35000</v>
      </c>
      <c r="F17" s="28">
        <f t="shared" si="18"/>
        <v>-35000</v>
      </c>
      <c r="G17" t="str">
        <f t="shared" si="10"/>
        <v/>
      </c>
      <c r="H17" s="23">
        <f t="shared" si="6"/>
        <v>0</v>
      </c>
      <c r="I17" s="24">
        <f t="shared" si="11"/>
        <v>41369</v>
      </c>
      <c r="J17" s="25"/>
      <c r="K17" s="26"/>
      <c r="L17" s="27">
        <f t="shared" si="19"/>
        <v>-706242.41095890407</v>
      </c>
      <c r="M17" s="28">
        <f t="shared" si="20"/>
        <v>-706242.41095890407</v>
      </c>
      <c r="N17" t="str">
        <f t="shared" si="12"/>
        <v>scoperto</v>
      </c>
      <c r="O17" s="23">
        <f t="shared" si="7"/>
        <v>1</v>
      </c>
      <c r="P17" s="24">
        <f t="shared" si="13"/>
        <v>41460</v>
      </c>
      <c r="Q17" s="25"/>
      <c r="R17" s="26"/>
      <c r="S17" s="27">
        <f t="shared" si="21"/>
        <v>-731004.00465378119</v>
      </c>
      <c r="T17" s="28">
        <f t="shared" si="22"/>
        <v>-731004.00465378119</v>
      </c>
      <c r="U17" t="str">
        <f t="shared" si="14"/>
        <v>scoperto</v>
      </c>
      <c r="V17" s="23">
        <f t="shared" si="8"/>
        <v>1</v>
      </c>
      <c r="W17" s="24">
        <f t="shared" si="15"/>
        <v>41552</v>
      </c>
      <c r="X17" s="25"/>
      <c r="Y17" s="26"/>
      <c r="Z17" s="27">
        <f t="shared" si="23"/>
        <v>-751478.35216834222</v>
      </c>
      <c r="AA17" s="28">
        <f t="shared" si="24"/>
        <v>-751478.35216834222</v>
      </c>
      <c r="AB17" t="str">
        <f t="shared" si="16"/>
        <v>scoperto</v>
      </c>
      <c r="AC17" s="23">
        <f t="shared" si="9"/>
        <v>1</v>
      </c>
    </row>
    <row r="18" spans="2:29" x14ac:dyDescent="0.25">
      <c r="B18" s="24">
        <v>41280</v>
      </c>
      <c r="C18" s="25"/>
      <c r="D18" s="26"/>
      <c r="E18" s="27">
        <f t="shared" si="17"/>
        <v>-35000</v>
      </c>
      <c r="F18" s="28">
        <f t="shared" si="18"/>
        <v>-35000</v>
      </c>
      <c r="G18" t="str">
        <f t="shared" si="10"/>
        <v/>
      </c>
      <c r="H18" s="23">
        <f t="shared" si="6"/>
        <v>0</v>
      </c>
      <c r="I18" s="24">
        <f t="shared" si="11"/>
        <v>41370</v>
      </c>
      <c r="J18" s="25"/>
      <c r="K18" s="26"/>
      <c r="L18" s="27">
        <f t="shared" si="19"/>
        <v>-706242.41095890407</v>
      </c>
      <c r="M18" s="28">
        <f t="shared" si="20"/>
        <v>-706242.41095890407</v>
      </c>
      <c r="N18" t="str">
        <f t="shared" si="12"/>
        <v>scoperto</v>
      </c>
      <c r="O18" s="23">
        <f t="shared" si="7"/>
        <v>1</v>
      </c>
      <c r="P18" s="24">
        <f t="shared" si="13"/>
        <v>41461</v>
      </c>
      <c r="Q18" s="25">
        <v>2000</v>
      </c>
      <c r="R18" s="26"/>
      <c r="S18" s="27">
        <f t="shared" si="21"/>
        <v>-729004.00465378119</v>
      </c>
      <c r="T18" s="28">
        <f t="shared" si="22"/>
        <v>-731004.00465378119</v>
      </c>
      <c r="U18" t="str">
        <f t="shared" si="14"/>
        <v>scoperto</v>
      </c>
      <c r="V18" s="23">
        <f t="shared" si="8"/>
        <v>1</v>
      </c>
      <c r="W18" s="24">
        <f t="shared" si="15"/>
        <v>41553</v>
      </c>
      <c r="X18" s="25"/>
      <c r="Y18" s="26"/>
      <c r="Z18" s="27">
        <f t="shared" si="23"/>
        <v>-751478.35216834222</v>
      </c>
      <c r="AA18" s="28">
        <f t="shared" si="24"/>
        <v>-751478.35216834222</v>
      </c>
      <c r="AB18" t="str">
        <f t="shared" si="16"/>
        <v>scoperto</v>
      </c>
      <c r="AC18" s="23">
        <f t="shared" si="9"/>
        <v>1</v>
      </c>
    </row>
    <row r="19" spans="2:29" x14ac:dyDescent="0.25">
      <c r="B19" s="24">
        <v>41281</v>
      </c>
      <c r="C19" s="25">
        <f>+IF('Budget Tesoreria'!D45&gt;0,'Budget Tesoreria'!D45,0)</f>
        <v>73000</v>
      </c>
      <c r="D19" s="26">
        <f>+IF('Budget Tesoreria'!D45&lt;0,-'Budget Tesoreria'!D45,0)</f>
        <v>0</v>
      </c>
      <c r="E19" s="27">
        <f t="shared" si="17"/>
        <v>38000</v>
      </c>
      <c r="F19" s="28">
        <f t="shared" si="18"/>
        <v>-35000</v>
      </c>
      <c r="G19" t="str">
        <f t="shared" si="10"/>
        <v/>
      </c>
      <c r="H19" s="23">
        <f t="shared" si="6"/>
        <v>0</v>
      </c>
      <c r="I19" s="24">
        <f t="shared" si="11"/>
        <v>41371</v>
      </c>
      <c r="J19" s="25"/>
      <c r="K19" s="26"/>
      <c r="L19" s="27">
        <f t="shared" si="19"/>
        <v>-706242.41095890407</v>
      </c>
      <c r="M19" s="28">
        <f t="shared" si="20"/>
        <v>-706242.41095890407</v>
      </c>
      <c r="N19" t="str">
        <f t="shared" si="12"/>
        <v>scoperto</v>
      </c>
      <c r="O19" s="23">
        <f t="shared" si="7"/>
        <v>1</v>
      </c>
      <c r="P19" s="24">
        <f t="shared" si="13"/>
        <v>41462</v>
      </c>
      <c r="Q19" s="25"/>
      <c r="R19" s="26"/>
      <c r="S19" s="27">
        <f t="shared" si="21"/>
        <v>-729004.00465378119</v>
      </c>
      <c r="T19" s="28">
        <f t="shared" si="22"/>
        <v>-729004.00465378119</v>
      </c>
      <c r="U19" t="str">
        <f t="shared" si="14"/>
        <v>scoperto</v>
      </c>
      <c r="V19" s="23">
        <f t="shared" si="8"/>
        <v>1</v>
      </c>
      <c r="W19" s="24">
        <f t="shared" si="15"/>
        <v>41554</v>
      </c>
      <c r="X19" s="25"/>
      <c r="Y19" s="26"/>
      <c r="Z19" s="27">
        <f t="shared" si="23"/>
        <v>-751478.35216834222</v>
      </c>
      <c r="AA19" s="28">
        <f t="shared" si="24"/>
        <v>-751478.35216834222</v>
      </c>
      <c r="AB19" t="str">
        <f t="shared" si="16"/>
        <v>scoperto</v>
      </c>
      <c r="AC19" s="23">
        <f t="shared" si="9"/>
        <v>1</v>
      </c>
    </row>
    <row r="20" spans="2:29" x14ac:dyDescent="0.25">
      <c r="B20" s="24">
        <v>41282</v>
      </c>
      <c r="C20" s="25"/>
      <c r="D20" s="26"/>
      <c r="E20" s="27">
        <f t="shared" si="17"/>
        <v>38000</v>
      </c>
      <c r="F20" s="28">
        <f t="shared" si="18"/>
        <v>38000</v>
      </c>
      <c r="G20" t="str">
        <f t="shared" si="10"/>
        <v/>
      </c>
      <c r="H20" s="23">
        <f t="shared" si="6"/>
        <v>0</v>
      </c>
      <c r="I20" s="24">
        <f t="shared" si="11"/>
        <v>41372</v>
      </c>
      <c r="J20" s="25"/>
      <c r="K20" s="26"/>
      <c r="L20" s="27">
        <f t="shared" si="19"/>
        <v>-706242.41095890407</v>
      </c>
      <c r="M20" s="28">
        <f t="shared" si="20"/>
        <v>-706242.41095890407</v>
      </c>
      <c r="N20" t="str">
        <f t="shared" si="12"/>
        <v>scoperto</v>
      </c>
      <c r="O20" s="23">
        <f t="shared" si="7"/>
        <v>1</v>
      </c>
      <c r="P20" s="24">
        <f t="shared" si="13"/>
        <v>41463</v>
      </c>
      <c r="Q20" s="25">
        <v>1000</v>
      </c>
      <c r="R20" s="26"/>
      <c r="S20" s="27">
        <f t="shared" si="21"/>
        <v>-728004.00465378119</v>
      </c>
      <c r="T20" s="28">
        <f t="shared" si="22"/>
        <v>-729004.00465378119</v>
      </c>
      <c r="U20" t="str">
        <f t="shared" si="14"/>
        <v>scoperto</v>
      </c>
      <c r="V20" s="23">
        <f t="shared" si="8"/>
        <v>1</v>
      </c>
      <c r="W20" s="24">
        <f t="shared" si="15"/>
        <v>41555</v>
      </c>
      <c r="X20" s="25"/>
      <c r="Y20" s="26"/>
      <c r="Z20" s="27">
        <f t="shared" si="23"/>
        <v>-751478.35216834222</v>
      </c>
      <c r="AA20" s="28">
        <f t="shared" si="24"/>
        <v>-751478.35216834222</v>
      </c>
      <c r="AB20" t="str">
        <f t="shared" si="16"/>
        <v>scoperto</v>
      </c>
      <c r="AC20" s="23">
        <f t="shared" si="9"/>
        <v>1</v>
      </c>
    </row>
    <row r="21" spans="2:29" x14ac:dyDescent="0.25">
      <c r="B21" s="24">
        <v>41283</v>
      </c>
      <c r="C21" s="25"/>
      <c r="D21" s="26"/>
      <c r="E21" s="27">
        <f t="shared" si="17"/>
        <v>38000</v>
      </c>
      <c r="F21" s="28">
        <f t="shared" si="18"/>
        <v>38000</v>
      </c>
      <c r="G21" t="str">
        <f t="shared" si="10"/>
        <v/>
      </c>
      <c r="H21" s="23">
        <f t="shared" si="6"/>
        <v>0</v>
      </c>
      <c r="I21" s="24">
        <f t="shared" si="11"/>
        <v>41373</v>
      </c>
      <c r="J21" s="25"/>
      <c r="K21" s="26"/>
      <c r="L21" s="27">
        <f t="shared" si="19"/>
        <v>-706242.41095890407</v>
      </c>
      <c r="M21" s="28">
        <f t="shared" si="20"/>
        <v>-706242.41095890407</v>
      </c>
      <c r="N21" t="str">
        <f t="shared" si="12"/>
        <v>scoperto</v>
      </c>
      <c r="O21" s="23">
        <f t="shared" si="7"/>
        <v>1</v>
      </c>
      <c r="P21" s="24">
        <f t="shared" si="13"/>
        <v>41464</v>
      </c>
      <c r="Q21" s="25"/>
      <c r="R21" s="26"/>
      <c r="S21" s="27">
        <f t="shared" si="21"/>
        <v>-728004.00465378119</v>
      </c>
      <c r="T21" s="28">
        <f t="shared" si="22"/>
        <v>-728004.00465378119</v>
      </c>
      <c r="U21" t="str">
        <f t="shared" si="14"/>
        <v>scoperto</v>
      </c>
      <c r="V21" s="23">
        <f t="shared" si="8"/>
        <v>1</v>
      </c>
      <c r="W21" s="24">
        <f t="shared" si="15"/>
        <v>41556</v>
      </c>
      <c r="X21" s="25"/>
      <c r="Y21" s="26"/>
      <c r="Z21" s="27">
        <f t="shared" si="23"/>
        <v>-751478.35216834222</v>
      </c>
      <c r="AA21" s="28">
        <f t="shared" si="24"/>
        <v>-751478.35216834222</v>
      </c>
      <c r="AB21" t="str">
        <f t="shared" si="16"/>
        <v>scoperto</v>
      </c>
      <c r="AC21" s="23">
        <f t="shared" si="9"/>
        <v>1</v>
      </c>
    </row>
    <row r="22" spans="2:29" x14ac:dyDescent="0.25">
      <c r="B22" s="24">
        <v>41284</v>
      </c>
      <c r="C22" s="25"/>
      <c r="D22" s="26"/>
      <c r="E22" s="27">
        <f t="shared" si="17"/>
        <v>38000</v>
      </c>
      <c r="F22" s="28">
        <f t="shared" si="18"/>
        <v>38000</v>
      </c>
      <c r="G22" t="str">
        <f t="shared" si="10"/>
        <v/>
      </c>
      <c r="H22" s="23">
        <f t="shared" si="6"/>
        <v>0</v>
      </c>
      <c r="I22" s="24">
        <f t="shared" si="11"/>
        <v>41374</v>
      </c>
      <c r="J22" s="25"/>
      <c r="K22" s="26"/>
      <c r="L22" s="27">
        <f t="shared" si="19"/>
        <v>-706242.41095890407</v>
      </c>
      <c r="M22" s="28">
        <f t="shared" si="20"/>
        <v>-706242.41095890407</v>
      </c>
      <c r="N22" t="str">
        <f t="shared" si="12"/>
        <v>scoperto</v>
      </c>
      <c r="O22" s="23">
        <f t="shared" si="7"/>
        <v>1</v>
      </c>
      <c r="P22" s="24">
        <f t="shared" si="13"/>
        <v>41465</v>
      </c>
      <c r="Q22" s="25"/>
      <c r="R22" s="26"/>
      <c r="S22" s="27">
        <f t="shared" si="21"/>
        <v>-728004.00465378119</v>
      </c>
      <c r="T22" s="28">
        <f t="shared" si="22"/>
        <v>-728004.00465378119</v>
      </c>
      <c r="U22" t="str">
        <f t="shared" si="14"/>
        <v>scoperto</v>
      </c>
      <c r="V22" s="23">
        <f t="shared" si="8"/>
        <v>1</v>
      </c>
      <c r="W22" s="24">
        <f t="shared" si="15"/>
        <v>41557</v>
      </c>
      <c r="X22" s="25"/>
      <c r="Y22" s="26"/>
      <c r="Z22" s="27">
        <f t="shared" si="23"/>
        <v>-751478.35216834222</v>
      </c>
      <c r="AA22" s="28">
        <f t="shared" si="24"/>
        <v>-751478.35216834222</v>
      </c>
      <c r="AB22" t="str">
        <f t="shared" si="16"/>
        <v>scoperto</v>
      </c>
      <c r="AC22" s="23">
        <f t="shared" si="9"/>
        <v>1</v>
      </c>
    </row>
    <row r="23" spans="2:29" x14ac:dyDescent="0.25">
      <c r="B23" s="24">
        <v>41285</v>
      </c>
      <c r="C23" s="25"/>
      <c r="D23" s="26"/>
      <c r="E23" s="27">
        <f t="shared" si="17"/>
        <v>38000</v>
      </c>
      <c r="F23" s="28">
        <f t="shared" si="18"/>
        <v>38000</v>
      </c>
      <c r="G23" t="str">
        <f t="shared" si="10"/>
        <v/>
      </c>
      <c r="H23" s="23">
        <f t="shared" si="6"/>
        <v>0</v>
      </c>
      <c r="I23" s="24">
        <f t="shared" si="11"/>
        <v>41375</v>
      </c>
      <c r="J23" s="25"/>
      <c r="K23" s="26">
        <v>2000</v>
      </c>
      <c r="L23" s="27">
        <f t="shared" si="19"/>
        <v>-708242.41095890407</v>
      </c>
      <c r="M23" s="28">
        <f t="shared" si="20"/>
        <v>-706242.41095890407</v>
      </c>
      <c r="N23" t="str">
        <f t="shared" si="12"/>
        <v>scoperto</v>
      </c>
      <c r="O23" s="23">
        <f t="shared" si="7"/>
        <v>1</v>
      </c>
      <c r="P23" s="24">
        <f t="shared" si="13"/>
        <v>41466</v>
      </c>
      <c r="Q23" s="25"/>
      <c r="R23" s="26">
        <v>5000</v>
      </c>
      <c r="S23" s="27">
        <f t="shared" si="21"/>
        <v>-733004.00465378119</v>
      </c>
      <c r="T23" s="28">
        <f t="shared" si="22"/>
        <v>-728004.00465378119</v>
      </c>
      <c r="U23" t="str">
        <f t="shared" si="14"/>
        <v>scoperto</v>
      </c>
      <c r="V23" s="23">
        <f t="shared" si="8"/>
        <v>1</v>
      </c>
      <c r="W23" s="24">
        <f t="shared" si="15"/>
        <v>41558</v>
      </c>
      <c r="X23" s="25"/>
      <c r="Y23" s="26">
        <v>4000</v>
      </c>
      <c r="Z23" s="27">
        <f t="shared" si="23"/>
        <v>-755478.35216834222</v>
      </c>
      <c r="AA23" s="28">
        <f t="shared" si="24"/>
        <v>-751478.35216834222</v>
      </c>
      <c r="AB23" t="str">
        <f t="shared" si="16"/>
        <v>scoperto</v>
      </c>
      <c r="AC23" s="23">
        <f t="shared" si="9"/>
        <v>1</v>
      </c>
    </row>
    <row r="24" spans="2:29" x14ac:dyDescent="0.25">
      <c r="B24" s="24">
        <v>41286</v>
      </c>
      <c r="C24" s="25"/>
      <c r="D24" s="26"/>
      <c r="E24" s="27">
        <f t="shared" si="17"/>
        <v>38000</v>
      </c>
      <c r="F24" s="28">
        <f t="shared" si="18"/>
        <v>38000</v>
      </c>
      <c r="G24" t="str">
        <f t="shared" si="10"/>
        <v/>
      </c>
      <c r="H24" s="23">
        <f t="shared" si="6"/>
        <v>0</v>
      </c>
      <c r="I24" s="24">
        <f t="shared" si="11"/>
        <v>41376</v>
      </c>
      <c r="J24" s="25"/>
      <c r="K24" s="26"/>
      <c r="L24" s="27">
        <f t="shared" si="19"/>
        <v>-708242.41095890407</v>
      </c>
      <c r="M24" s="28">
        <f t="shared" si="20"/>
        <v>-708242.41095890407</v>
      </c>
      <c r="N24" t="str">
        <f t="shared" si="12"/>
        <v>scoperto</v>
      </c>
      <c r="O24" s="23">
        <f t="shared" si="7"/>
        <v>1</v>
      </c>
      <c r="P24" s="24">
        <f t="shared" si="13"/>
        <v>41467</v>
      </c>
      <c r="Q24" s="25"/>
      <c r="R24" s="26"/>
      <c r="S24" s="27">
        <f t="shared" si="21"/>
        <v>-733004.00465378119</v>
      </c>
      <c r="T24" s="28">
        <f t="shared" si="22"/>
        <v>-733004.00465378119</v>
      </c>
      <c r="U24" t="str">
        <f t="shared" si="14"/>
        <v>scoperto</v>
      </c>
      <c r="V24" s="23">
        <f t="shared" si="8"/>
        <v>1</v>
      </c>
      <c r="W24" s="24">
        <f t="shared" si="15"/>
        <v>41559</v>
      </c>
      <c r="X24" s="25"/>
      <c r="Y24" s="26"/>
      <c r="Z24" s="27">
        <f t="shared" si="23"/>
        <v>-755478.35216834222</v>
      </c>
      <c r="AA24" s="28">
        <f t="shared" si="24"/>
        <v>-755478.35216834222</v>
      </c>
      <c r="AB24" t="str">
        <f t="shared" si="16"/>
        <v>scoperto</v>
      </c>
      <c r="AC24" s="23">
        <f t="shared" si="9"/>
        <v>1</v>
      </c>
    </row>
    <row r="25" spans="2:29" x14ac:dyDescent="0.25">
      <c r="B25" s="24">
        <v>41287</v>
      </c>
      <c r="C25" s="25"/>
      <c r="D25" s="26"/>
      <c r="E25" s="27">
        <f t="shared" si="17"/>
        <v>38000</v>
      </c>
      <c r="F25" s="28">
        <f t="shared" si="18"/>
        <v>38000</v>
      </c>
      <c r="G25" t="str">
        <f t="shared" si="10"/>
        <v/>
      </c>
      <c r="H25" s="23">
        <f t="shared" si="6"/>
        <v>0</v>
      </c>
      <c r="I25" s="24">
        <f t="shared" si="11"/>
        <v>41377</v>
      </c>
      <c r="J25" s="25"/>
      <c r="K25" s="26"/>
      <c r="L25" s="27">
        <f t="shared" si="19"/>
        <v>-708242.41095890407</v>
      </c>
      <c r="M25" s="28">
        <f t="shared" si="20"/>
        <v>-708242.41095890407</v>
      </c>
      <c r="N25" t="str">
        <f t="shared" si="12"/>
        <v>scoperto</v>
      </c>
      <c r="O25" s="23">
        <f t="shared" si="7"/>
        <v>1</v>
      </c>
      <c r="P25" s="24">
        <f t="shared" si="13"/>
        <v>41468</v>
      </c>
      <c r="Q25" s="25"/>
      <c r="R25" s="26"/>
      <c r="S25" s="27">
        <f t="shared" si="21"/>
        <v>-733004.00465378119</v>
      </c>
      <c r="T25" s="28">
        <f t="shared" si="22"/>
        <v>-733004.00465378119</v>
      </c>
      <c r="U25" t="str">
        <f t="shared" si="14"/>
        <v>scoperto</v>
      </c>
      <c r="V25" s="23">
        <f t="shared" si="8"/>
        <v>1</v>
      </c>
      <c r="W25" s="24">
        <f t="shared" si="15"/>
        <v>41560</v>
      </c>
      <c r="X25" s="25"/>
      <c r="Y25" s="26"/>
      <c r="Z25" s="27">
        <f t="shared" si="23"/>
        <v>-755478.35216834222</v>
      </c>
      <c r="AA25" s="28">
        <f t="shared" si="24"/>
        <v>-755478.35216834222</v>
      </c>
      <c r="AB25" t="str">
        <f t="shared" si="16"/>
        <v>scoperto</v>
      </c>
      <c r="AC25" s="23">
        <f t="shared" si="9"/>
        <v>1</v>
      </c>
    </row>
    <row r="26" spans="2:29" x14ac:dyDescent="0.25">
      <c r="B26" s="24">
        <v>41288</v>
      </c>
      <c r="C26" s="25">
        <f>+IF('Budget Tesoreria'!E45&gt;0,'Budget Tesoreria'!E45,0)</f>
        <v>87000</v>
      </c>
      <c r="D26" s="26">
        <f>+IF('Budget Tesoreria'!E45&lt;0,-'Budget Tesoreria'!E45,0)</f>
        <v>0</v>
      </c>
      <c r="E26" s="27">
        <f t="shared" si="17"/>
        <v>125000</v>
      </c>
      <c r="F26" s="28">
        <f t="shared" si="18"/>
        <v>38000</v>
      </c>
      <c r="G26" t="str">
        <f t="shared" si="10"/>
        <v/>
      </c>
      <c r="H26" s="23">
        <f t="shared" si="6"/>
        <v>0</v>
      </c>
      <c r="I26" s="24">
        <f t="shared" si="11"/>
        <v>41378</v>
      </c>
      <c r="J26" s="25"/>
      <c r="K26" s="26"/>
      <c r="L26" s="27">
        <f t="shared" si="19"/>
        <v>-708242.41095890407</v>
      </c>
      <c r="M26" s="28">
        <f t="shared" si="20"/>
        <v>-708242.41095890407</v>
      </c>
      <c r="N26" t="str">
        <f t="shared" si="12"/>
        <v>scoperto</v>
      </c>
      <c r="O26" s="23">
        <f t="shared" si="7"/>
        <v>1</v>
      </c>
      <c r="P26" s="24">
        <f t="shared" si="13"/>
        <v>41469</v>
      </c>
      <c r="Q26" s="25"/>
      <c r="R26" s="26"/>
      <c r="S26" s="27">
        <f t="shared" si="21"/>
        <v>-733004.00465378119</v>
      </c>
      <c r="T26" s="28">
        <f t="shared" si="22"/>
        <v>-733004.00465378119</v>
      </c>
      <c r="U26" t="str">
        <f t="shared" si="14"/>
        <v>scoperto</v>
      </c>
      <c r="V26" s="23">
        <f t="shared" si="8"/>
        <v>1</v>
      </c>
      <c r="W26" s="24">
        <f t="shared" si="15"/>
        <v>41561</v>
      </c>
      <c r="X26" s="25"/>
      <c r="Y26" s="26"/>
      <c r="Z26" s="27">
        <f t="shared" si="23"/>
        <v>-755478.35216834222</v>
      </c>
      <c r="AA26" s="28">
        <f t="shared" si="24"/>
        <v>-755478.35216834222</v>
      </c>
      <c r="AB26" t="str">
        <f t="shared" si="16"/>
        <v>scoperto</v>
      </c>
      <c r="AC26" s="23">
        <f t="shared" si="9"/>
        <v>1</v>
      </c>
    </row>
    <row r="27" spans="2:29" x14ac:dyDescent="0.25">
      <c r="B27" s="24">
        <v>41289</v>
      </c>
      <c r="C27" s="25"/>
      <c r="D27" s="26"/>
      <c r="E27" s="27">
        <f t="shared" si="17"/>
        <v>125000</v>
      </c>
      <c r="F27" s="28">
        <f t="shared" si="18"/>
        <v>125000</v>
      </c>
      <c r="G27" t="str">
        <f t="shared" si="10"/>
        <v/>
      </c>
      <c r="H27" s="23">
        <f t="shared" si="6"/>
        <v>0</v>
      </c>
      <c r="I27" s="24">
        <f t="shared" si="11"/>
        <v>41379</v>
      </c>
      <c r="J27" s="25"/>
      <c r="K27" s="26"/>
      <c r="L27" s="27">
        <f t="shared" si="19"/>
        <v>-708242.41095890407</v>
      </c>
      <c r="M27" s="28">
        <f t="shared" si="20"/>
        <v>-708242.41095890407</v>
      </c>
      <c r="N27" t="str">
        <f t="shared" si="12"/>
        <v>scoperto</v>
      </c>
      <c r="O27" s="23">
        <f t="shared" si="7"/>
        <v>1</v>
      </c>
      <c r="P27" s="24">
        <f t="shared" si="13"/>
        <v>41470</v>
      </c>
      <c r="Q27" s="25"/>
      <c r="R27" s="26"/>
      <c r="S27" s="27">
        <f t="shared" si="21"/>
        <v>-733004.00465378119</v>
      </c>
      <c r="T27" s="28">
        <f t="shared" si="22"/>
        <v>-733004.00465378119</v>
      </c>
      <c r="U27" t="str">
        <f t="shared" si="14"/>
        <v>scoperto</v>
      </c>
      <c r="V27" s="23">
        <f t="shared" si="8"/>
        <v>1</v>
      </c>
      <c r="W27" s="24">
        <f t="shared" si="15"/>
        <v>41562</v>
      </c>
      <c r="X27" s="25"/>
      <c r="Y27" s="26"/>
      <c r="Z27" s="27">
        <f t="shared" si="23"/>
        <v>-755478.35216834222</v>
      </c>
      <c r="AA27" s="28">
        <f t="shared" si="24"/>
        <v>-755478.35216834222</v>
      </c>
      <c r="AB27" t="str">
        <f t="shared" si="16"/>
        <v>scoperto</v>
      </c>
      <c r="AC27" s="23">
        <f t="shared" si="9"/>
        <v>1</v>
      </c>
    </row>
    <row r="28" spans="2:29" x14ac:dyDescent="0.25">
      <c r="B28" s="24">
        <v>41290</v>
      </c>
      <c r="C28" s="25"/>
      <c r="D28" s="26"/>
      <c r="E28" s="27">
        <f t="shared" si="17"/>
        <v>125000</v>
      </c>
      <c r="F28" s="28">
        <f t="shared" si="18"/>
        <v>125000</v>
      </c>
      <c r="G28" t="str">
        <f t="shared" si="10"/>
        <v/>
      </c>
      <c r="H28" s="23">
        <f t="shared" si="6"/>
        <v>0</v>
      </c>
      <c r="I28" s="24">
        <f t="shared" si="11"/>
        <v>41380</v>
      </c>
      <c r="J28" s="25"/>
      <c r="K28" s="26">
        <v>15000</v>
      </c>
      <c r="L28" s="27">
        <f t="shared" si="19"/>
        <v>-723242.41095890407</v>
      </c>
      <c r="M28" s="28">
        <f t="shared" si="20"/>
        <v>-708242.41095890407</v>
      </c>
      <c r="N28" t="str">
        <f t="shared" si="12"/>
        <v>scoperto</v>
      </c>
      <c r="O28" s="23">
        <f t="shared" si="7"/>
        <v>1</v>
      </c>
      <c r="P28" s="24">
        <f t="shared" si="13"/>
        <v>41471</v>
      </c>
      <c r="Q28" s="25"/>
      <c r="R28" s="26"/>
      <c r="S28" s="27">
        <f t="shared" si="21"/>
        <v>-733004.00465378119</v>
      </c>
      <c r="T28" s="28">
        <f t="shared" si="22"/>
        <v>-733004.00465378119</v>
      </c>
      <c r="U28" t="str">
        <f t="shared" si="14"/>
        <v>scoperto</v>
      </c>
      <c r="V28" s="23">
        <f t="shared" si="8"/>
        <v>1</v>
      </c>
      <c r="W28" s="24">
        <f t="shared" si="15"/>
        <v>41563</v>
      </c>
      <c r="X28" s="25"/>
      <c r="Y28" s="26"/>
      <c r="Z28" s="27">
        <f t="shared" si="23"/>
        <v>-755478.35216834222</v>
      </c>
      <c r="AA28" s="28">
        <f t="shared" si="24"/>
        <v>-755478.35216834222</v>
      </c>
      <c r="AB28" t="str">
        <f t="shared" si="16"/>
        <v>scoperto</v>
      </c>
      <c r="AC28" s="23">
        <f t="shared" si="9"/>
        <v>1</v>
      </c>
    </row>
    <row r="29" spans="2:29" x14ac:dyDescent="0.25">
      <c r="B29" s="24">
        <v>41291</v>
      </c>
      <c r="C29" s="25"/>
      <c r="D29" s="26"/>
      <c r="E29" s="27">
        <f t="shared" si="17"/>
        <v>125000</v>
      </c>
      <c r="F29" s="28">
        <f t="shared" si="18"/>
        <v>125000</v>
      </c>
      <c r="G29" t="str">
        <f t="shared" si="10"/>
        <v/>
      </c>
      <c r="H29" s="23">
        <f t="shared" si="6"/>
        <v>0</v>
      </c>
      <c r="I29" s="24">
        <f t="shared" si="11"/>
        <v>41381</v>
      </c>
      <c r="J29" s="25"/>
      <c r="K29" s="26"/>
      <c r="L29" s="27">
        <f t="shared" si="19"/>
        <v>-723242.41095890407</v>
      </c>
      <c r="M29" s="28">
        <f t="shared" si="20"/>
        <v>-723242.41095890407</v>
      </c>
      <c r="N29" t="str">
        <f t="shared" si="12"/>
        <v>scoperto</v>
      </c>
      <c r="O29" s="23">
        <f t="shared" si="7"/>
        <v>1</v>
      </c>
      <c r="P29" s="24">
        <f t="shared" si="13"/>
        <v>41472</v>
      </c>
      <c r="Q29" s="25"/>
      <c r="R29" s="26"/>
      <c r="S29" s="27">
        <f t="shared" si="21"/>
        <v>-733004.00465378119</v>
      </c>
      <c r="T29" s="28">
        <f t="shared" si="22"/>
        <v>-733004.00465378119</v>
      </c>
      <c r="U29" t="str">
        <f t="shared" si="14"/>
        <v>scoperto</v>
      </c>
      <c r="V29" s="23">
        <f t="shared" si="8"/>
        <v>1</v>
      </c>
      <c r="W29" s="24">
        <f t="shared" si="15"/>
        <v>41564</v>
      </c>
      <c r="X29" s="25"/>
      <c r="Y29" s="26"/>
      <c r="Z29" s="27">
        <f t="shared" si="23"/>
        <v>-755478.35216834222</v>
      </c>
      <c r="AA29" s="28">
        <f t="shared" si="24"/>
        <v>-755478.35216834222</v>
      </c>
      <c r="AB29" t="str">
        <f t="shared" si="16"/>
        <v>scoperto</v>
      </c>
      <c r="AC29" s="23">
        <f t="shared" si="9"/>
        <v>1</v>
      </c>
    </row>
    <row r="30" spans="2:29" x14ac:dyDescent="0.25">
      <c r="B30" s="24">
        <v>41292</v>
      </c>
      <c r="C30" s="25"/>
      <c r="D30" s="26"/>
      <c r="E30" s="27">
        <f t="shared" si="17"/>
        <v>125000</v>
      </c>
      <c r="F30" s="28">
        <f t="shared" si="18"/>
        <v>125000</v>
      </c>
      <c r="G30" t="str">
        <f t="shared" si="10"/>
        <v/>
      </c>
      <c r="H30" s="23">
        <f t="shared" si="6"/>
        <v>0</v>
      </c>
      <c r="I30" s="24">
        <f t="shared" si="11"/>
        <v>41382</v>
      </c>
      <c r="J30" s="25"/>
      <c r="K30" s="26"/>
      <c r="L30" s="27">
        <f t="shared" si="19"/>
        <v>-723242.41095890407</v>
      </c>
      <c r="M30" s="28">
        <f t="shared" si="20"/>
        <v>-723242.41095890407</v>
      </c>
      <c r="N30" t="str">
        <f t="shared" si="12"/>
        <v>scoperto</v>
      </c>
      <c r="O30" s="23">
        <f t="shared" si="7"/>
        <v>1</v>
      </c>
      <c r="P30" s="24">
        <f t="shared" si="13"/>
        <v>41473</v>
      </c>
      <c r="Q30" s="25"/>
      <c r="R30" s="26"/>
      <c r="S30" s="27">
        <f t="shared" si="21"/>
        <v>-733004.00465378119</v>
      </c>
      <c r="T30" s="28">
        <f t="shared" si="22"/>
        <v>-733004.00465378119</v>
      </c>
      <c r="U30" t="str">
        <f t="shared" si="14"/>
        <v>scoperto</v>
      </c>
      <c r="V30" s="23">
        <f t="shared" si="8"/>
        <v>1</v>
      </c>
      <c r="W30" s="24">
        <f t="shared" si="15"/>
        <v>41565</v>
      </c>
      <c r="X30" s="25"/>
      <c r="Y30" s="26"/>
      <c r="Z30" s="27">
        <f t="shared" si="23"/>
        <v>-755478.35216834222</v>
      </c>
      <c r="AA30" s="28">
        <f t="shared" si="24"/>
        <v>-755478.35216834222</v>
      </c>
      <c r="AB30" t="str">
        <f t="shared" si="16"/>
        <v>scoperto</v>
      </c>
      <c r="AC30" s="23">
        <f t="shared" si="9"/>
        <v>1</v>
      </c>
    </row>
    <row r="31" spans="2:29" x14ac:dyDescent="0.25">
      <c r="B31" s="24">
        <v>41293</v>
      </c>
      <c r="C31" s="25"/>
      <c r="D31" s="26"/>
      <c r="E31" s="27">
        <f t="shared" si="17"/>
        <v>125000</v>
      </c>
      <c r="F31" s="28">
        <f t="shared" si="18"/>
        <v>125000</v>
      </c>
      <c r="G31" t="str">
        <f t="shared" si="10"/>
        <v/>
      </c>
      <c r="H31" s="23">
        <f t="shared" si="6"/>
        <v>0</v>
      </c>
      <c r="I31" s="24">
        <f t="shared" si="11"/>
        <v>41383</v>
      </c>
      <c r="J31" s="25"/>
      <c r="K31" s="26"/>
      <c r="L31" s="27">
        <f t="shared" si="19"/>
        <v>-723242.41095890407</v>
      </c>
      <c r="M31" s="28">
        <f t="shared" si="20"/>
        <v>-723242.41095890407</v>
      </c>
      <c r="N31" t="str">
        <f t="shared" si="12"/>
        <v>scoperto</v>
      </c>
      <c r="O31" s="23">
        <f t="shared" si="7"/>
        <v>1</v>
      </c>
      <c r="P31" s="24">
        <f t="shared" si="13"/>
        <v>41474</v>
      </c>
      <c r="Q31" s="25"/>
      <c r="R31" s="26"/>
      <c r="S31" s="27">
        <f t="shared" si="21"/>
        <v>-733004.00465378119</v>
      </c>
      <c r="T31" s="28">
        <f t="shared" si="22"/>
        <v>-733004.00465378119</v>
      </c>
      <c r="U31" t="str">
        <f t="shared" si="14"/>
        <v>scoperto</v>
      </c>
      <c r="V31" s="23">
        <f t="shared" si="8"/>
        <v>1</v>
      </c>
      <c r="W31" s="24">
        <f t="shared" si="15"/>
        <v>41566</v>
      </c>
      <c r="X31" s="25"/>
      <c r="Y31" s="26"/>
      <c r="Z31" s="27">
        <f t="shared" si="23"/>
        <v>-755478.35216834222</v>
      </c>
      <c r="AA31" s="28">
        <f t="shared" si="24"/>
        <v>-755478.35216834222</v>
      </c>
      <c r="AB31" t="str">
        <f t="shared" si="16"/>
        <v>scoperto</v>
      </c>
      <c r="AC31" s="23">
        <f t="shared" si="9"/>
        <v>1</v>
      </c>
    </row>
    <row r="32" spans="2:29" x14ac:dyDescent="0.25">
      <c r="B32" s="24">
        <v>41294</v>
      </c>
      <c r="C32" s="25"/>
      <c r="D32" s="26"/>
      <c r="E32" s="27">
        <f t="shared" si="17"/>
        <v>125000</v>
      </c>
      <c r="F32" s="28">
        <f t="shared" si="18"/>
        <v>125000</v>
      </c>
      <c r="G32" t="str">
        <f t="shared" si="10"/>
        <v/>
      </c>
      <c r="H32" s="23">
        <f t="shared" si="6"/>
        <v>0</v>
      </c>
      <c r="I32" s="24">
        <f t="shared" si="11"/>
        <v>41384</v>
      </c>
      <c r="J32" s="25"/>
      <c r="K32" s="26"/>
      <c r="L32" s="27">
        <f t="shared" si="19"/>
        <v>-723242.41095890407</v>
      </c>
      <c r="M32" s="28">
        <f t="shared" si="20"/>
        <v>-723242.41095890407</v>
      </c>
      <c r="N32" t="str">
        <f t="shared" si="12"/>
        <v>scoperto</v>
      </c>
      <c r="O32" s="23">
        <f t="shared" si="7"/>
        <v>1</v>
      </c>
      <c r="P32" s="24">
        <f t="shared" si="13"/>
        <v>41475</v>
      </c>
      <c r="Q32" s="25"/>
      <c r="R32" s="26"/>
      <c r="S32" s="27">
        <f t="shared" si="21"/>
        <v>-733004.00465378119</v>
      </c>
      <c r="T32" s="28">
        <f t="shared" si="22"/>
        <v>-733004.00465378119</v>
      </c>
      <c r="U32" t="str">
        <f t="shared" si="14"/>
        <v>scoperto</v>
      </c>
      <c r="V32" s="23">
        <f t="shared" si="8"/>
        <v>1</v>
      </c>
      <c r="W32" s="24">
        <f t="shared" si="15"/>
        <v>41567</v>
      </c>
      <c r="X32" s="25"/>
      <c r="Y32" s="26"/>
      <c r="Z32" s="27">
        <f t="shared" si="23"/>
        <v>-755478.35216834222</v>
      </c>
      <c r="AA32" s="28">
        <f t="shared" si="24"/>
        <v>-755478.35216834222</v>
      </c>
      <c r="AB32" t="str">
        <f t="shared" si="16"/>
        <v>scoperto</v>
      </c>
      <c r="AC32" s="23">
        <f t="shared" si="9"/>
        <v>1</v>
      </c>
    </row>
    <row r="33" spans="2:29" x14ac:dyDescent="0.25">
      <c r="B33" s="24">
        <v>41295</v>
      </c>
      <c r="C33" s="25">
        <f>+IF('Budget Tesoreria'!F45&gt;0,'Budget Tesoreria'!F45,0)</f>
        <v>0</v>
      </c>
      <c r="D33" s="26">
        <f>+IF('Budget Tesoreria'!F45&lt;0,-'Budget Tesoreria'!F45,0)</f>
        <v>32800</v>
      </c>
      <c r="E33" s="27">
        <f t="shared" si="17"/>
        <v>92200</v>
      </c>
      <c r="F33" s="28">
        <f t="shared" si="18"/>
        <v>125000</v>
      </c>
      <c r="G33" t="str">
        <f t="shared" si="10"/>
        <v/>
      </c>
      <c r="H33" s="23">
        <f t="shared" si="6"/>
        <v>0</v>
      </c>
      <c r="I33" s="24">
        <f t="shared" si="11"/>
        <v>41385</v>
      </c>
      <c r="J33" s="25"/>
      <c r="K33" s="26"/>
      <c r="L33" s="27">
        <f t="shared" si="19"/>
        <v>-723242.41095890407</v>
      </c>
      <c r="M33" s="28">
        <f t="shared" si="20"/>
        <v>-723242.41095890407</v>
      </c>
      <c r="N33" t="str">
        <f t="shared" si="12"/>
        <v>scoperto</v>
      </c>
      <c r="O33" s="23">
        <f t="shared" si="7"/>
        <v>1</v>
      </c>
      <c r="P33" s="24">
        <f t="shared" si="13"/>
        <v>41476</v>
      </c>
      <c r="Q33" s="25"/>
      <c r="R33" s="26"/>
      <c r="S33" s="27">
        <f t="shared" si="21"/>
        <v>-733004.00465378119</v>
      </c>
      <c r="T33" s="28">
        <f t="shared" si="22"/>
        <v>-733004.00465378119</v>
      </c>
      <c r="U33" t="str">
        <f t="shared" si="14"/>
        <v>scoperto</v>
      </c>
      <c r="V33" s="23">
        <f t="shared" si="8"/>
        <v>1</v>
      </c>
      <c r="W33" s="24">
        <f t="shared" si="15"/>
        <v>41568</v>
      </c>
      <c r="X33" s="25"/>
      <c r="Y33" s="26"/>
      <c r="Z33" s="27">
        <f t="shared" si="23"/>
        <v>-755478.35216834222</v>
      </c>
      <c r="AA33" s="28">
        <f t="shared" si="24"/>
        <v>-755478.35216834222</v>
      </c>
      <c r="AB33" t="str">
        <f t="shared" si="16"/>
        <v>scoperto</v>
      </c>
      <c r="AC33" s="23">
        <f t="shared" si="9"/>
        <v>1</v>
      </c>
    </row>
    <row r="34" spans="2:29" x14ac:dyDescent="0.25">
      <c r="B34" s="24">
        <v>41296</v>
      </c>
      <c r="C34" s="25"/>
      <c r="D34" s="26"/>
      <c r="E34" s="27">
        <f t="shared" si="17"/>
        <v>92200</v>
      </c>
      <c r="F34" s="28">
        <f t="shared" si="18"/>
        <v>92200</v>
      </c>
      <c r="G34" t="str">
        <f t="shared" si="10"/>
        <v/>
      </c>
      <c r="H34" s="23">
        <f t="shared" si="6"/>
        <v>0</v>
      </c>
      <c r="I34" s="24">
        <f t="shared" si="11"/>
        <v>41386</v>
      </c>
      <c r="J34" s="25"/>
      <c r="K34" s="26"/>
      <c r="L34" s="27">
        <f t="shared" si="19"/>
        <v>-723242.41095890407</v>
      </c>
      <c r="M34" s="28">
        <f t="shared" si="20"/>
        <v>-723242.41095890407</v>
      </c>
      <c r="N34" t="str">
        <f t="shared" si="12"/>
        <v>scoperto</v>
      </c>
      <c r="O34" s="23">
        <f t="shared" si="7"/>
        <v>1</v>
      </c>
      <c r="P34" s="24">
        <f t="shared" si="13"/>
        <v>41477</v>
      </c>
      <c r="Q34" s="25"/>
      <c r="R34" s="26"/>
      <c r="S34" s="27">
        <f t="shared" si="21"/>
        <v>-733004.00465378119</v>
      </c>
      <c r="T34" s="28">
        <f t="shared" si="22"/>
        <v>-733004.00465378119</v>
      </c>
      <c r="U34" t="str">
        <f t="shared" si="14"/>
        <v>scoperto</v>
      </c>
      <c r="V34" s="23">
        <f t="shared" si="8"/>
        <v>1</v>
      </c>
      <c r="W34" s="24">
        <f t="shared" si="15"/>
        <v>41569</v>
      </c>
      <c r="X34" s="25"/>
      <c r="Y34" s="26"/>
      <c r="Z34" s="27">
        <f t="shared" si="23"/>
        <v>-755478.35216834222</v>
      </c>
      <c r="AA34" s="28">
        <f t="shared" si="24"/>
        <v>-755478.35216834222</v>
      </c>
      <c r="AB34" t="str">
        <f t="shared" si="16"/>
        <v>scoperto</v>
      </c>
      <c r="AC34" s="23">
        <f t="shared" si="9"/>
        <v>1</v>
      </c>
    </row>
    <row r="35" spans="2:29" x14ac:dyDescent="0.25">
      <c r="B35" s="24">
        <v>41297</v>
      </c>
      <c r="C35" s="25"/>
      <c r="D35" s="26"/>
      <c r="E35" s="27">
        <f t="shared" si="17"/>
        <v>92200</v>
      </c>
      <c r="F35" s="28">
        <f t="shared" si="18"/>
        <v>92200</v>
      </c>
      <c r="G35" t="str">
        <f t="shared" si="10"/>
        <v/>
      </c>
      <c r="H35" s="23">
        <f t="shared" si="6"/>
        <v>0</v>
      </c>
      <c r="I35" s="24">
        <f t="shared" si="11"/>
        <v>41387</v>
      </c>
      <c r="J35" s="25"/>
      <c r="K35" s="26"/>
      <c r="L35" s="27">
        <f t="shared" si="19"/>
        <v>-723242.41095890407</v>
      </c>
      <c r="M35" s="28">
        <f t="shared" si="20"/>
        <v>-723242.41095890407</v>
      </c>
      <c r="N35" t="str">
        <f t="shared" si="12"/>
        <v>scoperto</v>
      </c>
      <c r="O35" s="23">
        <f t="shared" si="7"/>
        <v>1</v>
      </c>
      <c r="P35" s="24">
        <f t="shared" si="13"/>
        <v>41478</v>
      </c>
      <c r="Q35" s="25"/>
      <c r="R35" s="26"/>
      <c r="S35" s="27">
        <f t="shared" si="21"/>
        <v>-733004.00465378119</v>
      </c>
      <c r="T35" s="28">
        <f t="shared" si="22"/>
        <v>-733004.00465378119</v>
      </c>
      <c r="U35" t="str">
        <f t="shared" si="14"/>
        <v>scoperto</v>
      </c>
      <c r="V35" s="23">
        <f t="shared" si="8"/>
        <v>1</v>
      </c>
      <c r="W35" s="24">
        <f t="shared" si="15"/>
        <v>41570</v>
      </c>
      <c r="X35" s="25"/>
      <c r="Y35" s="26"/>
      <c r="Z35" s="27">
        <f t="shared" si="23"/>
        <v>-755478.35216834222</v>
      </c>
      <c r="AA35" s="28">
        <f t="shared" si="24"/>
        <v>-755478.35216834222</v>
      </c>
      <c r="AB35" t="str">
        <f t="shared" si="16"/>
        <v>scoperto</v>
      </c>
      <c r="AC35" s="23">
        <f t="shared" si="9"/>
        <v>1</v>
      </c>
    </row>
    <row r="36" spans="2:29" x14ac:dyDescent="0.25">
      <c r="B36" s="24">
        <v>41298</v>
      </c>
      <c r="C36" s="25"/>
      <c r="D36" s="26"/>
      <c r="E36" s="27">
        <f t="shared" si="17"/>
        <v>92200</v>
      </c>
      <c r="F36" s="28">
        <f t="shared" si="18"/>
        <v>92200</v>
      </c>
      <c r="G36" t="str">
        <f t="shared" si="10"/>
        <v/>
      </c>
      <c r="H36" s="23">
        <f t="shared" si="6"/>
        <v>0</v>
      </c>
      <c r="I36" s="24">
        <f t="shared" si="11"/>
        <v>41388</v>
      </c>
      <c r="J36" s="25"/>
      <c r="K36" s="26"/>
      <c r="L36" s="27">
        <f t="shared" si="19"/>
        <v>-723242.41095890407</v>
      </c>
      <c r="M36" s="28">
        <f t="shared" si="20"/>
        <v>-723242.41095890407</v>
      </c>
      <c r="N36" t="str">
        <f t="shared" si="12"/>
        <v>scoperto</v>
      </c>
      <c r="O36" s="23">
        <f t="shared" si="7"/>
        <v>1</v>
      </c>
      <c r="P36" s="24">
        <f t="shared" si="13"/>
        <v>41479</v>
      </c>
      <c r="Q36" s="25"/>
      <c r="R36" s="26"/>
      <c r="S36" s="27">
        <f t="shared" si="21"/>
        <v>-733004.00465378119</v>
      </c>
      <c r="T36" s="28">
        <f t="shared" si="22"/>
        <v>-733004.00465378119</v>
      </c>
      <c r="U36" t="str">
        <f t="shared" si="14"/>
        <v>scoperto</v>
      </c>
      <c r="V36" s="23">
        <f t="shared" si="8"/>
        <v>1</v>
      </c>
      <c r="W36" s="24">
        <f t="shared" si="15"/>
        <v>41571</v>
      </c>
      <c r="X36" s="25"/>
      <c r="Y36" s="26"/>
      <c r="Z36" s="27">
        <f t="shared" si="23"/>
        <v>-755478.35216834222</v>
      </c>
      <c r="AA36" s="28">
        <f t="shared" si="24"/>
        <v>-755478.35216834222</v>
      </c>
      <c r="AB36" t="str">
        <f t="shared" si="16"/>
        <v>scoperto</v>
      </c>
      <c r="AC36" s="23">
        <f t="shared" si="9"/>
        <v>1</v>
      </c>
    </row>
    <row r="37" spans="2:29" x14ac:dyDescent="0.25">
      <c r="B37" s="24">
        <v>41299</v>
      </c>
      <c r="C37" s="25"/>
      <c r="D37" s="26"/>
      <c r="E37" s="27">
        <f t="shared" si="17"/>
        <v>92200</v>
      </c>
      <c r="F37" s="28">
        <f t="shared" si="18"/>
        <v>92200</v>
      </c>
      <c r="G37" t="str">
        <f t="shared" si="10"/>
        <v/>
      </c>
      <c r="H37" s="23">
        <f t="shared" si="6"/>
        <v>0</v>
      </c>
      <c r="I37" s="24">
        <f t="shared" si="11"/>
        <v>41389</v>
      </c>
      <c r="J37" s="25"/>
      <c r="K37" s="26"/>
      <c r="L37" s="27">
        <f t="shared" si="19"/>
        <v>-723242.41095890407</v>
      </c>
      <c r="M37" s="28">
        <f t="shared" si="20"/>
        <v>-723242.41095890407</v>
      </c>
      <c r="N37" t="str">
        <f t="shared" si="12"/>
        <v>scoperto</v>
      </c>
      <c r="O37" s="23">
        <f t="shared" si="7"/>
        <v>1</v>
      </c>
      <c r="P37" s="24">
        <f t="shared" si="13"/>
        <v>41480</v>
      </c>
      <c r="Q37" s="25"/>
      <c r="R37" s="26"/>
      <c r="S37" s="27">
        <f t="shared" si="21"/>
        <v>-733004.00465378119</v>
      </c>
      <c r="T37" s="28">
        <f t="shared" si="22"/>
        <v>-733004.00465378119</v>
      </c>
      <c r="U37" t="str">
        <f t="shared" si="14"/>
        <v>scoperto</v>
      </c>
      <c r="V37" s="23">
        <f t="shared" si="8"/>
        <v>1</v>
      </c>
      <c r="W37" s="24">
        <f t="shared" si="15"/>
        <v>41572</v>
      </c>
      <c r="X37" s="25"/>
      <c r="Y37" s="26"/>
      <c r="Z37" s="27">
        <f t="shared" si="23"/>
        <v>-755478.35216834222</v>
      </c>
      <c r="AA37" s="28">
        <f t="shared" si="24"/>
        <v>-755478.35216834222</v>
      </c>
      <c r="AB37" t="str">
        <f t="shared" si="16"/>
        <v>scoperto</v>
      </c>
      <c r="AC37" s="23">
        <f t="shared" si="9"/>
        <v>1</v>
      </c>
    </row>
    <row r="38" spans="2:29" x14ac:dyDescent="0.25">
      <c r="B38" s="24">
        <v>41300</v>
      </c>
      <c r="C38" s="25"/>
      <c r="D38" s="26"/>
      <c r="E38" s="27">
        <f t="shared" si="17"/>
        <v>92200</v>
      </c>
      <c r="F38" s="28">
        <f t="shared" si="18"/>
        <v>92200</v>
      </c>
      <c r="G38" t="str">
        <f t="shared" si="10"/>
        <v/>
      </c>
      <c r="H38" s="23">
        <f t="shared" si="6"/>
        <v>0</v>
      </c>
      <c r="I38" s="24">
        <f t="shared" si="11"/>
        <v>41390</v>
      </c>
      <c r="J38" s="25"/>
      <c r="K38" s="26"/>
      <c r="L38" s="27">
        <f t="shared" si="19"/>
        <v>-723242.41095890407</v>
      </c>
      <c r="M38" s="28">
        <f t="shared" si="20"/>
        <v>-723242.41095890407</v>
      </c>
      <c r="N38" t="str">
        <f t="shared" si="12"/>
        <v>scoperto</v>
      </c>
      <c r="O38" s="23">
        <f t="shared" si="7"/>
        <v>1</v>
      </c>
      <c r="P38" s="24">
        <f t="shared" si="13"/>
        <v>41481</v>
      </c>
      <c r="Q38" s="25"/>
      <c r="R38" s="26"/>
      <c r="S38" s="27">
        <f t="shared" si="21"/>
        <v>-733004.00465378119</v>
      </c>
      <c r="T38" s="28">
        <f t="shared" si="22"/>
        <v>-733004.00465378119</v>
      </c>
      <c r="U38" t="str">
        <f t="shared" si="14"/>
        <v>scoperto</v>
      </c>
      <c r="V38" s="23">
        <f t="shared" si="8"/>
        <v>1</v>
      </c>
      <c r="W38" s="24">
        <f t="shared" si="15"/>
        <v>41573</v>
      </c>
      <c r="X38" s="25"/>
      <c r="Y38" s="26"/>
      <c r="Z38" s="27">
        <f t="shared" si="23"/>
        <v>-755478.35216834222</v>
      </c>
      <c r="AA38" s="28">
        <f t="shared" si="24"/>
        <v>-755478.35216834222</v>
      </c>
      <c r="AB38" t="str">
        <f t="shared" si="16"/>
        <v>scoperto</v>
      </c>
      <c r="AC38" s="23">
        <f t="shared" si="9"/>
        <v>1</v>
      </c>
    </row>
    <row r="39" spans="2:29" x14ac:dyDescent="0.25">
      <c r="B39" s="24">
        <v>41301</v>
      </c>
      <c r="C39" s="25"/>
      <c r="D39" s="26"/>
      <c r="E39" s="27">
        <f t="shared" si="17"/>
        <v>92200</v>
      </c>
      <c r="F39" s="28">
        <f t="shared" si="18"/>
        <v>92200</v>
      </c>
      <c r="G39" t="str">
        <f t="shared" si="10"/>
        <v/>
      </c>
      <c r="H39" s="23">
        <f t="shared" si="6"/>
        <v>0</v>
      </c>
      <c r="I39" s="24">
        <f t="shared" si="11"/>
        <v>41391</v>
      </c>
      <c r="J39" s="25"/>
      <c r="K39" s="26"/>
      <c r="L39" s="27">
        <f t="shared" si="19"/>
        <v>-723242.41095890407</v>
      </c>
      <c r="M39" s="28">
        <f t="shared" si="20"/>
        <v>-723242.41095890407</v>
      </c>
      <c r="N39" t="str">
        <f t="shared" si="12"/>
        <v>scoperto</v>
      </c>
      <c r="O39" s="23">
        <f t="shared" si="7"/>
        <v>1</v>
      </c>
      <c r="P39" s="24">
        <f t="shared" si="13"/>
        <v>41482</v>
      </c>
      <c r="Q39" s="25"/>
      <c r="R39" s="26"/>
      <c r="S39" s="27">
        <f t="shared" si="21"/>
        <v>-733004.00465378119</v>
      </c>
      <c r="T39" s="28">
        <f t="shared" si="22"/>
        <v>-733004.00465378119</v>
      </c>
      <c r="U39" t="str">
        <f t="shared" si="14"/>
        <v>scoperto</v>
      </c>
      <c r="V39" s="23">
        <f t="shared" si="8"/>
        <v>1</v>
      </c>
      <c r="W39" s="24">
        <f t="shared" si="15"/>
        <v>41574</v>
      </c>
      <c r="X39" s="25"/>
      <c r="Y39" s="26"/>
      <c r="Z39" s="27">
        <f t="shared" si="23"/>
        <v>-755478.35216834222</v>
      </c>
      <c r="AA39" s="28">
        <f t="shared" si="24"/>
        <v>-755478.35216834222</v>
      </c>
      <c r="AB39" t="str">
        <f t="shared" si="16"/>
        <v>scoperto</v>
      </c>
      <c r="AC39" s="23">
        <f t="shared" si="9"/>
        <v>1</v>
      </c>
    </row>
    <row r="40" spans="2:29" x14ac:dyDescent="0.25">
      <c r="B40" s="24">
        <v>41302</v>
      </c>
      <c r="C40" s="25">
        <f>+IF('Budget Tesoreria'!G45&gt;0,'Budget Tesoreria'!G45,0)</f>
        <v>0</v>
      </c>
      <c r="D40" s="26">
        <f>+IF('Budget Tesoreria'!G45&lt;0,-'Budget Tesoreria'!G45,0)</f>
        <v>27000</v>
      </c>
      <c r="E40" s="27">
        <f t="shared" si="17"/>
        <v>65200</v>
      </c>
      <c r="F40" s="28">
        <f t="shared" si="18"/>
        <v>92200</v>
      </c>
      <c r="G40" t="str">
        <f t="shared" si="10"/>
        <v/>
      </c>
      <c r="H40" s="23">
        <f t="shared" si="6"/>
        <v>0</v>
      </c>
      <c r="I40" s="24">
        <f t="shared" si="11"/>
        <v>41392</v>
      </c>
      <c r="J40" s="25"/>
      <c r="K40" s="26"/>
      <c r="L40" s="27">
        <f t="shared" si="19"/>
        <v>-723242.41095890407</v>
      </c>
      <c r="M40" s="28">
        <f t="shared" si="20"/>
        <v>-723242.41095890407</v>
      </c>
      <c r="N40" t="str">
        <f t="shared" si="12"/>
        <v>scoperto</v>
      </c>
      <c r="O40" s="23">
        <f t="shared" si="7"/>
        <v>1</v>
      </c>
      <c r="P40" s="24">
        <f t="shared" si="13"/>
        <v>41483</v>
      </c>
      <c r="Q40" s="25"/>
      <c r="R40" s="26"/>
      <c r="S40" s="27">
        <f t="shared" si="21"/>
        <v>-733004.00465378119</v>
      </c>
      <c r="T40" s="28">
        <f t="shared" si="22"/>
        <v>-733004.00465378119</v>
      </c>
      <c r="U40" t="str">
        <f t="shared" si="14"/>
        <v>scoperto</v>
      </c>
      <c r="V40" s="23">
        <f t="shared" si="8"/>
        <v>1</v>
      </c>
      <c r="W40" s="24">
        <f t="shared" si="15"/>
        <v>41575</v>
      </c>
      <c r="X40" s="25"/>
      <c r="Y40" s="26"/>
      <c r="Z40" s="27">
        <f t="shared" si="23"/>
        <v>-755478.35216834222</v>
      </c>
      <c r="AA40" s="28">
        <f t="shared" si="24"/>
        <v>-755478.35216834222</v>
      </c>
      <c r="AB40" t="str">
        <f t="shared" si="16"/>
        <v>scoperto</v>
      </c>
      <c r="AC40" s="23">
        <f t="shared" si="9"/>
        <v>1</v>
      </c>
    </row>
    <row r="41" spans="2:29" x14ac:dyDescent="0.25">
      <c r="B41" s="24">
        <v>41303</v>
      </c>
      <c r="C41" s="25"/>
      <c r="D41" s="26"/>
      <c r="E41" s="27">
        <f t="shared" si="17"/>
        <v>65200</v>
      </c>
      <c r="F41" s="28">
        <f t="shared" si="18"/>
        <v>65200</v>
      </c>
      <c r="G41" t="str">
        <f t="shared" si="10"/>
        <v/>
      </c>
      <c r="H41" s="23">
        <f t="shared" si="6"/>
        <v>0</v>
      </c>
      <c r="I41" s="24">
        <f t="shared" si="11"/>
        <v>41393</v>
      </c>
      <c r="J41" s="25"/>
      <c r="K41" s="26"/>
      <c r="L41" s="27">
        <f t="shared" si="19"/>
        <v>-723242.41095890407</v>
      </c>
      <c r="M41" s="28">
        <f t="shared" si="20"/>
        <v>-723242.41095890407</v>
      </c>
      <c r="N41" t="str">
        <f t="shared" si="12"/>
        <v>scoperto</v>
      </c>
      <c r="O41" s="23">
        <f t="shared" si="7"/>
        <v>1</v>
      </c>
      <c r="P41" s="24">
        <f t="shared" si="13"/>
        <v>41484</v>
      </c>
      <c r="Q41" s="25"/>
      <c r="R41" s="26"/>
      <c r="S41" s="27">
        <f t="shared" si="21"/>
        <v>-733004.00465378119</v>
      </c>
      <c r="T41" s="28">
        <f t="shared" si="22"/>
        <v>-733004.00465378119</v>
      </c>
      <c r="U41" t="str">
        <f t="shared" si="14"/>
        <v>scoperto</v>
      </c>
      <c r="V41" s="23">
        <f t="shared" si="8"/>
        <v>1</v>
      </c>
      <c r="W41" s="24">
        <f t="shared" si="15"/>
        <v>41576</v>
      </c>
      <c r="X41" s="25"/>
      <c r="Y41" s="26"/>
      <c r="Z41" s="27">
        <f t="shared" si="23"/>
        <v>-755478.35216834222</v>
      </c>
      <c r="AA41" s="28">
        <f t="shared" si="24"/>
        <v>-755478.35216834222</v>
      </c>
      <c r="AB41" t="str">
        <f t="shared" si="16"/>
        <v>scoperto</v>
      </c>
      <c r="AC41" s="23">
        <f t="shared" si="9"/>
        <v>1</v>
      </c>
    </row>
    <row r="42" spans="2:29" x14ac:dyDescent="0.25">
      <c r="B42" s="24">
        <v>41304</v>
      </c>
      <c r="C42" s="25"/>
      <c r="D42" s="26"/>
      <c r="E42" s="27">
        <f t="shared" si="17"/>
        <v>65200</v>
      </c>
      <c r="F42" s="28">
        <f t="shared" si="18"/>
        <v>65200</v>
      </c>
      <c r="G42" t="str">
        <f t="shared" si="10"/>
        <v/>
      </c>
      <c r="H42" s="23">
        <f t="shared" si="6"/>
        <v>0</v>
      </c>
      <c r="I42" s="24">
        <f t="shared" si="11"/>
        <v>41394</v>
      </c>
      <c r="J42" s="25"/>
      <c r="K42" s="26"/>
      <c r="L42" s="27">
        <f t="shared" si="19"/>
        <v>-723242.41095890407</v>
      </c>
      <c r="M42" s="28">
        <f t="shared" si="20"/>
        <v>-723242.41095890407</v>
      </c>
      <c r="N42" t="str">
        <f t="shared" si="12"/>
        <v>scoperto</v>
      </c>
      <c r="O42" s="23">
        <f t="shared" si="7"/>
        <v>1</v>
      </c>
      <c r="P42" s="24">
        <f t="shared" si="13"/>
        <v>41485</v>
      </c>
      <c r="Q42" s="25"/>
      <c r="R42" s="26"/>
      <c r="S42" s="27">
        <f t="shared" si="21"/>
        <v>-733004.00465378119</v>
      </c>
      <c r="T42" s="28">
        <f t="shared" si="22"/>
        <v>-733004.00465378119</v>
      </c>
      <c r="U42" t="str">
        <f t="shared" si="14"/>
        <v>scoperto</v>
      </c>
      <c r="V42" s="23">
        <f t="shared" si="8"/>
        <v>1</v>
      </c>
      <c r="W42" s="24">
        <f t="shared" si="15"/>
        <v>41577</v>
      </c>
      <c r="X42" s="25"/>
      <c r="Y42" s="26"/>
      <c r="Z42" s="27">
        <f t="shared" si="23"/>
        <v>-755478.35216834222</v>
      </c>
      <c r="AA42" s="28">
        <f t="shared" si="24"/>
        <v>-755478.35216834222</v>
      </c>
      <c r="AB42" t="str">
        <f t="shared" si="16"/>
        <v>scoperto</v>
      </c>
      <c r="AC42" s="23">
        <f t="shared" si="9"/>
        <v>1</v>
      </c>
    </row>
    <row r="43" spans="2:29" x14ac:dyDescent="0.25">
      <c r="B43" s="24">
        <v>41305</v>
      </c>
      <c r="C43" s="25"/>
      <c r="D43" s="26"/>
      <c r="E43" s="27">
        <f t="shared" si="17"/>
        <v>65200</v>
      </c>
      <c r="F43" s="28">
        <f t="shared" si="18"/>
        <v>65200</v>
      </c>
      <c r="G43" t="str">
        <f t="shared" si="10"/>
        <v/>
      </c>
      <c r="H43" s="23">
        <f t="shared" si="6"/>
        <v>0</v>
      </c>
      <c r="I43" s="24">
        <f t="shared" si="11"/>
        <v>41395</v>
      </c>
      <c r="J43" s="25"/>
      <c r="K43" s="26"/>
      <c r="L43" s="27">
        <f t="shared" si="19"/>
        <v>-723242.41095890407</v>
      </c>
      <c r="M43" s="28">
        <f t="shared" si="20"/>
        <v>-723242.41095890407</v>
      </c>
      <c r="N43" t="str">
        <f t="shared" si="12"/>
        <v>scoperto</v>
      </c>
      <c r="O43" s="23">
        <f t="shared" si="7"/>
        <v>1</v>
      </c>
      <c r="P43" s="24">
        <f t="shared" si="13"/>
        <v>41486</v>
      </c>
      <c r="Q43" s="25"/>
      <c r="R43" s="26"/>
      <c r="S43" s="27">
        <f t="shared" si="21"/>
        <v>-733004.00465378119</v>
      </c>
      <c r="T43" s="28">
        <f t="shared" si="22"/>
        <v>-733004.00465378119</v>
      </c>
      <c r="U43" t="str">
        <f t="shared" si="14"/>
        <v>scoperto</v>
      </c>
      <c r="V43" s="23">
        <f t="shared" si="8"/>
        <v>1</v>
      </c>
      <c r="W43" s="24">
        <f t="shared" si="15"/>
        <v>41578</v>
      </c>
      <c r="X43" s="25"/>
      <c r="Y43" s="26"/>
      <c r="Z43" s="27">
        <f t="shared" si="23"/>
        <v>-755478.35216834222</v>
      </c>
      <c r="AA43" s="28">
        <f t="shared" si="24"/>
        <v>-755478.35216834222</v>
      </c>
      <c r="AB43" t="str">
        <f t="shared" si="16"/>
        <v>scoperto</v>
      </c>
      <c r="AC43" s="23">
        <f t="shared" si="9"/>
        <v>1</v>
      </c>
    </row>
    <row r="44" spans="2:29" x14ac:dyDescent="0.25">
      <c r="B44" s="24">
        <v>41306</v>
      </c>
      <c r="C44" s="25"/>
      <c r="D44" s="26"/>
      <c r="E44" s="27">
        <f t="shared" si="17"/>
        <v>65200</v>
      </c>
      <c r="F44" s="28">
        <f t="shared" si="18"/>
        <v>65200</v>
      </c>
      <c r="G44" t="str">
        <f t="shared" si="10"/>
        <v/>
      </c>
      <c r="H44" s="23">
        <f t="shared" si="6"/>
        <v>0</v>
      </c>
      <c r="I44" s="24">
        <f t="shared" si="11"/>
        <v>41396</v>
      </c>
      <c r="J44" s="25"/>
      <c r="K44" s="26"/>
      <c r="L44" s="27">
        <f t="shared" si="19"/>
        <v>-723242.41095890407</v>
      </c>
      <c r="M44" s="28">
        <f t="shared" si="20"/>
        <v>-723242.41095890407</v>
      </c>
      <c r="N44" t="str">
        <f t="shared" si="12"/>
        <v>scoperto</v>
      </c>
      <c r="O44" s="23">
        <f t="shared" si="7"/>
        <v>1</v>
      </c>
      <c r="P44" s="24">
        <f t="shared" si="13"/>
        <v>41487</v>
      </c>
      <c r="Q44" s="25"/>
      <c r="R44" s="26"/>
      <c r="S44" s="27">
        <f t="shared" si="21"/>
        <v>-733004.00465378119</v>
      </c>
      <c r="T44" s="28">
        <f t="shared" si="22"/>
        <v>-733004.00465378119</v>
      </c>
      <c r="U44" t="str">
        <f t="shared" si="14"/>
        <v>scoperto</v>
      </c>
      <c r="V44" s="23">
        <f t="shared" si="8"/>
        <v>1</v>
      </c>
      <c r="W44" s="24">
        <f t="shared" si="15"/>
        <v>41579</v>
      </c>
      <c r="X44" s="25"/>
      <c r="Y44" s="26"/>
      <c r="Z44" s="27">
        <f t="shared" si="23"/>
        <v>-755478.35216834222</v>
      </c>
      <c r="AA44" s="28">
        <f t="shared" si="24"/>
        <v>-755478.35216834222</v>
      </c>
      <c r="AB44" t="str">
        <f t="shared" si="16"/>
        <v>scoperto</v>
      </c>
      <c r="AC44" s="23">
        <f t="shared" si="9"/>
        <v>1</v>
      </c>
    </row>
    <row r="45" spans="2:29" x14ac:dyDescent="0.25">
      <c r="B45" s="24">
        <v>41307</v>
      </c>
      <c r="C45" s="25"/>
      <c r="D45" s="26"/>
      <c r="E45" s="27">
        <f t="shared" si="17"/>
        <v>65200</v>
      </c>
      <c r="F45" s="28">
        <f t="shared" si="18"/>
        <v>65200</v>
      </c>
      <c r="G45" t="str">
        <f t="shared" si="10"/>
        <v/>
      </c>
      <c r="H45" s="23">
        <f t="shared" si="6"/>
        <v>0</v>
      </c>
      <c r="I45" s="24">
        <f t="shared" si="11"/>
        <v>41397</v>
      </c>
      <c r="J45" s="25"/>
      <c r="K45" s="26"/>
      <c r="L45" s="27">
        <f t="shared" si="19"/>
        <v>-723242.41095890407</v>
      </c>
      <c r="M45" s="28">
        <f t="shared" si="20"/>
        <v>-723242.41095890407</v>
      </c>
      <c r="N45" t="str">
        <f t="shared" si="12"/>
        <v>scoperto</v>
      </c>
      <c r="O45" s="23">
        <f t="shared" si="7"/>
        <v>1</v>
      </c>
      <c r="P45" s="24">
        <f t="shared" si="13"/>
        <v>41488</v>
      </c>
      <c r="Q45" s="25"/>
      <c r="R45" s="26"/>
      <c r="S45" s="27">
        <f t="shared" si="21"/>
        <v>-733004.00465378119</v>
      </c>
      <c r="T45" s="28">
        <f t="shared" si="22"/>
        <v>-733004.00465378119</v>
      </c>
      <c r="U45" t="str">
        <f t="shared" si="14"/>
        <v>scoperto</v>
      </c>
      <c r="V45" s="23">
        <f t="shared" si="8"/>
        <v>1</v>
      </c>
      <c r="W45" s="24">
        <f t="shared" si="15"/>
        <v>41580</v>
      </c>
      <c r="X45" s="25"/>
      <c r="Y45" s="26"/>
      <c r="Z45" s="27">
        <f t="shared" si="23"/>
        <v>-755478.35216834222</v>
      </c>
      <c r="AA45" s="28">
        <f t="shared" si="24"/>
        <v>-755478.35216834222</v>
      </c>
      <c r="AB45" t="str">
        <f t="shared" si="16"/>
        <v>scoperto</v>
      </c>
      <c r="AC45" s="23">
        <f t="shared" si="9"/>
        <v>1</v>
      </c>
    </row>
    <row r="46" spans="2:29" x14ac:dyDescent="0.25">
      <c r="B46" s="24">
        <v>41308</v>
      </c>
      <c r="C46" s="25"/>
      <c r="D46" s="26"/>
      <c r="E46" s="27">
        <f t="shared" si="17"/>
        <v>65200</v>
      </c>
      <c r="F46" s="28">
        <f t="shared" si="18"/>
        <v>65200</v>
      </c>
      <c r="G46" t="str">
        <f t="shared" si="10"/>
        <v/>
      </c>
      <c r="H46" s="23">
        <f t="shared" si="6"/>
        <v>0</v>
      </c>
      <c r="I46" s="24">
        <f t="shared" si="11"/>
        <v>41398</v>
      </c>
      <c r="J46" s="25"/>
      <c r="K46" s="26"/>
      <c r="L46" s="27">
        <f t="shared" si="19"/>
        <v>-723242.41095890407</v>
      </c>
      <c r="M46" s="28">
        <f t="shared" si="20"/>
        <v>-723242.41095890407</v>
      </c>
      <c r="N46" t="str">
        <f t="shared" si="12"/>
        <v>scoperto</v>
      </c>
      <c r="O46" s="23">
        <f t="shared" si="7"/>
        <v>1</v>
      </c>
      <c r="P46" s="24">
        <f t="shared" si="13"/>
        <v>41489</v>
      </c>
      <c r="Q46" s="25"/>
      <c r="R46" s="26"/>
      <c r="S46" s="27">
        <f t="shared" si="21"/>
        <v>-733004.00465378119</v>
      </c>
      <c r="T46" s="28">
        <f t="shared" si="22"/>
        <v>-733004.00465378119</v>
      </c>
      <c r="U46" t="str">
        <f t="shared" si="14"/>
        <v>scoperto</v>
      </c>
      <c r="V46" s="23">
        <f t="shared" si="8"/>
        <v>1</v>
      </c>
      <c r="W46" s="24">
        <f t="shared" si="15"/>
        <v>41581</v>
      </c>
      <c r="X46" s="25"/>
      <c r="Y46" s="26"/>
      <c r="Z46" s="27">
        <f t="shared" si="23"/>
        <v>-755478.35216834222</v>
      </c>
      <c r="AA46" s="28">
        <f t="shared" si="24"/>
        <v>-755478.35216834222</v>
      </c>
      <c r="AB46" t="str">
        <f t="shared" si="16"/>
        <v>scoperto</v>
      </c>
      <c r="AC46" s="23">
        <f t="shared" si="9"/>
        <v>1</v>
      </c>
    </row>
    <row r="47" spans="2:29" x14ac:dyDescent="0.25">
      <c r="B47" s="24">
        <v>41309</v>
      </c>
      <c r="C47" s="25">
        <f>+IF('Budget Tesoreria'!H45&gt;0,'Budget Tesoreria'!H45,0)</f>
        <v>0</v>
      </c>
      <c r="D47" s="26">
        <f>+IF('Budget Tesoreria'!H45&lt;0,-'Budget Tesoreria'!H45,0)</f>
        <v>33000</v>
      </c>
      <c r="E47" s="27">
        <f t="shared" si="17"/>
        <v>32200</v>
      </c>
      <c r="F47" s="28">
        <f t="shared" si="18"/>
        <v>65200</v>
      </c>
      <c r="G47" t="str">
        <f t="shared" si="10"/>
        <v/>
      </c>
      <c r="H47" s="23">
        <f t="shared" si="6"/>
        <v>0</v>
      </c>
      <c r="I47" s="24">
        <f t="shared" si="11"/>
        <v>41399</v>
      </c>
      <c r="J47" s="25"/>
      <c r="K47" s="26"/>
      <c r="L47" s="27">
        <f t="shared" si="19"/>
        <v>-723242.41095890407</v>
      </c>
      <c r="M47" s="28">
        <f t="shared" si="20"/>
        <v>-723242.41095890407</v>
      </c>
      <c r="N47" t="str">
        <f t="shared" si="12"/>
        <v>scoperto</v>
      </c>
      <c r="O47" s="23">
        <f t="shared" si="7"/>
        <v>1</v>
      </c>
      <c r="P47" s="24">
        <f t="shared" si="13"/>
        <v>41490</v>
      </c>
      <c r="Q47" s="25"/>
      <c r="R47" s="26"/>
      <c r="S47" s="27">
        <f t="shared" si="21"/>
        <v>-733004.00465378119</v>
      </c>
      <c r="T47" s="28">
        <f t="shared" si="22"/>
        <v>-733004.00465378119</v>
      </c>
      <c r="U47" t="str">
        <f t="shared" si="14"/>
        <v>scoperto</v>
      </c>
      <c r="V47" s="23">
        <f t="shared" si="8"/>
        <v>1</v>
      </c>
      <c r="W47" s="24">
        <f t="shared" si="15"/>
        <v>41582</v>
      </c>
      <c r="X47" s="25"/>
      <c r="Y47" s="26"/>
      <c r="Z47" s="27">
        <f t="shared" si="23"/>
        <v>-755478.35216834222</v>
      </c>
      <c r="AA47" s="28">
        <f t="shared" si="24"/>
        <v>-755478.35216834222</v>
      </c>
      <c r="AB47" t="str">
        <f t="shared" si="16"/>
        <v>scoperto</v>
      </c>
      <c r="AC47" s="23">
        <f t="shared" si="9"/>
        <v>1</v>
      </c>
    </row>
    <row r="48" spans="2:29" x14ac:dyDescent="0.25">
      <c r="B48" s="24">
        <v>41310</v>
      </c>
      <c r="C48" s="25"/>
      <c r="D48" s="26"/>
      <c r="E48" s="27">
        <f t="shared" si="17"/>
        <v>32200</v>
      </c>
      <c r="F48" s="28">
        <f t="shared" si="18"/>
        <v>32200</v>
      </c>
      <c r="G48" t="str">
        <f t="shared" si="10"/>
        <v/>
      </c>
      <c r="H48" s="23">
        <f t="shared" si="6"/>
        <v>0</v>
      </c>
      <c r="I48" s="24">
        <f t="shared" si="11"/>
        <v>41400</v>
      </c>
      <c r="J48" s="25"/>
      <c r="K48" s="26"/>
      <c r="L48" s="27">
        <f t="shared" si="19"/>
        <v>-723242.41095890407</v>
      </c>
      <c r="M48" s="28">
        <f t="shared" si="20"/>
        <v>-723242.41095890407</v>
      </c>
      <c r="N48" t="str">
        <f t="shared" si="12"/>
        <v>scoperto</v>
      </c>
      <c r="O48" s="23">
        <f t="shared" si="7"/>
        <v>1</v>
      </c>
      <c r="P48" s="24">
        <f t="shared" si="13"/>
        <v>41491</v>
      </c>
      <c r="Q48" s="25"/>
      <c r="R48" s="26"/>
      <c r="S48" s="27">
        <f t="shared" si="21"/>
        <v>-733004.00465378119</v>
      </c>
      <c r="T48" s="28">
        <f t="shared" si="22"/>
        <v>-733004.00465378119</v>
      </c>
      <c r="U48" t="str">
        <f t="shared" si="14"/>
        <v>scoperto</v>
      </c>
      <c r="V48" s="23">
        <f t="shared" si="8"/>
        <v>1</v>
      </c>
      <c r="W48" s="24">
        <f t="shared" si="15"/>
        <v>41583</v>
      </c>
      <c r="X48" s="25"/>
      <c r="Y48" s="26"/>
      <c r="Z48" s="27">
        <f t="shared" si="23"/>
        <v>-755478.35216834222</v>
      </c>
      <c r="AA48" s="28">
        <f t="shared" si="24"/>
        <v>-755478.35216834222</v>
      </c>
      <c r="AB48" t="str">
        <f t="shared" si="16"/>
        <v>scoperto</v>
      </c>
      <c r="AC48" s="23">
        <f t="shared" si="9"/>
        <v>1</v>
      </c>
    </row>
    <row r="49" spans="2:29" x14ac:dyDescent="0.25">
      <c r="B49" s="24">
        <v>41311</v>
      </c>
      <c r="C49" s="25"/>
      <c r="D49" s="26"/>
      <c r="E49" s="27">
        <f t="shared" si="17"/>
        <v>32200</v>
      </c>
      <c r="F49" s="28">
        <f t="shared" si="18"/>
        <v>32200</v>
      </c>
      <c r="G49" t="str">
        <f t="shared" si="10"/>
        <v/>
      </c>
      <c r="H49" s="23">
        <f t="shared" si="6"/>
        <v>0</v>
      </c>
      <c r="I49" s="24">
        <f t="shared" si="11"/>
        <v>41401</v>
      </c>
      <c r="J49" s="25"/>
      <c r="K49" s="26"/>
      <c r="L49" s="27">
        <f t="shared" si="19"/>
        <v>-723242.41095890407</v>
      </c>
      <c r="M49" s="28">
        <f t="shared" si="20"/>
        <v>-723242.41095890407</v>
      </c>
      <c r="N49" t="str">
        <f t="shared" si="12"/>
        <v>scoperto</v>
      </c>
      <c r="O49" s="23">
        <f t="shared" si="7"/>
        <v>1</v>
      </c>
      <c r="P49" s="24">
        <f t="shared" si="13"/>
        <v>41492</v>
      </c>
      <c r="Q49" s="25"/>
      <c r="R49" s="26"/>
      <c r="S49" s="27">
        <f t="shared" si="21"/>
        <v>-733004.00465378119</v>
      </c>
      <c r="T49" s="28">
        <f t="shared" si="22"/>
        <v>-733004.00465378119</v>
      </c>
      <c r="U49" t="str">
        <f t="shared" si="14"/>
        <v>scoperto</v>
      </c>
      <c r="V49" s="23">
        <f t="shared" si="8"/>
        <v>1</v>
      </c>
      <c r="W49" s="24">
        <f t="shared" si="15"/>
        <v>41584</v>
      </c>
      <c r="X49" s="25"/>
      <c r="Y49" s="26"/>
      <c r="Z49" s="27">
        <f t="shared" si="23"/>
        <v>-755478.35216834222</v>
      </c>
      <c r="AA49" s="28">
        <f t="shared" si="24"/>
        <v>-755478.35216834222</v>
      </c>
      <c r="AB49" t="str">
        <f t="shared" si="16"/>
        <v>scoperto</v>
      </c>
      <c r="AC49" s="23">
        <f t="shared" si="9"/>
        <v>1</v>
      </c>
    </row>
    <row r="50" spans="2:29" x14ac:dyDescent="0.25">
      <c r="B50" s="24">
        <v>41312</v>
      </c>
      <c r="C50" s="25"/>
      <c r="D50" s="26"/>
      <c r="E50" s="27">
        <f t="shared" si="17"/>
        <v>32200</v>
      </c>
      <c r="F50" s="28">
        <f t="shared" si="18"/>
        <v>32200</v>
      </c>
      <c r="G50" t="str">
        <f t="shared" si="10"/>
        <v/>
      </c>
      <c r="H50" s="23">
        <f t="shared" si="6"/>
        <v>0</v>
      </c>
      <c r="I50" s="24">
        <f t="shared" si="11"/>
        <v>41402</v>
      </c>
      <c r="J50" s="25"/>
      <c r="K50" s="26"/>
      <c r="L50" s="27">
        <f t="shared" si="19"/>
        <v>-723242.41095890407</v>
      </c>
      <c r="M50" s="28">
        <f t="shared" si="20"/>
        <v>-723242.41095890407</v>
      </c>
      <c r="N50" t="str">
        <f t="shared" si="12"/>
        <v>scoperto</v>
      </c>
      <c r="O50" s="23">
        <f t="shared" si="7"/>
        <v>1</v>
      </c>
      <c r="P50" s="24">
        <f t="shared" si="13"/>
        <v>41493</v>
      </c>
      <c r="Q50" s="25"/>
      <c r="R50" s="26"/>
      <c r="S50" s="27">
        <f t="shared" si="21"/>
        <v>-733004.00465378119</v>
      </c>
      <c r="T50" s="28">
        <f t="shared" si="22"/>
        <v>-733004.00465378119</v>
      </c>
      <c r="U50" t="str">
        <f t="shared" si="14"/>
        <v>scoperto</v>
      </c>
      <c r="V50" s="23">
        <f t="shared" si="8"/>
        <v>1</v>
      </c>
      <c r="W50" s="24">
        <f t="shared" si="15"/>
        <v>41585</v>
      </c>
      <c r="X50" s="25"/>
      <c r="Y50" s="26"/>
      <c r="Z50" s="27">
        <f t="shared" si="23"/>
        <v>-755478.35216834222</v>
      </c>
      <c r="AA50" s="28">
        <f t="shared" si="24"/>
        <v>-755478.35216834222</v>
      </c>
      <c r="AB50" t="str">
        <f t="shared" si="16"/>
        <v>scoperto</v>
      </c>
      <c r="AC50" s="23">
        <f t="shared" si="9"/>
        <v>1</v>
      </c>
    </row>
    <row r="51" spans="2:29" x14ac:dyDescent="0.25">
      <c r="B51" s="24">
        <v>41313</v>
      </c>
      <c r="C51" s="25"/>
      <c r="D51" s="26"/>
      <c r="E51" s="27">
        <f t="shared" si="17"/>
        <v>32200</v>
      </c>
      <c r="F51" s="28">
        <f t="shared" si="18"/>
        <v>32200</v>
      </c>
      <c r="G51" t="str">
        <f t="shared" si="10"/>
        <v/>
      </c>
      <c r="H51" s="23">
        <f t="shared" si="6"/>
        <v>0</v>
      </c>
      <c r="I51" s="24">
        <f t="shared" si="11"/>
        <v>41403</v>
      </c>
      <c r="J51" s="25"/>
      <c r="K51" s="26"/>
      <c r="L51" s="27">
        <f t="shared" si="19"/>
        <v>-723242.41095890407</v>
      </c>
      <c r="M51" s="28">
        <f t="shared" si="20"/>
        <v>-723242.41095890407</v>
      </c>
      <c r="N51" t="str">
        <f t="shared" si="12"/>
        <v>scoperto</v>
      </c>
      <c r="O51" s="23">
        <f t="shared" si="7"/>
        <v>1</v>
      </c>
      <c r="P51" s="24">
        <f t="shared" si="13"/>
        <v>41494</v>
      </c>
      <c r="Q51" s="25"/>
      <c r="R51" s="26"/>
      <c r="S51" s="27">
        <f t="shared" si="21"/>
        <v>-733004.00465378119</v>
      </c>
      <c r="T51" s="28">
        <f t="shared" si="22"/>
        <v>-733004.00465378119</v>
      </c>
      <c r="U51" t="str">
        <f t="shared" si="14"/>
        <v>scoperto</v>
      </c>
      <c r="V51" s="23">
        <f t="shared" si="8"/>
        <v>1</v>
      </c>
      <c r="W51" s="24">
        <f t="shared" si="15"/>
        <v>41586</v>
      </c>
      <c r="X51" s="25"/>
      <c r="Y51" s="26"/>
      <c r="Z51" s="27">
        <f t="shared" si="23"/>
        <v>-755478.35216834222</v>
      </c>
      <c r="AA51" s="28">
        <f t="shared" si="24"/>
        <v>-755478.35216834222</v>
      </c>
      <c r="AB51" t="str">
        <f t="shared" si="16"/>
        <v>scoperto</v>
      </c>
      <c r="AC51" s="23">
        <f t="shared" si="9"/>
        <v>1</v>
      </c>
    </row>
    <row r="52" spans="2:29" x14ac:dyDescent="0.25">
      <c r="B52" s="24">
        <v>41314</v>
      </c>
      <c r="C52" s="25"/>
      <c r="D52" s="26"/>
      <c r="E52" s="27">
        <f t="shared" si="17"/>
        <v>32200</v>
      </c>
      <c r="F52" s="28">
        <f t="shared" si="18"/>
        <v>32200</v>
      </c>
      <c r="G52" t="str">
        <f t="shared" si="10"/>
        <v/>
      </c>
      <c r="H52" s="23">
        <f t="shared" si="6"/>
        <v>0</v>
      </c>
      <c r="I52" s="24">
        <f t="shared" si="11"/>
        <v>41404</v>
      </c>
      <c r="J52" s="25"/>
      <c r="K52" s="26"/>
      <c r="L52" s="27">
        <f t="shared" si="19"/>
        <v>-723242.41095890407</v>
      </c>
      <c r="M52" s="28">
        <f t="shared" si="20"/>
        <v>-723242.41095890407</v>
      </c>
      <c r="N52" t="str">
        <f t="shared" si="12"/>
        <v>scoperto</v>
      </c>
      <c r="O52" s="23">
        <f t="shared" si="7"/>
        <v>1</v>
      </c>
      <c r="P52" s="24">
        <f t="shared" si="13"/>
        <v>41495</v>
      </c>
      <c r="Q52" s="25"/>
      <c r="R52" s="26"/>
      <c r="S52" s="27">
        <f t="shared" si="21"/>
        <v>-733004.00465378119</v>
      </c>
      <c r="T52" s="28">
        <f t="shared" si="22"/>
        <v>-733004.00465378119</v>
      </c>
      <c r="U52" t="str">
        <f t="shared" si="14"/>
        <v>scoperto</v>
      </c>
      <c r="V52" s="23">
        <f t="shared" si="8"/>
        <v>1</v>
      </c>
      <c r="W52" s="24">
        <f t="shared" si="15"/>
        <v>41587</v>
      </c>
      <c r="X52" s="25"/>
      <c r="Y52" s="26"/>
      <c r="Z52" s="27">
        <f t="shared" si="23"/>
        <v>-755478.35216834222</v>
      </c>
      <c r="AA52" s="28">
        <f t="shared" si="24"/>
        <v>-755478.35216834222</v>
      </c>
      <c r="AB52" t="str">
        <f t="shared" si="16"/>
        <v>scoperto</v>
      </c>
      <c r="AC52" s="23">
        <f t="shared" si="9"/>
        <v>1</v>
      </c>
    </row>
    <row r="53" spans="2:29" x14ac:dyDescent="0.25">
      <c r="B53" s="24">
        <v>41315</v>
      </c>
      <c r="C53" s="25"/>
      <c r="D53" s="26"/>
      <c r="E53" s="27">
        <f t="shared" si="17"/>
        <v>32200</v>
      </c>
      <c r="F53" s="28">
        <f t="shared" si="18"/>
        <v>32200</v>
      </c>
      <c r="G53" t="str">
        <f t="shared" si="10"/>
        <v/>
      </c>
      <c r="H53" s="23">
        <f t="shared" si="6"/>
        <v>0</v>
      </c>
      <c r="I53" s="24">
        <f t="shared" si="11"/>
        <v>41405</v>
      </c>
      <c r="J53" s="25"/>
      <c r="K53" s="26"/>
      <c r="L53" s="27">
        <f t="shared" si="19"/>
        <v>-723242.41095890407</v>
      </c>
      <c r="M53" s="28">
        <f t="shared" si="20"/>
        <v>-723242.41095890407</v>
      </c>
      <c r="N53" t="str">
        <f t="shared" si="12"/>
        <v>scoperto</v>
      </c>
      <c r="O53" s="23">
        <f t="shared" si="7"/>
        <v>1</v>
      </c>
      <c r="P53" s="24">
        <f t="shared" si="13"/>
        <v>41496</v>
      </c>
      <c r="Q53" s="25"/>
      <c r="R53" s="26"/>
      <c r="S53" s="27">
        <f t="shared" si="21"/>
        <v>-733004.00465378119</v>
      </c>
      <c r="T53" s="28">
        <f t="shared" si="22"/>
        <v>-733004.00465378119</v>
      </c>
      <c r="U53" t="str">
        <f t="shared" si="14"/>
        <v>scoperto</v>
      </c>
      <c r="V53" s="23">
        <f t="shared" si="8"/>
        <v>1</v>
      </c>
      <c r="W53" s="24">
        <f t="shared" si="15"/>
        <v>41588</v>
      </c>
      <c r="X53" s="25"/>
      <c r="Y53" s="26"/>
      <c r="Z53" s="27">
        <f t="shared" si="23"/>
        <v>-755478.35216834222</v>
      </c>
      <c r="AA53" s="28">
        <f t="shared" si="24"/>
        <v>-755478.35216834222</v>
      </c>
      <c r="AB53" t="str">
        <f t="shared" si="16"/>
        <v>scoperto</v>
      </c>
      <c r="AC53" s="23">
        <f t="shared" si="9"/>
        <v>1</v>
      </c>
    </row>
    <row r="54" spans="2:29" x14ac:dyDescent="0.25">
      <c r="B54" s="24">
        <v>41316</v>
      </c>
      <c r="C54" s="25">
        <f>+IF('Budget Tesoreria'!I45&gt;0,'Budget Tesoreria'!I45,0)</f>
        <v>0</v>
      </c>
      <c r="D54" s="26">
        <f>+IF('Budget Tesoreria'!I45&lt;0,-'Budget Tesoreria'!I45,0)</f>
        <v>43000</v>
      </c>
      <c r="E54" s="27">
        <f t="shared" si="17"/>
        <v>-10800</v>
      </c>
      <c r="F54" s="28">
        <f t="shared" si="18"/>
        <v>32200</v>
      </c>
      <c r="G54" t="str">
        <f t="shared" si="10"/>
        <v/>
      </c>
      <c r="H54" s="23">
        <f t="shared" si="6"/>
        <v>0</v>
      </c>
      <c r="I54" s="24">
        <f t="shared" si="11"/>
        <v>41406</v>
      </c>
      <c r="J54" s="25"/>
      <c r="K54" s="26"/>
      <c r="L54" s="27">
        <f t="shared" si="19"/>
        <v>-723242.41095890407</v>
      </c>
      <c r="M54" s="28">
        <f t="shared" si="20"/>
        <v>-723242.41095890407</v>
      </c>
      <c r="N54" t="str">
        <f t="shared" si="12"/>
        <v>scoperto</v>
      </c>
      <c r="O54" s="23">
        <f t="shared" si="7"/>
        <v>1</v>
      </c>
      <c r="P54" s="24">
        <f t="shared" si="13"/>
        <v>41497</v>
      </c>
      <c r="Q54" s="25"/>
      <c r="R54" s="26"/>
      <c r="S54" s="27">
        <f t="shared" si="21"/>
        <v>-733004.00465378119</v>
      </c>
      <c r="T54" s="28">
        <f t="shared" si="22"/>
        <v>-733004.00465378119</v>
      </c>
      <c r="U54" t="str">
        <f t="shared" si="14"/>
        <v>scoperto</v>
      </c>
      <c r="V54" s="23">
        <f t="shared" si="8"/>
        <v>1</v>
      </c>
      <c r="W54" s="24">
        <f t="shared" si="15"/>
        <v>41589</v>
      </c>
      <c r="X54" s="25"/>
      <c r="Y54" s="26"/>
      <c r="Z54" s="27">
        <f t="shared" si="23"/>
        <v>-755478.35216834222</v>
      </c>
      <c r="AA54" s="28">
        <f t="shared" si="24"/>
        <v>-755478.35216834222</v>
      </c>
      <c r="AB54" t="str">
        <f t="shared" si="16"/>
        <v>scoperto</v>
      </c>
      <c r="AC54" s="23">
        <f t="shared" si="9"/>
        <v>1</v>
      </c>
    </row>
    <row r="55" spans="2:29" x14ac:dyDescent="0.25">
      <c r="B55" s="24">
        <v>41317</v>
      </c>
      <c r="C55" s="25"/>
      <c r="D55" s="26"/>
      <c r="E55" s="27">
        <f t="shared" si="17"/>
        <v>-10800</v>
      </c>
      <c r="F55" s="28">
        <f t="shared" si="18"/>
        <v>-10800</v>
      </c>
      <c r="G55" t="str">
        <f t="shared" si="10"/>
        <v/>
      </c>
      <c r="H55" s="23">
        <f t="shared" si="6"/>
        <v>0</v>
      </c>
      <c r="I55" s="24">
        <f t="shared" si="11"/>
        <v>41407</v>
      </c>
      <c r="J55" s="25"/>
      <c r="K55" s="26"/>
      <c r="L55" s="27">
        <f t="shared" si="19"/>
        <v>-723242.41095890407</v>
      </c>
      <c r="M55" s="28">
        <f t="shared" si="20"/>
        <v>-723242.41095890407</v>
      </c>
      <c r="N55" t="str">
        <f t="shared" si="12"/>
        <v>scoperto</v>
      </c>
      <c r="O55" s="23">
        <f t="shared" si="7"/>
        <v>1</v>
      </c>
      <c r="P55" s="24">
        <f t="shared" si="13"/>
        <v>41498</v>
      </c>
      <c r="Q55" s="25"/>
      <c r="R55" s="26"/>
      <c r="S55" s="27">
        <f t="shared" si="21"/>
        <v>-733004.00465378119</v>
      </c>
      <c r="T55" s="28">
        <f t="shared" si="22"/>
        <v>-733004.00465378119</v>
      </c>
      <c r="U55" t="str">
        <f t="shared" si="14"/>
        <v>scoperto</v>
      </c>
      <c r="V55" s="23">
        <f t="shared" si="8"/>
        <v>1</v>
      </c>
      <c r="W55" s="24">
        <f t="shared" si="15"/>
        <v>41590</v>
      </c>
      <c r="X55" s="25"/>
      <c r="Y55" s="26"/>
      <c r="Z55" s="27">
        <f t="shared" si="23"/>
        <v>-755478.35216834222</v>
      </c>
      <c r="AA55" s="28">
        <f t="shared" si="24"/>
        <v>-755478.35216834222</v>
      </c>
      <c r="AB55" t="str">
        <f t="shared" si="16"/>
        <v>scoperto</v>
      </c>
      <c r="AC55" s="23">
        <f t="shared" si="9"/>
        <v>1</v>
      </c>
    </row>
    <row r="56" spans="2:29" x14ac:dyDescent="0.25">
      <c r="B56" s="24">
        <v>41318</v>
      </c>
      <c r="C56" s="25"/>
      <c r="D56" s="26"/>
      <c r="E56" s="27">
        <f t="shared" si="17"/>
        <v>-10800</v>
      </c>
      <c r="F56" s="28">
        <f t="shared" si="18"/>
        <v>-10800</v>
      </c>
      <c r="G56" t="str">
        <f t="shared" si="10"/>
        <v/>
      </c>
      <c r="H56" s="23">
        <f t="shared" si="6"/>
        <v>0</v>
      </c>
      <c r="I56" s="24">
        <f t="shared" si="11"/>
        <v>41408</v>
      </c>
      <c r="J56" s="25"/>
      <c r="K56" s="26"/>
      <c r="L56" s="27">
        <f t="shared" si="19"/>
        <v>-723242.41095890407</v>
      </c>
      <c r="M56" s="28">
        <f t="shared" si="20"/>
        <v>-723242.41095890407</v>
      </c>
      <c r="N56" t="str">
        <f t="shared" si="12"/>
        <v>scoperto</v>
      </c>
      <c r="O56" s="23">
        <f t="shared" si="7"/>
        <v>1</v>
      </c>
      <c r="P56" s="24">
        <f t="shared" si="13"/>
        <v>41499</v>
      </c>
      <c r="Q56" s="25"/>
      <c r="R56" s="26"/>
      <c r="S56" s="27">
        <f t="shared" si="21"/>
        <v>-733004.00465378119</v>
      </c>
      <c r="T56" s="28">
        <f t="shared" si="22"/>
        <v>-733004.00465378119</v>
      </c>
      <c r="U56" t="str">
        <f t="shared" si="14"/>
        <v>scoperto</v>
      </c>
      <c r="V56" s="23">
        <f t="shared" si="8"/>
        <v>1</v>
      </c>
      <c r="W56" s="24">
        <f t="shared" si="15"/>
        <v>41591</v>
      </c>
      <c r="X56" s="25"/>
      <c r="Y56" s="26"/>
      <c r="Z56" s="27">
        <f t="shared" si="23"/>
        <v>-755478.35216834222</v>
      </c>
      <c r="AA56" s="28">
        <f t="shared" si="24"/>
        <v>-755478.35216834222</v>
      </c>
      <c r="AB56" t="str">
        <f t="shared" si="16"/>
        <v>scoperto</v>
      </c>
      <c r="AC56" s="23">
        <f t="shared" si="9"/>
        <v>1</v>
      </c>
    </row>
    <row r="57" spans="2:29" x14ac:dyDescent="0.25">
      <c r="B57" s="24">
        <v>41319</v>
      </c>
      <c r="C57" s="25"/>
      <c r="D57" s="26"/>
      <c r="E57" s="27">
        <f t="shared" si="17"/>
        <v>-10800</v>
      </c>
      <c r="F57" s="28">
        <f t="shared" si="18"/>
        <v>-10800</v>
      </c>
      <c r="G57" t="str">
        <f t="shared" si="10"/>
        <v/>
      </c>
      <c r="H57" s="23">
        <f t="shared" si="6"/>
        <v>0</v>
      </c>
      <c r="I57" s="24">
        <f t="shared" si="11"/>
        <v>41409</v>
      </c>
      <c r="J57" s="25"/>
      <c r="K57" s="26"/>
      <c r="L57" s="27">
        <f t="shared" si="19"/>
        <v>-723242.41095890407</v>
      </c>
      <c r="M57" s="28">
        <f t="shared" si="20"/>
        <v>-723242.41095890407</v>
      </c>
      <c r="N57" t="str">
        <f t="shared" si="12"/>
        <v>scoperto</v>
      </c>
      <c r="O57" s="23">
        <f t="shared" si="7"/>
        <v>1</v>
      </c>
      <c r="P57" s="24">
        <f t="shared" si="13"/>
        <v>41500</v>
      </c>
      <c r="Q57" s="25"/>
      <c r="R57" s="26"/>
      <c r="S57" s="27">
        <f t="shared" si="21"/>
        <v>-733004.00465378119</v>
      </c>
      <c r="T57" s="28">
        <f t="shared" si="22"/>
        <v>-733004.00465378119</v>
      </c>
      <c r="U57" t="str">
        <f t="shared" si="14"/>
        <v>scoperto</v>
      </c>
      <c r="V57" s="23">
        <f t="shared" si="8"/>
        <v>1</v>
      </c>
      <c r="W57" s="24">
        <f t="shared" si="15"/>
        <v>41592</v>
      </c>
      <c r="X57" s="25"/>
      <c r="Y57" s="26"/>
      <c r="Z57" s="27">
        <f t="shared" si="23"/>
        <v>-755478.35216834222</v>
      </c>
      <c r="AA57" s="28">
        <f t="shared" si="24"/>
        <v>-755478.35216834222</v>
      </c>
      <c r="AB57" t="str">
        <f t="shared" si="16"/>
        <v>scoperto</v>
      </c>
      <c r="AC57" s="23">
        <f t="shared" si="9"/>
        <v>1</v>
      </c>
    </row>
    <row r="58" spans="2:29" x14ac:dyDescent="0.25">
      <c r="B58" s="24">
        <v>41320</v>
      </c>
      <c r="C58" s="25"/>
      <c r="D58" s="26"/>
      <c r="E58" s="27">
        <f t="shared" si="17"/>
        <v>-10800</v>
      </c>
      <c r="F58" s="28">
        <f t="shared" si="18"/>
        <v>-10800</v>
      </c>
      <c r="G58" t="str">
        <f t="shared" si="10"/>
        <v/>
      </c>
      <c r="H58" s="23">
        <f t="shared" si="6"/>
        <v>0</v>
      </c>
      <c r="I58" s="24">
        <f t="shared" si="11"/>
        <v>41410</v>
      </c>
      <c r="J58" s="25"/>
      <c r="K58" s="26"/>
      <c r="L58" s="27">
        <f t="shared" si="19"/>
        <v>-723242.41095890407</v>
      </c>
      <c r="M58" s="28">
        <f t="shared" si="20"/>
        <v>-723242.41095890407</v>
      </c>
      <c r="N58" t="str">
        <f t="shared" si="12"/>
        <v>scoperto</v>
      </c>
      <c r="O58" s="23">
        <f t="shared" si="7"/>
        <v>1</v>
      </c>
      <c r="P58" s="24">
        <f t="shared" si="13"/>
        <v>41501</v>
      </c>
      <c r="Q58" s="25"/>
      <c r="R58" s="26"/>
      <c r="S58" s="27">
        <f t="shared" si="21"/>
        <v>-733004.00465378119</v>
      </c>
      <c r="T58" s="28">
        <f t="shared" si="22"/>
        <v>-733004.00465378119</v>
      </c>
      <c r="U58" t="str">
        <f t="shared" si="14"/>
        <v>scoperto</v>
      </c>
      <c r="V58" s="23">
        <f t="shared" si="8"/>
        <v>1</v>
      </c>
      <c r="W58" s="24">
        <f t="shared" si="15"/>
        <v>41593</v>
      </c>
      <c r="X58" s="25"/>
      <c r="Y58" s="26"/>
      <c r="Z58" s="27">
        <f t="shared" si="23"/>
        <v>-755478.35216834222</v>
      </c>
      <c r="AA58" s="28">
        <f t="shared" si="24"/>
        <v>-755478.35216834222</v>
      </c>
      <c r="AB58" t="str">
        <f t="shared" si="16"/>
        <v>scoperto</v>
      </c>
      <c r="AC58" s="23">
        <f t="shared" si="9"/>
        <v>1</v>
      </c>
    </row>
    <row r="59" spans="2:29" x14ac:dyDescent="0.25">
      <c r="B59" s="24">
        <v>41321</v>
      </c>
      <c r="C59" s="25"/>
      <c r="D59" s="26"/>
      <c r="E59" s="27">
        <f t="shared" si="17"/>
        <v>-10800</v>
      </c>
      <c r="F59" s="28">
        <f t="shared" si="18"/>
        <v>-10800</v>
      </c>
      <c r="G59" t="str">
        <f t="shared" si="10"/>
        <v/>
      </c>
      <c r="H59" s="23">
        <f t="shared" si="6"/>
        <v>0</v>
      </c>
      <c r="I59" s="24">
        <f t="shared" si="11"/>
        <v>41411</v>
      </c>
      <c r="J59" s="25"/>
      <c r="K59" s="26"/>
      <c r="L59" s="27">
        <f t="shared" si="19"/>
        <v>-723242.41095890407</v>
      </c>
      <c r="M59" s="28">
        <f t="shared" si="20"/>
        <v>-723242.41095890407</v>
      </c>
      <c r="N59" t="str">
        <f t="shared" si="12"/>
        <v>scoperto</v>
      </c>
      <c r="O59" s="23">
        <f t="shared" si="7"/>
        <v>1</v>
      </c>
      <c r="P59" s="24">
        <f t="shared" si="13"/>
        <v>41502</v>
      </c>
      <c r="Q59" s="25"/>
      <c r="R59" s="26"/>
      <c r="S59" s="27">
        <f t="shared" si="21"/>
        <v>-733004.00465378119</v>
      </c>
      <c r="T59" s="28">
        <f t="shared" si="22"/>
        <v>-733004.00465378119</v>
      </c>
      <c r="U59" t="str">
        <f t="shared" si="14"/>
        <v>scoperto</v>
      </c>
      <c r="V59" s="23">
        <f t="shared" si="8"/>
        <v>1</v>
      </c>
      <c r="W59" s="24">
        <f t="shared" si="15"/>
        <v>41594</v>
      </c>
      <c r="X59" s="25"/>
      <c r="Y59" s="26"/>
      <c r="Z59" s="27">
        <f t="shared" si="23"/>
        <v>-755478.35216834222</v>
      </c>
      <c r="AA59" s="28">
        <f t="shared" si="24"/>
        <v>-755478.35216834222</v>
      </c>
      <c r="AB59" t="str">
        <f t="shared" si="16"/>
        <v>scoperto</v>
      </c>
      <c r="AC59" s="23">
        <f t="shared" si="9"/>
        <v>1</v>
      </c>
    </row>
    <row r="60" spans="2:29" x14ac:dyDescent="0.25">
      <c r="B60" s="24">
        <v>41322</v>
      </c>
      <c r="C60" s="25"/>
      <c r="D60" s="26"/>
      <c r="E60" s="27">
        <f t="shared" si="17"/>
        <v>-10800</v>
      </c>
      <c r="F60" s="28">
        <f t="shared" si="18"/>
        <v>-10800</v>
      </c>
      <c r="G60" t="str">
        <f t="shared" si="10"/>
        <v/>
      </c>
      <c r="H60" s="23">
        <f t="shared" si="6"/>
        <v>0</v>
      </c>
      <c r="I60" s="24">
        <f t="shared" si="11"/>
        <v>41412</v>
      </c>
      <c r="J60" s="25"/>
      <c r="K60" s="26"/>
      <c r="L60" s="27">
        <f t="shared" si="19"/>
        <v>-723242.41095890407</v>
      </c>
      <c r="M60" s="28">
        <f t="shared" si="20"/>
        <v>-723242.41095890407</v>
      </c>
      <c r="N60" t="str">
        <f t="shared" si="12"/>
        <v>scoperto</v>
      </c>
      <c r="O60" s="23">
        <f t="shared" si="7"/>
        <v>1</v>
      </c>
      <c r="P60" s="24">
        <f t="shared" si="13"/>
        <v>41503</v>
      </c>
      <c r="Q60" s="25"/>
      <c r="R60" s="26"/>
      <c r="S60" s="27">
        <f t="shared" si="21"/>
        <v>-733004.00465378119</v>
      </c>
      <c r="T60" s="28">
        <f t="shared" si="22"/>
        <v>-733004.00465378119</v>
      </c>
      <c r="U60" t="str">
        <f t="shared" si="14"/>
        <v>scoperto</v>
      </c>
      <c r="V60" s="23">
        <f t="shared" si="8"/>
        <v>1</v>
      </c>
      <c r="W60" s="24">
        <f t="shared" si="15"/>
        <v>41595</v>
      </c>
      <c r="X60" s="25"/>
      <c r="Y60" s="26"/>
      <c r="Z60" s="27">
        <f t="shared" si="23"/>
        <v>-755478.35216834222</v>
      </c>
      <c r="AA60" s="28">
        <f t="shared" si="24"/>
        <v>-755478.35216834222</v>
      </c>
      <c r="AB60" t="str">
        <f t="shared" si="16"/>
        <v>scoperto</v>
      </c>
      <c r="AC60" s="23">
        <f t="shared" si="9"/>
        <v>1</v>
      </c>
    </row>
    <row r="61" spans="2:29" x14ac:dyDescent="0.25">
      <c r="B61" s="24">
        <v>41323</v>
      </c>
      <c r="C61" s="25">
        <f>+IF('Budget Tesoreria'!J45&gt;0,'Budget Tesoreria'!J45,0)</f>
        <v>0</v>
      </c>
      <c r="D61" s="26">
        <f>+IF('Budget Tesoreria'!J45&lt;0,-'Budget Tesoreria'!J45,0)</f>
        <v>119000</v>
      </c>
      <c r="E61" s="27">
        <f t="shared" si="17"/>
        <v>-129800</v>
      </c>
      <c r="F61" s="28">
        <f t="shared" si="18"/>
        <v>-10800</v>
      </c>
      <c r="G61" t="str">
        <f t="shared" si="10"/>
        <v/>
      </c>
      <c r="H61" s="23">
        <f t="shared" si="6"/>
        <v>0</v>
      </c>
      <c r="I61" s="24">
        <f t="shared" si="11"/>
        <v>41413</v>
      </c>
      <c r="J61" s="25"/>
      <c r="K61" s="26"/>
      <c r="L61" s="27">
        <f t="shared" si="19"/>
        <v>-723242.41095890407</v>
      </c>
      <c r="M61" s="28">
        <f t="shared" si="20"/>
        <v>-723242.41095890407</v>
      </c>
      <c r="N61" t="str">
        <f t="shared" si="12"/>
        <v>scoperto</v>
      </c>
      <c r="O61" s="23">
        <f t="shared" si="7"/>
        <v>1</v>
      </c>
      <c r="P61" s="24">
        <f t="shared" si="13"/>
        <v>41504</v>
      </c>
      <c r="Q61" s="25"/>
      <c r="R61" s="26"/>
      <c r="S61" s="27">
        <f t="shared" si="21"/>
        <v>-733004.00465378119</v>
      </c>
      <c r="T61" s="28">
        <f t="shared" si="22"/>
        <v>-733004.00465378119</v>
      </c>
      <c r="U61" t="str">
        <f t="shared" si="14"/>
        <v>scoperto</v>
      </c>
      <c r="V61" s="23">
        <f t="shared" si="8"/>
        <v>1</v>
      </c>
      <c r="W61" s="24">
        <f t="shared" si="15"/>
        <v>41596</v>
      </c>
      <c r="X61" s="25"/>
      <c r="Y61" s="26"/>
      <c r="Z61" s="27">
        <f t="shared" si="23"/>
        <v>-755478.35216834222</v>
      </c>
      <c r="AA61" s="28">
        <f t="shared" si="24"/>
        <v>-755478.35216834222</v>
      </c>
      <c r="AB61" t="str">
        <f t="shared" si="16"/>
        <v>scoperto</v>
      </c>
      <c r="AC61" s="23">
        <f t="shared" si="9"/>
        <v>1</v>
      </c>
    </row>
    <row r="62" spans="2:29" x14ac:dyDescent="0.25">
      <c r="B62" s="24">
        <v>41324</v>
      </c>
      <c r="C62" s="25"/>
      <c r="D62" s="26"/>
      <c r="E62" s="27">
        <f t="shared" si="17"/>
        <v>-129800</v>
      </c>
      <c r="F62" s="28">
        <f t="shared" si="18"/>
        <v>-129800</v>
      </c>
      <c r="G62" t="str">
        <f t="shared" si="10"/>
        <v/>
      </c>
      <c r="H62" s="23">
        <f t="shared" si="6"/>
        <v>0</v>
      </c>
      <c r="I62" s="24">
        <f t="shared" si="11"/>
        <v>41414</v>
      </c>
      <c r="J62" s="25"/>
      <c r="K62" s="26"/>
      <c r="L62" s="27">
        <f t="shared" si="19"/>
        <v>-723242.41095890407</v>
      </c>
      <c r="M62" s="28">
        <f t="shared" si="20"/>
        <v>-723242.41095890407</v>
      </c>
      <c r="N62" t="str">
        <f t="shared" si="12"/>
        <v>scoperto</v>
      </c>
      <c r="O62" s="23">
        <f t="shared" si="7"/>
        <v>1</v>
      </c>
      <c r="P62" s="24">
        <f t="shared" si="13"/>
        <v>41505</v>
      </c>
      <c r="Q62" s="25"/>
      <c r="R62" s="26"/>
      <c r="S62" s="27">
        <f t="shared" si="21"/>
        <v>-733004.00465378119</v>
      </c>
      <c r="T62" s="28">
        <f t="shared" si="22"/>
        <v>-733004.00465378119</v>
      </c>
      <c r="U62" t="str">
        <f t="shared" si="14"/>
        <v>scoperto</v>
      </c>
      <c r="V62" s="23">
        <f t="shared" si="8"/>
        <v>1</v>
      </c>
      <c r="W62" s="24">
        <f t="shared" si="15"/>
        <v>41597</v>
      </c>
      <c r="X62" s="25"/>
      <c r="Y62" s="26"/>
      <c r="Z62" s="27">
        <f t="shared" si="23"/>
        <v>-755478.35216834222</v>
      </c>
      <c r="AA62" s="28">
        <f t="shared" si="24"/>
        <v>-755478.35216834222</v>
      </c>
      <c r="AB62" t="str">
        <f t="shared" si="16"/>
        <v>scoperto</v>
      </c>
      <c r="AC62" s="23">
        <f t="shared" si="9"/>
        <v>1</v>
      </c>
    </row>
    <row r="63" spans="2:29" x14ac:dyDescent="0.25">
      <c r="B63" s="24">
        <v>41325</v>
      </c>
      <c r="C63" s="25"/>
      <c r="D63" s="26"/>
      <c r="E63" s="27">
        <f t="shared" si="17"/>
        <v>-129800</v>
      </c>
      <c r="F63" s="28">
        <f t="shared" si="18"/>
        <v>-129800</v>
      </c>
      <c r="G63" t="str">
        <f t="shared" si="10"/>
        <v/>
      </c>
      <c r="H63" s="23">
        <f t="shared" si="6"/>
        <v>0</v>
      </c>
      <c r="I63" s="24">
        <f t="shared" si="11"/>
        <v>41415</v>
      </c>
      <c r="J63" s="25"/>
      <c r="K63" s="26"/>
      <c r="L63" s="27">
        <f t="shared" si="19"/>
        <v>-723242.41095890407</v>
      </c>
      <c r="M63" s="28">
        <f t="shared" si="20"/>
        <v>-723242.41095890407</v>
      </c>
      <c r="N63" t="str">
        <f t="shared" si="12"/>
        <v>scoperto</v>
      </c>
      <c r="O63" s="23">
        <f t="shared" si="7"/>
        <v>1</v>
      </c>
      <c r="P63" s="24">
        <f t="shared" si="13"/>
        <v>41506</v>
      </c>
      <c r="Q63" s="25"/>
      <c r="R63" s="26"/>
      <c r="S63" s="27">
        <f t="shared" si="21"/>
        <v>-733004.00465378119</v>
      </c>
      <c r="T63" s="28">
        <f t="shared" si="22"/>
        <v>-733004.00465378119</v>
      </c>
      <c r="U63" t="str">
        <f t="shared" si="14"/>
        <v>scoperto</v>
      </c>
      <c r="V63" s="23">
        <f t="shared" si="8"/>
        <v>1</v>
      </c>
      <c r="W63" s="24">
        <f t="shared" si="15"/>
        <v>41598</v>
      </c>
      <c r="X63" s="25"/>
      <c r="Y63" s="26"/>
      <c r="Z63" s="27">
        <f t="shared" si="23"/>
        <v>-755478.35216834222</v>
      </c>
      <c r="AA63" s="28">
        <f t="shared" si="24"/>
        <v>-755478.35216834222</v>
      </c>
      <c r="AB63" t="str">
        <f t="shared" si="16"/>
        <v>scoperto</v>
      </c>
      <c r="AC63" s="23">
        <f t="shared" si="9"/>
        <v>1</v>
      </c>
    </row>
    <row r="64" spans="2:29" x14ac:dyDescent="0.25">
      <c r="B64" s="24">
        <v>41326</v>
      </c>
      <c r="C64" s="25"/>
      <c r="D64" s="26"/>
      <c r="E64" s="27">
        <f t="shared" si="17"/>
        <v>-129800</v>
      </c>
      <c r="F64" s="28">
        <f t="shared" si="18"/>
        <v>-129800</v>
      </c>
      <c r="G64" t="str">
        <f t="shared" si="10"/>
        <v/>
      </c>
      <c r="H64" s="23">
        <f t="shared" si="6"/>
        <v>0</v>
      </c>
      <c r="I64" s="24">
        <f t="shared" si="11"/>
        <v>41416</v>
      </c>
      <c r="J64" s="25"/>
      <c r="K64" s="26"/>
      <c r="L64" s="27">
        <f t="shared" si="19"/>
        <v>-723242.41095890407</v>
      </c>
      <c r="M64" s="28">
        <f t="shared" si="20"/>
        <v>-723242.41095890407</v>
      </c>
      <c r="N64" t="str">
        <f t="shared" si="12"/>
        <v>scoperto</v>
      </c>
      <c r="O64" s="23">
        <f t="shared" si="7"/>
        <v>1</v>
      </c>
      <c r="P64" s="24">
        <f t="shared" si="13"/>
        <v>41507</v>
      </c>
      <c r="Q64" s="25"/>
      <c r="R64" s="26"/>
      <c r="S64" s="27">
        <f t="shared" si="21"/>
        <v>-733004.00465378119</v>
      </c>
      <c r="T64" s="28">
        <f t="shared" si="22"/>
        <v>-733004.00465378119</v>
      </c>
      <c r="U64" t="str">
        <f t="shared" si="14"/>
        <v>scoperto</v>
      </c>
      <c r="V64" s="23">
        <f t="shared" si="8"/>
        <v>1</v>
      </c>
      <c r="W64" s="24">
        <f t="shared" si="15"/>
        <v>41599</v>
      </c>
      <c r="X64" s="25"/>
      <c r="Y64" s="26"/>
      <c r="Z64" s="27">
        <f t="shared" si="23"/>
        <v>-755478.35216834222</v>
      </c>
      <c r="AA64" s="28">
        <f t="shared" si="24"/>
        <v>-755478.35216834222</v>
      </c>
      <c r="AB64" t="str">
        <f t="shared" si="16"/>
        <v>scoperto</v>
      </c>
      <c r="AC64" s="23">
        <f t="shared" si="9"/>
        <v>1</v>
      </c>
    </row>
    <row r="65" spans="2:29" x14ac:dyDescent="0.25">
      <c r="B65" s="24">
        <v>41327</v>
      </c>
      <c r="C65" s="25"/>
      <c r="D65" s="26"/>
      <c r="E65" s="27">
        <f t="shared" si="17"/>
        <v>-129800</v>
      </c>
      <c r="F65" s="28">
        <f t="shared" si="18"/>
        <v>-129800</v>
      </c>
      <c r="G65" t="str">
        <f t="shared" si="10"/>
        <v/>
      </c>
      <c r="H65" s="23">
        <f t="shared" si="6"/>
        <v>0</v>
      </c>
      <c r="I65" s="24">
        <f t="shared" si="11"/>
        <v>41417</v>
      </c>
      <c r="J65" s="25"/>
      <c r="K65" s="26"/>
      <c r="L65" s="27">
        <f t="shared" si="19"/>
        <v>-723242.41095890407</v>
      </c>
      <c r="M65" s="28">
        <f t="shared" si="20"/>
        <v>-723242.41095890407</v>
      </c>
      <c r="N65" t="str">
        <f t="shared" si="12"/>
        <v>scoperto</v>
      </c>
      <c r="O65" s="23">
        <f t="shared" si="7"/>
        <v>1</v>
      </c>
      <c r="P65" s="24">
        <f t="shared" si="13"/>
        <v>41508</v>
      </c>
      <c r="Q65" s="25"/>
      <c r="R65" s="26"/>
      <c r="S65" s="27">
        <f t="shared" si="21"/>
        <v>-733004.00465378119</v>
      </c>
      <c r="T65" s="28">
        <f t="shared" si="22"/>
        <v>-733004.00465378119</v>
      </c>
      <c r="U65" t="str">
        <f t="shared" si="14"/>
        <v>scoperto</v>
      </c>
      <c r="V65" s="23">
        <f t="shared" si="8"/>
        <v>1</v>
      </c>
      <c r="W65" s="24">
        <f t="shared" si="15"/>
        <v>41600</v>
      </c>
      <c r="X65" s="25"/>
      <c r="Y65" s="26"/>
      <c r="Z65" s="27">
        <f t="shared" si="23"/>
        <v>-755478.35216834222</v>
      </c>
      <c r="AA65" s="28">
        <f t="shared" si="24"/>
        <v>-755478.35216834222</v>
      </c>
      <c r="AB65" t="str">
        <f t="shared" si="16"/>
        <v>scoperto</v>
      </c>
      <c r="AC65" s="23">
        <f t="shared" si="9"/>
        <v>1</v>
      </c>
    </row>
    <row r="66" spans="2:29" x14ac:dyDescent="0.25">
      <c r="B66" s="24">
        <v>41328</v>
      </c>
      <c r="C66" s="25"/>
      <c r="D66" s="26"/>
      <c r="E66" s="27">
        <f t="shared" si="17"/>
        <v>-129800</v>
      </c>
      <c r="F66" s="28">
        <f t="shared" si="18"/>
        <v>-129800</v>
      </c>
      <c r="G66" t="str">
        <f t="shared" si="10"/>
        <v/>
      </c>
      <c r="H66" s="23">
        <f t="shared" si="6"/>
        <v>0</v>
      </c>
      <c r="I66" s="24">
        <f t="shared" si="11"/>
        <v>41418</v>
      </c>
      <c r="J66" s="25"/>
      <c r="K66" s="26"/>
      <c r="L66" s="27">
        <f t="shared" si="19"/>
        <v>-723242.41095890407</v>
      </c>
      <c r="M66" s="28">
        <f t="shared" si="20"/>
        <v>-723242.41095890407</v>
      </c>
      <c r="N66" t="str">
        <f t="shared" si="12"/>
        <v>scoperto</v>
      </c>
      <c r="O66" s="23">
        <f t="shared" si="7"/>
        <v>1</v>
      </c>
      <c r="P66" s="24">
        <f t="shared" si="13"/>
        <v>41509</v>
      </c>
      <c r="Q66" s="25"/>
      <c r="R66" s="26"/>
      <c r="S66" s="27">
        <f t="shared" si="21"/>
        <v>-733004.00465378119</v>
      </c>
      <c r="T66" s="28">
        <f t="shared" si="22"/>
        <v>-733004.00465378119</v>
      </c>
      <c r="U66" t="str">
        <f t="shared" si="14"/>
        <v>scoperto</v>
      </c>
      <c r="V66" s="23">
        <f t="shared" si="8"/>
        <v>1</v>
      </c>
      <c r="W66" s="24">
        <f t="shared" si="15"/>
        <v>41601</v>
      </c>
      <c r="X66" s="25"/>
      <c r="Y66" s="26"/>
      <c r="Z66" s="27">
        <f t="shared" si="23"/>
        <v>-755478.35216834222</v>
      </c>
      <c r="AA66" s="28">
        <f t="shared" si="24"/>
        <v>-755478.35216834222</v>
      </c>
      <c r="AB66" t="str">
        <f t="shared" si="16"/>
        <v>scoperto</v>
      </c>
      <c r="AC66" s="23">
        <f t="shared" si="9"/>
        <v>1</v>
      </c>
    </row>
    <row r="67" spans="2:29" x14ac:dyDescent="0.25">
      <c r="B67" s="24">
        <v>41329</v>
      </c>
      <c r="C67" s="25"/>
      <c r="D67" s="26"/>
      <c r="E67" s="27">
        <f t="shared" si="17"/>
        <v>-129800</v>
      </c>
      <c r="F67" s="28">
        <f t="shared" si="18"/>
        <v>-129800</v>
      </c>
      <c r="G67" t="str">
        <f t="shared" si="10"/>
        <v/>
      </c>
      <c r="H67" s="23">
        <f t="shared" si="6"/>
        <v>0</v>
      </c>
      <c r="I67" s="24">
        <f t="shared" si="11"/>
        <v>41419</v>
      </c>
      <c r="J67" s="25"/>
      <c r="K67" s="26"/>
      <c r="L67" s="27">
        <f t="shared" si="19"/>
        <v>-723242.41095890407</v>
      </c>
      <c r="M67" s="28">
        <f t="shared" si="20"/>
        <v>-723242.41095890407</v>
      </c>
      <c r="N67" t="str">
        <f t="shared" si="12"/>
        <v>scoperto</v>
      </c>
      <c r="O67" s="23">
        <f t="shared" si="7"/>
        <v>1</v>
      </c>
      <c r="P67" s="24">
        <f t="shared" si="13"/>
        <v>41510</v>
      </c>
      <c r="Q67" s="25"/>
      <c r="R67" s="26"/>
      <c r="S67" s="27">
        <f t="shared" si="21"/>
        <v>-733004.00465378119</v>
      </c>
      <c r="T67" s="28">
        <f t="shared" si="22"/>
        <v>-733004.00465378119</v>
      </c>
      <c r="U67" t="str">
        <f t="shared" si="14"/>
        <v>scoperto</v>
      </c>
      <c r="V67" s="23">
        <f t="shared" si="8"/>
        <v>1</v>
      </c>
      <c r="W67" s="24">
        <f t="shared" si="15"/>
        <v>41602</v>
      </c>
      <c r="X67" s="25"/>
      <c r="Y67" s="26"/>
      <c r="Z67" s="27">
        <f t="shared" si="23"/>
        <v>-755478.35216834222</v>
      </c>
      <c r="AA67" s="28">
        <f t="shared" si="24"/>
        <v>-755478.35216834222</v>
      </c>
      <c r="AB67" t="str">
        <f t="shared" si="16"/>
        <v>scoperto</v>
      </c>
      <c r="AC67" s="23">
        <f t="shared" si="9"/>
        <v>1</v>
      </c>
    </row>
    <row r="68" spans="2:29" x14ac:dyDescent="0.25">
      <c r="B68" s="24">
        <v>41330</v>
      </c>
      <c r="C68" s="25">
        <f>+IF('Budget Tesoreria'!K45&gt;0,'Budget Tesoreria'!K45,0)</f>
        <v>0</v>
      </c>
      <c r="D68" s="26">
        <f>+IF('Budget Tesoreria'!K45&lt;0,-'Budget Tesoreria'!K45,0)</f>
        <v>63000</v>
      </c>
      <c r="E68" s="27">
        <f t="shared" si="17"/>
        <v>-192800</v>
      </c>
      <c r="F68" s="28">
        <f t="shared" si="18"/>
        <v>-129800</v>
      </c>
      <c r="G68" t="str">
        <f t="shared" si="10"/>
        <v/>
      </c>
      <c r="H68" s="23">
        <f t="shared" si="6"/>
        <v>0</v>
      </c>
      <c r="I68" s="24">
        <f t="shared" si="11"/>
        <v>41420</v>
      </c>
      <c r="J68" s="25"/>
      <c r="K68" s="26"/>
      <c r="L68" s="27">
        <f t="shared" si="19"/>
        <v>-723242.41095890407</v>
      </c>
      <c r="M68" s="28">
        <f t="shared" si="20"/>
        <v>-723242.41095890407</v>
      </c>
      <c r="N68" t="str">
        <f t="shared" si="12"/>
        <v>scoperto</v>
      </c>
      <c r="O68" s="23">
        <f t="shared" si="7"/>
        <v>1</v>
      </c>
      <c r="P68" s="24">
        <f t="shared" si="13"/>
        <v>41511</v>
      </c>
      <c r="Q68" s="25"/>
      <c r="R68" s="26"/>
      <c r="S68" s="27">
        <f t="shared" si="21"/>
        <v>-733004.00465378119</v>
      </c>
      <c r="T68" s="28">
        <f t="shared" si="22"/>
        <v>-733004.00465378119</v>
      </c>
      <c r="U68" t="str">
        <f t="shared" si="14"/>
        <v>scoperto</v>
      </c>
      <c r="V68" s="23">
        <f t="shared" si="8"/>
        <v>1</v>
      </c>
      <c r="W68" s="24">
        <f t="shared" si="15"/>
        <v>41603</v>
      </c>
      <c r="X68" s="25"/>
      <c r="Y68" s="26"/>
      <c r="Z68" s="27">
        <f t="shared" si="23"/>
        <v>-755478.35216834222</v>
      </c>
      <c r="AA68" s="28">
        <f t="shared" si="24"/>
        <v>-755478.35216834222</v>
      </c>
      <c r="AB68" t="str">
        <f t="shared" si="16"/>
        <v>scoperto</v>
      </c>
      <c r="AC68" s="23">
        <f t="shared" si="9"/>
        <v>1</v>
      </c>
    </row>
    <row r="69" spans="2:29" x14ac:dyDescent="0.25">
      <c r="B69" s="24">
        <v>41331</v>
      </c>
      <c r="C69" s="25"/>
      <c r="D69" s="26"/>
      <c r="E69" s="27">
        <f t="shared" si="17"/>
        <v>-192800</v>
      </c>
      <c r="F69" s="28">
        <f t="shared" si="18"/>
        <v>-192800</v>
      </c>
      <c r="G69" t="str">
        <f t="shared" si="10"/>
        <v/>
      </c>
      <c r="H69" s="23">
        <f t="shared" si="6"/>
        <v>0</v>
      </c>
      <c r="I69" s="24">
        <f t="shared" si="11"/>
        <v>41421</v>
      </c>
      <c r="J69" s="25"/>
      <c r="K69" s="26"/>
      <c r="L69" s="27">
        <f t="shared" si="19"/>
        <v>-723242.41095890407</v>
      </c>
      <c r="M69" s="28">
        <f t="shared" si="20"/>
        <v>-723242.41095890407</v>
      </c>
      <c r="N69" t="str">
        <f t="shared" si="12"/>
        <v>scoperto</v>
      </c>
      <c r="O69" s="23">
        <f t="shared" si="7"/>
        <v>1</v>
      </c>
      <c r="P69" s="24">
        <f t="shared" si="13"/>
        <v>41512</v>
      </c>
      <c r="Q69" s="25"/>
      <c r="R69" s="26"/>
      <c r="S69" s="27">
        <f t="shared" si="21"/>
        <v>-733004.00465378119</v>
      </c>
      <c r="T69" s="28">
        <f t="shared" si="22"/>
        <v>-733004.00465378119</v>
      </c>
      <c r="U69" t="str">
        <f t="shared" si="14"/>
        <v>scoperto</v>
      </c>
      <c r="V69" s="23">
        <f t="shared" si="8"/>
        <v>1</v>
      </c>
      <c r="W69" s="24">
        <f t="shared" si="15"/>
        <v>41604</v>
      </c>
      <c r="X69" s="25"/>
      <c r="Y69" s="26"/>
      <c r="Z69" s="27">
        <f t="shared" si="23"/>
        <v>-755478.35216834222</v>
      </c>
      <c r="AA69" s="28">
        <f t="shared" si="24"/>
        <v>-755478.35216834222</v>
      </c>
      <c r="AB69" t="str">
        <f t="shared" si="16"/>
        <v>scoperto</v>
      </c>
      <c r="AC69" s="23">
        <f t="shared" si="9"/>
        <v>1</v>
      </c>
    </row>
    <row r="70" spans="2:29" x14ac:dyDescent="0.25">
      <c r="B70" s="24">
        <v>41332</v>
      </c>
      <c r="C70" s="25"/>
      <c r="D70" s="26"/>
      <c r="E70" s="27">
        <f t="shared" si="17"/>
        <v>-192800</v>
      </c>
      <c r="F70" s="28">
        <f t="shared" si="18"/>
        <v>-192800</v>
      </c>
      <c r="G70" t="str">
        <f t="shared" si="10"/>
        <v/>
      </c>
      <c r="H70" s="23">
        <f t="shared" si="6"/>
        <v>0</v>
      </c>
      <c r="I70" s="24">
        <f t="shared" si="11"/>
        <v>41422</v>
      </c>
      <c r="J70" s="25"/>
      <c r="K70" s="26"/>
      <c r="L70" s="27">
        <f t="shared" si="19"/>
        <v>-723242.41095890407</v>
      </c>
      <c r="M70" s="28">
        <f t="shared" si="20"/>
        <v>-723242.41095890407</v>
      </c>
      <c r="N70" t="str">
        <f t="shared" si="12"/>
        <v>scoperto</v>
      </c>
      <c r="O70" s="23">
        <f t="shared" si="7"/>
        <v>1</v>
      </c>
      <c r="P70" s="24">
        <f t="shared" si="13"/>
        <v>41513</v>
      </c>
      <c r="Q70" s="25"/>
      <c r="R70" s="26"/>
      <c r="S70" s="27">
        <f t="shared" si="21"/>
        <v>-733004.00465378119</v>
      </c>
      <c r="T70" s="28">
        <f t="shared" si="22"/>
        <v>-733004.00465378119</v>
      </c>
      <c r="U70" t="str">
        <f t="shared" si="14"/>
        <v>scoperto</v>
      </c>
      <c r="V70" s="23">
        <f t="shared" si="8"/>
        <v>1</v>
      </c>
      <c r="W70" s="24">
        <f t="shared" si="15"/>
        <v>41605</v>
      </c>
      <c r="X70" s="25"/>
      <c r="Y70" s="26"/>
      <c r="Z70" s="27">
        <f t="shared" si="23"/>
        <v>-755478.35216834222</v>
      </c>
      <c r="AA70" s="28">
        <f t="shared" si="24"/>
        <v>-755478.35216834222</v>
      </c>
      <c r="AB70" t="str">
        <f t="shared" si="16"/>
        <v>scoperto</v>
      </c>
      <c r="AC70" s="23">
        <f t="shared" si="9"/>
        <v>1</v>
      </c>
    </row>
    <row r="71" spans="2:29" x14ac:dyDescent="0.25">
      <c r="B71" s="24">
        <v>41333</v>
      </c>
      <c r="C71" s="25"/>
      <c r="D71" s="26"/>
      <c r="E71" s="27">
        <f t="shared" si="17"/>
        <v>-192800</v>
      </c>
      <c r="F71" s="28">
        <f t="shared" si="18"/>
        <v>-192800</v>
      </c>
      <c r="G71" t="str">
        <f t="shared" si="10"/>
        <v/>
      </c>
      <c r="H71" s="23">
        <f t="shared" si="6"/>
        <v>0</v>
      </c>
      <c r="I71" s="24">
        <f t="shared" si="11"/>
        <v>41423</v>
      </c>
      <c r="J71" s="25"/>
      <c r="K71" s="26"/>
      <c r="L71" s="27">
        <f t="shared" si="19"/>
        <v>-723242.41095890407</v>
      </c>
      <c r="M71" s="28">
        <f t="shared" si="20"/>
        <v>-723242.41095890407</v>
      </c>
      <c r="N71" t="str">
        <f t="shared" si="12"/>
        <v>scoperto</v>
      </c>
      <c r="O71" s="23">
        <f t="shared" si="7"/>
        <v>1</v>
      </c>
      <c r="P71" s="24">
        <f t="shared" si="13"/>
        <v>41514</v>
      </c>
      <c r="Q71" s="25"/>
      <c r="R71" s="26"/>
      <c r="S71" s="27">
        <f t="shared" si="21"/>
        <v>-733004.00465378119</v>
      </c>
      <c r="T71" s="28">
        <f t="shared" si="22"/>
        <v>-733004.00465378119</v>
      </c>
      <c r="U71" t="str">
        <f t="shared" si="14"/>
        <v>scoperto</v>
      </c>
      <c r="V71" s="23">
        <f t="shared" si="8"/>
        <v>1</v>
      </c>
      <c r="W71" s="24">
        <f t="shared" si="15"/>
        <v>41606</v>
      </c>
      <c r="X71" s="25"/>
      <c r="Y71" s="26"/>
      <c r="Z71" s="27">
        <f t="shared" si="23"/>
        <v>-755478.35216834222</v>
      </c>
      <c r="AA71" s="28">
        <f t="shared" si="24"/>
        <v>-755478.35216834222</v>
      </c>
      <c r="AB71" t="str">
        <f t="shared" si="16"/>
        <v>scoperto</v>
      </c>
      <c r="AC71" s="23">
        <f t="shared" si="9"/>
        <v>1</v>
      </c>
    </row>
    <row r="72" spans="2:29" x14ac:dyDescent="0.25">
      <c r="B72" s="24">
        <v>41334</v>
      </c>
      <c r="C72" s="25"/>
      <c r="D72" s="26"/>
      <c r="E72" s="27">
        <f t="shared" si="17"/>
        <v>-192800</v>
      </c>
      <c r="F72" s="28">
        <f t="shared" si="18"/>
        <v>-192800</v>
      </c>
      <c r="G72" t="str">
        <f t="shared" si="10"/>
        <v/>
      </c>
      <c r="H72" s="23">
        <f t="shared" si="6"/>
        <v>0</v>
      </c>
      <c r="I72" s="24">
        <f t="shared" si="11"/>
        <v>41424</v>
      </c>
      <c r="J72" s="25"/>
      <c r="K72" s="26"/>
      <c r="L72" s="27">
        <f t="shared" si="19"/>
        <v>-723242.41095890407</v>
      </c>
      <c r="M72" s="28">
        <f t="shared" si="20"/>
        <v>-723242.41095890407</v>
      </c>
      <c r="N72" t="str">
        <f t="shared" si="12"/>
        <v>scoperto</v>
      </c>
      <c r="O72" s="23">
        <f t="shared" si="7"/>
        <v>1</v>
      </c>
      <c r="P72" s="24">
        <f t="shared" si="13"/>
        <v>41515</v>
      </c>
      <c r="Q72" s="25"/>
      <c r="R72" s="26"/>
      <c r="S72" s="27">
        <f t="shared" si="21"/>
        <v>-733004.00465378119</v>
      </c>
      <c r="T72" s="28">
        <f t="shared" si="22"/>
        <v>-733004.00465378119</v>
      </c>
      <c r="U72" t="str">
        <f t="shared" si="14"/>
        <v>scoperto</v>
      </c>
      <c r="V72" s="23">
        <f t="shared" si="8"/>
        <v>1</v>
      </c>
      <c r="W72" s="24">
        <f t="shared" si="15"/>
        <v>41607</v>
      </c>
      <c r="X72" s="25"/>
      <c r="Y72" s="26"/>
      <c r="Z72" s="27">
        <f t="shared" si="23"/>
        <v>-755478.35216834222</v>
      </c>
      <c r="AA72" s="28">
        <f t="shared" si="24"/>
        <v>-755478.35216834222</v>
      </c>
      <c r="AB72" t="str">
        <f t="shared" si="16"/>
        <v>scoperto</v>
      </c>
      <c r="AC72" s="23">
        <f t="shared" si="9"/>
        <v>1</v>
      </c>
    </row>
    <row r="73" spans="2:29" x14ac:dyDescent="0.25">
      <c r="B73" s="24">
        <v>41335</v>
      </c>
      <c r="C73" s="25"/>
      <c r="D73" s="26"/>
      <c r="E73" s="27">
        <f t="shared" si="17"/>
        <v>-192800</v>
      </c>
      <c r="F73" s="28">
        <f t="shared" si="18"/>
        <v>-192800</v>
      </c>
      <c r="G73" t="str">
        <f t="shared" si="10"/>
        <v/>
      </c>
      <c r="H73" s="23">
        <f t="shared" si="6"/>
        <v>0</v>
      </c>
      <c r="I73" s="24">
        <f t="shared" si="11"/>
        <v>41425</v>
      </c>
      <c r="J73" s="25"/>
      <c r="K73" s="26"/>
      <c r="L73" s="27">
        <f t="shared" si="19"/>
        <v>-723242.41095890407</v>
      </c>
      <c r="M73" s="28">
        <f t="shared" si="20"/>
        <v>-723242.41095890407</v>
      </c>
      <c r="N73" t="str">
        <f t="shared" si="12"/>
        <v>scoperto</v>
      </c>
      <c r="O73" s="23">
        <f t="shared" si="7"/>
        <v>1</v>
      </c>
      <c r="P73" s="24">
        <f t="shared" si="13"/>
        <v>41516</v>
      </c>
      <c r="Q73" s="25"/>
      <c r="R73" s="26"/>
      <c r="S73" s="27">
        <f t="shared" si="21"/>
        <v>-733004.00465378119</v>
      </c>
      <c r="T73" s="28">
        <f t="shared" si="22"/>
        <v>-733004.00465378119</v>
      </c>
      <c r="U73" t="str">
        <f t="shared" si="14"/>
        <v>scoperto</v>
      </c>
      <c r="V73" s="23">
        <f t="shared" si="8"/>
        <v>1</v>
      </c>
      <c r="W73" s="24">
        <f t="shared" si="15"/>
        <v>41608</v>
      </c>
      <c r="X73" s="25"/>
      <c r="Y73" s="26"/>
      <c r="Z73" s="27">
        <f t="shared" si="23"/>
        <v>-755478.35216834222</v>
      </c>
      <c r="AA73" s="28">
        <f t="shared" si="24"/>
        <v>-755478.35216834222</v>
      </c>
      <c r="AB73" t="str">
        <f t="shared" si="16"/>
        <v>scoperto</v>
      </c>
      <c r="AC73" s="23">
        <f t="shared" si="9"/>
        <v>1</v>
      </c>
    </row>
    <row r="74" spans="2:29" x14ac:dyDescent="0.25">
      <c r="B74" s="24">
        <v>41336</v>
      </c>
      <c r="C74" s="25"/>
      <c r="D74" s="26"/>
      <c r="E74" s="27">
        <f t="shared" si="17"/>
        <v>-192800</v>
      </c>
      <c r="F74" s="28">
        <f t="shared" si="18"/>
        <v>-192800</v>
      </c>
      <c r="G74" t="str">
        <f t="shared" si="10"/>
        <v/>
      </c>
      <c r="H74" s="23">
        <f t="shared" si="6"/>
        <v>0</v>
      </c>
      <c r="I74" s="24">
        <f t="shared" si="11"/>
        <v>41426</v>
      </c>
      <c r="J74" s="25"/>
      <c r="K74" s="26"/>
      <c r="L74" s="27">
        <f t="shared" si="19"/>
        <v>-723242.41095890407</v>
      </c>
      <c r="M74" s="28">
        <f t="shared" si="20"/>
        <v>-723242.41095890407</v>
      </c>
      <c r="N74" t="str">
        <f t="shared" si="12"/>
        <v>scoperto</v>
      </c>
      <c r="O74" s="23">
        <f t="shared" si="7"/>
        <v>1</v>
      </c>
      <c r="P74" s="24">
        <f t="shared" si="13"/>
        <v>41517</v>
      </c>
      <c r="Q74" s="25"/>
      <c r="R74" s="26"/>
      <c r="S74" s="27">
        <f t="shared" si="21"/>
        <v>-733004.00465378119</v>
      </c>
      <c r="T74" s="28">
        <f t="shared" si="22"/>
        <v>-733004.00465378119</v>
      </c>
      <c r="U74" t="str">
        <f t="shared" si="14"/>
        <v>scoperto</v>
      </c>
      <c r="V74" s="23">
        <f t="shared" si="8"/>
        <v>1</v>
      </c>
      <c r="W74" s="24">
        <f t="shared" si="15"/>
        <v>41609</v>
      </c>
      <c r="X74" s="25"/>
      <c r="Y74" s="26"/>
      <c r="Z74" s="27">
        <f t="shared" si="23"/>
        <v>-755478.35216834222</v>
      </c>
      <c r="AA74" s="28">
        <f t="shared" si="24"/>
        <v>-755478.35216834222</v>
      </c>
      <c r="AB74" t="str">
        <f t="shared" si="16"/>
        <v>scoperto</v>
      </c>
      <c r="AC74" s="23">
        <f t="shared" si="9"/>
        <v>1</v>
      </c>
    </row>
    <row r="75" spans="2:29" x14ac:dyDescent="0.25">
      <c r="B75" s="24">
        <v>41337</v>
      </c>
      <c r="C75" s="25">
        <f>+IF('Budget Tesoreria'!L45&gt;0,'Budget Tesoreria'!L45,0)</f>
        <v>0</v>
      </c>
      <c r="D75" s="26">
        <f>+IF('Budget Tesoreria'!L45&lt;0,-'Budget Tesoreria'!L45,0)</f>
        <v>70000</v>
      </c>
      <c r="E75" s="27">
        <f t="shared" si="17"/>
        <v>-262800</v>
      </c>
      <c r="F75" s="28">
        <f t="shared" si="18"/>
        <v>-192800</v>
      </c>
      <c r="G75" t="str">
        <f t="shared" si="10"/>
        <v>scoperto</v>
      </c>
      <c r="H75" s="23">
        <f t="shared" si="6"/>
        <v>1</v>
      </c>
      <c r="I75" s="24">
        <f t="shared" si="11"/>
        <v>41427</v>
      </c>
      <c r="J75" s="25"/>
      <c r="K75" s="26"/>
      <c r="L75" s="27">
        <f t="shared" si="19"/>
        <v>-723242.41095890407</v>
      </c>
      <c r="M75" s="28">
        <f t="shared" si="20"/>
        <v>-723242.41095890407</v>
      </c>
      <c r="N75" t="str">
        <f t="shared" si="12"/>
        <v>scoperto</v>
      </c>
      <c r="O75" s="23">
        <f t="shared" si="7"/>
        <v>1</v>
      </c>
      <c r="P75" s="24">
        <f t="shared" si="13"/>
        <v>41518</v>
      </c>
      <c r="Q75" s="25"/>
      <c r="R75" s="26"/>
      <c r="S75" s="27">
        <f t="shared" si="21"/>
        <v>-733004.00465378119</v>
      </c>
      <c r="T75" s="28">
        <f t="shared" si="22"/>
        <v>-733004.00465378119</v>
      </c>
      <c r="U75" t="str">
        <f t="shared" si="14"/>
        <v>scoperto</v>
      </c>
      <c r="V75" s="23">
        <f t="shared" si="8"/>
        <v>1</v>
      </c>
      <c r="W75" s="24">
        <f t="shared" si="15"/>
        <v>41610</v>
      </c>
      <c r="X75" s="25"/>
      <c r="Y75" s="26"/>
      <c r="Z75" s="27">
        <f t="shared" si="23"/>
        <v>-755478.35216834222</v>
      </c>
      <c r="AA75" s="28">
        <f t="shared" si="24"/>
        <v>-755478.35216834222</v>
      </c>
      <c r="AB75" t="str">
        <f t="shared" si="16"/>
        <v>scoperto</v>
      </c>
      <c r="AC75" s="23">
        <f t="shared" si="9"/>
        <v>1</v>
      </c>
    </row>
    <row r="76" spans="2:29" x14ac:dyDescent="0.25">
      <c r="B76" s="24">
        <v>41338</v>
      </c>
      <c r="C76" s="25"/>
      <c r="D76" s="26"/>
      <c r="E76" s="27">
        <f t="shared" si="17"/>
        <v>-262800</v>
      </c>
      <c r="F76" s="28">
        <f t="shared" si="18"/>
        <v>-262800</v>
      </c>
      <c r="G76" t="str">
        <f t="shared" si="10"/>
        <v>scoperto</v>
      </c>
      <c r="H76" s="23">
        <f t="shared" si="6"/>
        <v>1</v>
      </c>
      <c r="I76" s="24">
        <f t="shared" si="11"/>
        <v>41428</v>
      </c>
      <c r="J76" s="25"/>
      <c r="K76" s="26"/>
      <c r="L76" s="27">
        <f t="shared" si="19"/>
        <v>-723242.41095890407</v>
      </c>
      <c r="M76" s="28">
        <f t="shared" si="20"/>
        <v>-723242.41095890407</v>
      </c>
      <c r="N76" t="str">
        <f t="shared" si="12"/>
        <v>scoperto</v>
      </c>
      <c r="O76" s="23">
        <f t="shared" si="7"/>
        <v>1</v>
      </c>
      <c r="P76" s="24">
        <f t="shared" si="13"/>
        <v>41519</v>
      </c>
      <c r="Q76" s="25"/>
      <c r="R76" s="26"/>
      <c r="S76" s="27">
        <f t="shared" si="21"/>
        <v>-733004.00465378119</v>
      </c>
      <c r="T76" s="28">
        <f t="shared" si="22"/>
        <v>-733004.00465378119</v>
      </c>
      <c r="U76" t="str">
        <f t="shared" si="14"/>
        <v>scoperto</v>
      </c>
      <c r="V76" s="23">
        <f t="shared" si="8"/>
        <v>1</v>
      </c>
      <c r="W76" s="24">
        <f t="shared" si="15"/>
        <v>41611</v>
      </c>
      <c r="X76" s="25"/>
      <c r="Y76" s="26"/>
      <c r="Z76" s="27">
        <f t="shared" si="23"/>
        <v>-755478.35216834222</v>
      </c>
      <c r="AA76" s="28">
        <f t="shared" si="24"/>
        <v>-755478.35216834222</v>
      </c>
      <c r="AB76" t="str">
        <f t="shared" si="16"/>
        <v>scoperto</v>
      </c>
      <c r="AC76" s="23">
        <f t="shared" si="9"/>
        <v>1</v>
      </c>
    </row>
    <row r="77" spans="2:29" x14ac:dyDescent="0.25">
      <c r="B77" s="24">
        <v>41339</v>
      </c>
      <c r="C77" s="25"/>
      <c r="D77" s="26"/>
      <c r="E77" s="27">
        <f t="shared" si="17"/>
        <v>-262800</v>
      </c>
      <c r="F77" s="28">
        <f t="shared" si="18"/>
        <v>-262800</v>
      </c>
      <c r="G77" t="str">
        <f t="shared" si="10"/>
        <v>scoperto</v>
      </c>
      <c r="H77" s="23">
        <f t="shared" si="6"/>
        <v>1</v>
      </c>
      <c r="I77" s="24">
        <f t="shared" si="11"/>
        <v>41429</v>
      </c>
      <c r="J77" s="25"/>
      <c r="K77" s="26"/>
      <c r="L77" s="27">
        <f t="shared" si="19"/>
        <v>-723242.41095890407</v>
      </c>
      <c r="M77" s="28">
        <f t="shared" si="20"/>
        <v>-723242.41095890407</v>
      </c>
      <c r="N77" t="str">
        <f t="shared" si="12"/>
        <v>scoperto</v>
      </c>
      <c r="O77" s="23">
        <f t="shared" si="7"/>
        <v>1</v>
      </c>
      <c r="P77" s="24">
        <f t="shared" si="13"/>
        <v>41520</v>
      </c>
      <c r="Q77" s="25"/>
      <c r="R77" s="26"/>
      <c r="S77" s="27">
        <f t="shared" si="21"/>
        <v>-733004.00465378119</v>
      </c>
      <c r="T77" s="28">
        <f t="shared" si="22"/>
        <v>-733004.00465378119</v>
      </c>
      <c r="U77" t="str">
        <f t="shared" si="14"/>
        <v>scoperto</v>
      </c>
      <c r="V77" s="23">
        <f t="shared" si="8"/>
        <v>1</v>
      </c>
      <c r="W77" s="24">
        <f t="shared" si="15"/>
        <v>41612</v>
      </c>
      <c r="X77" s="25"/>
      <c r="Y77" s="26"/>
      <c r="Z77" s="27">
        <f t="shared" si="23"/>
        <v>-755478.35216834222</v>
      </c>
      <c r="AA77" s="28">
        <f t="shared" si="24"/>
        <v>-755478.35216834222</v>
      </c>
      <c r="AB77" t="str">
        <f t="shared" si="16"/>
        <v>scoperto</v>
      </c>
      <c r="AC77" s="23">
        <f t="shared" si="9"/>
        <v>1</v>
      </c>
    </row>
    <row r="78" spans="2:29" x14ac:dyDescent="0.25">
      <c r="B78" s="24">
        <v>41340</v>
      </c>
      <c r="C78" s="25"/>
      <c r="D78" s="26"/>
      <c r="E78" s="27">
        <f t="shared" si="17"/>
        <v>-262800</v>
      </c>
      <c r="F78" s="28">
        <f t="shared" si="18"/>
        <v>-262800</v>
      </c>
      <c r="G78" t="str">
        <f t="shared" si="10"/>
        <v>scoperto</v>
      </c>
      <c r="H78" s="23">
        <f t="shared" ref="H78:H102" si="25">+IF(G78="scoperto",1,0)</f>
        <v>1</v>
      </c>
      <c r="I78" s="24">
        <f t="shared" si="11"/>
        <v>41430</v>
      </c>
      <c r="J78" s="25"/>
      <c r="K78" s="26"/>
      <c r="L78" s="27">
        <f t="shared" si="19"/>
        <v>-723242.41095890407</v>
      </c>
      <c r="M78" s="28">
        <f t="shared" si="20"/>
        <v>-723242.41095890407</v>
      </c>
      <c r="N78" t="str">
        <f t="shared" si="12"/>
        <v>scoperto</v>
      </c>
      <c r="O78" s="23">
        <f t="shared" ref="O78:O102" si="26">+IF(N78="scoperto",1,0)</f>
        <v>1</v>
      </c>
      <c r="P78" s="24">
        <f t="shared" si="13"/>
        <v>41521</v>
      </c>
      <c r="Q78" s="25"/>
      <c r="R78" s="26"/>
      <c r="S78" s="27">
        <f t="shared" si="21"/>
        <v>-733004.00465378119</v>
      </c>
      <c r="T78" s="28">
        <f t="shared" si="22"/>
        <v>-733004.00465378119</v>
      </c>
      <c r="U78" t="str">
        <f t="shared" si="14"/>
        <v>scoperto</v>
      </c>
      <c r="V78" s="23">
        <f t="shared" ref="V78:V102" si="27">+IF(U78="scoperto",1,0)</f>
        <v>1</v>
      </c>
      <c r="W78" s="24">
        <f t="shared" si="15"/>
        <v>41613</v>
      </c>
      <c r="X78" s="25"/>
      <c r="Y78" s="26"/>
      <c r="Z78" s="27">
        <f t="shared" si="23"/>
        <v>-755478.35216834222</v>
      </c>
      <c r="AA78" s="28">
        <f t="shared" si="24"/>
        <v>-755478.35216834222</v>
      </c>
      <c r="AB78" t="str">
        <f t="shared" si="16"/>
        <v>scoperto</v>
      </c>
      <c r="AC78" s="23">
        <f t="shared" ref="AC78:AC102" si="28">+IF(AB78="scoperto",1,0)</f>
        <v>1</v>
      </c>
    </row>
    <row r="79" spans="2:29" x14ac:dyDescent="0.25">
      <c r="B79" s="24">
        <v>41341</v>
      </c>
      <c r="C79" s="25"/>
      <c r="D79" s="26"/>
      <c r="E79" s="27">
        <f t="shared" si="17"/>
        <v>-262800</v>
      </c>
      <c r="F79" s="28">
        <f t="shared" si="18"/>
        <v>-262800</v>
      </c>
      <c r="G79" t="str">
        <f t="shared" ref="G79:G102" si="29">+IF(-$C$5&gt;E79,"scoperto","")</f>
        <v>scoperto</v>
      </c>
      <c r="H79" s="23">
        <f t="shared" si="25"/>
        <v>1</v>
      </c>
      <c r="I79" s="24">
        <f t="shared" ref="I79:I103" si="30">+I78+1</f>
        <v>41431</v>
      </c>
      <c r="J79" s="25"/>
      <c r="K79" s="26"/>
      <c r="L79" s="27">
        <f t="shared" si="19"/>
        <v>-723242.41095890407</v>
      </c>
      <c r="M79" s="28">
        <f t="shared" si="20"/>
        <v>-723242.41095890407</v>
      </c>
      <c r="N79" t="str">
        <f t="shared" ref="N79:N104" si="31">+IF(-$C$5&gt;L79,"scoperto","")</f>
        <v>scoperto</v>
      </c>
      <c r="O79" s="23">
        <f t="shared" si="26"/>
        <v>1</v>
      </c>
      <c r="P79" s="24">
        <f t="shared" ref="P79:P104" si="32">+P78+1</f>
        <v>41522</v>
      </c>
      <c r="Q79" s="25"/>
      <c r="R79" s="26"/>
      <c r="S79" s="27">
        <f t="shared" si="21"/>
        <v>-733004.00465378119</v>
      </c>
      <c r="T79" s="28">
        <f t="shared" si="22"/>
        <v>-733004.00465378119</v>
      </c>
      <c r="U79" t="str">
        <f t="shared" ref="U79:U104" si="33">+IF(-$C$5&gt;S79,"scoperto","")</f>
        <v>scoperto</v>
      </c>
      <c r="V79" s="23">
        <f t="shared" si="27"/>
        <v>1</v>
      </c>
      <c r="W79" s="24">
        <f t="shared" ref="W79:W103" si="34">+W78+1</f>
        <v>41614</v>
      </c>
      <c r="X79" s="25"/>
      <c r="Y79" s="26"/>
      <c r="Z79" s="27">
        <f t="shared" si="23"/>
        <v>-755478.35216834222</v>
      </c>
      <c r="AA79" s="28">
        <f t="shared" si="24"/>
        <v>-755478.35216834222</v>
      </c>
      <c r="AB79" t="str">
        <f t="shared" ref="AB79:AB104" si="35">+IF(-$C$5&gt;Z79,"scoperto","")</f>
        <v>scoperto</v>
      </c>
      <c r="AC79" s="23">
        <f t="shared" si="28"/>
        <v>1</v>
      </c>
    </row>
    <row r="80" spans="2:29" x14ac:dyDescent="0.25">
      <c r="B80" s="24">
        <v>41342</v>
      </c>
      <c r="C80" s="25"/>
      <c r="D80" s="26"/>
      <c r="E80" s="27">
        <f t="shared" ref="E80:E102" si="36">+E79+C80-D80</f>
        <v>-262800</v>
      </c>
      <c r="F80" s="28">
        <f t="shared" ref="F80:F143" si="37">+E79*(B80-B79)</f>
        <v>-262800</v>
      </c>
      <c r="G80" t="str">
        <f t="shared" si="29"/>
        <v>scoperto</v>
      </c>
      <c r="H80" s="23">
        <f t="shared" si="25"/>
        <v>1</v>
      </c>
      <c r="I80" s="24">
        <f t="shared" si="30"/>
        <v>41432</v>
      </c>
      <c r="J80" s="25"/>
      <c r="K80" s="26"/>
      <c r="L80" s="27">
        <f t="shared" ref="L80:L102" si="38">+L79+J80-K80</f>
        <v>-723242.41095890407</v>
      </c>
      <c r="M80" s="28">
        <f t="shared" ref="M80:M102" si="39">+L79*(I80-I79)</f>
        <v>-723242.41095890407</v>
      </c>
      <c r="N80" t="str">
        <f t="shared" si="31"/>
        <v>scoperto</v>
      </c>
      <c r="O80" s="23">
        <f t="shared" si="26"/>
        <v>1</v>
      </c>
      <c r="P80" s="24">
        <f t="shared" si="32"/>
        <v>41523</v>
      </c>
      <c r="Q80" s="25"/>
      <c r="R80" s="26"/>
      <c r="S80" s="27">
        <f t="shared" ref="S80:S104" si="40">+S79+Q80-R80</f>
        <v>-733004.00465378119</v>
      </c>
      <c r="T80" s="28">
        <f t="shared" ref="T80:T104" si="41">+S79*(P80-P79)</f>
        <v>-733004.00465378119</v>
      </c>
      <c r="U80" t="str">
        <f t="shared" si="33"/>
        <v>scoperto</v>
      </c>
      <c r="V80" s="23">
        <f t="shared" si="27"/>
        <v>1</v>
      </c>
      <c r="W80" s="24">
        <f t="shared" si="34"/>
        <v>41615</v>
      </c>
      <c r="X80" s="25"/>
      <c r="Y80" s="26"/>
      <c r="Z80" s="27">
        <f t="shared" ref="Z80:Z104" si="42">+Z79+X80-Y80</f>
        <v>-755478.35216834222</v>
      </c>
      <c r="AA80" s="28">
        <f t="shared" ref="AA80:AA104" si="43">+Z79*(W80-W79)</f>
        <v>-755478.35216834222</v>
      </c>
      <c r="AB80" t="str">
        <f t="shared" si="35"/>
        <v>scoperto</v>
      </c>
      <c r="AC80" s="23">
        <f t="shared" si="28"/>
        <v>1</v>
      </c>
    </row>
    <row r="81" spans="2:29" x14ac:dyDescent="0.25">
      <c r="B81" s="24">
        <v>41343</v>
      </c>
      <c r="C81" s="25"/>
      <c r="D81" s="26"/>
      <c r="E81" s="27">
        <f t="shared" si="36"/>
        <v>-262800</v>
      </c>
      <c r="F81" s="28">
        <f t="shared" si="37"/>
        <v>-262800</v>
      </c>
      <c r="G81" t="str">
        <f t="shared" si="29"/>
        <v>scoperto</v>
      </c>
      <c r="H81" s="23">
        <f t="shared" si="25"/>
        <v>1</v>
      </c>
      <c r="I81" s="24">
        <f t="shared" si="30"/>
        <v>41433</v>
      </c>
      <c r="J81" s="25"/>
      <c r="K81" s="26"/>
      <c r="L81" s="27">
        <f t="shared" si="38"/>
        <v>-723242.41095890407</v>
      </c>
      <c r="M81" s="28">
        <f t="shared" si="39"/>
        <v>-723242.41095890407</v>
      </c>
      <c r="N81" t="str">
        <f t="shared" si="31"/>
        <v>scoperto</v>
      </c>
      <c r="O81" s="23">
        <f t="shared" si="26"/>
        <v>1</v>
      </c>
      <c r="P81" s="24">
        <f t="shared" si="32"/>
        <v>41524</v>
      </c>
      <c r="Q81" s="25"/>
      <c r="R81" s="26"/>
      <c r="S81" s="27">
        <f t="shared" si="40"/>
        <v>-733004.00465378119</v>
      </c>
      <c r="T81" s="28">
        <f t="shared" si="41"/>
        <v>-733004.00465378119</v>
      </c>
      <c r="U81" t="str">
        <f t="shared" si="33"/>
        <v>scoperto</v>
      </c>
      <c r="V81" s="23">
        <f t="shared" si="27"/>
        <v>1</v>
      </c>
      <c r="W81" s="24">
        <f t="shared" si="34"/>
        <v>41616</v>
      </c>
      <c r="X81" s="25"/>
      <c r="Y81" s="26"/>
      <c r="Z81" s="27">
        <f t="shared" si="42"/>
        <v>-755478.35216834222</v>
      </c>
      <c r="AA81" s="28">
        <f t="shared" si="43"/>
        <v>-755478.35216834222</v>
      </c>
      <c r="AB81" t="str">
        <f t="shared" si="35"/>
        <v>scoperto</v>
      </c>
      <c r="AC81" s="23">
        <f t="shared" si="28"/>
        <v>1</v>
      </c>
    </row>
    <row r="82" spans="2:29" x14ac:dyDescent="0.25">
      <c r="B82" s="24">
        <v>41344</v>
      </c>
      <c r="C82" s="25">
        <f>+IF('Budget Tesoreria'!M45&gt;0,'Budget Tesoreria'!M45,0)</f>
        <v>0</v>
      </c>
      <c r="D82" s="26">
        <f>+IF('Budget Tesoreria'!M45&lt;0,-'Budget Tesoreria'!M45,0)</f>
        <v>80000</v>
      </c>
      <c r="E82" s="27">
        <f t="shared" si="36"/>
        <v>-342800</v>
      </c>
      <c r="F82" s="28">
        <f t="shared" si="37"/>
        <v>-262800</v>
      </c>
      <c r="G82" t="str">
        <f t="shared" si="29"/>
        <v>scoperto</v>
      </c>
      <c r="H82" s="23">
        <f t="shared" si="25"/>
        <v>1</v>
      </c>
      <c r="I82" s="24">
        <f t="shared" si="30"/>
        <v>41434</v>
      </c>
      <c r="J82" s="25"/>
      <c r="K82" s="26"/>
      <c r="L82" s="27">
        <f t="shared" si="38"/>
        <v>-723242.41095890407</v>
      </c>
      <c r="M82" s="28">
        <f t="shared" si="39"/>
        <v>-723242.41095890407</v>
      </c>
      <c r="N82" t="str">
        <f t="shared" si="31"/>
        <v>scoperto</v>
      </c>
      <c r="O82" s="23">
        <f t="shared" si="26"/>
        <v>1</v>
      </c>
      <c r="P82" s="24">
        <f t="shared" si="32"/>
        <v>41525</v>
      </c>
      <c r="Q82" s="25"/>
      <c r="R82" s="26"/>
      <c r="S82" s="27">
        <f t="shared" si="40"/>
        <v>-733004.00465378119</v>
      </c>
      <c r="T82" s="28">
        <f t="shared" si="41"/>
        <v>-733004.00465378119</v>
      </c>
      <c r="U82" t="str">
        <f t="shared" si="33"/>
        <v>scoperto</v>
      </c>
      <c r="V82" s="23">
        <f t="shared" si="27"/>
        <v>1</v>
      </c>
      <c r="W82" s="24">
        <f t="shared" si="34"/>
        <v>41617</v>
      </c>
      <c r="X82" s="25"/>
      <c r="Y82" s="26"/>
      <c r="Z82" s="27">
        <f t="shared" si="42"/>
        <v>-755478.35216834222</v>
      </c>
      <c r="AA82" s="28">
        <f t="shared" si="43"/>
        <v>-755478.35216834222</v>
      </c>
      <c r="AB82" t="str">
        <f t="shared" si="35"/>
        <v>scoperto</v>
      </c>
      <c r="AC82" s="23">
        <f t="shared" si="28"/>
        <v>1</v>
      </c>
    </row>
    <row r="83" spans="2:29" x14ac:dyDescent="0.25">
      <c r="B83" s="24">
        <v>41345</v>
      </c>
      <c r="C83" s="25"/>
      <c r="D83" s="26"/>
      <c r="E83" s="27">
        <f t="shared" si="36"/>
        <v>-342800</v>
      </c>
      <c r="F83" s="28">
        <f t="shared" si="37"/>
        <v>-342800</v>
      </c>
      <c r="G83" t="str">
        <f t="shared" si="29"/>
        <v>scoperto</v>
      </c>
      <c r="H83" s="23">
        <f t="shared" si="25"/>
        <v>1</v>
      </c>
      <c r="I83" s="24">
        <f t="shared" si="30"/>
        <v>41435</v>
      </c>
      <c r="J83" s="25"/>
      <c r="K83" s="26"/>
      <c r="L83" s="27">
        <f t="shared" si="38"/>
        <v>-723242.41095890407</v>
      </c>
      <c r="M83" s="28">
        <f t="shared" si="39"/>
        <v>-723242.41095890407</v>
      </c>
      <c r="N83" t="str">
        <f t="shared" si="31"/>
        <v>scoperto</v>
      </c>
      <c r="O83" s="23">
        <f t="shared" si="26"/>
        <v>1</v>
      </c>
      <c r="P83" s="24">
        <f t="shared" si="32"/>
        <v>41526</v>
      </c>
      <c r="Q83" s="25"/>
      <c r="R83" s="26"/>
      <c r="S83" s="27">
        <f t="shared" si="40"/>
        <v>-733004.00465378119</v>
      </c>
      <c r="T83" s="28">
        <f t="shared" si="41"/>
        <v>-733004.00465378119</v>
      </c>
      <c r="U83" t="str">
        <f t="shared" si="33"/>
        <v>scoperto</v>
      </c>
      <c r="V83" s="23">
        <f t="shared" si="27"/>
        <v>1</v>
      </c>
      <c r="W83" s="24">
        <f t="shared" si="34"/>
        <v>41618</v>
      </c>
      <c r="X83" s="25"/>
      <c r="Y83" s="26"/>
      <c r="Z83" s="27">
        <f t="shared" si="42"/>
        <v>-755478.35216834222</v>
      </c>
      <c r="AA83" s="28">
        <f t="shared" si="43"/>
        <v>-755478.35216834222</v>
      </c>
      <c r="AB83" t="str">
        <f t="shared" si="35"/>
        <v>scoperto</v>
      </c>
      <c r="AC83" s="23">
        <f t="shared" si="28"/>
        <v>1</v>
      </c>
    </row>
    <row r="84" spans="2:29" x14ac:dyDescent="0.25">
      <c r="B84" s="24">
        <v>41346</v>
      </c>
      <c r="C84" s="25"/>
      <c r="D84" s="26"/>
      <c r="E84" s="27">
        <f t="shared" si="36"/>
        <v>-342800</v>
      </c>
      <c r="F84" s="28">
        <f t="shared" si="37"/>
        <v>-342800</v>
      </c>
      <c r="G84" t="str">
        <f t="shared" si="29"/>
        <v>scoperto</v>
      </c>
      <c r="H84" s="23">
        <f t="shared" si="25"/>
        <v>1</v>
      </c>
      <c r="I84" s="24">
        <f t="shared" si="30"/>
        <v>41436</v>
      </c>
      <c r="J84" s="25"/>
      <c r="K84" s="26"/>
      <c r="L84" s="27">
        <f t="shared" si="38"/>
        <v>-723242.41095890407</v>
      </c>
      <c r="M84" s="28">
        <f t="shared" si="39"/>
        <v>-723242.41095890407</v>
      </c>
      <c r="N84" t="str">
        <f t="shared" si="31"/>
        <v>scoperto</v>
      </c>
      <c r="O84" s="23">
        <f t="shared" si="26"/>
        <v>1</v>
      </c>
      <c r="P84" s="24">
        <f t="shared" si="32"/>
        <v>41527</v>
      </c>
      <c r="Q84" s="25"/>
      <c r="R84" s="26"/>
      <c r="S84" s="27">
        <f t="shared" si="40"/>
        <v>-733004.00465378119</v>
      </c>
      <c r="T84" s="28">
        <f t="shared" si="41"/>
        <v>-733004.00465378119</v>
      </c>
      <c r="U84" t="str">
        <f t="shared" si="33"/>
        <v>scoperto</v>
      </c>
      <c r="V84" s="23">
        <f t="shared" si="27"/>
        <v>1</v>
      </c>
      <c r="W84" s="24">
        <f t="shared" si="34"/>
        <v>41619</v>
      </c>
      <c r="X84" s="25"/>
      <c r="Y84" s="26"/>
      <c r="Z84" s="27">
        <f t="shared" si="42"/>
        <v>-755478.35216834222</v>
      </c>
      <c r="AA84" s="28">
        <f t="shared" si="43"/>
        <v>-755478.35216834222</v>
      </c>
      <c r="AB84" t="str">
        <f t="shared" si="35"/>
        <v>scoperto</v>
      </c>
      <c r="AC84" s="23">
        <f t="shared" si="28"/>
        <v>1</v>
      </c>
    </row>
    <row r="85" spans="2:29" x14ac:dyDescent="0.25">
      <c r="B85" s="24">
        <v>41347</v>
      </c>
      <c r="C85" s="25"/>
      <c r="D85" s="26"/>
      <c r="E85" s="27">
        <f t="shared" si="36"/>
        <v>-342800</v>
      </c>
      <c r="F85" s="28">
        <f t="shared" si="37"/>
        <v>-342800</v>
      </c>
      <c r="G85" t="str">
        <f t="shared" si="29"/>
        <v>scoperto</v>
      </c>
      <c r="H85" s="23">
        <f t="shared" si="25"/>
        <v>1</v>
      </c>
      <c r="I85" s="24">
        <f t="shared" si="30"/>
        <v>41437</v>
      </c>
      <c r="J85" s="25"/>
      <c r="K85" s="26"/>
      <c r="L85" s="27">
        <f t="shared" si="38"/>
        <v>-723242.41095890407</v>
      </c>
      <c r="M85" s="28">
        <f t="shared" si="39"/>
        <v>-723242.41095890407</v>
      </c>
      <c r="N85" t="str">
        <f t="shared" si="31"/>
        <v>scoperto</v>
      </c>
      <c r="O85" s="23">
        <f t="shared" si="26"/>
        <v>1</v>
      </c>
      <c r="P85" s="24">
        <f t="shared" si="32"/>
        <v>41528</v>
      </c>
      <c r="Q85" s="25"/>
      <c r="R85" s="26"/>
      <c r="S85" s="27">
        <f t="shared" si="40"/>
        <v>-733004.00465378119</v>
      </c>
      <c r="T85" s="28">
        <f t="shared" si="41"/>
        <v>-733004.00465378119</v>
      </c>
      <c r="U85" t="str">
        <f t="shared" si="33"/>
        <v>scoperto</v>
      </c>
      <c r="V85" s="23">
        <f t="shared" si="27"/>
        <v>1</v>
      </c>
      <c r="W85" s="24">
        <f t="shared" si="34"/>
        <v>41620</v>
      </c>
      <c r="X85" s="25"/>
      <c r="Y85" s="26"/>
      <c r="Z85" s="27">
        <f t="shared" si="42"/>
        <v>-755478.35216834222</v>
      </c>
      <c r="AA85" s="28">
        <f t="shared" si="43"/>
        <v>-755478.35216834222</v>
      </c>
      <c r="AB85" t="str">
        <f t="shared" si="35"/>
        <v>scoperto</v>
      </c>
      <c r="AC85" s="23">
        <f t="shared" si="28"/>
        <v>1</v>
      </c>
    </row>
    <row r="86" spans="2:29" x14ac:dyDescent="0.25">
      <c r="B86" s="24">
        <v>41348</v>
      </c>
      <c r="C86" s="25"/>
      <c r="D86" s="26"/>
      <c r="E86" s="27">
        <f t="shared" si="36"/>
        <v>-342800</v>
      </c>
      <c r="F86" s="28">
        <f t="shared" si="37"/>
        <v>-342800</v>
      </c>
      <c r="G86" t="str">
        <f t="shared" si="29"/>
        <v>scoperto</v>
      </c>
      <c r="H86" s="23">
        <f t="shared" si="25"/>
        <v>1</v>
      </c>
      <c r="I86" s="24">
        <f t="shared" si="30"/>
        <v>41438</v>
      </c>
      <c r="J86" s="25"/>
      <c r="K86" s="26"/>
      <c r="L86" s="27">
        <f t="shared" si="38"/>
        <v>-723242.41095890407</v>
      </c>
      <c r="M86" s="28">
        <f t="shared" si="39"/>
        <v>-723242.41095890407</v>
      </c>
      <c r="N86" t="str">
        <f t="shared" si="31"/>
        <v>scoperto</v>
      </c>
      <c r="O86" s="23">
        <f t="shared" si="26"/>
        <v>1</v>
      </c>
      <c r="P86" s="24">
        <f t="shared" si="32"/>
        <v>41529</v>
      </c>
      <c r="Q86" s="25"/>
      <c r="R86" s="26"/>
      <c r="S86" s="27">
        <f t="shared" si="40"/>
        <v>-733004.00465378119</v>
      </c>
      <c r="T86" s="28">
        <f t="shared" si="41"/>
        <v>-733004.00465378119</v>
      </c>
      <c r="U86" t="str">
        <f t="shared" si="33"/>
        <v>scoperto</v>
      </c>
      <c r="V86" s="23">
        <f t="shared" si="27"/>
        <v>1</v>
      </c>
      <c r="W86" s="24">
        <f t="shared" si="34"/>
        <v>41621</v>
      </c>
      <c r="X86" s="25"/>
      <c r="Y86" s="26"/>
      <c r="Z86" s="27">
        <f t="shared" si="42"/>
        <v>-755478.35216834222</v>
      </c>
      <c r="AA86" s="28">
        <f t="shared" si="43"/>
        <v>-755478.35216834222</v>
      </c>
      <c r="AB86" t="str">
        <f t="shared" si="35"/>
        <v>scoperto</v>
      </c>
      <c r="AC86" s="23">
        <f t="shared" si="28"/>
        <v>1</v>
      </c>
    </row>
    <row r="87" spans="2:29" x14ac:dyDescent="0.25">
      <c r="B87" s="24">
        <v>41349</v>
      </c>
      <c r="C87" s="25"/>
      <c r="D87" s="26"/>
      <c r="E87" s="27">
        <f t="shared" si="36"/>
        <v>-342800</v>
      </c>
      <c r="F87" s="28">
        <f t="shared" si="37"/>
        <v>-342800</v>
      </c>
      <c r="G87" t="str">
        <f t="shared" si="29"/>
        <v>scoperto</v>
      </c>
      <c r="H87" s="23">
        <f t="shared" si="25"/>
        <v>1</v>
      </c>
      <c r="I87" s="24">
        <f t="shared" si="30"/>
        <v>41439</v>
      </c>
      <c r="J87" s="25"/>
      <c r="K87" s="26"/>
      <c r="L87" s="27">
        <f t="shared" si="38"/>
        <v>-723242.41095890407</v>
      </c>
      <c r="M87" s="28">
        <f t="shared" si="39"/>
        <v>-723242.41095890407</v>
      </c>
      <c r="N87" t="str">
        <f t="shared" si="31"/>
        <v>scoperto</v>
      </c>
      <c r="O87" s="23">
        <f t="shared" si="26"/>
        <v>1</v>
      </c>
      <c r="P87" s="24">
        <f t="shared" si="32"/>
        <v>41530</v>
      </c>
      <c r="Q87" s="25"/>
      <c r="R87" s="26"/>
      <c r="S87" s="27">
        <f t="shared" si="40"/>
        <v>-733004.00465378119</v>
      </c>
      <c r="T87" s="28">
        <f t="shared" si="41"/>
        <v>-733004.00465378119</v>
      </c>
      <c r="U87" t="str">
        <f t="shared" si="33"/>
        <v>scoperto</v>
      </c>
      <c r="V87" s="23">
        <f t="shared" si="27"/>
        <v>1</v>
      </c>
      <c r="W87" s="24">
        <f t="shared" si="34"/>
        <v>41622</v>
      </c>
      <c r="X87" s="25"/>
      <c r="Y87" s="26"/>
      <c r="Z87" s="27">
        <f t="shared" si="42"/>
        <v>-755478.35216834222</v>
      </c>
      <c r="AA87" s="28">
        <f t="shared" si="43"/>
        <v>-755478.35216834222</v>
      </c>
      <c r="AB87" t="str">
        <f t="shared" si="35"/>
        <v>scoperto</v>
      </c>
      <c r="AC87" s="23">
        <f t="shared" si="28"/>
        <v>1</v>
      </c>
    </row>
    <row r="88" spans="2:29" x14ac:dyDescent="0.25">
      <c r="B88" s="24">
        <v>41350</v>
      </c>
      <c r="C88" s="25"/>
      <c r="D88" s="26"/>
      <c r="E88" s="27">
        <f t="shared" si="36"/>
        <v>-342800</v>
      </c>
      <c r="F88" s="28">
        <f t="shared" si="37"/>
        <v>-342800</v>
      </c>
      <c r="G88" t="str">
        <f t="shared" si="29"/>
        <v>scoperto</v>
      </c>
      <c r="H88" s="23">
        <f t="shared" si="25"/>
        <v>1</v>
      </c>
      <c r="I88" s="24">
        <f t="shared" si="30"/>
        <v>41440</v>
      </c>
      <c r="J88" s="25"/>
      <c r="K88" s="26"/>
      <c r="L88" s="27">
        <f t="shared" si="38"/>
        <v>-723242.41095890407</v>
      </c>
      <c r="M88" s="28">
        <f t="shared" si="39"/>
        <v>-723242.41095890407</v>
      </c>
      <c r="N88" t="str">
        <f t="shared" si="31"/>
        <v>scoperto</v>
      </c>
      <c r="O88" s="23">
        <f t="shared" si="26"/>
        <v>1</v>
      </c>
      <c r="P88" s="24">
        <f t="shared" si="32"/>
        <v>41531</v>
      </c>
      <c r="Q88" s="25"/>
      <c r="R88" s="26"/>
      <c r="S88" s="27">
        <f t="shared" si="40"/>
        <v>-733004.00465378119</v>
      </c>
      <c r="T88" s="28">
        <f t="shared" si="41"/>
        <v>-733004.00465378119</v>
      </c>
      <c r="U88" t="str">
        <f t="shared" si="33"/>
        <v>scoperto</v>
      </c>
      <c r="V88" s="23">
        <f t="shared" si="27"/>
        <v>1</v>
      </c>
      <c r="W88" s="24">
        <f t="shared" si="34"/>
        <v>41623</v>
      </c>
      <c r="X88" s="25"/>
      <c r="Y88" s="26"/>
      <c r="Z88" s="27">
        <f t="shared" si="42"/>
        <v>-755478.35216834222</v>
      </c>
      <c r="AA88" s="28">
        <f t="shared" si="43"/>
        <v>-755478.35216834222</v>
      </c>
      <c r="AB88" t="str">
        <f t="shared" si="35"/>
        <v>scoperto</v>
      </c>
      <c r="AC88" s="23">
        <f t="shared" si="28"/>
        <v>1</v>
      </c>
    </row>
    <row r="89" spans="2:29" x14ac:dyDescent="0.25">
      <c r="B89" s="24">
        <v>41351</v>
      </c>
      <c r="C89" s="25">
        <f>+IF('Budget Tesoreria'!N45&gt;0,'Budget Tesoreria'!N45,0)</f>
        <v>0</v>
      </c>
      <c r="D89" s="26">
        <f>+IF('Budget Tesoreria'!N45&lt;0,-'Budget Tesoreria'!N45,0)</f>
        <v>188200</v>
      </c>
      <c r="E89" s="27">
        <f t="shared" si="36"/>
        <v>-531000</v>
      </c>
      <c r="F89" s="28">
        <f t="shared" si="37"/>
        <v>-342800</v>
      </c>
      <c r="G89" t="str">
        <f t="shared" si="29"/>
        <v>scoperto</v>
      </c>
      <c r="H89" s="23">
        <f t="shared" si="25"/>
        <v>1</v>
      </c>
      <c r="I89" s="24">
        <f t="shared" si="30"/>
        <v>41441</v>
      </c>
      <c r="J89" s="25"/>
      <c r="K89" s="26"/>
      <c r="L89" s="27">
        <f t="shared" si="38"/>
        <v>-723242.41095890407</v>
      </c>
      <c r="M89" s="28">
        <f t="shared" si="39"/>
        <v>-723242.41095890407</v>
      </c>
      <c r="N89" t="str">
        <f t="shared" si="31"/>
        <v>scoperto</v>
      </c>
      <c r="O89" s="23">
        <f t="shared" si="26"/>
        <v>1</v>
      </c>
      <c r="P89" s="24">
        <f t="shared" si="32"/>
        <v>41532</v>
      </c>
      <c r="Q89" s="25"/>
      <c r="R89" s="26"/>
      <c r="S89" s="27">
        <f t="shared" si="40"/>
        <v>-733004.00465378119</v>
      </c>
      <c r="T89" s="28">
        <f t="shared" si="41"/>
        <v>-733004.00465378119</v>
      </c>
      <c r="U89" t="str">
        <f t="shared" si="33"/>
        <v>scoperto</v>
      </c>
      <c r="V89" s="23">
        <f t="shared" si="27"/>
        <v>1</v>
      </c>
      <c r="W89" s="24">
        <f t="shared" si="34"/>
        <v>41624</v>
      </c>
      <c r="X89" s="25"/>
      <c r="Y89" s="26"/>
      <c r="Z89" s="27">
        <f t="shared" si="42"/>
        <v>-755478.35216834222</v>
      </c>
      <c r="AA89" s="28">
        <f t="shared" si="43"/>
        <v>-755478.35216834222</v>
      </c>
      <c r="AB89" t="str">
        <f t="shared" si="35"/>
        <v>scoperto</v>
      </c>
      <c r="AC89" s="23">
        <f t="shared" si="28"/>
        <v>1</v>
      </c>
    </row>
    <row r="90" spans="2:29" x14ac:dyDescent="0.25">
      <c r="B90" s="24">
        <v>41352</v>
      </c>
      <c r="C90" s="25"/>
      <c r="D90" s="26"/>
      <c r="E90" s="27">
        <f t="shared" si="36"/>
        <v>-531000</v>
      </c>
      <c r="F90" s="28">
        <f t="shared" si="37"/>
        <v>-531000</v>
      </c>
      <c r="G90" t="str">
        <f t="shared" si="29"/>
        <v>scoperto</v>
      </c>
      <c r="H90" s="23">
        <f t="shared" si="25"/>
        <v>1</v>
      </c>
      <c r="I90" s="24">
        <f t="shared" si="30"/>
        <v>41442</v>
      </c>
      <c r="J90" s="25"/>
      <c r="K90" s="26"/>
      <c r="L90" s="27">
        <f t="shared" si="38"/>
        <v>-723242.41095890407</v>
      </c>
      <c r="M90" s="28">
        <f t="shared" si="39"/>
        <v>-723242.41095890407</v>
      </c>
      <c r="N90" t="str">
        <f t="shared" si="31"/>
        <v>scoperto</v>
      </c>
      <c r="O90" s="23">
        <f t="shared" si="26"/>
        <v>1</v>
      </c>
      <c r="P90" s="24">
        <f t="shared" si="32"/>
        <v>41533</v>
      </c>
      <c r="Q90" s="25"/>
      <c r="R90" s="26"/>
      <c r="S90" s="27">
        <f t="shared" si="40"/>
        <v>-733004.00465378119</v>
      </c>
      <c r="T90" s="28">
        <f t="shared" si="41"/>
        <v>-733004.00465378119</v>
      </c>
      <c r="U90" t="str">
        <f t="shared" si="33"/>
        <v>scoperto</v>
      </c>
      <c r="V90" s="23">
        <f t="shared" si="27"/>
        <v>1</v>
      </c>
      <c r="W90" s="24">
        <f t="shared" si="34"/>
        <v>41625</v>
      </c>
      <c r="X90" s="25"/>
      <c r="Y90" s="26"/>
      <c r="Z90" s="27">
        <f t="shared" si="42"/>
        <v>-755478.35216834222</v>
      </c>
      <c r="AA90" s="28">
        <f t="shared" si="43"/>
        <v>-755478.35216834222</v>
      </c>
      <c r="AB90" t="str">
        <f t="shared" si="35"/>
        <v>scoperto</v>
      </c>
      <c r="AC90" s="23">
        <f t="shared" si="28"/>
        <v>1</v>
      </c>
    </row>
    <row r="91" spans="2:29" x14ac:dyDescent="0.25">
      <c r="B91" s="24">
        <v>41353</v>
      </c>
      <c r="C91" s="25"/>
      <c r="D91" s="26"/>
      <c r="E91" s="27">
        <f t="shared" si="36"/>
        <v>-531000</v>
      </c>
      <c r="F91" s="28">
        <f t="shared" si="37"/>
        <v>-531000</v>
      </c>
      <c r="G91" t="str">
        <f t="shared" si="29"/>
        <v>scoperto</v>
      </c>
      <c r="H91" s="23">
        <f t="shared" si="25"/>
        <v>1</v>
      </c>
      <c r="I91" s="24">
        <f t="shared" si="30"/>
        <v>41443</v>
      </c>
      <c r="J91" s="25"/>
      <c r="K91" s="26"/>
      <c r="L91" s="27">
        <f t="shared" si="38"/>
        <v>-723242.41095890407</v>
      </c>
      <c r="M91" s="28">
        <f t="shared" si="39"/>
        <v>-723242.41095890407</v>
      </c>
      <c r="N91" t="str">
        <f t="shared" si="31"/>
        <v>scoperto</v>
      </c>
      <c r="O91" s="23">
        <f t="shared" si="26"/>
        <v>1</v>
      </c>
      <c r="P91" s="24">
        <f t="shared" si="32"/>
        <v>41534</v>
      </c>
      <c r="Q91" s="25"/>
      <c r="R91" s="26"/>
      <c r="S91" s="27">
        <f t="shared" si="40"/>
        <v>-733004.00465378119</v>
      </c>
      <c r="T91" s="28">
        <f t="shared" si="41"/>
        <v>-733004.00465378119</v>
      </c>
      <c r="U91" t="str">
        <f t="shared" si="33"/>
        <v>scoperto</v>
      </c>
      <c r="V91" s="23">
        <f t="shared" si="27"/>
        <v>1</v>
      </c>
      <c r="W91" s="24">
        <f t="shared" si="34"/>
        <v>41626</v>
      </c>
      <c r="X91" s="25"/>
      <c r="Y91" s="26"/>
      <c r="Z91" s="27">
        <f t="shared" si="42"/>
        <v>-755478.35216834222</v>
      </c>
      <c r="AA91" s="28">
        <f t="shared" si="43"/>
        <v>-755478.35216834222</v>
      </c>
      <c r="AB91" t="str">
        <f t="shared" si="35"/>
        <v>scoperto</v>
      </c>
      <c r="AC91" s="23">
        <f t="shared" si="28"/>
        <v>1</v>
      </c>
    </row>
    <row r="92" spans="2:29" x14ac:dyDescent="0.25">
      <c r="B92" s="24">
        <v>41354</v>
      </c>
      <c r="C92" s="25"/>
      <c r="D92" s="26"/>
      <c r="E92" s="27">
        <f t="shared" si="36"/>
        <v>-531000</v>
      </c>
      <c r="F92" s="28">
        <f t="shared" si="37"/>
        <v>-531000</v>
      </c>
      <c r="G92" t="str">
        <f t="shared" si="29"/>
        <v>scoperto</v>
      </c>
      <c r="H92" s="23">
        <f t="shared" si="25"/>
        <v>1</v>
      </c>
      <c r="I92" s="24">
        <f t="shared" si="30"/>
        <v>41444</v>
      </c>
      <c r="J92" s="25"/>
      <c r="K92" s="26"/>
      <c r="L92" s="27">
        <f t="shared" si="38"/>
        <v>-723242.41095890407</v>
      </c>
      <c r="M92" s="28">
        <f t="shared" si="39"/>
        <v>-723242.41095890407</v>
      </c>
      <c r="N92" t="str">
        <f t="shared" si="31"/>
        <v>scoperto</v>
      </c>
      <c r="O92" s="23">
        <f t="shared" si="26"/>
        <v>1</v>
      </c>
      <c r="P92" s="24">
        <f t="shared" si="32"/>
        <v>41535</v>
      </c>
      <c r="Q92" s="25"/>
      <c r="R92" s="26"/>
      <c r="S92" s="27">
        <f t="shared" si="40"/>
        <v>-733004.00465378119</v>
      </c>
      <c r="T92" s="28">
        <f t="shared" si="41"/>
        <v>-733004.00465378119</v>
      </c>
      <c r="U92" t="str">
        <f t="shared" si="33"/>
        <v>scoperto</v>
      </c>
      <c r="V92" s="23">
        <f t="shared" si="27"/>
        <v>1</v>
      </c>
      <c r="W92" s="24">
        <f t="shared" si="34"/>
        <v>41627</v>
      </c>
      <c r="X92" s="25"/>
      <c r="Y92" s="26"/>
      <c r="Z92" s="27">
        <f t="shared" si="42"/>
        <v>-755478.35216834222</v>
      </c>
      <c r="AA92" s="28">
        <f t="shared" si="43"/>
        <v>-755478.35216834222</v>
      </c>
      <c r="AB92" t="str">
        <f t="shared" si="35"/>
        <v>scoperto</v>
      </c>
      <c r="AC92" s="23">
        <f t="shared" si="28"/>
        <v>1</v>
      </c>
    </row>
    <row r="93" spans="2:29" x14ac:dyDescent="0.25">
      <c r="B93" s="24">
        <v>41355</v>
      </c>
      <c r="C93" s="25"/>
      <c r="D93" s="26"/>
      <c r="E93" s="27">
        <f t="shared" si="36"/>
        <v>-531000</v>
      </c>
      <c r="F93" s="28">
        <f t="shared" si="37"/>
        <v>-531000</v>
      </c>
      <c r="G93" t="str">
        <f t="shared" si="29"/>
        <v>scoperto</v>
      </c>
      <c r="H93" s="23">
        <f t="shared" si="25"/>
        <v>1</v>
      </c>
      <c r="I93" s="24">
        <f t="shared" si="30"/>
        <v>41445</v>
      </c>
      <c r="J93" s="25"/>
      <c r="K93" s="26"/>
      <c r="L93" s="27">
        <f t="shared" si="38"/>
        <v>-723242.41095890407</v>
      </c>
      <c r="M93" s="28">
        <f t="shared" si="39"/>
        <v>-723242.41095890407</v>
      </c>
      <c r="N93" t="str">
        <f t="shared" si="31"/>
        <v>scoperto</v>
      </c>
      <c r="O93" s="23">
        <f t="shared" si="26"/>
        <v>1</v>
      </c>
      <c r="P93" s="24">
        <f t="shared" si="32"/>
        <v>41536</v>
      </c>
      <c r="Q93" s="25"/>
      <c r="R93" s="26"/>
      <c r="S93" s="27">
        <f t="shared" si="40"/>
        <v>-733004.00465378119</v>
      </c>
      <c r="T93" s="28">
        <f t="shared" si="41"/>
        <v>-733004.00465378119</v>
      </c>
      <c r="U93" t="str">
        <f t="shared" si="33"/>
        <v>scoperto</v>
      </c>
      <c r="V93" s="23">
        <f t="shared" si="27"/>
        <v>1</v>
      </c>
      <c r="W93" s="24">
        <f t="shared" si="34"/>
        <v>41628</v>
      </c>
      <c r="X93" s="25"/>
      <c r="Y93" s="26"/>
      <c r="Z93" s="27">
        <f t="shared" si="42"/>
        <v>-755478.35216834222</v>
      </c>
      <c r="AA93" s="28">
        <f t="shared" si="43"/>
        <v>-755478.35216834222</v>
      </c>
      <c r="AB93" t="str">
        <f t="shared" si="35"/>
        <v>scoperto</v>
      </c>
      <c r="AC93" s="23">
        <f t="shared" si="28"/>
        <v>1</v>
      </c>
    </row>
    <row r="94" spans="2:29" x14ac:dyDescent="0.25">
      <c r="B94" s="24">
        <v>41356</v>
      </c>
      <c r="C94" s="25"/>
      <c r="D94" s="26"/>
      <c r="E94" s="27">
        <f t="shared" si="36"/>
        <v>-531000</v>
      </c>
      <c r="F94" s="28">
        <f t="shared" si="37"/>
        <v>-531000</v>
      </c>
      <c r="G94" t="str">
        <f t="shared" si="29"/>
        <v>scoperto</v>
      </c>
      <c r="H94" s="23">
        <f t="shared" si="25"/>
        <v>1</v>
      </c>
      <c r="I94" s="24">
        <f t="shared" si="30"/>
        <v>41446</v>
      </c>
      <c r="J94" s="25"/>
      <c r="K94" s="26"/>
      <c r="L94" s="27">
        <f t="shared" si="38"/>
        <v>-723242.41095890407</v>
      </c>
      <c r="M94" s="28">
        <f t="shared" si="39"/>
        <v>-723242.41095890407</v>
      </c>
      <c r="N94" t="str">
        <f t="shared" si="31"/>
        <v>scoperto</v>
      </c>
      <c r="O94" s="23">
        <f t="shared" si="26"/>
        <v>1</v>
      </c>
      <c r="P94" s="24">
        <f t="shared" si="32"/>
        <v>41537</v>
      </c>
      <c r="Q94" s="25"/>
      <c r="R94" s="26"/>
      <c r="S94" s="27">
        <f t="shared" si="40"/>
        <v>-733004.00465378119</v>
      </c>
      <c r="T94" s="28">
        <f t="shared" si="41"/>
        <v>-733004.00465378119</v>
      </c>
      <c r="U94" t="str">
        <f t="shared" si="33"/>
        <v>scoperto</v>
      </c>
      <c r="V94" s="23">
        <f t="shared" si="27"/>
        <v>1</v>
      </c>
      <c r="W94" s="24">
        <f t="shared" si="34"/>
        <v>41629</v>
      </c>
      <c r="X94" s="25"/>
      <c r="Y94" s="26"/>
      <c r="Z94" s="27">
        <f t="shared" si="42"/>
        <v>-755478.35216834222</v>
      </c>
      <c r="AA94" s="28">
        <f t="shared" si="43"/>
        <v>-755478.35216834222</v>
      </c>
      <c r="AB94" t="str">
        <f t="shared" si="35"/>
        <v>scoperto</v>
      </c>
      <c r="AC94" s="23">
        <f t="shared" si="28"/>
        <v>1</v>
      </c>
    </row>
    <row r="95" spans="2:29" x14ac:dyDescent="0.25">
      <c r="B95" s="24">
        <v>41357</v>
      </c>
      <c r="C95" s="25"/>
      <c r="D95" s="26"/>
      <c r="E95" s="27">
        <f t="shared" si="36"/>
        <v>-531000</v>
      </c>
      <c r="F95" s="28">
        <f t="shared" si="37"/>
        <v>-531000</v>
      </c>
      <c r="G95" t="str">
        <f t="shared" si="29"/>
        <v>scoperto</v>
      </c>
      <c r="H95" s="23">
        <f t="shared" si="25"/>
        <v>1</v>
      </c>
      <c r="I95" s="24">
        <f t="shared" si="30"/>
        <v>41447</v>
      </c>
      <c r="J95" s="25"/>
      <c r="K95" s="26"/>
      <c r="L95" s="27">
        <f t="shared" si="38"/>
        <v>-723242.41095890407</v>
      </c>
      <c r="M95" s="28">
        <f t="shared" si="39"/>
        <v>-723242.41095890407</v>
      </c>
      <c r="N95" t="str">
        <f t="shared" si="31"/>
        <v>scoperto</v>
      </c>
      <c r="O95" s="23">
        <f t="shared" si="26"/>
        <v>1</v>
      </c>
      <c r="P95" s="24">
        <f t="shared" si="32"/>
        <v>41538</v>
      </c>
      <c r="Q95" s="25"/>
      <c r="R95" s="26"/>
      <c r="S95" s="27">
        <f t="shared" si="40"/>
        <v>-733004.00465378119</v>
      </c>
      <c r="T95" s="28">
        <f t="shared" si="41"/>
        <v>-733004.00465378119</v>
      </c>
      <c r="U95" t="str">
        <f t="shared" si="33"/>
        <v>scoperto</v>
      </c>
      <c r="V95" s="23">
        <f t="shared" si="27"/>
        <v>1</v>
      </c>
      <c r="W95" s="24">
        <f t="shared" si="34"/>
        <v>41630</v>
      </c>
      <c r="X95" s="25"/>
      <c r="Y95" s="26"/>
      <c r="Z95" s="27">
        <f t="shared" si="42"/>
        <v>-755478.35216834222</v>
      </c>
      <c r="AA95" s="28">
        <f t="shared" si="43"/>
        <v>-755478.35216834222</v>
      </c>
      <c r="AB95" t="str">
        <f t="shared" si="35"/>
        <v>scoperto</v>
      </c>
      <c r="AC95" s="23">
        <f t="shared" si="28"/>
        <v>1</v>
      </c>
    </row>
    <row r="96" spans="2:29" x14ac:dyDescent="0.25">
      <c r="B96" s="24">
        <v>41358</v>
      </c>
      <c r="C96" s="25">
        <f>+IF('Budget Tesoreria'!O45&gt;0,'Budget Tesoreria'!O45,0)</f>
        <v>0</v>
      </c>
      <c r="D96" s="26">
        <f>+IF('Budget Tesoreria'!O45&lt;0,-'Budget Tesoreria'!O45,0)</f>
        <v>97000</v>
      </c>
      <c r="E96" s="27">
        <f t="shared" si="36"/>
        <v>-628000</v>
      </c>
      <c r="F96" s="28">
        <f t="shared" si="37"/>
        <v>-531000</v>
      </c>
      <c r="G96" t="str">
        <f t="shared" si="29"/>
        <v>scoperto</v>
      </c>
      <c r="H96" s="23">
        <f t="shared" si="25"/>
        <v>1</v>
      </c>
      <c r="I96" s="24">
        <f t="shared" si="30"/>
        <v>41448</v>
      </c>
      <c r="J96" s="25"/>
      <c r="K96" s="26"/>
      <c r="L96" s="27">
        <f t="shared" si="38"/>
        <v>-723242.41095890407</v>
      </c>
      <c r="M96" s="28">
        <f t="shared" si="39"/>
        <v>-723242.41095890407</v>
      </c>
      <c r="N96" t="str">
        <f t="shared" si="31"/>
        <v>scoperto</v>
      </c>
      <c r="O96" s="23">
        <f t="shared" si="26"/>
        <v>1</v>
      </c>
      <c r="P96" s="24">
        <f t="shared" si="32"/>
        <v>41539</v>
      </c>
      <c r="Q96" s="25"/>
      <c r="R96" s="26"/>
      <c r="S96" s="27">
        <f t="shared" si="40"/>
        <v>-733004.00465378119</v>
      </c>
      <c r="T96" s="28">
        <f t="shared" si="41"/>
        <v>-733004.00465378119</v>
      </c>
      <c r="U96" t="str">
        <f t="shared" si="33"/>
        <v>scoperto</v>
      </c>
      <c r="V96" s="23">
        <f t="shared" si="27"/>
        <v>1</v>
      </c>
      <c r="W96" s="24">
        <f t="shared" si="34"/>
        <v>41631</v>
      </c>
      <c r="X96" s="25"/>
      <c r="Y96" s="26"/>
      <c r="Z96" s="27">
        <f t="shared" si="42"/>
        <v>-755478.35216834222</v>
      </c>
      <c r="AA96" s="28">
        <f t="shared" si="43"/>
        <v>-755478.35216834222</v>
      </c>
      <c r="AB96" t="str">
        <f t="shared" si="35"/>
        <v>scoperto</v>
      </c>
      <c r="AC96" s="23">
        <f t="shared" si="28"/>
        <v>1</v>
      </c>
    </row>
    <row r="97" spans="2:29" x14ac:dyDescent="0.25">
      <c r="B97" s="24">
        <v>41359</v>
      </c>
      <c r="C97" s="25"/>
      <c r="D97" s="26"/>
      <c r="E97" s="27">
        <f t="shared" si="36"/>
        <v>-628000</v>
      </c>
      <c r="F97" s="28">
        <f t="shared" si="37"/>
        <v>-628000</v>
      </c>
      <c r="G97" t="str">
        <f t="shared" si="29"/>
        <v>scoperto</v>
      </c>
      <c r="H97" s="23">
        <f t="shared" si="25"/>
        <v>1</v>
      </c>
      <c r="I97" s="24">
        <f t="shared" si="30"/>
        <v>41449</v>
      </c>
      <c r="J97" s="25"/>
      <c r="K97" s="26"/>
      <c r="L97" s="27">
        <f t="shared" si="38"/>
        <v>-723242.41095890407</v>
      </c>
      <c r="M97" s="28">
        <f t="shared" si="39"/>
        <v>-723242.41095890407</v>
      </c>
      <c r="N97" t="str">
        <f t="shared" si="31"/>
        <v>scoperto</v>
      </c>
      <c r="O97" s="23">
        <f t="shared" si="26"/>
        <v>1</v>
      </c>
      <c r="P97" s="24">
        <f t="shared" si="32"/>
        <v>41540</v>
      </c>
      <c r="Q97" s="25"/>
      <c r="R97" s="26"/>
      <c r="S97" s="27">
        <f t="shared" si="40"/>
        <v>-733004.00465378119</v>
      </c>
      <c r="T97" s="28">
        <f t="shared" si="41"/>
        <v>-733004.00465378119</v>
      </c>
      <c r="U97" t="str">
        <f t="shared" si="33"/>
        <v>scoperto</v>
      </c>
      <c r="V97" s="23">
        <f t="shared" si="27"/>
        <v>1</v>
      </c>
      <c r="W97" s="24">
        <f t="shared" si="34"/>
        <v>41632</v>
      </c>
      <c r="X97" s="25"/>
      <c r="Y97" s="26"/>
      <c r="Z97" s="27">
        <f t="shared" si="42"/>
        <v>-755478.35216834222</v>
      </c>
      <c r="AA97" s="28">
        <f t="shared" si="43"/>
        <v>-755478.35216834222</v>
      </c>
      <c r="AB97" t="str">
        <f t="shared" si="35"/>
        <v>scoperto</v>
      </c>
      <c r="AC97" s="23">
        <f t="shared" si="28"/>
        <v>1</v>
      </c>
    </row>
    <row r="98" spans="2:29" x14ac:dyDescent="0.25">
      <c r="B98" s="24">
        <v>41360</v>
      </c>
      <c r="C98" s="25"/>
      <c r="D98" s="26"/>
      <c r="E98" s="27">
        <f t="shared" si="36"/>
        <v>-628000</v>
      </c>
      <c r="F98" s="28">
        <f t="shared" si="37"/>
        <v>-628000</v>
      </c>
      <c r="G98" t="str">
        <f t="shared" si="29"/>
        <v>scoperto</v>
      </c>
      <c r="H98" s="23">
        <f t="shared" si="25"/>
        <v>1</v>
      </c>
      <c r="I98" s="24">
        <f t="shared" si="30"/>
        <v>41450</v>
      </c>
      <c r="J98" s="25"/>
      <c r="K98" s="26"/>
      <c r="L98" s="27">
        <f t="shared" si="38"/>
        <v>-723242.41095890407</v>
      </c>
      <c r="M98" s="28">
        <f t="shared" si="39"/>
        <v>-723242.41095890407</v>
      </c>
      <c r="N98" t="str">
        <f t="shared" si="31"/>
        <v>scoperto</v>
      </c>
      <c r="O98" s="23">
        <f t="shared" si="26"/>
        <v>1</v>
      </c>
      <c r="P98" s="24">
        <f t="shared" si="32"/>
        <v>41541</v>
      </c>
      <c r="Q98" s="25"/>
      <c r="R98" s="26"/>
      <c r="S98" s="27">
        <f t="shared" si="40"/>
        <v>-733004.00465378119</v>
      </c>
      <c r="T98" s="28">
        <f t="shared" si="41"/>
        <v>-733004.00465378119</v>
      </c>
      <c r="U98" t="str">
        <f t="shared" si="33"/>
        <v>scoperto</v>
      </c>
      <c r="V98" s="23">
        <f t="shared" si="27"/>
        <v>1</v>
      </c>
      <c r="W98" s="24">
        <f t="shared" si="34"/>
        <v>41633</v>
      </c>
      <c r="X98" s="25"/>
      <c r="Y98" s="26"/>
      <c r="Z98" s="27">
        <f t="shared" si="42"/>
        <v>-755478.35216834222</v>
      </c>
      <c r="AA98" s="28">
        <f t="shared" si="43"/>
        <v>-755478.35216834222</v>
      </c>
      <c r="AB98" t="str">
        <f t="shared" si="35"/>
        <v>scoperto</v>
      </c>
      <c r="AC98" s="23">
        <f t="shared" si="28"/>
        <v>1</v>
      </c>
    </row>
    <row r="99" spans="2:29" x14ac:dyDescent="0.25">
      <c r="B99" s="24">
        <v>41361</v>
      </c>
      <c r="C99" s="25"/>
      <c r="D99" s="26"/>
      <c r="E99" s="27">
        <f t="shared" si="36"/>
        <v>-628000</v>
      </c>
      <c r="F99" s="28">
        <f t="shared" si="37"/>
        <v>-628000</v>
      </c>
      <c r="G99" t="str">
        <f t="shared" si="29"/>
        <v>scoperto</v>
      </c>
      <c r="H99" s="23">
        <f t="shared" si="25"/>
        <v>1</v>
      </c>
      <c r="I99" s="24">
        <f t="shared" si="30"/>
        <v>41451</v>
      </c>
      <c r="J99" s="25"/>
      <c r="K99" s="26"/>
      <c r="L99" s="27">
        <f t="shared" si="38"/>
        <v>-723242.41095890407</v>
      </c>
      <c r="M99" s="28">
        <f t="shared" si="39"/>
        <v>-723242.41095890407</v>
      </c>
      <c r="N99" t="str">
        <f t="shared" si="31"/>
        <v>scoperto</v>
      </c>
      <c r="O99" s="23">
        <f t="shared" si="26"/>
        <v>1</v>
      </c>
      <c r="P99" s="24">
        <f t="shared" si="32"/>
        <v>41542</v>
      </c>
      <c r="Q99" s="25"/>
      <c r="R99" s="26"/>
      <c r="S99" s="27">
        <f t="shared" si="40"/>
        <v>-733004.00465378119</v>
      </c>
      <c r="T99" s="28">
        <f t="shared" si="41"/>
        <v>-733004.00465378119</v>
      </c>
      <c r="U99" t="str">
        <f t="shared" si="33"/>
        <v>scoperto</v>
      </c>
      <c r="V99" s="23">
        <f t="shared" si="27"/>
        <v>1</v>
      </c>
      <c r="W99" s="24">
        <f t="shared" si="34"/>
        <v>41634</v>
      </c>
      <c r="X99" s="25"/>
      <c r="Y99" s="26"/>
      <c r="Z99" s="27">
        <f t="shared" si="42"/>
        <v>-755478.35216834222</v>
      </c>
      <c r="AA99" s="28">
        <f t="shared" si="43"/>
        <v>-755478.35216834222</v>
      </c>
      <c r="AB99" t="str">
        <f t="shared" si="35"/>
        <v>scoperto</v>
      </c>
      <c r="AC99" s="23">
        <f t="shared" si="28"/>
        <v>1</v>
      </c>
    </row>
    <row r="100" spans="2:29" x14ac:dyDescent="0.25">
      <c r="B100" s="24">
        <v>41362</v>
      </c>
      <c r="C100" s="25"/>
      <c r="D100" s="26"/>
      <c r="E100" s="27">
        <f t="shared" si="36"/>
        <v>-628000</v>
      </c>
      <c r="F100" s="28">
        <f t="shared" si="37"/>
        <v>-628000</v>
      </c>
      <c r="G100" t="str">
        <f t="shared" si="29"/>
        <v>scoperto</v>
      </c>
      <c r="H100" s="23">
        <f t="shared" si="25"/>
        <v>1</v>
      </c>
      <c r="I100" s="24">
        <f t="shared" si="30"/>
        <v>41452</v>
      </c>
      <c r="J100" s="25"/>
      <c r="K100" s="26"/>
      <c r="L100" s="27">
        <f t="shared" si="38"/>
        <v>-723242.41095890407</v>
      </c>
      <c r="M100" s="28">
        <f t="shared" si="39"/>
        <v>-723242.41095890407</v>
      </c>
      <c r="N100" t="str">
        <f t="shared" si="31"/>
        <v>scoperto</v>
      </c>
      <c r="O100" s="23">
        <f t="shared" si="26"/>
        <v>1</v>
      </c>
      <c r="P100" s="24">
        <f t="shared" si="32"/>
        <v>41543</v>
      </c>
      <c r="Q100" s="25"/>
      <c r="R100" s="26"/>
      <c r="S100" s="27">
        <f t="shared" si="40"/>
        <v>-733004.00465378119</v>
      </c>
      <c r="T100" s="28">
        <f t="shared" si="41"/>
        <v>-733004.00465378119</v>
      </c>
      <c r="U100" t="str">
        <f t="shared" si="33"/>
        <v>scoperto</v>
      </c>
      <c r="V100" s="23">
        <f t="shared" si="27"/>
        <v>1</v>
      </c>
      <c r="W100" s="24">
        <f t="shared" si="34"/>
        <v>41635</v>
      </c>
      <c r="X100" s="25"/>
      <c r="Y100" s="26"/>
      <c r="Z100" s="27">
        <f t="shared" si="42"/>
        <v>-755478.35216834222</v>
      </c>
      <c r="AA100" s="28">
        <f t="shared" si="43"/>
        <v>-755478.35216834222</v>
      </c>
      <c r="AB100" t="str">
        <f t="shared" si="35"/>
        <v>scoperto</v>
      </c>
      <c r="AC100" s="23">
        <f t="shared" si="28"/>
        <v>1</v>
      </c>
    </row>
    <row r="101" spans="2:29" x14ac:dyDescent="0.25">
      <c r="B101" s="24">
        <v>41363</v>
      </c>
      <c r="C101" s="25"/>
      <c r="D101" s="26"/>
      <c r="E101" s="27">
        <f t="shared" si="36"/>
        <v>-628000</v>
      </c>
      <c r="F101" s="28">
        <f t="shared" si="37"/>
        <v>-628000</v>
      </c>
      <c r="G101" t="str">
        <f t="shared" si="29"/>
        <v>scoperto</v>
      </c>
      <c r="H101" s="23">
        <f t="shared" si="25"/>
        <v>1</v>
      </c>
      <c r="I101" s="24">
        <f t="shared" si="30"/>
        <v>41453</v>
      </c>
      <c r="J101" s="25"/>
      <c r="K101" s="26"/>
      <c r="L101" s="27">
        <f t="shared" si="38"/>
        <v>-723242.41095890407</v>
      </c>
      <c r="M101" s="28">
        <f t="shared" si="39"/>
        <v>-723242.41095890407</v>
      </c>
      <c r="N101" t="str">
        <f t="shared" si="31"/>
        <v>scoperto</v>
      </c>
      <c r="O101" s="23">
        <f t="shared" si="26"/>
        <v>1</v>
      </c>
      <c r="P101" s="24">
        <f t="shared" si="32"/>
        <v>41544</v>
      </c>
      <c r="Q101" s="25"/>
      <c r="R101" s="26"/>
      <c r="S101" s="27">
        <f t="shared" si="40"/>
        <v>-733004.00465378119</v>
      </c>
      <c r="T101" s="28">
        <f t="shared" si="41"/>
        <v>-733004.00465378119</v>
      </c>
      <c r="U101" t="str">
        <f t="shared" si="33"/>
        <v>scoperto</v>
      </c>
      <c r="V101" s="23">
        <f t="shared" si="27"/>
        <v>1</v>
      </c>
      <c r="W101" s="24">
        <f t="shared" si="34"/>
        <v>41636</v>
      </c>
      <c r="X101" s="25"/>
      <c r="Y101" s="26"/>
      <c r="Z101" s="27">
        <f t="shared" si="42"/>
        <v>-755478.35216834222</v>
      </c>
      <c r="AA101" s="28">
        <f t="shared" si="43"/>
        <v>-755478.35216834222</v>
      </c>
      <c r="AB101" t="str">
        <f t="shared" si="35"/>
        <v>scoperto</v>
      </c>
      <c r="AC101" s="23">
        <f t="shared" si="28"/>
        <v>1</v>
      </c>
    </row>
    <row r="102" spans="2:29" x14ac:dyDescent="0.25">
      <c r="B102" s="24">
        <v>41364</v>
      </c>
      <c r="C102" s="25">
        <f>+IF('Budget Tesoreria'!P45&gt;0,'Budget Tesoreria'!P45,0)</f>
        <v>0</v>
      </c>
      <c r="D102" s="26">
        <f>+IF('Budget Tesoreria'!P45&lt;0,-'Budget Tesoreria'!P45,0)</f>
        <v>75000</v>
      </c>
      <c r="E102" s="27">
        <f t="shared" si="36"/>
        <v>-703000</v>
      </c>
      <c r="F102" s="28">
        <f t="shared" si="37"/>
        <v>-628000</v>
      </c>
      <c r="G102" t="str">
        <f t="shared" si="29"/>
        <v>scoperto</v>
      </c>
      <c r="H102" s="23">
        <f t="shared" si="25"/>
        <v>1</v>
      </c>
      <c r="I102" s="24">
        <f t="shared" si="30"/>
        <v>41454</v>
      </c>
      <c r="J102" s="25"/>
      <c r="K102" s="26"/>
      <c r="L102" s="27">
        <f t="shared" si="38"/>
        <v>-723242.41095890407</v>
      </c>
      <c r="M102" s="28">
        <f t="shared" si="39"/>
        <v>-723242.41095890407</v>
      </c>
      <c r="N102" t="str">
        <f t="shared" si="31"/>
        <v>scoperto</v>
      </c>
      <c r="O102" s="23">
        <f t="shared" si="26"/>
        <v>1</v>
      </c>
      <c r="P102" s="24">
        <f t="shared" si="32"/>
        <v>41545</v>
      </c>
      <c r="Q102" s="25"/>
      <c r="R102" s="26"/>
      <c r="S102" s="27">
        <f t="shared" si="40"/>
        <v>-733004.00465378119</v>
      </c>
      <c r="T102" s="28">
        <f t="shared" si="41"/>
        <v>-733004.00465378119</v>
      </c>
      <c r="U102" t="str">
        <f t="shared" si="33"/>
        <v>scoperto</v>
      </c>
      <c r="V102" s="23">
        <f t="shared" si="27"/>
        <v>1</v>
      </c>
      <c r="W102" s="24">
        <f t="shared" si="34"/>
        <v>41637</v>
      </c>
      <c r="X102" s="25"/>
      <c r="Y102" s="26"/>
      <c r="Z102" s="27">
        <f t="shared" si="42"/>
        <v>-755478.35216834222</v>
      </c>
      <c r="AA102" s="28">
        <f t="shared" si="43"/>
        <v>-755478.35216834222</v>
      </c>
      <c r="AB102" t="str">
        <f t="shared" si="35"/>
        <v>scoperto</v>
      </c>
      <c r="AC102" s="23">
        <f t="shared" si="28"/>
        <v>1</v>
      </c>
    </row>
    <row r="103" spans="2:29" x14ac:dyDescent="0.25">
      <c r="B103" s="24"/>
      <c r="C103" s="25"/>
      <c r="D103" s="26"/>
      <c r="E103" s="27"/>
      <c r="F103" s="28"/>
      <c r="H103" s="23"/>
      <c r="I103" s="24">
        <f t="shared" si="30"/>
        <v>41455</v>
      </c>
      <c r="J103" s="25"/>
      <c r="K103" s="26"/>
      <c r="L103" s="27"/>
      <c r="M103" s="28"/>
      <c r="N103" t="str">
        <f t="shared" si="31"/>
        <v/>
      </c>
      <c r="O103" s="23"/>
      <c r="P103" s="24">
        <f t="shared" si="32"/>
        <v>41546</v>
      </c>
      <c r="Q103" s="25"/>
      <c r="R103" s="26"/>
      <c r="S103" s="27">
        <f t="shared" si="40"/>
        <v>-733004.00465378119</v>
      </c>
      <c r="T103" s="28">
        <f t="shared" si="41"/>
        <v>-733004.00465378119</v>
      </c>
      <c r="U103" t="str">
        <f t="shared" si="33"/>
        <v>scoperto</v>
      </c>
      <c r="V103" s="23"/>
      <c r="W103" s="24">
        <f t="shared" si="34"/>
        <v>41638</v>
      </c>
      <c r="X103" s="25"/>
      <c r="Y103" s="26"/>
      <c r="Z103" s="27">
        <f t="shared" si="42"/>
        <v>-755478.35216834222</v>
      </c>
      <c r="AA103" s="28">
        <f t="shared" si="43"/>
        <v>-755478.35216834222</v>
      </c>
      <c r="AB103" t="str">
        <f t="shared" si="35"/>
        <v>scoperto</v>
      </c>
      <c r="AC103" s="23"/>
    </row>
    <row r="104" spans="2:29" x14ac:dyDescent="0.25">
      <c r="B104" s="24"/>
      <c r="C104" s="25"/>
      <c r="D104" s="26"/>
      <c r="E104" s="27"/>
      <c r="F104" s="28"/>
      <c r="H104" s="23"/>
      <c r="I104" s="24"/>
      <c r="J104" s="25"/>
      <c r="K104" s="26"/>
      <c r="L104" s="27"/>
      <c r="M104" s="28"/>
      <c r="N104" t="str">
        <f t="shared" si="31"/>
        <v/>
      </c>
      <c r="O104" s="23"/>
      <c r="P104" s="24">
        <f t="shared" si="32"/>
        <v>41547</v>
      </c>
      <c r="Q104" s="25"/>
      <c r="R104" s="26"/>
      <c r="S104" s="27">
        <f t="shared" si="40"/>
        <v>-733004.00465378119</v>
      </c>
      <c r="T104" s="28">
        <f t="shared" si="41"/>
        <v>-733004.00465378119</v>
      </c>
      <c r="U104" t="str">
        <f t="shared" si="33"/>
        <v>scoperto</v>
      </c>
      <c r="V104" s="23"/>
      <c r="W104" s="24">
        <f>+W103+1</f>
        <v>41639</v>
      </c>
      <c r="X104" s="25"/>
      <c r="Y104" s="26"/>
      <c r="Z104" s="27">
        <f t="shared" si="42"/>
        <v>-755478.35216834222</v>
      </c>
      <c r="AA104" s="28">
        <f t="shared" si="43"/>
        <v>-755478.35216834222</v>
      </c>
      <c r="AB104" t="str">
        <f t="shared" si="35"/>
        <v>scoperto</v>
      </c>
      <c r="AC104" s="23"/>
    </row>
    <row r="107" spans="2:29" x14ac:dyDescent="0.25">
      <c r="B107" s="4" t="s">
        <v>223</v>
      </c>
      <c r="F107" s="29">
        <f>+IF(SUM(F13:F102)&gt;0,0,1)*-(SUM(F13:F104)*$C$4)/365</f>
        <v>3242.4109589041095</v>
      </c>
      <c r="I107" s="4" t="s">
        <v>223</v>
      </c>
      <c r="M107" s="29">
        <f>+IF(SUM(M13:M102)&gt;0,0,1)*-(SUM(M13:M104)*$C$4)/365</f>
        <v>17761.593694877058</v>
      </c>
      <c r="P107" s="4" t="s">
        <v>223</v>
      </c>
      <c r="T107" s="29">
        <f>+IF(SUM(T13:T102)&gt;0,0,1)*-(SUM(T13:T104)*$C$4)/365</f>
        <v>18474.347514561068</v>
      </c>
      <c r="W107" s="4" t="s">
        <v>223</v>
      </c>
      <c r="AA107" s="29">
        <f>+IF(SUM(AA13:AA102)&gt;0,0,1)*-(SUM(AA13:AA104)*$C$4)/365</f>
        <v>19030.139287530841</v>
      </c>
    </row>
    <row r="108" spans="2:29" x14ac:dyDescent="0.25">
      <c r="B108" s="4" t="s">
        <v>236</v>
      </c>
      <c r="F108" s="29">
        <f>+C6*C5</f>
        <v>1000</v>
      </c>
      <c r="I108" s="4" t="s">
        <v>236</v>
      </c>
      <c r="M108" s="29">
        <f>+$C$6*$C$5</f>
        <v>1000</v>
      </c>
      <c r="P108" s="4" t="s">
        <v>236</v>
      </c>
      <c r="T108" s="29">
        <f>+$C$6*$C$5</f>
        <v>1000</v>
      </c>
      <c r="W108" s="4" t="s">
        <v>236</v>
      </c>
      <c r="AA108" s="29">
        <f>+$C$6*$C$5</f>
        <v>1000</v>
      </c>
    </row>
    <row r="109" spans="2:29" x14ac:dyDescent="0.25">
      <c r="B109" s="4" t="s">
        <v>239</v>
      </c>
      <c r="F109" s="29">
        <f>+IF(SUM(H13:H104)&gt;0,C7,0)</f>
        <v>50</v>
      </c>
      <c r="I109" s="4" t="s">
        <v>239</v>
      </c>
      <c r="M109" s="29">
        <f>+IF(SUM(O13:O104)&gt;0,$C$7,0)</f>
        <v>50</v>
      </c>
      <c r="P109" s="4" t="s">
        <v>239</v>
      </c>
      <c r="T109" s="29">
        <f>+IF(SUM(V13:V102)&gt;0,$C$7,0)</f>
        <v>50</v>
      </c>
      <c r="W109" s="4" t="s">
        <v>239</v>
      </c>
      <c r="AA109" s="29">
        <f>+IF(SUM(AC13:AC102)&gt;0,$C$7,0)</f>
        <v>50</v>
      </c>
    </row>
  </sheetData>
  <dataValidations count="1">
    <dataValidation type="list" allowBlank="1" showInputMessage="1" showErrorMessage="1" sqref="C2">
      <formula1>$CG$2:$CG$3</formula1>
    </dataValidation>
  </dataValidations>
  <hyperlinks>
    <hyperlink ref="A1" location="Indice!A1" display="Indic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81"/>
  <sheetViews>
    <sheetView showGridLines="0" workbookViewId="0">
      <pane xSplit="2" ySplit="2" topLeftCell="C22" activePane="bottomRight" state="frozen"/>
      <selection pane="topRight" activeCell="C1" sqref="C1"/>
      <selection pane="bottomLeft" activeCell="A3" sqref="A3"/>
      <selection pane="bottomRight" activeCell="C40" sqref="C40"/>
    </sheetView>
  </sheetViews>
  <sheetFormatPr defaultRowHeight="15" x14ac:dyDescent="0.25"/>
  <cols>
    <col min="2" max="2" width="21" bestFit="1" customWidth="1"/>
    <col min="3" max="3" width="10.5703125" bestFit="1" customWidth="1"/>
    <col min="7" max="14" width="9.7109375" bestFit="1" customWidth="1"/>
    <col min="15" max="15" width="10.5703125" bestFit="1" customWidth="1"/>
  </cols>
  <sheetData>
    <row r="2" spans="2:15" s="12" customFormat="1" x14ac:dyDescent="0.25">
      <c r="B2" s="12" t="s">
        <v>69</v>
      </c>
      <c r="C2" s="12" t="str">
        <f>+'Budget Tesoreria'!D4</f>
        <v>1-7 gen</v>
      </c>
      <c r="D2" s="12" t="str">
        <f>+'Budget Tesoreria'!E4</f>
        <v>8-14 gen</v>
      </c>
      <c r="E2" s="12" t="str">
        <f>+'Budget Tesoreria'!F4</f>
        <v>15-21 gen</v>
      </c>
      <c r="F2" s="12" t="str">
        <f>+'Budget Tesoreria'!G4</f>
        <v>22-28 gen</v>
      </c>
      <c r="G2" s="12" t="str">
        <f>+'Budget Tesoreria'!H4</f>
        <v>29-4 feb</v>
      </c>
      <c r="H2" s="12" t="str">
        <f>+'Budget Tesoreria'!I4</f>
        <v>5-11 feb</v>
      </c>
      <c r="I2" s="12" t="str">
        <f>+'Budget Tesoreria'!J4</f>
        <v>12-18 feb</v>
      </c>
      <c r="J2" s="12" t="str">
        <f>+'Budget Tesoreria'!K4</f>
        <v>19-25 feb</v>
      </c>
      <c r="K2" s="12" t="str">
        <f>+'Budget Tesoreria'!L4</f>
        <v>26-4 mar</v>
      </c>
      <c r="L2" s="12" t="str">
        <f>+'Budget Tesoreria'!M4</f>
        <v>5-11 mar</v>
      </c>
      <c r="M2" s="12" t="str">
        <f>+'Budget Tesoreria'!N4</f>
        <v>12-18 mar</v>
      </c>
      <c r="N2" s="12" t="str">
        <f>+'Budget Tesoreria'!O4</f>
        <v>19-25 mar</v>
      </c>
      <c r="O2" s="12" t="str">
        <f>+'Budget Tesoreria'!P4</f>
        <v>26- 1 spr</v>
      </c>
    </row>
    <row r="3" spans="2:15" x14ac:dyDescent="0.25">
      <c r="B3" t="str">
        <f>+'Budget Economico'!A6</f>
        <v>Cliente 1</v>
      </c>
      <c r="C3" s="6">
        <f>+IF('Budget Economico'!$B6=0,'Budget Economico'!D6,0)</f>
        <v>0</v>
      </c>
      <c r="D3" s="6">
        <f>+IF('Budget Economico'!$B6=0,'Budget Economico'!E6,0)</f>
        <v>0</v>
      </c>
      <c r="E3" s="6">
        <f>+IF('Budget Economico'!$B6=0,'Budget Economico'!F6,IF('Budget Economico'!$B6=15,'Budget Economico'!D6,0))</f>
        <v>10000</v>
      </c>
      <c r="F3" s="6">
        <f>+IF('Budget Economico'!$B6=0,'Budget Economico'!G6,IF('Budget Economico'!$B6=15,'Budget Economico'!E6,0))</f>
        <v>20000</v>
      </c>
      <c r="G3" s="6">
        <f>+IF('Budget Economico'!$B6=0,'Budget Economico'!H6,IF('Budget Economico'!$B6=15,'Budget Economico'!F6,IF('Budget Economico'!$B6=30,'Budget Economico'!D6,0)))</f>
        <v>30000</v>
      </c>
      <c r="H3" s="6">
        <f>+IF('Budget Economico'!$B6=0,'Budget Economico'!I6,IF('Budget Economico'!$B6=15,'Budget Economico'!G6,IF('Budget Economico'!$B6=30,'Budget Economico'!E6,0)))</f>
        <v>40000</v>
      </c>
      <c r="I3" s="6">
        <f>+IF('Budget Economico'!$B6=0,'Budget Economico'!J6,IF('Budget Economico'!$B6=15,'Budget Economico'!H6,IF('Budget Economico'!$B6=30,'Budget Economico'!F6,IF('Budget Economico'!$B6=45,'Budget Economico'!D6,0))))</f>
        <v>50000</v>
      </c>
      <c r="J3" s="6">
        <f>+IF('Budget Economico'!$B6=0,'Budget Economico'!K6,IF('Budget Economico'!$B6=15,'Budget Economico'!I6,IF('Budget Economico'!$B6=30,'Budget Economico'!G6,IF('Budget Economico'!$B6=45,'Budget Economico'!E6,0))))</f>
        <v>60000</v>
      </c>
      <c r="K3" s="6">
        <f>+IF('Budget Economico'!$B6=0,'Budget Economico'!L6,IF('Budget Economico'!$B6=15,'Budget Economico'!J6,IF('Budget Economico'!$B6=30,'Budget Economico'!H6,IF('Budget Economico'!$B6=45,'Budget Economico'!F6,IF('Budget Economico'!$B6=60,'Budget Economico'!D6,0)))))</f>
        <v>70000</v>
      </c>
      <c r="L3" s="6">
        <f>+IF('Budget Economico'!$B6=0,'Budget Economico'!M6,IF('Budget Economico'!$B6=15,'Budget Economico'!K6,IF('Budget Economico'!$B6=30,'Budget Economico'!I6,IF('Budget Economico'!$B6=45,'Budget Economico'!G6,IF('Budget Economico'!$B6=60,'Budget Economico'!E6,0)))))</f>
        <v>80000</v>
      </c>
      <c r="M3" s="6">
        <f>+IF('Budget Economico'!$B6=0,'Budget Economico'!N6,IF('Budget Economico'!$B6=15,'Budget Economico'!L6,IF('Budget Economico'!$B6=30,'Budget Economico'!J6,IF('Budget Economico'!$B6=45,'Budget Economico'!H6,IF('Budget Economico'!$B6=60,'Budget Economico'!F6,IF('Budget Economico'!$B6=75,'Budget Economico'!D6,0))))))</f>
        <v>90000</v>
      </c>
      <c r="N3" s="6">
        <f>+IF('Budget Economico'!$B6=0,'Budget Economico'!O6,IF('Budget Economico'!$B6=15,'Budget Economico'!M6,IF('Budget Economico'!$B6=30,'Budget Economico'!K6,IF('Budget Economico'!$B6=45,'Budget Economico'!I6,IF('Budget Economico'!$B6=60,'Budget Economico'!G6,IF('Budget Economico'!$B6=75,'Budget Economico'!E6,0))))))</f>
        <v>100000</v>
      </c>
      <c r="O3" s="6">
        <f>+IF('Budget Economico'!$B6=0,'Budget Economico'!P6,IF('Budget Economico'!$B6=15,'Budget Economico'!N6,IF('Budget Economico'!$B6=30,'Budget Economico'!L6,IF('Budget Economico'!$B6=45,'Budget Economico'!J6,IF('Budget Economico'!$B6=60,'Budget Economico'!H6,IF('Budget Economico'!$B6=75,'Budget Economico'!F6,IF('Budget Economico'!$B6=90,'Budget Economico'!D6,0)))))))</f>
        <v>110000</v>
      </c>
    </row>
    <row r="4" spans="2:15" x14ac:dyDescent="0.25">
      <c r="B4" t="str">
        <f>+'Budget Economico'!A7</f>
        <v>Cliente 2</v>
      </c>
      <c r="C4" s="6">
        <f>+IF('Budget Economico'!B7=0,'Budget Economico'!D7,0)</f>
        <v>0</v>
      </c>
      <c r="D4" s="6">
        <f>+IF('Budget Economico'!$B7=0,'Budget Economico'!E7,0)</f>
        <v>0</v>
      </c>
      <c r="E4" s="6">
        <f>+IF('Budget Economico'!$B7=0,'Budget Economico'!F7,IF('Budget Economico'!$B7=15,'Budget Economico'!D7,0))</f>
        <v>0</v>
      </c>
      <c r="F4" s="6">
        <f>+IF('Budget Economico'!$B7=0,'Budget Economico'!G7,IF('Budget Economico'!$B7=15,'Budget Economico'!E7,0))</f>
        <v>0</v>
      </c>
      <c r="G4" s="6">
        <f>+IF('Budget Economico'!$B7=0,'Budget Economico'!H7,IF('Budget Economico'!$B7=15,'Budget Economico'!F7,IF('Budget Economico'!$B7=30,'Budget Economico'!D7,0)))</f>
        <v>10000</v>
      </c>
      <c r="H4" s="6">
        <f>+IF('Budget Economico'!$B7=0,'Budget Economico'!I7,IF('Budget Economico'!$B7=15,'Budget Economico'!G7,IF('Budget Economico'!$B7=30,'Budget Economico'!E7,0)))</f>
        <v>20000</v>
      </c>
      <c r="I4" s="6">
        <f>+IF('Budget Economico'!$B7=0,'Budget Economico'!J7,IF('Budget Economico'!$B7=15,'Budget Economico'!H7,IF('Budget Economico'!$B7=30,'Budget Economico'!F7,IF('Budget Economico'!$B7=45,'Budget Economico'!D7,0))))</f>
        <v>30000</v>
      </c>
      <c r="J4" s="6">
        <f>+IF('Budget Economico'!$B7=0,'Budget Economico'!K7,IF('Budget Economico'!$B7=15,'Budget Economico'!I7,IF('Budget Economico'!$B7=30,'Budget Economico'!G7,IF('Budget Economico'!$B7=45,'Budget Economico'!E7,0))))</f>
        <v>40000</v>
      </c>
      <c r="K4" s="6">
        <f>+IF('Budget Economico'!$B7=0,'Budget Economico'!L7,IF('Budget Economico'!$B7=15,'Budget Economico'!J7,IF('Budget Economico'!$B7=30,'Budget Economico'!H7,IF('Budget Economico'!$B7=45,'Budget Economico'!F7,IF('Budget Economico'!$B7=60,'Budget Economico'!D7,0)))))</f>
        <v>50000</v>
      </c>
      <c r="L4" s="6">
        <f>+IF('Budget Economico'!$B7=0,'Budget Economico'!M7,IF('Budget Economico'!$B7=15,'Budget Economico'!K7,IF('Budget Economico'!$B7=30,'Budget Economico'!I7,IF('Budget Economico'!$B7=45,'Budget Economico'!G7,IF('Budget Economico'!$B7=60,'Budget Economico'!E7,0)))))</f>
        <v>60000</v>
      </c>
      <c r="M4" s="6">
        <f>+IF('Budget Economico'!$B7=0,'Budget Economico'!N7,IF('Budget Economico'!$B7=15,'Budget Economico'!L7,IF('Budget Economico'!$B7=30,'Budget Economico'!J7,IF('Budget Economico'!$B7=45,'Budget Economico'!H7,IF('Budget Economico'!$B7=60,'Budget Economico'!F7,IF('Budget Economico'!$B7=75,'Budget Economico'!D7,0))))))</f>
        <v>70000</v>
      </c>
      <c r="N4" s="6">
        <f>+IF('Budget Economico'!$B7=0,'Budget Economico'!O7,IF('Budget Economico'!$B7=15,'Budget Economico'!M7,IF('Budget Economico'!$B7=30,'Budget Economico'!K7,IF('Budget Economico'!$B7=45,'Budget Economico'!I7,IF('Budget Economico'!$B7=60,'Budget Economico'!G7,IF('Budget Economico'!$B7=75,'Budget Economico'!E7,0))))))</f>
        <v>80000</v>
      </c>
      <c r="O4" s="6">
        <f>+IF('Budget Economico'!$B7=0,'Budget Economico'!P7,IF('Budget Economico'!$B7=15,'Budget Economico'!N7,IF('Budget Economico'!$B7=30,'Budget Economico'!L7,IF('Budget Economico'!$B7=45,'Budget Economico'!J7,IF('Budget Economico'!$B7=60,'Budget Economico'!H7,IF('Budget Economico'!$B7=75,'Budget Economico'!F7,IF('Budget Economico'!$B7=90,'Budget Economico'!D7,0)))))))</f>
        <v>90000</v>
      </c>
    </row>
    <row r="5" spans="2:15" x14ac:dyDescent="0.25">
      <c r="B5" t="str">
        <f>+'Budget Economico'!A8</f>
        <v>Cliente 3</v>
      </c>
      <c r="C5" s="6">
        <f>+IF('Budget Economico'!B8=0,'Budget Economico'!D8,0)</f>
        <v>0</v>
      </c>
      <c r="D5" s="6">
        <f>+IF('Budget Economico'!$B8=0,'Budget Economico'!E8,0)</f>
        <v>0</v>
      </c>
      <c r="E5" s="6">
        <f>+IF('Budget Economico'!$B8=0,'Budget Economico'!F8,IF('Budget Economico'!$B8=15,'Budget Economico'!D8,0))</f>
        <v>0</v>
      </c>
      <c r="F5" s="6">
        <f>+IF('Budget Economico'!$B8=0,'Budget Economico'!G8,IF('Budget Economico'!$B8=15,'Budget Economico'!E8,0))</f>
        <v>0</v>
      </c>
      <c r="G5" s="6">
        <f>+IF('Budget Economico'!$B8=0,'Budget Economico'!H8,IF('Budget Economico'!$B8=15,'Budget Economico'!F8,IF('Budget Economico'!$B8=30,'Budget Economico'!D8,0)))</f>
        <v>0</v>
      </c>
      <c r="H5" s="6">
        <f>+IF('Budget Economico'!$B8=0,'Budget Economico'!I8,IF('Budget Economico'!$B8=15,'Budget Economico'!G8,IF('Budget Economico'!$B8=30,'Budget Economico'!E8,0)))</f>
        <v>0</v>
      </c>
      <c r="I5" s="6">
        <f>+IF('Budget Economico'!$B8=0,'Budget Economico'!J8,IF('Budget Economico'!$B8=15,'Budget Economico'!H8,IF('Budget Economico'!$B8=30,'Budget Economico'!F8,IF('Budget Economico'!$B8=45,'Budget Economico'!D8,0))))</f>
        <v>0</v>
      </c>
      <c r="J5" s="6">
        <f>+IF('Budget Economico'!$B8=0,'Budget Economico'!K8,IF('Budget Economico'!$B8=15,'Budget Economico'!I8,IF('Budget Economico'!$B8=30,'Budget Economico'!G8,IF('Budget Economico'!$B8=45,'Budget Economico'!E8,0))))</f>
        <v>0</v>
      </c>
      <c r="K5" s="6">
        <f>+IF('Budget Economico'!$B8=0,'Budget Economico'!L8,IF('Budget Economico'!$B8=15,'Budget Economico'!J8,IF('Budget Economico'!$B8=30,'Budget Economico'!H8,IF('Budget Economico'!$B8=45,'Budget Economico'!F8,IF('Budget Economico'!$B8=60,'Budget Economico'!D8,0)))))</f>
        <v>10000</v>
      </c>
      <c r="L5" s="6">
        <f>+IF('Budget Economico'!$B8=0,'Budget Economico'!M8,IF('Budget Economico'!$B8=15,'Budget Economico'!K8,IF('Budget Economico'!$B8=30,'Budget Economico'!I8,IF('Budget Economico'!$B8=45,'Budget Economico'!G8,IF('Budget Economico'!$B8=60,'Budget Economico'!E8,0)))))</f>
        <v>20000</v>
      </c>
      <c r="M5" s="6">
        <f>+IF('Budget Economico'!$B8=0,'Budget Economico'!N8,IF('Budget Economico'!$B8=15,'Budget Economico'!L8,IF('Budget Economico'!$B8=30,'Budget Economico'!J8,IF('Budget Economico'!$B8=45,'Budget Economico'!H8,IF('Budget Economico'!$B8=60,'Budget Economico'!F8,IF('Budget Economico'!$B8=75,'Budget Economico'!D8,0))))))</f>
        <v>30000</v>
      </c>
      <c r="N5" s="6">
        <f>+IF('Budget Economico'!$B8=0,'Budget Economico'!O8,IF('Budget Economico'!$B8=15,'Budget Economico'!M8,IF('Budget Economico'!$B8=30,'Budget Economico'!K8,IF('Budget Economico'!$B8=45,'Budget Economico'!I8,IF('Budget Economico'!$B8=60,'Budget Economico'!G8,IF('Budget Economico'!$B8=75,'Budget Economico'!E8,0))))))</f>
        <v>40000</v>
      </c>
      <c r="O5" s="6">
        <f>+IF('Budget Economico'!$B8=0,'Budget Economico'!P8,IF('Budget Economico'!$B8=15,'Budget Economico'!N8,IF('Budget Economico'!$B8=30,'Budget Economico'!L8,IF('Budget Economico'!$B8=45,'Budget Economico'!J8,IF('Budget Economico'!$B8=60,'Budget Economico'!H8,IF('Budget Economico'!$B8=75,'Budget Economico'!F8,IF('Budget Economico'!$B8=90,'Budget Economico'!D8,0)))))))</f>
        <v>50000</v>
      </c>
    </row>
    <row r="6" spans="2:15" x14ac:dyDescent="0.25">
      <c r="B6" t="str">
        <f>+'Budget Economico'!A9</f>
        <v>Cliente 4</v>
      </c>
      <c r="C6" s="6">
        <f>+IF('Budget Economico'!B9=0,'Budget Economico'!D9,0)</f>
        <v>0</v>
      </c>
      <c r="D6" s="6">
        <f>+IF('Budget Economico'!$B9=0,'Budget Economico'!E9,0)</f>
        <v>0</v>
      </c>
      <c r="E6" s="6">
        <f>+IF('Budget Economico'!$B9=0,'Budget Economico'!F9,IF('Budget Economico'!$B9=15,'Budget Economico'!D9,0))</f>
        <v>0</v>
      </c>
      <c r="F6" s="6">
        <f>+IF('Budget Economico'!$B9=0,'Budget Economico'!G9,IF('Budget Economico'!$B9=15,'Budget Economico'!E9,0))</f>
        <v>0</v>
      </c>
      <c r="G6" s="6">
        <f>+IF('Budget Economico'!$B9=0,'Budget Economico'!H9,IF('Budget Economico'!$B9=15,'Budget Economico'!F9,IF('Budget Economico'!$B9=30,'Budget Economico'!D9,0)))</f>
        <v>0</v>
      </c>
      <c r="H6" s="6">
        <f>+IF('Budget Economico'!$B9=0,'Budget Economico'!I9,IF('Budget Economico'!$B9=15,'Budget Economico'!G9,IF('Budget Economico'!$B9=30,'Budget Economico'!E9,0)))</f>
        <v>0</v>
      </c>
      <c r="I6" s="6">
        <f>+IF('Budget Economico'!$B9=0,'Budget Economico'!J9,IF('Budget Economico'!$B9=15,'Budget Economico'!H9,IF('Budget Economico'!$B9=30,'Budget Economico'!F9,IF('Budget Economico'!$B9=45,'Budget Economico'!D9,0))))</f>
        <v>0</v>
      </c>
      <c r="J6" s="6">
        <f>+IF('Budget Economico'!$B9=0,'Budget Economico'!K9,IF('Budget Economico'!$B9=15,'Budget Economico'!I9,IF('Budget Economico'!$B9=30,'Budget Economico'!G9,IF('Budget Economico'!$B9=45,'Budget Economico'!E9,0))))</f>
        <v>0</v>
      </c>
      <c r="K6" s="6">
        <f>+IF('Budget Economico'!$B9=0,'Budget Economico'!L9,IF('Budget Economico'!$B9=15,'Budget Economico'!J9,IF('Budget Economico'!$B9=30,'Budget Economico'!H9,IF('Budget Economico'!$B9=45,'Budget Economico'!F9,IF('Budget Economico'!$B9=60,'Budget Economico'!D9,0)))))</f>
        <v>0</v>
      </c>
      <c r="L6" s="6">
        <f>+IF('Budget Economico'!$B9=0,'Budget Economico'!M9,IF('Budget Economico'!$B9=15,'Budget Economico'!K9,IF('Budget Economico'!$B9=30,'Budget Economico'!I9,IF('Budget Economico'!$B9=45,'Budget Economico'!G9,IF('Budget Economico'!$B9=60,'Budget Economico'!E9,0)))))</f>
        <v>0</v>
      </c>
      <c r="M6" s="6">
        <f>+IF('Budget Economico'!$B9=0,'Budget Economico'!N9,IF('Budget Economico'!$B9=15,'Budget Economico'!L9,IF('Budget Economico'!$B9=30,'Budget Economico'!J9,IF('Budget Economico'!$B9=45,'Budget Economico'!H9,IF('Budget Economico'!$B9=60,'Budget Economico'!F9,IF('Budget Economico'!$B9=75,'Budget Economico'!D9,0))))))</f>
        <v>10000</v>
      </c>
      <c r="N6" s="6">
        <f>+IF('Budget Economico'!$B9=0,'Budget Economico'!O9,IF('Budget Economico'!$B9=15,'Budget Economico'!M9,IF('Budget Economico'!$B9=30,'Budget Economico'!K9,IF('Budget Economico'!$B9=45,'Budget Economico'!I9,IF('Budget Economico'!$B9=60,'Budget Economico'!G9,IF('Budget Economico'!$B9=75,'Budget Economico'!E9,0))))))</f>
        <v>20000</v>
      </c>
      <c r="O6" s="6">
        <f>+IF('Budget Economico'!$B9=0,'Budget Economico'!P9,IF('Budget Economico'!$B9=15,'Budget Economico'!N9,IF('Budget Economico'!$B9=30,'Budget Economico'!L9,IF('Budget Economico'!$B9=45,'Budget Economico'!J9,IF('Budget Economico'!$B9=60,'Budget Economico'!H9,IF('Budget Economico'!$B9=75,'Budget Economico'!F9,IF('Budget Economico'!$B9=90,'Budget Economico'!D9,0)))))))</f>
        <v>30000</v>
      </c>
    </row>
    <row r="7" spans="2:15" x14ac:dyDescent="0.25">
      <c r="B7" t="str">
        <f>+'Budget Economico'!A10</f>
        <v>Cliente 5</v>
      </c>
      <c r="C7" s="6">
        <f>+IF('Budget Economico'!B10=0,'Budget Economico'!D10,0)</f>
        <v>10000</v>
      </c>
      <c r="D7" s="6">
        <f>+IF('Budget Economico'!$B10=0,'Budget Economico'!E10,0)</f>
        <v>20000</v>
      </c>
      <c r="E7" s="6">
        <f>+IF('Budget Economico'!$B10=0,'Budget Economico'!F10,IF('Budget Economico'!$B10=15,'Budget Economico'!D10,0))</f>
        <v>30000</v>
      </c>
      <c r="F7" s="6">
        <f>+IF('Budget Economico'!$B10=0,'Budget Economico'!G10,IF('Budget Economico'!$B10=15,'Budget Economico'!E10,0))</f>
        <v>40000</v>
      </c>
      <c r="G7" s="6">
        <f>+IF('Budget Economico'!$B10=0,'Budget Economico'!H10,IF('Budget Economico'!$B10=15,'Budget Economico'!F10,IF('Budget Economico'!$B10=30,'Budget Economico'!D10,0)))</f>
        <v>50000</v>
      </c>
      <c r="H7" s="6">
        <f>+IF('Budget Economico'!$B10=0,'Budget Economico'!I10,IF('Budget Economico'!$B10=15,'Budget Economico'!G10,IF('Budget Economico'!$B10=30,'Budget Economico'!E10,0)))</f>
        <v>60000</v>
      </c>
      <c r="I7" s="6">
        <f>+IF('Budget Economico'!$B10=0,'Budget Economico'!J10,IF('Budget Economico'!$B10=15,'Budget Economico'!H10,IF('Budget Economico'!$B10=30,'Budget Economico'!F10,IF('Budget Economico'!$B10=45,'Budget Economico'!D10,0))))</f>
        <v>70000</v>
      </c>
      <c r="J7" s="6">
        <f>+IF('Budget Economico'!$B10=0,'Budget Economico'!K10,IF('Budget Economico'!$B10=15,'Budget Economico'!I10,IF('Budget Economico'!$B10=30,'Budget Economico'!G10,IF('Budget Economico'!$B10=45,'Budget Economico'!E10,0))))</f>
        <v>80000</v>
      </c>
      <c r="K7" s="6">
        <f>+IF('Budget Economico'!$B10=0,'Budget Economico'!L10,IF('Budget Economico'!$B10=15,'Budget Economico'!J10,IF('Budget Economico'!$B10=30,'Budget Economico'!H10,IF('Budget Economico'!$B10=45,'Budget Economico'!F10,IF('Budget Economico'!$B10=60,'Budget Economico'!D10,0)))))</f>
        <v>90000</v>
      </c>
      <c r="L7" s="6">
        <f>+IF('Budget Economico'!$B10=0,'Budget Economico'!M10,IF('Budget Economico'!$B10=15,'Budget Economico'!K10,IF('Budget Economico'!$B10=30,'Budget Economico'!I10,IF('Budget Economico'!$B10=45,'Budget Economico'!G10,IF('Budget Economico'!$B10=60,'Budget Economico'!E10,0)))))</f>
        <v>100000</v>
      </c>
      <c r="M7" s="6">
        <f>+IF('Budget Economico'!$B10=0,'Budget Economico'!N10,IF('Budget Economico'!$B10=15,'Budget Economico'!L10,IF('Budget Economico'!$B10=30,'Budget Economico'!J10,IF('Budget Economico'!$B10=45,'Budget Economico'!H10,IF('Budget Economico'!$B10=60,'Budget Economico'!F10,IF('Budget Economico'!$B10=75,'Budget Economico'!D10,0))))))</f>
        <v>110000</v>
      </c>
      <c r="N7" s="6">
        <f>+IF('Budget Economico'!$B10=0,'Budget Economico'!O10,IF('Budget Economico'!$B10=15,'Budget Economico'!M10,IF('Budget Economico'!$B10=30,'Budget Economico'!K10,IF('Budget Economico'!$B10=45,'Budget Economico'!I10,IF('Budget Economico'!$B10=60,'Budget Economico'!G10,IF('Budget Economico'!$B10=75,'Budget Economico'!E10,0))))))</f>
        <v>120000</v>
      </c>
      <c r="O7" s="6">
        <f>+IF('Budget Economico'!$B10=0,'Budget Economico'!P10,IF('Budget Economico'!$B10=15,'Budget Economico'!N10,IF('Budget Economico'!$B10=30,'Budget Economico'!L10,IF('Budget Economico'!$B10=45,'Budget Economico'!J10,IF('Budget Economico'!$B10=60,'Budget Economico'!H10,IF('Budget Economico'!$B10=75,'Budget Economico'!F10,IF('Budget Economico'!$B10=90,'Budget Economico'!D10,0)))))))</f>
        <v>130000</v>
      </c>
    </row>
    <row r="8" spans="2:15" x14ac:dyDescent="0.25">
      <c r="B8" t="str">
        <f>+'Budget Economico'!A11</f>
        <v>Cliente 6</v>
      </c>
      <c r="C8" s="6">
        <f>+IF('Budget Economico'!B11=0,'Budget Economico'!D11,0)</f>
        <v>0</v>
      </c>
      <c r="D8" s="6">
        <f>+IF('Budget Economico'!$B11=0,'Budget Economico'!E11,0)</f>
        <v>0</v>
      </c>
      <c r="E8" s="6">
        <f>+IF('Budget Economico'!$B11=0,'Budget Economico'!F11,IF('Budget Economico'!$B11=15,'Budget Economico'!D11,0))</f>
        <v>0</v>
      </c>
      <c r="F8" s="6">
        <f>+IF('Budget Economico'!$B11=0,'Budget Economico'!G11,IF('Budget Economico'!$B11=15,'Budget Economico'!E11,0))</f>
        <v>0</v>
      </c>
      <c r="G8" s="6">
        <f>+IF('Budget Economico'!$B11=0,'Budget Economico'!H11,IF('Budget Economico'!$B11=15,'Budget Economico'!F11,IF('Budget Economico'!$B11=30,'Budget Economico'!D11,0)))</f>
        <v>0</v>
      </c>
      <c r="H8" s="6">
        <f>+IF('Budget Economico'!$B11=0,'Budget Economico'!I11,IF('Budget Economico'!$B11=15,'Budget Economico'!G11,IF('Budget Economico'!$B11=30,'Budget Economico'!E11,0)))</f>
        <v>0</v>
      </c>
      <c r="I8" s="6">
        <f>+IF('Budget Economico'!$B11=0,'Budget Economico'!J11,IF('Budget Economico'!$B11=15,'Budget Economico'!H11,IF('Budget Economico'!$B11=30,'Budget Economico'!F11,IF('Budget Economico'!$B11=45,'Budget Economico'!D11,0))))</f>
        <v>0</v>
      </c>
      <c r="J8" s="6">
        <f>+IF('Budget Economico'!$B11=0,'Budget Economico'!K11,IF('Budget Economico'!$B11=15,'Budget Economico'!I11,IF('Budget Economico'!$B11=30,'Budget Economico'!G11,IF('Budget Economico'!$B11=45,'Budget Economico'!E11,0))))</f>
        <v>0</v>
      </c>
      <c r="K8" s="6">
        <f>+IF('Budget Economico'!$B11=0,'Budget Economico'!L11,IF('Budget Economico'!$B11=15,'Budget Economico'!J11,IF('Budget Economico'!$B11=30,'Budget Economico'!H11,IF('Budget Economico'!$B11=45,'Budget Economico'!F11,IF('Budget Economico'!$B11=60,'Budget Economico'!D11,0)))))</f>
        <v>0</v>
      </c>
      <c r="L8" s="6">
        <f>+IF('Budget Economico'!$B11=0,'Budget Economico'!M11,IF('Budget Economico'!$B11=15,'Budget Economico'!K11,IF('Budget Economico'!$B11=30,'Budget Economico'!I11,IF('Budget Economico'!$B11=45,'Budget Economico'!G11,IF('Budget Economico'!$B11=60,'Budget Economico'!E11,0)))))</f>
        <v>0</v>
      </c>
      <c r="M8" s="6">
        <f>+IF('Budget Economico'!$B11=0,'Budget Economico'!N11,IF('Budget Economico'!$B11=15,'Budget Economico'!L11,IF('Budget Economico'!$B11=30,'Budget Economico'!J11,IF('Budget Economico'!$B11=45,'Budget Economico'!H11,IF('Budget Economico'!$B11=60,'Budget Economico'!F11,IF('Budget Economico'!$B11=75,'Budget Economico'!D11,0))))))</f>
        <v>0</v>
      </c>
      <c r="N8" s="6">
        <f>+IF('Budget Economico'!$B11=0,'Budget Economico'!O11,IF('Budget Economico'!$B11=15,'Budget Economico'!M11,IF('Budget Economico'!$B11=30,'Budget Economico'!K11,IF('Budget Economico'!$B11=45,'Budget Economico'!I11,IF('Budget Economico'!$B11=60,'Budget Economico'!G11,IF('Budget Economico'!$B11=75,'Budget Economico'!E11,0))))))</f>
        <v>0</v>
      </c>
      <c r="O8" s="6">
        <f>+IF('Budget Economico'!$B11=0,'Budget Economico'!P11,IF('Budget Economico'!$B11=15,'Budget Economico'!N11,IF('Budget Economico'!$B11=30,'Budget Economico'!L11,IF('Budget Economico'!$B11=45,'Budget Economico'!J11,IF('Budget Economico'!$B11=60,'Budget Economico'!H11,IF('Budget Economico'!$B11=75,'Budget Economico'!F11,IF('Budget Economico'!$B11=90,'Budget Economico'!D11,0)))))))</f>
        <v>10000</v>
      </c>
    </row>
    <row r="9" spans="2:15" x14ac:dyDescent="0.25">
      <c r="B9" t="str">
        <f>+'Budget Economico'!A12</f>
        <v>Cliente 7</v>
      </c>
      <c r="C9" s="6">
        <f>+IF('Budget Economico'!B12=0,'Budget Economico'!D12,0)</f>
        <v>0</v>
      </c>
      <c r="D9" s="6">
        <f>+IF('Budget Economico'!$B12=0,'Budget Economico'!E12,0)</f>
        <v>0</v>
      </c>
      <c r="E9" s="6">
        <f>+IF('Budget Economico'!$B12=0,'Budget Economico'!F12,IF('Budget Economico'!$B12=15,'Budget Economico'!D12,0))</f>
        <v>0</v>
      </c>
      <c r="F9" s="6">
        <f>+IF('Budget Economico'!$B12=0,'Budget Economico'!G12,IF('Budget Economico'!$B12=15,'Budget Economico'!E12,0))</f>
        <v>0</v>
      </c>
      <c r="G9" s="6">
        <f>+IF('Budget Economico'!$B12=0,'Budget Economico'!H12,IF('Budget Economico'!$B12=15,'Budget Economico'!F12,IF('Budget Economico'!$B12=30,'Budget Economico'!D12,0)))</f>
        <v>0</v>
      </c>
      <c r="H9" s="6">
        <f>+IF('Budget Economico'!$B12=0,'Budget Economico'!I12,IF('Budget Economico'!$B12=15,'Budget Economico'!G12,IF('Budget Economico'!$B12=30,'Budget Economico'!E12,0)))</f>
        <v>0</v>
      </c>
      <c r="I9" s="6">
        <f>+IF('Budget Economico'!$B12=0,'Budget Economico'!J12,IF('Budget Economico'!$B12=15,'Budget Economico'!H12,IF('Budget Economico'!$B12=30,'Budget Economico'!F12,IF('Budget Economico'!$B12=45,'Budget Economico'!D12,0))))</f>
        <v>0</v>
      </c>
      <c r="J9" s="6">
        <f>+IF('Budget Economico'!$B12=0,'Budget Economico'!K12,IF('Budget Economico'!$B12=15,'Budget Economico'!I12,IF('Budget Economico'!$B12=30,'Budget Economico'!G12,IF('Budget Economico'!$B12=45,'Budget Economico'!E12,0))))</f>
        <v>0</v>
      </c>
      <c r="K9" s="6">
        <f>+IF('Budget Economico'!$B12=0,'Budget Economico'!L12,IF('Budget Economico'!$B12=15,'Budget Economico'!J12,IF('Budget Economico'!$B12=30,'Budget Economico'!H12,IF('Budget Economico'!$B12=45,'Budget Economico'!F12,IF('Budget Economico'!$B12=60,'Budget Economico'!D12,0)))))</f>
        <v>0</v>
      </c>
      <c r="L9" s="6">
        <f>+IF('Budget Economico'!$B12=0,'Budget Economico'!M12,IF('Budget Economico'!$B12=15,'Budget Economico'!K12,IF('Budget Economico'!$B12=30,'Budget Economico'!I12,IF('Budget Economico'!$B12=45,'Budget Economico'!G12,IF('Budget Economico'!$B12=60,'Budget Economico'!E12,0)))))</f>
        <v>0</v>
      </c>
      <c r="M9" s="6">
        <f>+IF('Budget Economico'!$B12=0,'Budget Economico'!N12,IF('Budget Economico'!$B12=15,'Budget Economico'!L12,IF('Budget Economico'!$B12=30,'Budget Economico'!J12,IF('Budget Economico'!$B12=45,'Budget Economico'!H12,IF('Budget Economico'!$B12=60,'Budget Economico'!F12,IF('Budget Economico'!$B12=75,'Budget Economico'!D12,0))))))</f>
        <v>0</v>
      </c>
      <c r="N9" s="6">
        <f>+IF('Budget Economico'!$B12=0,'Budget Economico'!O12,IF('Budget Economico'!$B12=15,'Budget Economico'!M12,IF('Budget Economico'!$B12=30,'Budget Economico'!K12,IF('Budget Economico'!$B12=45,'Budget Economico'!I12,IF('Budget Economico'!$B12=60,'Budget Economico'!G12,IF('Budget Economico'!$B12=75,'Budget Economico'!E12,0))))))</f>
        <v>0</v>
      </c>
      <c r="O9" s="6">
        <f>+IF('Budget Economico'!$B12=0,'Budget Economico'!P12,IF('Budget Economico'!$B12=15,'Budget Economico'!N12,IF('Budget Economico'!$B12=30,'Budget Economico'!L12,IF('Budget Economico'!$B12=45,'Budget Economico'!J12,IF('Budget Economico'!$B12=60,'Budget Economico'!H12,IF('Budget Economico'!$B12=75,'Budget Economico'!F12,IF('Budget Economico'!$B12=90,'Budget Economico'!D12,0)))))))</f>
        <v>10000</v>
      </c>
    </row>
    <row r="10" spans="2:15" x14ac:dyDescent="0.25">
      <c r="B10" t="str">
        <f>+'Budget Economico'!A13</f>
        <v>Cliente 8</v>
      </c>
      <c r="C10" s="6">
        <f>+IF('Budget Economico'!B13=0,'Budget Economico'!D13,0)</f>
        <v>0</v>
      </c>
      <c r="D10" s="6">
        <f>+IF('Budget Economico'!$B13=0,'Budget Economico'!E13,0)</f>
        <v>0</v>
      </c>
      <c r="E10" s="6">
        <f>+IF('Budget Economico'!$B13=0,'Budget Economico'!F13,IF('Budget Economico'!$B13=15,'Budget Economico'!D13,0))</f>
        <v>0</v>
      </c>
      <c r="F10" s="6">
        <f>+IF('Budget Economico'!$B13=0,'Budget Economico'!G13,IF('Budget Economico'!$B13=15,'Budget Economico'!E13,0))</f>
        <v>0</v>
      </c>
      <c r="G10" s="6">
        <f>+IF('Budget Economico'!$B13=0,'Budget Economico'!H13,IF('Budget Economico'!$B13=15,'Budget Economico'!F13,IF('Budget Economico'!$B13=30,'Budget Economico'!D13,0)))</f>
        <v>0</v>
      </c>
      <c r="H10" s="6">
        <f>+IF('Budget Economico'!$B13=0,'Budget Economico'!I13,IF('Budget Economico'!$B13=15,'Budget Economico'!G13,IF('Budget Economico'!$B13=30,'Budget Economico'!E13,0)))</f>
        <v>0</v>
      </c>
      <c r="I10" s="6">
        <f>+IF('Budget Economico'!$B13=0,'Budget Economico'!J13,IF('Budget Economico'!$B13=15,'Budget Economico'!H13,IF('Budget Economico'!$B13=30,'Budget Economico'!F13,IF('Budget Economico'!$B13=45,'Budget Economico'!D13,0))))</f>
        <v>0</v>
      </c>
      <c r="J10" s="6">
        <f>+IF('Budget Economico'!$B13=0,'Budget Economico'!K13,IF('Budget Economico'!$B13=15,'Budget Economico'!I13,IF('Budget Economico'!$B13=30,'Budget Economico'!G13,IF('Budget Economico'!$B13=45,'Budget Economico'!E13,0))))</f>
        <v>0</v>
      </c>
      <c r="K10" s="6">
        <f>+IF('Budget Economico'!$B13=0,'Budget Economico'!L13,IF('Budget Economico'!$B13=15,'Budget Economico'!J13,IF('Budget Economico'!$B13=30,'Budget Economico'!H13,IF('Budget Economico'!$B13=45,'Budget Economico'!F13,IF('Budget Economico'!$B13=60,'Budget Economico'!D13,0)))))</f>
        <v>0</v>
      </c>
      <c r="L10" s="6">
        <f>+IF('Budget Economico'!$B13=0,'Budget Economico'!M13,IF('Budget Economico'!$B13=15,'Budget Economico'!K13,IF('Budget Economico'!$B13=30,'Budget Economico'!I13,IF('Budget Economico'!$B13=45,'Budget Economico'!G13,IF('Budget Economico'!$B13=60,'Budget Economico'!E13,0)))))</f>
        <v>0</v>
      </c>
      <c r="M10" s="6">
        <f>+IF('Budget Economico'!$B13=0,'Budget Economico'!N13,IF('Budget Economico'!$B13=15,'Budget Economico'!L13,IF('Budget Economico'!$B13=30,'Budget Economico'!J13,IF('Budget Economico'!$B13=45,'Budget Economico'!H13,IF('Budget Economico'!$B13=60,'Budget Economico'!F13,IF('Budget Economico'!$B13=75,'Budget Economico'!D13,0))))))</f>
        <v>0</v>
      </c>
      <c r="N10" s="6">
        <f>+IF('Budget Economico'!$B13=0,'Budget Economico'!O13,IF('Budget Economico'!$B13=15,'Budget Economico'!M13,IF('Budget Economico'!$B13=30,'Budget Economico'!K13,IF('Budget Economico'!$B13=45,'Budget Economico'!I13,IF('Budget Economico'!$B13=60,'Budget Economico'!G13,IF('Budget Economico'!$B13=75,'Budget Economico'!E13,0))))))</f>
        <v>0</v>
      </c>
      <c r="O10" s="6">
        <f>+IF('Budget Economico'!$B13=0,'Budget Economico'!P13,IF('Budget Economico'!$B13=15,'Budget Economico'!N13,IF('Budget Economico'!$B13=30,'Budget Economico'!L13,IF('Budget Economico'!$B13=45,'Budget Economico'!J13,IF('Budget Economico'!$B13=60,'Budget Economico'!H13,IF('Budget Economico'!$B13=75,'Budget Economico'!F13,IF('Budget Economico'!$B13=90,'Budget Economico'!D13,0)))))))</f>
        <v>10000</v>
      </c>
    </row>
    <row r="11" spans="2:15" x14ac:dyDescent="0.25">
      <c r="B11" t="str">
        <f>+'Budget Economico'!A14</f>
        <v>Cliente 9</v>
      </c>
      <c r="C11" s="6">
        <f>+IF('Budget Economico'!B14=0,'Budget Economico'!D14,0)</f>
        <v>0</v>
      </c>
      <c r="D11" s="6">
        <f>+IF('Budget Economico'!$B14=0,'Budget Economico'!E14,0)</f>
        <v>0</v>
      </c>
      <c r="E11" s="6">
        <f>+IF('Budget Economico'!$B14=0,'Budget Economico'!F14,IF('Budget Economico'!$B14=15,'Budget Economico'!D14,0))</f>
        <v>0</v>
      </c>
      <c r="F11" s="6">
        <f>+IF('Budget Economico'!$B14=0,'Budget Economico'!G14,IF('Budget Economico'!$B14=15,'Budget Economico'!E14,0))</f>
        <v>0</v>
      </c>
      <c r="G11" s="6">
        <f>+IF('Budget Economico'!$B14=0,'Budget Economico'!H14,IF('Budget Economico'!$B14=15,'Budget Economico'!F14,IF('Budget Economico'!$B14=30,'Budget Economico'!D14,0)))</f>
        <v>0</v>
      </c>
      <c r="H11" s="6">
        <f>+IF('Budget Economico'!$B14=0,'Budget Economico'!I14,IF('Budget Economico'!$B14=15,'Budget Economico'!G14,IF('Budget Economico'!$B14=30,'Budget Economico'!E14,0)))</f>
        <v>0</v>
      </c>
      <c r="I11" s="6">
        <f>+IF('Budget Economico'!$B14=0,'Budget Economico'!J14,IF('Budget Economico'!$B14=15,'Budget Economico'!H14,IF('Budget Economico'!$B14=30,'Budget Economico'!F14,IF('Budget Economico'!$B14=45,'Budget Economico'!D14,0))))</f>
        <v>0</v>
      </c>
      <c r="J11" s="6">
        <f>+IF('Budget Economico'!$B14=0,'Budget Economico'!K14,IF('Budget Economico'!$B14=15,'Budget Economico'!I14,IF('Budget Economico'!$B14=30,'Budget Economico'!G14,IF('Budget Economico'!$B14=45,'Budget Economico'!E14,0))))</f>
        <v>0</v>
      </c>
      <c r="K11" s="6">
        <f>+IF('Budget Economico'!$B14=0,'Budget Economico'!L14,IF('Budget Economico'!$B14=15,'Budget Economico'!J14,IF('Budget Economico'!$B14=30,'Budget Economico'!H14,IF('Budget Economico'!$B14=45,'Budget Economico'!F14,IF('Budget Economico'!$B14=60,'Budget Economico'!D14,0)))))</f>
        <v>0</v>
      </c>
      <c r="L11" s="6">
        <f>+IF('Budget Economico'!$B14=0,'Budget Economico'!M14,IF('Budget Economico'!$B14=15,'Budget Economico'!K14,IF('Budget Economico'!$B14=30,'Budget Economico'!I14,IF('Budget Economico'!$B14=45,'Budget Economico'!G14,IF('Budget Economico'!$B14=60,'Budget Economico'!E14,0)))))</f>
        <v>0</v>
      </c>
      <c r="M11" s="6">
        <f>+IF('Budget Economico'!$B14=0,'Budget Economico'!N14,IF('Budget Economico'!$B14=15,'Budget Economico'!L14,IF('Budget Economico'!$B14=30,'Budget Economico'!J14,IF('Budget Economico'!$B14=45,'Budget Economico'!H14,IF('Budget Economico'!$B14=60,'Budget Economico'!F14,IF('Budget Economico'!$B14=75,'Budget Economico'!D14,0))))))</f>
        <v>0</v>
      </c>
      <c r="N11" s="6">
        <f>+IF('Budget Economico'!$B14=0,'Budget Economico'!O14,IF('Budget Economico'!$B14=15,'Budget Economico'!M14,IF('Budget Economico'!$B14=30,'Budget Economico'!K14,IF('Budget Economico'!$B14=45,'Budget Economico'!I14,IF('Budget Economico'!$B14=60,'Budget Economico'!G14,IF('Budget Economico'!$B14=75,'Budget Economico'!E14,0))))))</f>
        <v>0</v>
      </c>
      <c r="O11" s="6">
        <f>+IF('Budget Economico'!$B14=0,'Budget Economico'!P14,IF('Budget Economico'!$B14=15,'Budget Economico'!N14,IF('Budget Economico'!$B14=30,'Budget Economico'!L14,IF('Budget Economico'!$B14=45,'Budget Economico'!J14,IF('Budget Economico'!$B14=60,'Budget Economico'!H14,IF('Budget Economico'!$B14=75,'Budget Economico'!F14,IF('Budget Economico'!$B14=90,'Budget Economico'!D14,0)))))))</f>
        <v>10000</v>
      </c>
    </row>
    <row r="12" spans="2:15" x14ac:dyDescent="0.25">
      <c r="B12" t="str">
        <f>+'Budget Economico'!A15</f>
        <v>Cliente 10</v>
      </c>
      <c r="C12" s="6">
        <f>+IF('Budget Economico'!B15=0,'Budget Economico'!D15,0)</f>
        <v>0</v>
      </c>
      <c r="D12" s="6">
        <f>+IF('Budget Economico'!$B15=0,'Budget Economico'!E15,0)</f>
        <v>0</v>
      </c>
      <c r="E12" s="6">
        <f>+IF('Budget Economico'!$B15=0,'Budget Economico'!F15,IF('Budget Economico'!$B15=15,'Budget Economico'!D15,0))</f>
        <v>0</v>
      </c>
      <c r="F12" s="6">
        <f>+IF('Budget Economico'!$B15=0,'Budget Economico'!G15,IF('Budget Economico'!$B15=15,'Budget Economico'!E15,0))</f>
        <v>0</v>
      </c>
      <c r="G12" s="6">
        <f>+IF('Budget Economico'!$B15=0,'Budget Economico'!H15,IF('Budget Economico'!$B15=15,'Budget Economico'!F15,IF('Budget Economico'!$B15=30,'Budget Economico'!D15,0)))</f>
        <v>0</v>
      </c>
      <c r="H12" s="6">
        <f>+IF('Budget Economico'!$B15=0,'Budget Economico'!I15,IF('Budget Economico'!$B15=15,'Budget Economico'!G15,IF('Budget Economico'!$B15=30,'Budget Economico'!E15,0)))</f>
        <v>0</v>
      </c>
      <c r="I12" s="6">
        <f>+IF('Budget Economico'!$B15=0,'Budget Economico'!J15,IF('Budget Economico'!$B15=15,'Budget Economico'!H15,IF('Budget Economico'!$B15=30,'Budget Economico'!F15,IF('Budget Economico'!$B15=45,'Budget Economico'!D15,0))))</f>
        <v>0</v>
      </c>
      <c r="J12" s="6">
        <f>+IF('Budget Economico'!$B15=0,'Budget Economico'!K15,IF('Budget Economico'!$B15=15,'Budget Economico'!I15,IF('Budget Economico'!$B15=30,'Budget Economico'!G15,IF('Budget Economico'!$B15=45,'Budget Economico'!E15,0))))</f>
        <v>0</v>
      </c>
      <c r="K12" s="6">
        <f>+IF('Budget Economico'!$B15=0,'Budget Economico'!L15,IF('Budget Economico'!$B15=15,'Budget Economico'!J15,IF('Budget Economico'!$B15=30,'Budget Economico'!H15,IF('Budget Economico'!$B15=45,'Budget Economico'!F15,IF('Budget Economico'!$B15=60,'Budget Economico'!D15,0)))))</f>
        <v>0</v>
      </c>
      <c r="L12" s="6">
        <f>+IF('Budget Economico'!$B15=0,'Budget Economico'!M15,IF('Budget Economico'!$B15=15,'Budget Economico'!K15,IF('Budget Economico'!$B15=30,'Budget Economico'!I15,IF('Budget Economico'!$B15=45,'Budget Economico'!G15,IF('Budget Economico'!$B15=60,'Budget Economico'!E15,0)))))</f>
        <v>0</v>
      </c>
      <c r="M12" s="6">
        <f>+IF('Budget Economico'!$B15=0,'Budget Economico'!N15,IF('Budget Economico'!$B15=15,'Budget Economico'!L15,IF('Budget Economico'!$B15=30,'Budget Economico'!J15,IF('Budget Economico'!$B15=45,'Budget Economico'!H15,IF('Budget Economico'!$B15=60,'Budget Economico'!F15,IF('Budget Economico'!$B15=75,'Budget Economico'!D15,0))))))</f>
        <v>0</v>
      </c>
      <c r="N12" s="6">
        <f>+IF('Budget Economico'!$B15=0,'Budget Economico'!O15,IF('Budget Economico'!$B15=15,'Budget Economico'!M15,IF('Budget Economico'!$B15=30,'Budget Economico'!K15,IF('Budget Economico'!$B15=45,'Budget Economico'!I15,IF('Budget Economico'!$B15=60,'Budget Economico'!G15,IF('Budget Economico'!$B15=75,'Budget Economico'!E15,0))))))</f>
        <v>0</v>
      </c>
      <c r="O12" s="6">
        <f>+IF('Budget Economico'!$B15=0,'Budget Economico'!P15,IF('Budget Economico'!$B15=15,'Budget Economico'!N15,IF('Budget Economico'!$B15=30,'Budget Economico'!L15,IF('Budget Economico'!$B15=45,'Budget Economico'!J15,IF('Budget Economico'!$B15=60,'Budget Economico'!H15,IF('Budget Economico'!$B15=75,'Budget Economico'!F15,IF('Budget Economico'!$B15=90,'Budget Economico'!D15,0)))))))</f>
        <v>10000</v>
      </c>
    </row>
    <row r="13" spans="2:15" x14ac:dyDescent="0.25">
      <c r="B13" s="4" t="s">
        <v>70</v>
      </c>
      <c r="C13" s="7">
        <f>SUM(C3:C12)</f>
        <v>10000</v>
      </c>
      <c r="D13" s="7">
        <f t="shared" ref="D13:O13" si="0">SUM(D3:D12)</f>
        <v>20000</v>
      </c>
      <c r="E13" s="7">
        <f t="shared" si="0"/>
        <v>40000</v>
      </c>
      <c r="F13" s="7">
        <f t="shared" si="0"/>
        <v>60000</v>
      </c>
      <c r="G13" s="7">
        <f t="shared" si="0"/>
        <v>90000</v>
      </c>
      <c r="H13" s="7">
        <f t="shared" si="0"/>
        <v>120000</v>
      </c>
      <c r="I13" s="7">
        <f t="shared" si="0"/>
        <v>150000</v>
      </c>
      <c r="J13" s="7">
        <f t="shared" si="0"/>
        <v>180000</v>
      </c>
      <c r="K13" s="7">
        <f t="shared" si="0"/>
        <v>220000</v>
      </c>
      <c r="L13" s="7">
        <f t="shared" si="0"/>
        <v>260000</v>
      </c>
      <c r="M13" s="7">
        <f t="shared" si="0"/>
        <v>310000</v>
      </c>
      <c r="N13" s="7">
        <f t="shared" si="0"/>
        <v>360000</v>
      </c>
      <c r="O13" s="7">
        <f t="shared" si="0"/>
        <v>460000</v>
      </c>
    </row>
    <row r="15" spans="2:15" s="12" customFormat="1" x14ac:dyDescent="0.25">
      <c r="B15" s="12" t="s">
        <v>199</v>
      </c>
      <c r="C15" s="12" t="str">
        <f>+C2</f>
        <v>1-7 gen</v>
      </c>
      <c r="D15" s="12" t="str">
        <f t="shared" ref="D15:O15" si="1">+D2</f>
        <v>8-14 gen</v>
      </c>
      <c r="E15" s="12" t="str">
        <f t="shared" si="1"/>
        <v>15-21 gen</v>
      </c>
      <c r="F15" s="12" t="str">
        <f t="shared" si="1"/>
        <v>22-28 gen</v>
      </c>
      <c r="G15" s="12" t="str">
        <f t="shared" si="1"/>
        <v>29-4 feb</v>
      </c>
      <c r="H15" s="12" t="str">
        <f t="shared" si="1"/>
        <v>5-11 feb</v>
      </c>
      <c r="I15" s="12" t="str">
        <f t="shared" si="1"/>
        <v>12-18 feb</v>
      </c>
      <c r="J15" s="12" t="str">
        <f t="shared" si="1"/>
        <v>19-25 feb</v>
      </c>
      <c r="K15" s="12" t="str">
        <f t="shared" si="1"/>
        <v>26-4 mar</v>
      </c>
      <c r="L15" s="12" t="str">
        <f t="shared" si="1"/>
        <v>5-11 mar</v>
      </c>
      <c r="M15" s="12" t="str">
        <f t="shared" si="1"/>
        <v>12-18 mar</v>
      </c>
      <c r="N15" s="12" t="str">
        <f t="shared" si="1"/>
        <v>19-25 mar</v>
      </c>
      <c r="O15" s="12" t="str">
        <f t="shared" si="1"/>
        <v>26- 1 spr</v>
      </c>
    </row>
    <row r="16" spans="2:15" x14ac:dyDescent="0.25">
      <c r="B16" t="s">
        <v>57</v>
      </c>
      <c r="C16" s="6">
        <f>+IF('Budget Economico'!$B18=0,'Budget Economico'!D18,0)</f>
        <v>0</v>
      </c>
      <c r="D16" s="6">
        <f>+IF('Budget Economico'!$B18=0,'Budget Economico'!E18,0)</f>
        <v>0</v>
      </c>
      <c r="E16" s="6">
        <f>+IF('Budget Economico'!$B18=0,'Budget Economico'!F18,IF('Budget Economico'!$B18=15,'Budget Economico'!D18,0))</f>
        <v>6000</v>
      </c>
      <c r="F16" s="6">
        <f>+IF('Budget Economico'!$B18=0,'Budget Economico'!G18,IF('Budget Economico'!$B18=15,'Budget Economico'!E18,0))</f>
        <v>15000</v>
      </c>
      <c r="G16" s="6">
        <f>+IF('Budget Economico'!$B18=0,'Budget Economico'!H18,IF('Budget Economico'!$B18=15,'Budget Economico'!F18,IF('Budget Economico'!$B18=30,'Budget Economico'!D18,0)))</f>
        <v>24000</v>
      </c>
      <c r="H16" s="6">
        <f>+IF('Budget Economico'!$B18=0,'Budget Economico'!I18,IF('Budget Economico'!$B18=15,'Budget Economico'!G18,IF('Budget Economico'!$B18=30,'Budget Economico'!E18,0)))</f>
        <v>33000</v>
      </c>
      <c r="I16" s="6">
        <f>+IF('Budget Economico'!$B18=0,'Budget Economico'!J18,IF('Budget Economico'!$B18=15,'Budget Economico'!H18,IF('Budget Economico'!$B18=30,'Budget Economico'!F18,IF('Budget Economico'!$B18=45,'Budget Economico'!D18,0))))</f>
        <v>42000</v>
      </c>
      <c r="J16" s="6">
        <f>+IF('Budget Economico'!$B18=0,'Budget Economico'!K18,IF('Budget Economico'!$B18=15,'Budget Economico'!I18,IF('Budget Economico'!$B18=30,'Budget Economico'!G18,IF('Budget Economico'!$B18=45,'Budget Economico'!E18,0))))</f>
        <v>51000</v>
      </c>
      <c r="K16" s="6">
        <f>+IF('Budget Economico'!$B18=0,'Budget Economico'!L18,IF('Budget Economico'!$B18=15,'Budget Economico'!J18,IF('Budget Economico'!$B18=30,'Budget Economico'!H18,IF('Budget Economico'!$B18=45,'Budget Economico'!F18,IF('Budget Economico'!$B18=60,'Budget Economico'!D18,0)))))</f>
        <v>60000</v>
      </c>
      <c r="L16" s="6">
        <f>+IF('Budget Economico'!$B18=0,'Budget Economico'!M18,IF('Budget Economico'!$B18=15,'Budget Economico'!K18,IF('Budget Economico'!$B18=30,'Budget Economico'!I18,IF('Budget Economico'!$B18=45,'Budget Economico'!G18,IF('Budget Economico'!$B18=60,'Budget Economico'!E18,0)))))</f>
        <v>69000</v>
      </c>
      <c r="M16" s="6">
        <f>+IF('Budget Economico'!$B18=0,'Budget Economico'!N18,IF('Budget Economico'!$B18=15,'Budget Economico'!L18,IF('Budget Economico'!$B18=30,'Budget Economico'!J18,IF('Budget Economico'!$B18=45,'Budget Economico'!H18,IF('Budget Economico'!$B18=60,'Budget Economico'!F18,IF('Budget Economico'!$B18=75,'Budget Economico'!D18,0))))))</f>
        <v>78000</v>
      </c>
      <c r="N16" s="6">
        <f>+IF('Budget Economico'!$B18=0,'Budget Economico'!O18,IF('Budget Economico'!$B18=15,'Budget Economico'!M18,IF('Budget Economico'!$B18=30,'Budget Economico'!K18,IF('Budget Economico'!$B18=45,'Budget Economico'!I18,IF('Budget Economico'!$B18=60,'Budget Economico'!G18,IF('Budget Economico'!$B18=75,'Budget Economico'!E18,0))))))</f>
        <v>87000</v>
      </c>
      <c r="O16" s="6">
        <f>+IF('Budget Economico'!$B18=0,'Budget Economico'!P18,IF('Budget Economico'!$B18=15,'Budget Economico'!N18,IF('Budget Economico'!$B18=30,'Budget Economico'!L18,IF('Budget Economico'!$B1746,'Budget Economico'!J18,IF('Budget Economico'!$B18=60,'Budget Economico'!H18,IF('Budget Economico'!$B18=75,'Budget Economico'!F18,IF('Budget Economico'!$B18=90,'Budget Economico'!D18,0)))))))</f>
        <v>96000</v>
      </c>
    </row>
    <row r="17" spans="2:15" x14ac:dyDescent="0.25">
      <c r="B17" t="s">
        <v>58</v>
      </c>
      <c r="C17" s="6">
        <f>+IF('Budget Economico'!$B19=0,'Budget Economico'!D19,0)</f>
        <v>0</v>
      </c>
      <c r="D17" s="6">
        <f>+IF('Budget Economico'!$B19=0,'Budget Economico'!E19,0)</f>
        <v>0</v>
      </c>
      <c r="E17" s="6">
        <f>+IF('Budget Economico'!$B19=0,'Budget Economico'!F19,IF('Budget Economico'!$B19=15,'Budget Economico'!D19,0))</f>
        <v>0</v>
      </c>
      <c r="F17" s="6">
        <f>+IF('Budget Economico'!$B19=0,'Budget Economico'!G19,IF('Budget Economico'!$B19=15,'Budget Economico'!E19,0))</f>
        <v>0</v>
      </c>
      <c r="G17" s="6">
        <f>+IF('Budget Economico'!$B19=0,'Budget Economico'!H19,IF('Budget Economico'!$B19=15,'Budget Economico'!F19,IF('Budget Economico'!$B19=30,'Budget Economico'!D19,0)))</f>
        <v>6000</v>
      </c>
      <c r="H17" s="6">
        <f>+IF('Budget Economico'!$B19=0,'Budget Economico'!I19,IF('Budget Economico'!$B19=15,'Budget Economico'!G19,IF('Budget Economico'!$B19=30,'Budget Economico'!E19,0)))</f>
        <v>15000</v>
      </c>
      <c r="I17" s="6">
        <f>+IF('Budget Economico'!$B19=0,'Budget Economico'!J19,IF('Budget Economico'!$B19=15,'Budget Economico'!H19,IF('Budget Economico'!$B19=30,'Budget Economico'!F19,IF('Budget Economico'!$B19=45,'Budget Economico'!D19,0))))</f>
        <v>24000</v>
      </c>
      <c r="J17" s="6">
        <f>+IF('Budget Economico'!$B19=0,'Budget Economico'!K19,IF('Budget Economico'!$B19=15,'Budget Economico'!I19,IF('Budget Economico'!$B19=30,'Budget Economico'!G19,IF('Budget Economico'!$B19=45,'Budget Economico'!E19,0))))</f>
        <v>33000</v>
      </c>
      <c r="K17" s="6">
        <f>+IF('Budget Economico'!$B19=0,'Budget Economico'!L19,IF('Budget Economico'!$B19=15,'Budget Economico'!J19,IF('Budget Economico'!$B19=30,'Budget Economico'!H19,IF('Budget Economico'!$B19=45,'Budget Economico'!F19,IF('Budget Economico'!$B19=60,'Budget Economico'!D19,0)))))</f>
        <v>42000</v>
      </c>
      <c r="L17" s="6">
        <f>+IF('Budget Economico'!$B19=0,'Budget Economico'!M19,IF('Budget Economico'!$B19=15,'Budget Economico'!K19,IF('Budget Economico'!$B19=30,'Budget Economico'!I19,IF('Budget Economico'!$B19=45,'Budget Economico'!G19,IF('Budget Economico'!$B19=60,'Budget Economico'!E19,0)))))</f>
        <v>51000</v>
      </c>
      <c r="M17" s="6">
        <f>+IF('Budget Economico'!$B19=0,'Budget Economico'!N19,IF('Budget Economico'!$B19=15,'Budget Economico'!L19,IF('Budget Economico'!$B19=30,'Budget Economico'!J19,IF('Budget Economico'!$B19=45,'Budget Economico'!H19,IF('Budget Economico'!$B19=60,'Budget Economico'!F19,IF('Budget Economico'!$B19=75,'Budget Economico'!D19,0))))))</f>
        <v>60000</v>
      </c>
      <c r="N17" s="6">
        <f>+IF('Budget Economico'!$B19=0,'Budget Economico'!O19,IF('Budget Economico'!$B19=15,'Budget Economico'!M19,IF('Budget Economico'!$B19=30,'Budget Economico'!K19,IF('Budget Economico'!$B19=45,'Budget Economico'!I19,IF('Budget Economico'!$B19=60,'Budget Economico'!G19,IF('Budget Economico'!$B19=75,'Budget Economico'!E19,0))))))</f>
        <v>69000</v>
      </c>
      <c r="O17" s="6">
        <f>+IF('Budget Economico'!$B19=0,'Budget Economico'!P19,IF('Budget Economico'!$B19=15,'Budget Economico'!N19,IF('Budget Economico'!$B19=30,'Budget Economico'!L19,IF('Budget Economico'!$B1747,'Budget Economico'!J19,IF('Budget Economico'!$B19=60,'Budget Economico'!H19,IF('Budget Economico'!$B19=75,'Budget Economico'!F19,IF('Budget Economico'!$B19=90,'Budget Economico'!D19,0)))))))</f>
        <v>78000</v>
      </c>
    </row>
    <row r="18" spans="2:15" x14ac:dyDescent="0.25">
      <c r="B18" t="s">
        <v>59</v>
      </c>
      <c r="C18" s="6">
        <f>+IF('Budget Economico'!$B20=0,'Budget Economico'!D20,0)</f>
        <v>0</v>
      </c>
      <c r="D18" s="6">
        <f>+IF('Budget Economico'!$B20=0,'Budget Economico'!E20,0)</f>
        <v>0</v>
      </c>
      <c r="E18" s="6">
        <f>+IF('Budget Economico'!$B20=0,'Budget Economico'!F20,IF('Budget Economico'!$B20=15,'Budget Economico'!D20,0))</f>
        <v>0</v>
      </c>
      <c r="F18" s="6">
        <f>+IF('Budget Economico'!$B20=0,'Budget Economico'!G20,IF('Budget Economico'!$B20=15,'Budget Economico'!E20,0))</f>
        <v>0</v>
      </c>
      <c r="G18" s="6">
        <f>+IF('Budget Economico'!$B20=0,'Budget Economico'!H20,IF('Budget Economico'!$B20=15,'Budget Economico'!F20,IF('Budget Economico'!$B20=30,'Budget Economico'!D20,0)))</f>
        <v>0</v>
      </c>
      <c r="H18" s="6">
        <f>+IF('Budget Economico'!$B20=0,'Budget Economico'!I20,IF('Budget Economico'!$B20=15,'Budget Economico'!G20,IF('Budget Economico'!$B20=30,'Budget Economico'!E20,0)))</f>
        <v>0</v>
      </c>
      <c r="I18" s="6">
        <f>+IF('Budget Economico'!$B20=0,'Budget Economico'!J20,IF('Budget Economico'!$B20=15,'Budget Economico'!H20,IF('Budget Economico'!$B20=30,'Budget Economico'!F20,IF('Budget Economico'!$B20=45,'Budget Economico'!D20,0))))</f>
        <v>0</v>
      </c>
      <c r="J18" s="6">
        <f>+IF('Budget Economico'!$B20=0,'Budget Economico'!K20,IF('Budget Economico'!$B20=15,'Budget Economico'!I20,IF('Budget Economico'!$B20=30,'Budget Economico'!G20,IF('Budget Economico'!$B20=45,'Budget Economico'!E20,0))))</f>
        <v>0</v>
      </c>
      <c r="K18" s="6">
        <f>+IF('Budget Economico'!$B20=0,'Budget Economico'!L20,IF('Budget Economico'!$B20=15,'Budget Economico'!J20,IF('Budget Economico'!$B20=30,'Budget Economico'!H20,IF('Budget Economico'!$B20=45,'Budget Economico'!F20,IF('Budget Economico'!$B20=60,'Budget Economico'!D20,0)))))</f>
        <v>6000</v>
      </c>
      <c r="L18" s="6">
        <f>+IF('Budget Economico'!$B20=0,'Budget Economico'!M20,IF('Budget Economico'!$B20=15,'Budget Economico'!K20,IF('Budget Economico'!$B20=30,'Budget Economico'!I20,IF('Budget Economico'!$B20=45,'Budget Economico'!G20,IF('Budget Economico'!$B20=60,'Budget Economico'!E20,0)))))</f>
        <v>15000</v>
      </c>
      <c r="M18" s="6">
        <f>+IF('Budget Economico'!$B20=0,'Budget Economico'!N20,IF('Budget Economico'!$B20=15,'Budget Economico'!L20,IF('Budget Economico'!$B20=30,'Budget Economico'!J20,IF('Budget Economico'!$B20=45,'Budget Economico'!H20,IF('Budget Economico'!$B20=60,'Budget Economico'!F20,IF('Budget Economico'!$B20=75,'Budget Economico'!D20,0))))))</f>
        <v>24000</v>
      </c>
      <c r="N18" s="6">
        <f>+IF('Budget Economico'!$B20=0,'Budget Economico'!O20,IF('Budget Economico'!$B20=15,'Budget Economico'!M20,IF('Budget Economico'!$B20=30,'Budget Economico'!K20,IF('Budget Economico'!$B20=45,'Budget Economico'!I20,IF('Budget Economico'!$B20=60,'Budget Economico'!G20,IF('Budget Economico'!$B20=75,'Budget Economico'!E20,0))))))</f>
        <v>33000</v>
      </c>
      <c r="O18" s="6">
        <f>+IF('Budget Economico'!$B20=0,'Budget Economico'!P20,IF('Budget Economico'!$B20=15,'Budget Economico'!N20,IF('Budget Economico'!$B20=30,'Budget Economico'!L20,IF('Budget Economico'!$B1748,'Budget Economico'!J20,IF('Budget Economico'!$B20=60,'Budget Economico'!H20,IF('Budget Economico'!$B20=75,'Budget Economico'!F20,IF('Budget Economico'!$B20=90,'Budget Economico'!D20,0)))))))</f>
        <v>42000</v>
      </c>
    </row>
    <row r="19" spans="2:15" x14ac:dyDescent="0.25">
      <c r="B19" t="s">
        <v>60</v>
      </c>
      <c r="C19" s="6">
        <f>+IF('Budget Economico'!$B21=0,'Budget Economico'!D21,0)</f>
        <v>0</v>
      </c>
      <c r="D19" s="6">
        <f>+IF('Budget Economico'!$B21=0,'Budget Economico'!E21,0)</f>
        <v>0</v>
      </c>
      <c r="E19" s="6">
        <f>+IF('Budget Economico'!$B21=0,'Budget Economico'!F21,IF('Budget Economico'!$B21=15,'Budget Economico'!D21,0))</f>
        <v>0</v>
      </c>
      <c r="F19" s="6">
        <f>+IF('Budget Economico'!$B21=0,'Budget Economico'!G21,IF('Budget Economico'!$B21=15,'Budget Economico'!E21,0))</f>
        <v>0</v>
      </c>
      <c r="G19" s="6">
        <f>+IF('Budget Economico'!$B21=0,'Budget Economico'!H21,IF('Budget Economico'!$B21=15,'Budget Economico'!F21,IF('Budget Economico'!$B21=30,'Budget Economico'!D21,0)))</f>
        <v>0</v>
      </c>
      <c r="H19" s="6">
        <f>+IF('Budget Economico'!$B21=0,'Budget Economico'!I21,IF('Budget Economico'!$B21=15,'Budget Economico'!G21,IF('Budget Economico'!$B21=30,'Budget Economico'!E21,0)))</f>
        <v>0</v>
      </c>
      <c r="I19" s="6">
        <f>+IF('Budget Economico'!$B21=0,'Budget Economico'!J21,IF('Budget Economico'!$B21=15,'Budget Economico'!H21,IF('Budget Economico'!$B21=30,'Budget Economico'!F21,IF('Budget Economico'!$B21=45,'Budget Economico'!D21,0))))</f>
        <v>0</v>
      </c>
      <c r="J19" s="6">
        <f>+IF('Budget Economico'!$B21=0,'Budget Economico'!K21,IF('Budget Economico'!$B21=15,'Budget Economico'!I21,IF('Budget Economico'!$B21=30,'Budget Economico'!G21,IF('Budget Economico'!$B21=45,'Budget Economico'!E21,0))))</f>
        <v>0</v>
      </c>
      <c r="K19" s="6">
        <f>+IF('Budget Economico'!$B21=0,'Budget Economico'!L21,IF('Budget Economico'!$B21=15,'Budget Economico'!J21,IF('Budget Economico'!$B21=30,'Budget Economico'!H21,IF('Budget Economico'!$B21=45,'Budget Economico'!F21,IF('Budget Economico'!$B21=60,'Budget Economico'!D21,0)))))</f>
        <v>0</v>
      </c>
      <c r="L19" s="6">
        <f>+IF('Budget Economico'!$B21=0,'Budget Economico'!M21,IF('Budget Economico'!$B21=15,'Budget Economico'!K21,IF('Budget Economico'!$B21=30,'Budget Economico'!I21,IF('Budget Economico'!$B21=45,'Budget Economico'!G21,IF('Budget Economico'!$B21=60,'Budget Economico'!E21,0)))))</f>
        <v>0</v>
      </c>
      <c r="M19" s="6">
        <f>+IF('Budget Economico'!$B21=0,'Budget Economico'!N21,IF('Budget Economico'!$B21=15,'Budget Economico'!L21,IF('Budget Economico'!$B21=30,'Budget Economico'!J21,IF('Budget Economico'!$B21=45,'Budget Economico'!H21,IF('Budget Economico'!$B21=60,'Budget Economico'!F21,IF('Budget Economico'!$B21=75,'Budget Economico'!D21,0))))))</f>
        <v>6000</v>
      </c>
      <c r="N19" s="6">
        <f>+IF('Budget Economico'!$B21=0,'Budget Economico'!O21,IF('Budget Economico'!$B21=15,'Budget Economico'!M21,IF('Budget Economico'!$B21=30,'Budget Economico'!K21,IF('Budget Economico'!$B21=45,'Budget Economico'!I21,IF('Budget Economico'!$B21=60,'Budget Economico'!G21,IF('Budget Economico'!$B21=75,'Budget Economico'!E21,0))))))</f>
        <v>15000</v>
      </c>
      <c r="O19" s="6">
        <f>+IF('Budget Economico'!$B21=0,'Budget Economico'!P21,IF('Budget Economico'!$B21=15,'Budget Economico'!N21,IF('Budget Economico'!$B21=30,'Budget Economico'!L21,IF('Budget Economico'!$B1749,'Budget Economico'!J21,IF('Budget Economico'!$B21=60,'Budget Economico'!H21,IF('Budget Economico'!$B21=75,'Budget Economico'!F21,IF('Budget Economico'!$B21=90,'Budget Economico'!D21,0)))))))</f>
        <v>24000</v>
      </c>
    </row>
    <row r="20" spans="2:15" x14ac:dyDescent="0.25">
      <c r="B20" t="s">
        <v>61</v>
      </c>
      <c r="C20" s="6">
        <f>+IF('Budget Economico'!$B22=0,'Budget Economico'!D22,0)</f>
        <v>6000</v>
      </c>
      <c r="D20" s="6">
        <f>+IF('Budget Economico'!$B22=0,'Budget Economico'!E22,0)</f>
        <v>15000</v>
      </c>
      <c r="E20" s="6">
        <f>+IF('Budget Economico'!$B22=0,'Budget Economico'!F22,IF('Budget Economico'!$B22=15,'Budget Economico'!D22,0))</f>
        <v>24000</v>
      </c>
      <c r="F20" s="6">
        <f>+IF('Budget Economico'!$B22=0,'Budget Economico'!G22,IF('Budget Economico'!$B22=15,'Budget Economico'!E22,0))</f>
        <v>33000</v>
      </c>
      <c r="G20" s="6">
        <f>+IF('Budget Economico'!$B22=0,'Budget Economico'!H22,IF('Budget Economico'!$B22=15,'Budget Economico'!F22,IF('Budget Economico'!$B22=30,'Budget Economico'!D22,0)))</f>
        <v>42000</v>
      </c>
      <c r="H20" s="6">
        <f>+IF('Budget Economico'!$B22=0,'Budget Economico'!I22,IF('Budget Economico'!$B22=15,'Budget Economico'!G22,IF('Budget Economico'!$B22=30,'Budget Economico'!E22,0)))</f>
        <v>51000</v>
      </c>
      <c r="I20" s="6">
        <f>+IF('Budget Economico'!$B22=0,'Budget Economico'!J22,IF('Budget Economico'!$B22=15,'Budget Economico'!H22,IF('Budget Economico'!$B22=30,'Budget Economico'!F22,IF('Budget Economico'!$B22=45,'Budget Economico'!D22,0))))</f>
        <v>60000</v>
      </c>
      <c r="J20" s="6">
        <f>+IF('Budget Economico'!$B22=0,'Budget Economico'!K22,IF('Budget Economico'!$B22=15,'Budget Economico'!I22,IF('Budget Economico'!$B22=30,'Budget Economico'!G22,IF('Budget Economico'!$B22=45,'Budget Economico'!E22,0))))</f>
        <v>69000</v>
      </c>
      <c r="K20" s="6">
        <f>+IF('Budget Economico'!$B22=0,'Budget Economico'!L22,IF('Budget Economico'!$B22=15,'Budget Economico'!J22,IF('Budget Economico'!$B22=30,'Budget Economico'!H22,IF('Budget Economico'!$B22=45,'Budget Economico'!F22,IF('Budget Economico'!$B22=60,'Budget Economico'!D22,0)))))</f>
        <v>78000</v>
      </c>
      <c r="L20" s="6">
        <f>+IF('Budget Economico'!$B22=0,'Budget Economico'!M22,IF('Budget Economico'!$B22=15,'Budget Economico'!K22,IF('Budget Economico'!$B22=30,'Budget Economico'!I22,IF('Budget Economico'!$B22=45,'Budget Economico'!G22,IF('Budget Economico'!$B22=60,'Budget Economico'!E22,0)))))</f>
        <v>87000</v>
      </c>
      <c r="M20" s="6">
        <f>+IF('Budget Economico'!$B22=0,'Budget Economico'!N22,IF('Budget Economico'!$B22=15,'Budget Economico'!L22,IF('Budget Economico'!$B22=30,'Budget Economico'!J22,IF('Budget Economico'!$B22=45,'Budget Economico'!H22,IF('Budget Economico'!$B22=60,'Budget Economico'!F22,IF('Budget Economico'!$B22=75,'Budget Economico'!D22,0))))))</f>
        <v>96000</v>
      </c>
      <c r="N20" s="6">
        <f>+IF('Budget Economico'!$B22=0,'Budget Economico'!O22,IF('Budget Economico'!$B22=15,'Budget Economico'!M22,IF('Budget Economico'!$B22=30,'Budget Economico'!K22,IF('Budget Economico'!$B22=45,'Budget Economico'!I22,IF('Budget Economico'!$B22=60,'Budget Economico'!G22,IF('Budget Economico'!$B22=75,'Budget Economico'!E22,0))))))</f>
        <v>105000</v>
      </c>
      <c r="O20" s="6">
        <f>+IF('Budget Economico'!$B22=0,'Budget Economico'!P22,IF('Budget Economico'!$B22=15,'Budget Economico'!N22,IF('Budget Economico'!$B22=30,'Budget Economico'!L22,IF('Budget Economico'!$B1750,'Budget Economico'!J22,IF('Budget Economico'!$B22=60,'Budget Economico'!H22,IF('Budget Economico'!$B22=75,'Budget Economico'!F22,IF('Budget Economico'!$B22=90,'Budget Economico'!D22,0)))))))</f>
        <v>114000</v>
      </c>
    </row>
    <row r="21" spans="2:15" x14ac:dyDescent="0.25">
      <c r="B21" t="s">
        <v>62</v>
      </c>
      <c r="C21" s="6">
        <f>+IF('Budget Economico'!$B23=0,'Budget Economico'!D23,0)</f>
        <v>0</v>
      </c>
      <c r="D21" s="6">
        <f>+IF('Budget Economico'!$B23=0,'Budget Economico'!E23,0)</f>
        <v>0</v>
      </c>
      <c r="E21" s="6">
        <f>+IF('Budget Economico'!$B23=0,'Budget Economico'!F23,IF('Budget Economico'!$B23=15,'Budget Economico'!D23,0))</f>
        <v>0</v>
      </c>
      <c r="F21" s="6">
        <f>+IF('Budget Economico'!$B23=0,'Budget Economico'!G23,IF('Budget Economico'!$B23=15,'Budget Economico'!E23,0))</f>
        <v>0</v>
      </c>
      <c r="G21" s="6">
        <f>+IF('Budget Economico'!$B23=0,'Budget Economico'!H23,IF('Budget Economico'!$B23=15,'Budget Economico'!F23,IF('Budget Economico'!$B23=30,'Budget Economico'!D23,0)))</f>
        <v>0</v>
      </c>
      <c r="H21" s="6">
        <f>+IF('Budget Economico'!$B23=0,'Budget Economico'!I23,IF('Budget Economico'!$B23=15,'Budget Economico'!G23,IF('Budget Economico'!$B23=30,'Budget Economico'!E23,0)))</f>
        <v>0</v>
      </c>
      <c r="I21" s="6">
        <f>+IF('Budget Economico'!$B23=0,'Budget Economico'!J23,IF('Budget Economico'!$B23=15,'Budget Economico'!H23,IF('Budget Economico'!$B23=30,'Budget Economico'!F23,IF('Budget Economico'!$B23=45,'Budget Economico'!D23,0))))</f>
        <v>0</v>
      </c>
      <c r="J21" s="6">
        <f>+IF('Budget Economico'!$B23=0,'Budget Economico'!K23,IF('Budget Economico'!$B23=15,'Budget Economico'!I23,IF('Budget Economico'!$B23=30,'Budget Economico'!G23,IF('Budget Economico'!$B23=45,'Budget Economico'!E23,0))))</f>
        <v>0</v>
      </c>
      <c r="K21" s="6">
        <f>+IF('Budget Economico'!$B23=0,'Budget Economico'!L23,IF('Budget Economico'!$B23=15,'Budget Economico'!J23,IF('Budget Economico'!$B23=30,'Budget Economico'!H23,IF('Budget Economico'!$B23=45,'Budget Economico'!F23,IF('Budget Economico'!$B23=60,'Budget Economico'!D23,0)))))</f>
        <v>0</v>
      </c>
      <c r="L21" s="6">
        <f>+IF('Budget Economico'!$B23=0,'Budget Economico'!M23,IF('Budget Economico'!$B23=15,'Budget Economico'!K23,IF('Budget Economico'!$B23=30,'Budget Economico'!I23,IF('Budget Economico'!$B23=45,'Budget Economico'!G23,IF('Budget Economico'!$B23=60,'Budget Economico'!E23,0)))))</f>
        <v>0</v>
      </c>
      <c r="M21" s="6">
        <f>+IF('Budget Economico'!$B23=0,'Budget Economico'!N23,IF('Budget Economico'!$B23=15,'Budget Economico'!L23,IF('Budget Economico'!$B23=30,'Budget Economico'!J23,IF('Budget Economico'!$B23=45,'Budget Economico'!H23,IF('Budget Economico'!$B23=60,'Budget Economico'!F23,IF('Budget Economico'!$B23=75,'Budget Economico'!D23,0))))))</f>
        <v>0</v>
      </c>
      <c r="N21" s="6">
        <f>+IF('Budget Economico'!$B23=0,'Budget Economico'!O23,IF('Budget Economico'!$B23=15,'Budget Economico'!M23,IF('Budget Economico'!$B23=30,'Budget Economico'!K23,IF('Budget Economico'!$B23=45,'Budget Economico'!I23,IF('Budget Economico'!$B23=60,'Budget Economico'!G23,IF('Budget Economico'!$B23=75,'Budget Economico'!E23,0))))))</f>
        <v>0</v>
      </c>
      <c r="O21" s="6">
        <f>+IF('Budget Economico'!$B23=0,'Budget Economico'!P23,IF('Budget Economico'!$B23=15,'Budget Economico'!N23,IF('Budget Economico'!$B23=30,'Budget Economico'!L23,IF('Budget Economico'!$B1751,'Budget Economico'!J23,IF('Budget Economico'!$B23=60,'Budget Economico'!H23,IF('Budget Economico'!$B23=75,'Budget Economico'!F23,IF('Budget Economico'!$B23=90,'Budget Economico'!D23,0)))))))</f>
        <v>6000</v>
      </c>
    </row>
    <row r="22" spans="2:15" x14ac:dyDescent="0.25">
      <c r="B22" t="s">
        <v>63</v>
      </c>
      <c r="C22" s="6">
        <f>+IF('Budget Economico'!$B24=0,'Budget Economico'!D24,0)</f>
        <v>0</v>
      </c>
      <c r="D22" s="6">
        <f>+IF('Budget Economico'!$B24=0,'Budget Economico'!E24,0)</f>
        <v>0</v>
      </c>
      <c r="E22" s="6">
        <f>+IF('Budget Economico'!$B24=0,'Budget Economico'!F24,IF('Budget Economico'!$B24=15,'Budget Economico'!D24,0))</f>
        <v>0</v>
      </c>
      <c r="F22" s="6">
        <f>+IF('Budget Economico'!$B24=0,'Budget Economico'!G24,IF('Budget Economico'!$B24=15,'Budget Economico'!E24,0))</f>
        <v>0</v>
      </c>
      <c r="G22" s="6">
        <f>+IF('Budget Economico'!$B24=0,'Budget Economico'!H24,IF('Budget Economico'!$B24=15,'Budget Economico'!F24,IF('Budget Economico'!$B24=30,'Budget Economico'!D24,0)))</f>
        <v>0</v>
      </c>
      <c r="H22" s="6">
        <f>+IF('Budget Economico'!$B24=0,'Budget Economico'!I24,IF('Budget Economico'!$B24=15,'Budget Economico'!G24,IF('Budget Economico'!$B24=30,'Budget Economico'!E24,0)))</f>
        <v>0</v>
      </c>
      <c r="I22" s="6">
        <f>+IF('Budget Economico'!$B24=0,'Budget Economico'!J24,IF('Budget Economico'!$B24=15,'Budget Economico'!H24,IF('Budget Economico'!$B24=30,'Budget Economico'!F24,IF('Budget Economico'!$B24=45,'Budget Economico'!D24,0))))</f>
        <v>0</v>
      </c>
      <c r="J22" s="6">
        <f>+IF('Budget Economico'!$B24=0,'Budget Economico'!K24,IF('Budget Economico'!$B24=15,'Budget Economico'!I24,IF('Budget Economico'!$B24=30,'Budget Economico'!G24,IF('Budget Economico'!$B24=45,'Budget Economico'!E24,0))))</f>
        <v>0</v>
      </c>
      <c r="K22" s="6">
        <f>+IF('Budget Economico'!$B24=0,'Budget Economico'!L24,IF('Budget Economico'!$B24=15,'Budget Economico'!J24,IF('Budget Economico'!$B24=30,'Budget Economico'!H24,IF('Budget Economico'!$B24=45,'Budget Economico'!F24,IF('Budget Economico'!$B24=60,'Budget Economico'!D24,0)))))</f>
        <v>0</v>
      </c>
      <c r="L22" s="6">
        <f>+IF('Budget Economico'!$B24=0,'Budget Economico'!M24,IF('Budget Economico'!$B24=15,'Budget Economico'!K24,IF('Budget Economico'!$B24=30,'Budget Economico'!I24,IF('Budget Economico'!$B24=45,'Budget Economico'!G24,IF('Budget Economico'!$B24=60,'Budget Economico'!E24,0)))))</f>
        <v>0</v>
      </c>
      <c r="M22" s="6">
        <f>+IF('Budget Economico'!$B24=0,'Budget Economico'!N24,IF('Budget Economico'!$B24=15,'Budget Economico'!L24,IF('Budget Economico'!$B24=30,'Budget Economico'!J24,IF('Budget Economico'!$B24=45,'Budget Economico'!H24,IF('Budget Economico'!$B24=60,'Budget Economico'!F24,IF('Budget Economico'!$B24=75,'Budget Economico'!D24,0))))))</f>
        <v>0</v>
      </c>
      <c r="N22" s="6">
        <f>+IF('Budget Economico'!$B24=0,'Budget Economico'!O24,IF('Budget Economico'!$B24=15,'Budget Economico'!M24,IF('Budget Economico'!$B24=30,'Budget Economico'!K24,IF('Budget Economico'!$B24=45,'Budget Economico'!I24,IF('Budget Economico'!$B24=60,'Budget Economico'!G24,IF('Budget Economico'!$B24=75,'Budget Economico'!E24,0))))))</f>
        <v>0</v>
      </c>
      <c r="O22" s="6">
        <f>+IF('Budget Economico'!$B24=0,'Budget Economico'!P24,IF('Budget Economico'!$B24=15,'Budget Economico'!N24,IF('Budget Economico'!$B24=30,'Budget Economico'!L24,IF('Budget Economico'!$B1752,'Budget Economico'!J24,IF('Budget Economico'!$B24=60,'Budget Economico'!H24,IF('Budget Economico'!$B24=75,'Budget Economico'!F24,IF('Budget Economico'!$B24=90,'Budget Economico'!D24,0)))))))</f>
        <v>6000</v>
      </c>
    </row>
    <row r="23" spans="2:15" x14ac:dyDescent="0.25">
      <c r="B23" t="s">
        <v>64</v>
      </c>
      <c r="C23" s="6">
        <f>+IF('Budget Economico'!$B25=0,'Budget Economico'!D25,0)</f>
        <v>0</v>
      </c>
      <c r="D23" s="6">
        <f>+IF('Budget Economico'!$B25=0,'Budget Economico'!E25,0)</f>
        <v>0</v>
      </c>
      <c r="E23" s="6">
        <f>+IF('Budget Economico'!$B25=0,'Budget Economico'!F25,IF('Budget Economico'!$B25=15,'Budget Economico'!D25,0))</f>
        <v>0</v>
      </c>
      <c r="F23" s="6">
        <f>+IF('Budget Economico'!$B25=0,'Budget Economico'!G25,IF('Budget Economico'!$B25=15,'Budget Economico'!E25,0))</f>
        <v>0</v>
      </c>
      <c r="G23" s="6">
        <f>+IF('Budget Economico'!$B25=0,'Budget Economico'!H25,IF('Budget Economico'!$B25=15,'Budget Economico'!F25,IF('Budget Economico'!$B25=30,'Budget Economico'!D25,0)))</f>
        <v>0</v>
      </c>
      <c r="H23" s="6">
        <f>+IF('Budget Economico'!$B25=0,'Budget Economico'!I25,IF('Budget Economico'!$B25=15,'Budget Economico'!G25,IF('Budget Economico'!$B25=30,'Budget Economico'!E25,0)))</f>
        <v>0</v>
      </c>
      <c r="I23" s="6">
        <f>+IF('Budget Economico'!$B25=0,'Budget Economico'!J25,IF('Budget Economico'!$B25=15,'Budget Economico'!H25,IF('Budget Economico'!$B25=30,'Budget Economico'!F25,IF('Budget Economico'!$B25=45,'Budget Economico'!D25,0))))</f>
        <v>0</v>
      </c>
      <c r="J23" s="6">
        <f>+IF('Budget Economico'!$B25=0,'Budget Economico'!K25,IF('Budget Economico'!$B25=15,'Budget Economico'!I25,IF('Budget Economico'!$B25=30,'Budget Economico'!G25,IF('Budget Economico'!$B25=45,'Budget Economico'!E25,0))))</f>
        <v>0</v>
      </c>
      <c r="K23" s="6">
        <f>+IF('Budget Economico'!$B25=0,'Budget Economico'!L25,IF('Budget Economico'!$B25=15,'Budget Economico'!J25,IF('Budget Economico'!$B25=30,'Budget Economico'!H25,IF('Budget Economico'!$B25=45,'Budget Economico'!F25,IF('Budget Economico'!$B25=60,'Budget Economico'!D25,0)))))</f>
        <v>0</v>
      </c>
      <c r="L23" s="6">
        <f>+IF('Budget Economico'!$B25=0,'Budget Economico'!M25,IF('Budget Economico'!$B25=15,'Budget Economico'!K25,IF('Budget Economico'!$B25=30,'Budget Economico'!I25,IF('Budget Economico'!$B25=45,'Budget Economico'!G25,IF('Budget Economico'!$B25=60,'Budget Economico'!E25,0)))))</f>
        <v>0</v>
      </c>
      <c r="M23" s="6">
        <f>+IF('Budget Economico'!$B25=0,'Budget Economico'!N25,IF('Budget Economico'!$B25=15,'Budget Economico'!L25,IF('Budget Economico'!$B25=30,'Budget Economico'!J25,IF('Budget Economico'!$B25=45,'Budget Economico'!H25,IF('Budget Economico'!$B25=60,'Budget Economico'!F25,IF('Budget Economico'!$B25=75,'Budget Economico'!D25,0))))))</f>
        <v>0</v>
      </c>
      <c r="N23" s="6">
        <f>+IF('Budget Economico'!$B25=0,'Budget Economico'!O25,IF('Budget Economico'!$B25=15,'Budget Economico'!M25,IF('Budget Economico'!$B25=30,'Budget Economico'!K25,IF('Budget Economico'!$B25=45,'Budget Economico'!I25,IF('Budget Economico'!$B25=60,'Budget Economico'!G25,IF('Budget Economico'!$B25=75,'Budget Economico'!E25,0))))))</f>
        <v>0</v>
      </c>
      <c r="O23" s="6">
        <f>+IF('Budget Economico'!$B25=0,'Budget Economico'!P25,IF('Budget Economico'!$B25=15,'Budget Economico'!N25,IF('Budget Economico'!$B25=30,'Budget Economico'!L25,IF('Budget Economico'!$B1753,'Budget Economico'!J25,IF('Budget Economico'!$B25=60,'Budget Economico'!H25,IF('Budget Economico'!$B25=75,'Budget Economico'!F25,IF('Budget Economico'!$B25=90,'Budget Economico'!D25,0)))))))</f>
        <v>6000</v>
      </c>
    </row>
    <row r="24" spans="2:15" x14ac:dyDescent="0.25">
      <c r="B24" t="s">
        <v>65</v>
      </c>
      <c r="C24" s="6">
        <f>+IF('Budget Economico'!$B26=0,'Budget Economico'!D26,0)</f>
        <v>0</v>
      </c>
      <c r="D24" s="6">
        <f>+IF('Budget Economico'!$B26=0,'Budget Economico'!E26,0)</f>
        <v>0</v>
      </c>
      <c r="E24" s="6">
        <f>+IF('Budget Economico'!$B26=0,'Budget Economico'!F26,IF('Budget Economico'!$B26=15,'Budget Economico'!D26,0))</f>
        <v>0</v>
      </c>
      <c r="F24" s="6">
        <f>+IF('Budget Economico'!$B26=0,'Budget Economico'!G26,IF('Budget Economico'!$B26=15,'Budget Economico'!E26,0))</f>
        <v>0</v>
      </c>
      <c r="G24" s="6">
        <f>+IF('Budget Economico'!$B26=0,'Budget Economico'!H26,IF('Budget Economico'!$B26=15,'Budget Economico'!F26,IF('Budget Economico'!$B26=30,'Budget Economico'!D26,0)))</f>
        <v>0</v>
      </c>
      <c r="H24" s="6">
        <f>+IF('Budget Economico'!$B26=0,'Budget Economico'!I26,IF('Budget Economico'!$B26=15,'Budget Economico'!G26,IF('Budget Economico'!$B26=30,'Budget Economico'!E26,0)))</f>
        <v>0</v>
      </c>
      <c r="I24" s="6">
        <f>+IF('Budget Economico'!$B26=0,'Budget Economico'!J26,IF('Budget Economico'!$B26=15,'Budget Economico'!H26,IF('Budget Economico'!$B26=30,'Budget Economico'!F26,IF('Budget Economico'!$B26=45,'Budget Economico'!D26,0))))</f>
        <v>0</v>
      </c>
      <c r="J24" s="6">
        <f>+IF('Budget Economico'!$B26=0,'Budget Economico'!K26,IF('Budget Economico'!$B26=15,'Budget Economico'!I26,IF('Budget Economico'!$B26=30,'Budget Economico'!G26,IF('Budget Economico'!$B26=45,'Budget Economico'!E26,0))))</f>
        <v>0</v>
      </c>
      <c r="K24" s="6">
        <f>+IF('Budget Economico'!$B26=0,'Budget Economico'!L26,IF('Budget Economico'!$B26=15,'Budget Economico'!J26,IF('Budget Economico'!$B26=30,'Budget Economico'!H26,IF('Budget Economico'!$B26=45,'Budget Economico'!F26,IF('Budget Economico'!$B26=60,'Budget Economico'!D26,0)))))</f>
        <v>0</v>
      </c>
      <c r="L24" s="6">
        <f>+IF('Budget Economico'!$B26=0,'Budget Economico'!M26,IF('Budget Economico'!$B26=15,'Budget Economico'!K26,IF('Budget Economico'!$B26=30,'Budget Economico'!I26,IF('Budget Economico'!$B26=45,'Budget Economico'!G26,IF('Budget Economico'!$B26=60,'Budget Economico'!E26,0)))))</f>
        <v>0</v>
      </c>
      <c r="M24" s="6">
        <f>+IF('Budget Economico'!$B26=0,'Budget Economico'!N26,IF('Budget Economico'!$B26=15,'Budget Economico'!L26,IF('Budget Economico'!$B26=30,'Budget Economico'!J26,IF('Budget Economico'!$B26=45,'Budget Economico'!H26,IF('Budget Economico'!$B26=60,'Budget Economico'!F26,IF('Budget Economico'!$B26=75,'Budget Economico'!D26,0))))))</f>
        <v>0</v>
      </c>
      <c r="N24" s="6">
        <f>+IF('Budget Economico'!$B26=0,'Budget Economico'!O26,IF('Budget Economico'!$B26=15,'Budget Economico'!M26,IF('Budget Economico'!$B26=30,'Budget Economico'!K26,IF('Budget Economico'!$B26=45,'Budget Economico'!I26,IF('Budget Economico'!$B26=60,'Budget Economico'!G26,IF('Budget Economico'!$B26=75,'Budget Economico'!E26,0))))))</f>
        <v>0</v>
      </c>
      <c r="O24" s="6">
        <f>+IF('Budget Economico'!$B26=0,'Budget Economico'!P26,IF('Budget Economico'!$B26=15,'Budget Economico'!N26,IF('Budget Economico'!$B26=30,'Budget Economico'!L26,IF('Budget Economico'!$B1754,'Budget Economico'!J26,IF('Budget Economico'!$B26=60,'Budget Economico'!H26,IF('Budget Economico'!$B26=75,'Budget Economico'!F26,IF('Budget Economico'!$B26=90,'Budget Economico'!D26,0)))))))</f>
        <v>6000</v>
      </c>
    </row>
    <row r="25" spans="2:15" x14ac:dyDescent="0.25">
      <c r="B25" t="s">
        <v>66</v>
      </c>
      <c r="C25" s="6">
        <f>+IF('Budget Economico'!$B27=0,'Budget Economico'!D27,0)</f>
        <v>0</v>
      </c>
      <c r="D25" s="6">
        <f>+IF('Budget Economico'!$B27=0,'Budget Economico'!E27,0)</f>
        <v>0</v>
      </c>
      <c r="E25" s="6">
        <f>+IF('Budget Economico'!$B27=0,'Budget Economico'!F27,IF('Budget Economico'!$B27=15,'Budget Economico'!D27,0))</f>
        <v>0</v>
      </c>
      <c r="F25" s="6">
        <f>+IF('Budget Economico'!$B27=0,'Budget Economico'!G27,IF('Budget Economico'!$B27=15,'Budget Economico'!E27,0))</f>
        <v>0</v>
      </c>
      <c r="G25" s="6">
        <f>+IF('Budget Economico'!$B27=0,'Budget Economico'!H27,IF('Budget Economico'!$B27=15,'Budget Economico'!F27,IF('Budget Economico'!$B27=30,'Budget Economico'!D27,0)))</f>
        <v>0</v>
      </c>
      <c r="H25" s="6">
        <f>+IF('Budget Economico'!$B27=0,'Budget Economico'!I27,IF('Budget Economico'!$B27=15,'Budget Economico'!G27,IF('Budget Economico'!$B27=30,'Budget Economico'!E27,0)))</f>
        <v>0</v>
      </c>
      <c r="I25" s="6">
        <f>+IF('Budget Economico'!$B27=0,'Budget Economico'!J27,IF('Budget Economico'!$B27=15,'Budget Economico'!H27,IF('Budget Economico'!$B27=30,'Budget Economico'!F27,IF('Budget Economico'!$B27=45,'Budget Economico'!D27,0))))</f>
        <v>0</v>
      </c>
      <c r="J25" s="6">
        <f>+IF('Budget Economico'!$B27=0,'Budget Economico'!K27,IF('Budget Economico'!$B27=15,'Budget Economico'!I27,IF('Budget Economico'!$B27=30,'Budget Economico'!G27,IF('Budget Economico'!$B27=45,'Budget Economico'!E27,0))))</f>
        <v>0</v>
      </c>
      <c r="K25" s="6">
        <f>+IF('Budget Economico'!$B27=0,'Budget Economico'!L27,IF('Budget Economico'!$B27=15,'Budget Economico'!J27,IF('Budget Economico'!$B27=30,'Budget Economico'!H27,IF('Budget Economico'!$B27=45,'Budget Economico'!F27,IF('Budget Economico'!$B27=60,'Budget Economico'!D27,0)))))</f>
        <v>0</v>
      </c>
      <c r="L25" s="6">
        <f>+IF('Budget Economico'!$B27=0,'Budget Economico'!M27,IF('Budget Economico'!$B27=15,'Budget Economico'!K27,IF('Budget Economico'!$B27=30,'Budget Economico'!I27,IF('Budget Economico'!$B27=45,'Budget Economico'!G27,IF('Budget Economico'!$B27=60,'Budget Economico'!E27,0)))))</f>
        <v>0</v>
      </c>
      <c r="M25" s="6">
        <f>+IF('Budget Economico'!$B27=0,'Budget Economico'!N27,IF('Budget Economico'!$B27=15,'Budget Economico'!L27,IF('Budget Economico'!$B27=30,'Budget Economico'!J27,IF('Budget Economico'!$B27=45,'Budget Economico'!H27,IF('Budget Economico'!$B27=60,'Budget Economico'!F27,IF('Budget Economico'!$B27=75,'Budget Economico'!D27,0))))))</f>
        <v>0</v>
      </c>
      <c r="N25" s="6">
        <f>+IF('Budget Economico'!$B27=0,'Budget Economico'!O27,IF('Budget Economico'!$B27=15,'Budget Economico'!M27,IF('Budget Economico'!$B27=30,'Budget Economico'!K27,IF('Budget Economico'!$B27=45,'Budget Economico'!I27,IF('Budget Economico'!$B27=60,'Budget Economico'!G27,IF('Budget Economico'!$B27=75,'Budget Economico'!E27,0))))))</f>
        <v>0</v>
      </c>
      <c r="O25" s="6">
        <f>+IF('Budget Economico'!$B27=0,'Budget Economico'!P27,IF('Budget Economico'!$B27=15,'Budget Economico'!N27,IF('Budget Economico'!$B27=30,'Budget Economico'!L27,IF('Budget Economico'!$B1755,'Budget Economico'!J27,IF('Budget Economico'!$B27=60,'Budget Economico'!H27,IF('Budget Economico'!$B27=75,'Budget Economico'!F27,IF('Budget Economico'!$B27=90,'Budget Economico'!D27,0)))))))</f>
        <v>6000</v>
      </c>
    </row>
    <row r="26" spans="2:15" x14ac:dyDescent="0.25">
      <c r="B26" s="4" t="s">
        <v>73</v>
      </c>
      <c r="C26" s="7">
        <f>SUM(C16:C25)</f>
        <v>6000</v>
      </c>
      <c r="D26" s="7">
        <f t="shared" ref="D26" si="2">SUM(D16:D25)</f>
        <v>15000</v>
      </c>
      <c r="E26" s="7">
        <f t="shared" ref="E26" si="3">SUM(E16:E25)</f>
        <v>30000</v>
      </c>
      <c r="F26" s="7">
        <f t="shared" ref="F26" si="4">SUM(F16:F25)</f>
        <v>48000</v>
      </c>
      <c r="G26" s="7">
        <f t="shared" ref="G26" si="5">SUM(G16:G25)</f>
        <v>72000</v>
      </c>
      <c r="H26" s="7">
        <f t="shared" ref="H26" si="6">SUM(H16:H25)</f>
        <v>99000</v>
      </c>
      <c r="I26" s="7">
        <f t="shared" ref="I26" si="7">SUM(I16:I25)</f>
        <v>126000</v>
      </c>
      <c r="J26" s="7">
        <f t="shared" ref="J26" si="8">SUM(J16:J25)</f>
        <v>153000</v>
      </c>
      <c r="K26" s="7">
        <f t="shared" ref="K26" si="9">SUM(K16:K25)</f>
        <v>186000</v>
      </c>
      <c r="L26" s="7">
        <f t="shared" ref="L26" si="10">SUM(L16:L25)</f>
        <v>222000</v>
      </c>
      <c r="M26" s="7">
        <f t="shared" ref="M26" si="11">SUM(M16:M25)</f>
        <v>264000</v>
      </c>
      <c r="N26" s="7">
        <f t="shared" ref="N26" si="12">SUM(N16:N25)</f>
        <v>309000</v>
      </c>
      <c r="O26" s="7">
        <f t="shared" ref="O26" si="13">SUM(O16:O25)</f>
        <v>384000</v>
      </c>
    </row>
    <row r="28" spans="2:15" s="12" customFormat="1" x14ac:dyDescent="0.25">
      <c r="B28" s="12" t="s">
        <v>199</v>
      </c>
      <c r="C28" s="12" t="str">
        <f>+C15</f>
        <v>1-7 gen</v>
      </c>
      <c r="D28" s="12" t="str">
        <f t="shared" ref="D28:O28" si="14">+D15</f>
        <v>8-14 gen</v>
      </c>
      <c r="E28" s="12" t="str">
        <f t="shared" si="14"/>
        <v>15-21 gen</v>
      </c>
      <c r="F28" s="12" t="str">
        <f t="shared" si="14"/>
        <v>22-28 gen</v>
      </c>
      <c r="G28" s="12" t="str">
        <f t="shared" si="14"/>
        <v>29-4 feb</v>
      </c>
      <c r="H28" s="12" t="str">
        <f t="shared" si="14"/>
        <v>5-11 feb</v>
      </c>
      <c r="I28" s="12" t="str">
        <f t="shared" si="14"/>
        <v>12-18 feb</v>
      </c>
      <c r="J28" s="12" t="str">
        <f t="shared" si="14"/>
        <v>19-25 feb</v>
      </c>
      <c r="K28" s="12" t="str">
        <f t="shared" si="14"/>
        <v>26-4 mar</v>
      </c>
      <c r="L28" s="12" t="str">
        <f t="shared" si="14"/>
        <v>5-11 mar</v>
      </c>
      <c r="M28" s="12" t="str">
        <f t="shared" si="14"/>
        <v>12-18 mar</v>
      </c>
      <c r="N28" s="12" t="str">
        <f t="shared" si="14"/>
        <v>19-25 mar</v>
      </c>
      <c r="O28" s="12" t="str">
        <f t="shared" si="14"/>
        <v>26- 1 spr</v>
      </c>
    </row>
    <row r="29" spans="2:15" x14ac:dyDescent="0.25">
      <c r="B29" t="str">
        <f>+'Budget Economico'!A29</f>
        <v>Utenza 1</v>
      </c>
      <c r="C29" s="6">
        <f>+IF('Budget Economico'!$B29=0,'Budget Economico'!D29,0)</f>
        <v>0</v>
      </c>
      <c r="D29" s="6">
        <f>+IF('Budget Economico'!$B29=0,'Budget Economico'!E29,0)</f>
        <v>0</v>
      </c>
      <c r="E29" s="6">
        <f>+IF('Budget Economico'!$B29=0,'Budget Economico'!F29,IF('Budget Economico'!$B29=15,'Budget Economico'!D29,0))</f>
        <v>1000</v>
      </c>
      <c r="F29" s="6">
        <f>+IF('Budget Economico'!$B29=0,'Budget Economico'!G29,IF('Budget Economico'!$B29=15,'Budget Economico'!E29,0))</f>
        <v>3000</v>
      </c>
      <c r="G29" s="6">
        <f>+IF('Budget Economico'!$B29=0,'Budget Economico'!H29,IF('Budget Economico'!$B29=15,'Budget Economico'!F29,IF('Budget Economico'!$B29=30,'Budget Economico'!D29,0)))</f>
        <v>5000</v>
      </c>
      <c r="H29" s="6">
        <f>+IF('Budget Economico'!$B29=0,'Budget Economico'!I29,IF('Budget Economico'!$B29=15,'Budget Economico'!G29,IF('Budget Economico'!$B29=30,'Budget Economico'!E29,0)))</f>
        <v>7000</v>
      </c>
      <c r="I29" s="6">
        <f>+IF('Budget Economico'!$B29=0,'Budget Economico'!J29,IF('Budget Economico'!$B29=15,'Budget Economico'!H29,IF('Budget Economico'!$B29=30,'Budget Economico'!F29,IF('Budget Economico'!$B29=45,'Budget Economico'!D281,0))))</f>
        <v>9000</v>
      </c>
      <c r="J29" s="6">
        <f>+IF('Budget Economico'!$B29=0,'Budget Economico'!K29,IF('Budget Economico'!$B29=15,'Budget Economico'!I29,IF('Budget Economico'!$B29=30,'Budget Economico'!G29,IF('Budget Economico'!$B29=45,'Budget Economico'!E29,0))))</f>
        <v>11000</v>
      </c>
      <c r="K29" s="6">
        <f>+IF('Budget Economico'!$B29=0,'Budget Economico'!L29,IF('Budget Economico'!$B29=15,'Budget Economico'!J29,IF('Budget Economico'!$B29=30,'Budget Economico'!H29,IF('Budget Economico'!$B29=45,'Budget Economico'!F29,IF('Budget Economico'!$B29=60,'Budget Economico'!D29,0)))))</f>
        <v>13000</v>
      </c>
      <c r="L29" s="6">
        <f>+IF('Budget Economico'!$B29=0,'Budget Economico'!M29,IF('Budget Economico'!$B29=15,'Budget Economico'!K29,IF('Budget Economico'!$B29=30,'Budget Economico'!I29,IF('Budget Economico'!$B29=45,'Budget Economico'!G29,IF('Budget Economico'!$B29=60,'Budget Economico'!E29,0)))))</f>
        <v>15000</v>
      </c>
      <c r="M29" s="6">
        <f>+IF('Budget Economico'!$B29=0,'Budget Economico'!N29,IF('Budget Economico'!$B29=15,'Budget Economico'!L29,IF('Budget Economico'!$B29=30,'Budget Economico'!J29,IF('Budget Economico'!$B29=45,'Budget Economico'!H29,IF('Budget Economico'!$B29=60,'Budget Economico'!F29,IF('Budget Economico'!$B29=75,'Budget Economico'!D29,0))))))</f>
        <v>17000</v>
      </c>
      <c r="N29" s="6">
        <f>+IF('Budget Economico'!$B29=0,'Budget Economico'!O29,IF('Budget Economico'!$B29=15,'Budget Economico'!M29,IF('Budget Economico'!$B29=30,'Budget Economico'!K29,IF('Budget Economico'!$B29=45,'Budget Economico'!I29,IF('Budget Economico'!$B29=60,'Budget Economico'!G29,IF('Budget Economico'!$B29=75,'Budget Economico'!E29,0))))))</f>
        <v>19000</v>
      </c>
      <c r="O29" s="6">
        <f>+IF('Budget Economico'!$B29=0,'Budget Economico'!P29,IF('Budget Economico'!$B29=15,'Budget Economico'!N29,IF('Budget Economico'!$B31=28,'Budget Economico'!L29,IF('Budget Economico'!$B1759,'Budget Economico'!J29,IF('Budget Economico'!$B29=60,'Budget Economico'!H29,IF('Budget Economico'!$B29=75,'Budget Economico'!F29,IF('Budget Economico'!$B29=90,'Budget Economico'!D29,0)))))))</f>
        <v>21000</v>
      </c>
    </row>
    <row r="30" spans="2:15" x14ac:dyDescent="0.25">
      <c r="B30" t="str">
        <f>+'Budget Economico'!A30</f>
        <v>Utenza 2</v>
      </c>
      <c r="C30" s="6">
        <f>+IF('Budget Economico'!$B30=0,'Budget Economico'!D30,0)</f>
        <v>0</v>
      </c>
      <c r="D30" s="6">
        <f>+IF('Budget Economico'!$B30=0,'Budget Economico'!E30,0)</f>
        <v>0</v>
      </c>
      <c r="E30" s="6">
        <f>+IF('Budget Economico'!$B30=0,'Budget Economico'!F30,IF('Budget Economico'!$B30=15,'Budget Economico'!D30,0))</f>
        <v>0</v>
      </c>
      <c r="F30" s="6">
        <f>+IF('Budget Economico'!$B30=0,'Budget Economico'!G30,IF('Budget Economico'!$B30=15,'Budget Economico'!E30,0))</f>
        <v>0</v>
      </c>
      <c r="G30" s="6">
        <f>+IF('Budget Economico'!$B30=0,'Budget Economico'!H30,IF('Budget Economico'!$B30=15,'Budget Economico'!F30,IF('Budget Economico'!$B30=30,'Budget Economico'!D30,0)))</f>
        <v>1000</v>
      </c>
      <c r="H30" s="6">
        <f>+IF('Budget Economico'!$B30=0,'Budget Economico'!I30,IF('Budget Economico'!$B30=15,'Budget Economico'!G30,IF('Budget Economico'!$B30=30,'Budget Economico'!E30,0)))</f>
        <v>3000</v>
      </c>
      <c r="I30" s="6">
        <f>+IF('Budget Economico'!$B30=0,'Budget Economico'!J30,IF('Budget Economico'!$B30=15,'Budget Economico'!H30,IF('Budget Economico'!$B30=30,'Budget Economico'!F30,IF('Budget Economico'!$B30=45,'Budget Economico'!D282,0))))</f>
        <v>5000</v>
      </c>
      <c r="J30" s="6">
        <f>+IF('Budget Economico'!$B30=0,'Budget Economico'!K30,IF('Budget Economico'!$B30=15,'Budget Economico'!I30,IF('Budget Economico'!$B30=30,'Budget Economico'!G30,IF('Budget Economico'!$B30=45,'Budget Economico'!E30,0))))</f>
        <v>7000</v>
      </c>
      <c r="K30" s="6">
        <f>+IF('Budget Economico'!$B30=0,'Budget Economico'!L30,IF('Budget Economico'!$B30=15,'Budget Economico'!J30,IF('Budget Economico'!$B30=30,'Budget Economico'!H30,IF('Budget Economico'!$B30=45,'Budget Economico'!F30,IF('Budget Economico'!$B30=60,'Budget Economico'!D30,0)))))</f>
        <v>9000</v>
      </c>
      <c r="L30" s="6">
        <f>+IF('Budget Economico'!$B30=0,'Budget Economico'!M30,IF('Budget Economico'!$B30=15,'Budget Economico'!K30,IF('Budget Economico'!$B30=30,'Budget Economico'!I30,IF('Budget Economico'!$B30=45,'Budget Economico'!G30,IF('Budget Economico'!$B30=60,'Budget Economico'!E30,0)))))</f>
        <v>11000</v>
      </c>
      <c r="M30" s="6">
        <f>+IF('Budget Economico'!$B30=0,'Budget Economico'!N30,IF('Budget Economico'!$B30=15,'Budget Economico'!L30,IF('Budget Economico'!$B30=30,'Budget Economico'!J30,IF('Budget Economico'!$B30=45,'Budget Economico'!H30,IF('Budget Economico'!$B30=60,'Budget Economico'!F30,IF('Budget Economico'!$B30=75,'Budget Economico'!D30,0))))))</f>
        <v>13000</v>
      </c>
      <c r="N30" s="6">
        <f>+IF('Budget Economico'!$B30=0,'Budget Economico'!O30,IF('Budget Economico'!$B30=15,'Budget Economico'!M30,IF('Budget Economico'!$B30=30,'Budget Economico'!K30,IF('Budget Economico'!$B30=45,'Budget Economico'!I30,IF('Budget Economico'!$B30=60,'Budget Economico'!G30,IF('Budget Economico'!$B30=75,'Budget Economico'!E30,0))))))</f>
        <v>15000</v>
      </c>
      <c r="O30" s="6">
        <f>+IF('Budget Economico'!$B30=0,'Budget Economico'!P30,IF('Budget Economico'!$B30=15,'Budget Economico'!N30,IF('Budget Economico'!$B32=28,'Budget Economico'!L30,IF('Budget Economico'!$B1760,'Budget Economico'!J30,IF('Budget Economico'!$B30=60,'Budget Economico'!H30,IF('Budget Economico'!$B30=75,'Budget Economico'!F30,IF('Budget Economico'!$B30=90,'Budget Economico'!D30,0)))))))</f>
        <v>0</v>
      </c>
    </row>
    <row r="31" spans="2:15" x14ac:dyDescent="0.25">
      <c r="B31" t="str">
        <f>+'Budget Economico'!A31</f>
        <v>Altri costi</v>
      </c>
      <c r="C31" s="6">
        <f>+IF('Budget Economico'!$B31=0,'Budget Economico'!D31,0)</f>
        <v>0</v>
      </c>
      <c r="D31" s="6">
        <f>+IF('Budget Economico'!$B31=0,'Budget Economico'!E31,0)</f>
        <v>0</v>
      </c>
      <c r="E31" s="6">
        <f>+IF('Budget Economico'!$B31=0,'Budget Economico'!F31,IF('Budget Economico'!$B31=15,'Budget Economico'!D31,0))</f>
        <v>0</v>
      </c>
      <c r="F31" s="6">
        <f>+IF('Budget Economico'!$B31=0,'Budget Economico'!G31,IF('Budget Economico'!$B31=15,'Budget Economico'!E31,0))</f>
        <v>0</v>
      </c>
      <c r="G31" s="6">
        <f>+IF('Budget Economico'!$B31=0,'Budget Economico'!H31,IF('Budget Economico'!$B31=15,'Budget Economico'!F31,IF('Budget Economico'!$B31=30,'Budget Economico'!D31,0)))</f>
        <v>0</v>
      </c>
      <c r="H31" s="6">
        <f>+IF('Budget Economico'!$B31=0,'Budget Economico'!I31,IF('Budget Economico'!$B31=15,'Budget Economico'!G31,IF('Budget Economico'!$B31=30,'Budget Economico'!E31,0)))</f>
        <v>0</v>
      </c>
      <c r="I31" s="6">
        <f>+IF('Budget Economico'!$B31=0,'Budget Economico'!J31,IF('Budget Economico'!$B31=15,'Budget Economico'!H31,IF('Budget Economico'!$B31=30,'Budget Economico'!F31,IF('Budget Economico'!$B31=45,'Budget Economico'!D283,0))))</f>
        <v>0</v>
      </c>
      <c r="J31" s="6">
        <f>+IF('Budget Economico'!$B31=0,'Budget Economico'!K31,IF('Budget Economico'!$B31=15,'Budget Economico'!I31,IF('Budget Economico'!$B31=30,'Budget Economico'!G31,IF('Budget Economico'!$B31=45,'Budget Economico'!E31,0))))</f>
        <v>0</v>
      </c>
      <c r="K31" s="6">
        <f>+IF('Budget Economico'!$B31=0,'Budget Economico'!L31,IF('Budget Economico'!$B31=15,'Budget Economico'!J31,IF('Budget Economico'!$B31=30,'Budget Economico'!H31,IF('Budget Economico'!$B31=45,'Budget Economico'!F31,IF('Budget Economico'!$B31=60,'Budget Economico'!D31,0)))))</f>
        <v>1000</v>
      </c>
      <c r="L31" s="6">
        <f>+IF('Budget Economico'!$B31=0,'Budget Economico'!M31,IF('Budget Economico'!$B31=15,'Budget Economico'!K31,IF('Budget Economico'!$B31=30,'Budget Economico'!I31,IF('Budget Economico'!$B31=45,'Budget Economico'!G31,IF('Budget Economico'!$B31=60,'Budget Economico'!E31,0)))))</f>
        <v>2000</v>
      </c>
      <c r="M31" s="6">
        <f>+IF('Budget Economico'!$B31=0,'Budget Economico'!N31,IF('Budget Economico'!$B31=15,'Budget Economico'!L31,IF('Budget Economico'!$B31=30,'Budget Economico'!J31,IF('Budget Economico'!$B31=45,'Budget Economico'!H31,IF('Budget Economico'!$B31=60,'Budget Economico'!F31,IF('Budget Economico'!$B31=75,'Budget Economico'!D31,0))))))</f>
        <v>3000</v>
      </c>
      <c r="N31" s="6">
        <f>+IF('Budget Economico'!$B31=0,'Budget Economico'!O31,IF('Budget Economico'!$B31=15,'Budget Economico'!M31,IF('Budget Economico'!$B31=30,'Budget Economico'!K31,IF('Budget Economico'!$B31=45,'Budget Economico'!I31,IF('Budget Economico'!$B31=60,'Budget Economico'!G31,IF('Budget Economico'!$B31=75,'Budget Economico'!E31,0))))))</f>
        <v>4000</v>
      </c>
      <c r="O31" s="6">
        <f>+IF('Budget Economico'!$B31=0,'Budget Economico'!P31,IF('Budget Economico'!$B31=15,'Budget Economico'!N31,IF('Budget Economico'!$B33=28,'Budget Economico'!L31,IF('Budget Economico'!$B1761,'Budget Economico'!J31,IF('Budget Economico'!$B31=60,'Budget Economico'!H31,IF('Budget Economico'!$B31=75,'Budget Economico'!F31,IF('Budget Economico'!$B31=90,'Budget Economico'!D31,0)))))))</f>
        <v>5000</v>
      </c>
    </row>
    <row r="32" spans="2:15" x14ac:dyDescent="0.25">
      <c r="B32" t="str">
        <f>+'Budget Economico'!A32</f>
        <v>Altri costi</v>
      </c>
      <c r="C32" s="6">
        <f>+IF('Budget Economico'!$B32=0,'Budget Economico'!D32,0)</f>
        <v>0</v>
      </c>
      <c r="D32" s="6">
        <f>+IF('Budget Economico'!$B32=0,'Budget Economico'!E32,0)</f>
        <v>0</v>
      </c>
      <c r="E32" s="6">
        <f>+IF('Budget Economico'!$B32=0,'Budget Economico'!F32,IF('Budget Economico'!$B32=15,'Budget Economico'!D32,0))</f>
        <v>0</v>
      </c>
      <c r="F32" s="6">
        <f>+IF('Budget Economico'!$B32=0,'Budget Economico'!G32,IF('Budget Economico'!$B32=15,'Budget Economico'!E32,0))</f>
        <v>0</v>
      </c>
      <c r="G32" s="6">
        <f>+IF('Budget Economico'!$B32=0,'Budget Economico'!H32,IF('Budget Economico'!$B32=15,'Budget Economico'!F32,IF('Budget Economico'!$B32=30,'Budget Economico'!D32,0)))</f>
        <v>0</v>
      </c>
      <c r="H32" s="6">
        <f>+IF('Budget Economico'!$B32=0,'Budget Economico'!I32,IF('Budget Economico'!$B32=15,'Budget Economico'!G32,IF('Budget Economico'!$B32=30,'Budget Economico'!E32,0)))</f>
        <v>0</v>
      </c>
      <c r="I32" s="6">
        <f>+IF('Budget Economico'!$B32=0,'Budget Economico'!J32,IF('Budget Economico'!$B32=15,'Budget Economico'!H32,IF('Budget Economico'!$B32=30,'Budget Economico'!F32,IF('Budget Economico'!$B32=45,'Budget Economico'!D284,0))))</f>
        <v>0</v>
      </c>
      <c r="J32" s="6">
        <f>+IF('Budget Economico'!$B32=0,'Budget Economico'!K32,IF('Budget Economico'!$B32=15,'Budget Economico'!I32,IF('Budget Economico'!$B32=30,'Budget Economico'!G32,IF('Budget Economico'!$B32=45,'Budget Economico'!E32,0))))</f>
        <v>0</v>
      </c>
      <c r="K32" s="6">
        <f>+IF('Budget Economico'!$B32=0,'Budget Economico'!L32,IF('Budget Economico'!$B32=15,'Budget Economico'!J32,IF('Budget Economico'!$B32=30,'Budget Economico'!H32,IF('Budget Economico'!$B32=45,'Budget Economico'!F32,IF('Budget Economico'!$B32=60,'Budget Economico'!D32,0)))))</f>
        <v>0</v>
      </c>
      <c r="L32" s="6">
        <f>+IF('Budget Economico'!$B32=0,'Budget Economico'!M32,IF('Budget Economico'!$B32=15,'Budget Economico'!K32,IF('Budget Economico'!$B32=30,'Budget Economico'!I32,IF('Budget Economico'!$B32=45,'Budget Economico'!G32,IF('Budget Economico'!$B32=60,'Budget Economico'!E32,0)))))</f>
        <v>0</v>
      </c>
      <c r="M32" s="6">
        <f>+IF('Budget Economico'!$B32=0,'Budget Economico'!N32,IF('Budget Economico'!$B32=15,'Budget Economico'!L32,IF('Budget Economico'!$B32=30,'Budget Economico'!J32,IF('Budget Economico'!$B32=45,'Budget Economico'!H32,IF('Budget Economico'!$B32=60,'Budget Economico'!F32,IF('Budget Economico'!$B32=75,'Budget Economico'!D32,0))))))</f>
        <v>1000</v>
      </c>
      <c r="N32" s="6">
        <f>+IF('Budget Economico'!$B32=0,'Budget Economico'!O32,IF('Budget Economico'!$B32=15,'Budget Economico'!M32,IF('Budget Economico'!$B32=30,'Budget Economico'!K32,IF('Budget Economico'!$B32=45,'Budget Economico'!I32,IF('Budget Economico'!$B32=60,'Budget Economico'!G32,IF('Budget Economico'!$B32=75,'Budget Economico'!E32,0))))))</f>
        <v>2000</v>
      </c>
      <c r="O32" s="6">
        <f>+IF('Budget Economico'!$B32=0,'Budget Economico'!P32,IF('Budget Economico'!$B32=15,'Budget Economico'!N32,IF('Budget Economico'!$B34=28,'Budget Economico'!L32,IF('Budget Economico'!$B1762,'Budget Economico'!J32,IF('Budget Economico'!$B32=60,'Budget Economico'!H32,IF('Budget Economico'!$B32=75,'Budget Economico'!F32,IF('Budget Economico'!$B32=90,'Budget Economico'!D32,0)))))))</f>
        <v>3000</v>
      </c>
    </row>
    <row r="33" spans="2:15" x14ac:dyDescent="0.25">
      <c r="B33" t="str">
        <f>+'Budget Economico'!A33</f>
        <v>Altri costi</v>
      </c>
      <c r="C33" s="6">
        <f>+IF('Budget Economico'!$B33=0,'Budget Economico'!D33,0)</f>
        <v>1000</v>
      </c>
      <c r="D33" s="6">
        <f>+IF('Budget Economico'!$B33=0,'Budget Economico'!E33,0)</f>
        <v>2000</v>
      </c>
      <c r="E33" s="6">
        <f>+IF('Budget Economico'!$B33=0,'Budget Economico'!F33,IF('Budget Economico'!$B33=15,'Budget Economico'!D33,0))</f>
        <v>3000</v>
      </c>
      <c r="F33" s="6">
        <f>+IF('Budget Economico'!$B33=0,'Budget Economico'!G33,IF('Budget Economico'!$B33=15,'Budget Economico'!E33,0))</f>
        <v>4000</v>
      </c>
      <c r="G33" s="6">
        <f>+IF('Budget Economico'!$B33=0,'Budget Economico'!H33,IF('Budget Economico'!$B33=15,'Budget Economico'!F33,IF('Budget Economico'!$B33=30,'Budget Economico'!D33,0)))</f>
        <v>5000</v>
      </c>
      <c r="H33" s="6">
        <f>+IF('Budget Economico'!$B33=0,'Budget Economico'!I33,IF('Budget Economico'!$B33=15,'Budget Economico'!G33,IF('Budget Economico'!$B33=30,'Budget Economico'!E33,0)))</f>
        <v>6000</v>
      </c>
      <c r="I33" s="6">
        <f>+IF('Budget Economico'!$B33=0,'Budget Economico'!J33,IF('Budget Economico'!$B33=15,'Budget Economico'!H33,IF('Budget Economico'!$B33=30,'Budget Economico'!F33,IF('Budget Economico'!$B33=45,'Budget Economico'!D285,0))))</f>
        <v>7000</v>
      </c>
      <c r="J33" s="6">
        <f>+IF('Budget Economico'!$B33=0,'Budget Economico'!K33,IF('Budget Economico'!$B33=15,'Budget Economico'!I33,IF('Budget Economico'!$B33=30,'Budget Economico'!G33,IF('Budget Economico'!$B33=45,'Budget Economico'!E33,0))))</f>
        <v>8000</v>
      </c>
      <c r="K33" s="6">
        <f>+IF('Budget Economico'!$B33=0,'Budget Economico'!L33,IF('Budget Economico'!$B33=15,'Budget Economico'!J33,IF('Budget Economico'!$B33=30,'Budget Economico'!H33,IF('Budget Economico'!$B33=45,'Budget Economico'!F33,IF('Budget Economico'!$B33=60,'Budget Economico'!D33,0)))))</f>
        <v>9000</v>
      </c>
      <c r="L33" s="6">
        <f>+IF('Budget Economico'!$B33=0,'Budget Economico'!M33,IF('Budget Economico'!$B33=15,'Budget Economico'!K33,IF('Budget Economico'!$B33=30,'Budget Economico'!I33,IF('Budget Economico'!$B33=45,'Budget Economico'!G33,IF('Budget Economico'!$B33=60,'Budget Economico'!E33,0)))))</f>
        <v>10000</v>
      </c>
      <c r="M33" s="6">
        <f>+IF('Budget Economico'!$B33=0,'Budget Economico'!N33,IF('Budget Economico'!$B33=15,'Budget Economico'!L33,IF('Budget Economico'!$B33=30,'Budget Economico'!J33,IF('Budget Economico'!$B33=45,'Budget Economico'!H33,IF('Budget Economico'!$B33=60,'Budget Economico'!F33,IF('Budget Economico'!$B33=75,'Budget Economico'!D33,0))))))</f>
        <v>11000</v>
      </c>
      <c r="N33" s="6">
        <f>+IF('Budget Economico'!$B33=0,'Budget Economico'!O33,IF('Budget Economico'!$B33=15,'Budget Economico'!M33,IF('Budget Economico'!$B33=30,'Budget Economico'!K33,IF('Budget Economico'!$B33=45,'Budget Economico'!I33,IF('Budget Economico'!$B33=60,'Budget Economico'!G33,IF('Budget Economico'!$B33=75,'Budget Economico'!E33,0))))))</f>
        <v>12000</v>
      </c>
      <c r="O33" s="6">
        <f>+IF('Budget Economico'!$B33=0,'Budget Economico'!P33,IF('Budget Economico'!$B33=15,'Budget Economico'!N33,IF('Budget Economico'!$B35=28,'Budget Economico'!L33,IF('Budget Economico'!$B1763,'Budget Economico'!J33,IF('Budget Economico'!$B33=60,'Budget Economico'!H33,IF('Budget Economico'!$B33=75,'Budget Economico'!F33,IF('Budget Economico'!$B33=90,'Budget Economico'!D33,0)))))))</f>
        <v>13000</v>
      </c>
    </row>
    <row r="34" spans="2:15" x14ac:dyDescent="0.25">
      <c r="B34" t="str">
        <f>+'Budget Economico'!A34</f>
        <v>Altri costi</v>
      </c>
      <c r="C34" s="6">
        <f>+IF('Budget Economico'!$B34=0,'Budget Economico'!D34,0)</f>
        <v>0</v>
      </c>
      <c r="D34" s="6">
        <f>+IF('Budget Economico'!$B34=0,'Budget Economico'!E34,0)</f>
        <v>0</v>
      </c>
      <c r="E34" s="6">
        <f>+IF('Budget Economico'!$B34=0,'Budget Economico'!F34,IF('Budget Economico'!$B34=15,'Budget Economico'!D34,0))</f>
        <v>0</v>
      </c>
      <c r="F34" s="6">
        <f>+IF('Budget Economico'!$B34=0,'Budget Economico'!G34,IF('Budget Economico'!$B34=15,'Budget Economico'!E34,0))</f>
        <v>0</v>
      </c>
      <c r="G34" s="6">
        <f>+IF('Budget Economico'!$B34=0,'Budget Economico'!H34,IF('Budget Economico'!$B34=15,'Budget Economico'!F34,IF('Budget Economico'!$B34=30,'Budget Economico'!D34,0)))</f>
        <v>0</v>
      </c>
      <c r="H34" s="6">
        <f>+IF('Budget Economico'!$B34=0,'Budget Economico'!I34,IF('Budget Economico'!$B34=15,'Budget Economico'!G34,IF('Budget Economico'!$B34=30,'Budget Economico'!E34,0)))</f>
        <v>0</v>
      </c>
      <c r="I34" s="6">
        <f>+IF('Budget Economico'!$B34=0,'Budget Economico'!J34,IF('Budget Economico'!$B34=15,'Budget Economico'!H34,IF('Budget Economico'!$B34=30,'Budget Economico'!F34,IF('Budget Economico'!$B34=45,'Budget Economico'!D286,0))))</f>
        <v>0</v>
      </c>
      <c r="J34" s="6">
        <f>+IF('Budget Economico'!$B34=0,'Budget Economico'!K34,IF('Budget Economico'!$B34=15,'Budget Economico'!I34,IF('Budget Economico'!$B34=30,'Budget Economico'!G34,IF('Budget Economico'!$B34=45,'Budget Economico'!E34,0))))</f>
        <v>0</v>
      </c>
      <c r="K34" s="6">
        <f>+IF('Budget Economico'!$B34=0,'Budget Economico'!L34,IF('Budget Economico'!$B34=15,'Budget Economico'!J34,IF('Budget Economico'!$B34=30,'Budget Economico'!H34,IF('Budget Economico'!$B34=45,'Budget Economico'!F34,IF('Budget Economico'!$B34=60,'Budget Economico'!D34,0)))))</f>
        <v>0</v>
      </c>
      <c r="L34" s="6">
        <f>+IF('Budget Economico'!$B34=0,'Budget Economico'!M34,IF('Budget Economico'!$B34=15,'Budget Economico'!K34,IF('Budget Economico'!$B34=30,'Budget Economico'!I34,IF('Budget Economico'!$B34=45,'Budget Economico'!G34,IF('Budget Economico'!$B34=60,'Budget Economico'!E34,0)))))</f>
        <v>0</v>
      </c>
      <c r="M34" s="6">
        <f>+IF('Budget Economico'!$B34=0,'Budget Economico'!N34,IF('Budget Economico'!$B34=15,'Budget Economico'!L34,IF('Budget Economico'!$B34=30,'Budget Economico'!J34,IF('Budget Economico'!$B34=45,'Budget Economico'!H34,IF('Budget Economico'!$B34=60,'Budget Economico'!F34,IF('Budget Economico'!$B34=75,'Budget Economico'!D34,0))))))</f>
        <v>0</v>
      </c>
      <c r="N34" s="6">
        <f>+IF('Budget Economico'!$B34=0,'Budget Economico'!O34,IF('Budget Economico'!$B34=15,'Budget Economico'!M34,IF('Budget Economico'!$B34=30,'Budget Economico'!K34,IF('Budget Economico'!$B34=45,'Budget Economico'!I34,IF('Budget Economico'!$B34=60,'Budget Economico'!G34,IF('Budget Economico'!$B34=75,'Budget Economico'!E34,0))))))</f>
        <v>0</v>
      </c>
      <c r="O34" s="6">
        <f>+IF('Budget Economico'!$B34=0,'Budget Economico'!P34,IF('Budget Economico'!$B34=15,'Budget Economico'!N34,IF('Budget Economico'!$B36=28,'Budget Economico'!L34,IF('Budget Economico'!$B1764,'Budget Economico'!J34,IF('Budget Economico'!$B34=60,'Budget Economico'!H34,IF('Budget Economico'!$B34=75,'Budget Economico'!F34,IF('Budget Economico'!$B34=90,'Budget Economico'!D34,0)))))))</f>
        <v>1000</v>
      </c>
    </row>
    <row r="35" spans="2:15" x14ac:dyDescent="0.25">
      <c r="B35" t="str">
        <f>+'Budget Economico'!A35</f>
        <v>Altri costi</v>
      </c>
      <c r="C35" s="6">
        <f>+IF('Budget Economico'!$B35=0,'Budget Economico'!D35,0)</f>
        <v>0</v>
      </c>
      <c r="D35" s="6">
        <f>+IF('Budget Economico'!$B35=0,'Budget Economico'!E35,0)</f>
        <v>0</v>
      </c>
      <c r="E35" s="6">
        <f>+IF('Budget Economico'!$B35=0,'Budget Economico'!F35,IF('Budget Economico'!$B35=15,'Budget Economico'!D35,0))</f>
        <v>0</v>
      </c>
      <c r="F35" s="6">
        <f>+IF('Budget Economico'!$B35=0,'Budget Economico'!G35,IF('Budget Economico'!$B35=15,'Budget Economico'!E35,0))</f>
        <v>0</v>
      </c>
      <c r="G35" s="6">
        <f>+IF('Budget Economico'!$B35=0,'Budget Economico'!H35,IF('Budget Economico'!$B35=15,'Budget Economico'!F35,IF('Budget Economico'!$B35=30,'Budget Economico'!D35,0)))</f>
        <v>0</v>
      </c>
      <c r="H35" s="6">
        <f>+IF('Budget Economico'!$B35=0,'Budget Economico'!I35,IF('Budget Economico'!$B35=15,'Budget Economico'!G35,IF('Budget Economico'!$B35=30,'Budget Economico'!E35,0)))</f>
        <v>0</v>
      </c>
      <c r="I35" s="6">
        <f>+IF('Budget Economico'!$B35=0,'Budget Economico'!J35,IF('Budget Economico'!$B35=15,'Budget Economico'!H35,IF('Budget Economico'!$B35=30,'Budget Economico'!F35,IF('Budget Economico'!$B35=45,'Budget Economico'!D287,0))))</f>
        <v>0</v>
      </c>
      <c r="J35" s="6">
        <f>+IF('Budget Economico'!$B35=0,'Budget Economico'!K35,IF('Budget Economico'!$B35=15,'Budget Economico'!I35,IF('Budget Economico'!$B35=30,'Budget Economico'!G35,IF('Budget Economico'!$B35=45,'Budget Economico'!E35,0))))</f>
        <v>0</v>
      </c>
      <c r="K35" s="6">
        <f>+IF('Budget Economico'!$B35=0,'Budget Economico'!L35,IF('Budget Economico'!$B35=15,'Budget Economico'!J35,IF('Budget Economico'!$B35=30,'Budget Economico'!H35,IF('Budget Economico'!$B35=45,'Budget Economico'!F35,IF('Budget Economico'!$B35=60,'Budget Economico'!D35,0)))))</f>
        <v>0</v>
      </c>
      <c r="L35" s="6">
        <f>+IF('Budget Economico'!$B35=0,'Budget Economico'!M35,IF('Budget Economico'!$B35=15,'Budget Economico'!K35,IF('Budget Economico'!$B35=30,'Budget Economico'!I35,IF('Budget Economico'!$B35=45,'Budget Economico'!G35,IF('Budget Economico'!$B35=60,'Budget Economico'!E35,0)))))</f>
        <v>0</v>
      </c>
      <c r="M35" s="6">
        <f>+IF('Budget Economico'!$B35=0,'Budget Economico'!N35,IF('Budget Economico'!$B35=15,'Budget Economico'!L35,IF('Budget Economico'!$B35=30,'Budget Economico'!J35,IF('Budget Economico'!$B35=45,'Budget Economico'!H35,IF('Budget Economico'!$B35=60,'Budget Economico'!F35,IF('Budget Economico'!$B35=75,'Budget Economico'!D35,0))))))</f>
        <v>0</v>
      </c>
      <c r="N35" s="6">
        <f>+IF('Budget Economico'!$B35=0,'Budget Economico'!O35,IF('Budget Economico'!$B35=15,'Budget Economico'!M35,IF('Budget Economico'!$B35=30,'Budget Economico'!K35,IF('Budget Economico'!$B35=45,'Budget Economico'!I35,IF('Budget Economico'!$B35=60,'Budget Economico'!G35,IF('Budget Economico'!$B35=75,'Budget Economico'!E35,0))))))</f>
        <v>0</v>
      </c>
      <c r="O35" s="6">
        <f>+IF('Budget Economico'!$B35=0,'Budget Economico'!P35,IF('Budget Economico'!$B35=15,'Budget Economico'!N35,IF('Budget Economico'!$B37=28,'Budget Economico'!L35,IF('Budget Economico'!$B1765,'Budget Economico'!J35,IF('Budget Economico'!$B35=60,'Budget Economico'!H35,IF('Budget Economico'!$B35=75,'Budget Economico'!F35,IF('Budget Economico'!$B35=90,'Budget Economico'!D35,0)))))))</f>
        <v>1000</v>
      </c>
    </row>
    <row r="36" spans="2:15" x14ac:dyDescent="0.25">
      <c r="B36" t="str">
        <f>+'Budget Economico'!A36</f>
        <v>Altri costi</v>
      </c>
      <c r="C36" s="6">
        <f>+IF('Budget Economico'!$B36=0,'Budget Economico'!D36,0)</f>
        <v>0</v>
      </c>
      <c r="D36" s="6">
        <f>+IF('Budget Economico'!$B36=0,'Budget Economico'!E36,0)</f>
        <v>0</v>
      </c>
      <c r="E36" s="6">
        <f>+IF('Budget Economico'!$B36=0,'Budget Economico'!F36,IF('Budget Economico'!$B36=15,'Budget Economico'!D36,0))</f>
        <v>0</v>
      </c>
      <c r="F36" s="6">
        <f>+IF('Budget Economico'!$B36=0,'Budget Economico'!G36,IF('Budget Economico'!$B36=15,'Budget Economico'!E36,0))</f>
        <v>0</v>
      </c>
      <c r="G36" s="6">
        <f>+IF('Budget Economico'!$B36=0,'Budget Economico'!H36,IF('Budget Economico'!$B36=15,'Budget Economico'!F36,IF('Budget Economico'!$B36=30,'Budget Economico'!D36,0)))</f>
        <v>0</v>
      </c>
      <c r="H36" s="6">
        <f>+IF('Budget Economico'!$B36=0,'Budget Economico'!I36,IF('Budget Economico'!$B36=15,'Budget Economico'!G36,IF('Budget Economico'!$B36=30,'Budget Economico'!E36,0)))</f>
        <v>0</v>
      </c>
      <c r="I36" s="6">
        <f>+IF('Budget Economico'!$B36=0,'Budget Economico'!J36,IF('Budget Economico'!$B36=15,'Budget Economico'!H36,IF('Budget Economico'!$B36=30,'Budget Economico'!F36,IF('Budget Economico'!$B36=45,'Budget Economico'!D288,0))))</f>
        <v>0</v>
      </c>
      <c r="J36" s="6">
        <f>+IF('Budget Economico'!$B36=0,'Budget Economico'!K36,IF('Budget Economico'!$B36=15,'Budget Economico'!I36,IF('Budget Economico'!$B36=30,'Budget Economico'!G36,IF('Budget Economico'!$B36=45,'Budget Economico'!E36,0))))</f>
        <v>0</v>
      </c>
      <c r="K36" s="6">
        <f>+IF('Budget Economico'!$B36=0,'Budget Economico'!L36,IF('Budget Economico'!$B36=15,'Budget Economico'!J36,IF('Budget Economico'!$B36=30,'Budget Economico'!H36,IF('Budget Economico'!$B36=45,'Budget Economico'!F36,IF('Budget Economico'!$B36=60,'Budget Economico'!D36,0)))))</f>
        <v>0</v>
      </c>
      <c r="L36" s="6">
        <f>+IF('Budget Economico'!$B36=0,'Budget Economico'!M36,IF('Budget Economico'!$B36=15,'Budget Economico'!K36,IF('Budget Economico'!$B36=30,'Budget Economico'!I36,IF('Budget Economico'!$B36=45,'Budget Economico'!G36,IF('Budget Economico'!$B36=60,'Budget Economico'!E36,0)))))</f>
        <v>0</v>
      </c>
      <c r="M36" s="6">
        <f>+IF('Budget Economico'!$B36=0,'Budget Economico'!N36,IF('Budget Economico'!$B36=15,'Budget Economico'!L36,IF('Budget Economico'!$B36=30,'Budget Economico'!J36,IF('Budget Economico'!$B36=45,'Budget Economico'!H36,IF('Budget Economico'!$B36=60,'Budget Economico'!F36,IF('Budget Economico'!$B36=75,'Budget Economico'!D36,0))))))</f>
        <v>0</v>
      </c>
      <c r="N36" s="6">
        <f>+IF('Budget Economico'!$B36=0,'Budget Economico'!O36,IF('Budget Economico'!$B36=15,'Budget Economico'!M36,IF('Budget Economico'!$B36=30,'Budget Economico'!K36,IF('Budget Economico'!$B36=45,'Budget Economico'!I36,IF('Budget Economico'!$B36=60,'Budget Economico'!G36,IF('Budget Economico'!$B36=75,'Budget Economico'!E36,0))))))</f>
        <v>0</v>
      </c>
      <c r="O36" s="6">
        <f>+IF('Budget Economico'!$B36=0,'Budget Economico'!P36,IF('Budget Economico'!$B36=15,'Budget Economico'!N36,IF('Budget Economico'!$B38=28,'Budget Economico'!L36,IF('Budget Economico'!$B1766,'Budget Economico'!J36,IF('Budget Economico'!$B36=60,'Budget Economico'!H36,IF('Budget Economico'!$B36=75,'Budget Economico'!F36,IF('Budget Economico'!$B36=90,'Budget Economico'!D36,0)))))))</f>
        <v>1000</v>
      </c>
    </row>
    <row r="37" spans="2:15" x14ac:dyDescent="0.25">
      <c r="B37" t="str">
        <f>+'Budget Economico'!A37</f>
        <v>Altri costi</v>
      </c>
      <c r="C37" s="6">
        <f>+IF('Budget Economico'!$B37=0,'Budget Economico'!D37,0)</f>
        <v>0</v>
      </c>
      <c r="D37" s="6">
        <f>+IF('Budget Economico'!$B37=0,'Budget Economico'!E37,0)</f>
        <v>0</v>
      </c>
      <c r="E37" s="6">
        <f>+IF('Budget Economico'!$B37=0,'Budget Economico'!F37,IF('Budget Economico'!$B37=15,'Budget Economico'!D37,0))</f>
        <v>0</v>
      </c>
      <c r="F37" s="6">
        <f>+IF('Budget Economico'!$B37=0,'Budget Economico'!G37,IF('Budget Economico'!$B37=15,'Budget Economico'!E37,0))</f>
        <v>0</v>
      </c>
      <c r="G37" s="6">
        <f>+IF('Budget Economico'!$B37=0,'Budget Economico'!H37,IF('Budget Economico'!$B37=15,'Budget Economico'!F37,IF('Budget Economico'!$B37=30,'Budget Economico'!D37,0)))</f>
        <v>0</v>
      </c>
      <c r="H37" s="6">
        <f>+IF('Budget Economico'!$B37=0,'Budget Economico'!I37,IF('Budget Economico'!$B37=15,'Budget Economico'!G37,IF('Budget Economico'!$B37=30,'Budget Economico'!E37,0)))</f>
        <v>0</v>
      </c>
      <c r="I37" s="6">
        <f>+IF('Budget Economico'!$B37=0,'Budget Economico'!J37,IF('Budget Economico'!$B37=15,'Budget Economico'!H37,IF('Budget Economico'!$B37=30,'Budget Economico'!F37,IF('Budget Economico'!$B37=45,'Budget Economico'!D289,0))))</f>
        <v>0</v>
      </c>
      <c r="J37" s="6">
        <f>+IF('Budget Economico'!$B37=0,'Budget Economico'!K37,IF('Budget Economico'!$B37=15,'Budget Economico'!I37,IF('Budget Economico'!$B37=30,'Budget Economico'!G37,IF('Budget Economico'!$B37=45,'Budget Economico'!E37,0))))</f>
        <v>0</v>
      </c>
      <c r="K37" s="6">
        <f>+IF('Budget Economico'!$B37=0,'Budget Economico'!L37,IF('Budget Economico'!$B37=15,'Budget Economico'!J37,IF('Budget Economico'!$B37=30,'Budget Economico'!H37,IF('Budget Economico'!$B37=45,'Budget Economico'!F37,IF('Budget Economico'!$B37=60,'Budget Economico'!D37,0)))))</f>
        <v>0</v>
      </c>
      <c r="L37" s="6">
        <f>+IF('Budget Economico'!$B37=0,'Budget Economico'!M37,IF('Budget Economico'!$B37=15,'Budget Economico'!K37,IF('Budget Economico'!$B37=30,'Budget Economico'!I37,IF('Budget Economico'!$B37=45,'Budget Economico'!G37,IF('Budget Economico'!$B37=60,'Budget Economico'!E37,0)))))</f>
        <v>0</v>
      </c>
      <c r="M37" s="6">
        <f>+IF('Budget Economico'!$B37=0,'Budget Economico'!N37,IF('Budget Economico'!$B37=15,'Budget Economico'!L37,IF('Budget Economico'!$B37=30,'Budget Economico'!J37,IF('Budget Economico'!$B37=45,'Budget Economico'!H37,IF('Budget Economico'!$B37=60,'Budget Economico'!F37,IF('Budget Economico'!$B37=75,'Budget Economico'!D37,0))))))</f>
        <v>0</v>
      </c>
      <c r="N37" s="6">
        <f>+IF('Budget Economico'!$B37=0,'Budget Economico'!O37,IF('Budget Economico'!$B37=15,'Budget Economico'!M37,IF('Budget Economico'!$B37=30,'Budget Economico'!K37,IF('Budget Economico'!$B37=45,'Budget Economico'!I37,IF('Budget Economico'!$B37=60,'Budget Economico'!G37,IF('Budget Economico'!$B37=75,'Budget Economico'!E37,0))))))</f>
        <v>0</v>
      </c>
      <c r="O37" s="6">
        <f>+IF('Budget Economico'!$B37=0,'Budget Economico'!P37,IF('Budget Economico'!$B37=15,'Budget Economico'!N37,IF('Budget Economico'!$B39=28,'Budget Economico'!L37,IF('Budget Economico'!$B1767,'Budget Economico'!J37,IF('Budget Economico'!$B37=60,'Budget Economico'!H37,IF('Budget Economico'!$B37=75,'Budget Economico'!F37,IF('Budget Economico'!$B37=90,'Budget Economico'!D37,0)))))))</f>
        <v>1000</v>
      </c>
    </row>
    <row r="38" spans="2:15" x14ac:dyDescent="0.25">
      <c r="B38" t="str">
        <f>+'Budget Economico'!A38</f>
        <v>Altri costi</v>
      </c>
      <c r="C38" s="6">
        <f>+IF('Budget Economico'!$B38=0,'Budget Economico'!D38,0)</f>
        <v>0</v>
      </c>
      <c r="D38" s="6">
        <f>+IF('Budget Economico'!$B38=0,'Budget Economico'!E38,0)</f>
        <v>0</v>
      </c>
      <c r="E38" s="6">
        <f>+IF('Budget Economico'!$B38=0,'Budget Economico'!F38,IF('Budget Economico'!$B38=15,'Budget Economico'!D38,0))</f>
        <v>0</v>
      </c>
      <c r="F38" s="6">
        <f>+IF('Budget Economico'!$B38=0,'Budget Economico'!G38,IF('Budget Economico'!$B38=15,'Budget Economico'!E38,0))</f>
        <v>0</v>
      </c>
      <c r="G38" s="6">
        <f>+IF('Budget Economico'!$B38=0,'Budget Economico'!H38,IF('Budget Economico'!$B38=15,'Budget Economico'!F38,IF('Budget Economico'!$B38=30,'Budget Economico'!D38,0)))</f>
        <v>0</v>
      </c>
      <c r="H38" s="6">
        <f>+IF('Budget Economico'!$B38=0,'Budget Economico'!I38,IF('Budget Economico'!$B38=15,'Budget Economico'!G38,IF('Budget Economico'!$B38=30,'Budget Economico'!E38,0)))</f>
        <v>0</v>
      </c>
      <c r="I38" s="6">
        <f>+IF('Budget Economico'!$B38=0,'Budget Economico'!J38,IF('Budget Economico'!$B38=15,'Budget Economico'!H38,IF('Budget Economico'!$B38=30,'Budget Economico'!F38,IF('Budget Economico'!$B38=45,'Budget Economico'!D290,0))))</f>
        <v>0</v>
      </c>
      <c r="J38" s="6">
        <f>+IF('Budget Economico'!$B38=0,'Budget Economico'!K38,IF('Budget Economico'!$B38=15,'Budget Economico'!I38,IF('Budget Economico'!$B38=30,'Budget Economico'!G38,IF('Budget Economico'!$B38=45,'Budget Economico'!E38,0))))</f>
        <v>0</v>
      </c>
      <c r="K38" s="6">
        <f>+IF('Budget Economico'!$B38=0,'Budget Economico'!L38,IF('Budget Economico'!$B38=15,'Budget Economico'!J38,IF('Budget Economico'!$B38=30,'Budget Economico'!H38,IF('Budget Economico'!$B38=45,'Budget Economico'!F38,IF('Budget Economico'!$B38=60,'Budget Economico'!D38,0)))))</f>
        <v>0</v>
      </c>
      <c r="L38" s="6">
        <f>+IF('Budget Economico'!$B38=0,'Budget Economico'!M38,IF('Budget Economico'!$B38=15,'Budget Economico'!K38,IF('Budget Economico'!$B38=30,'Budget Economico'!I38,IF('Budget Economico'!$B38=45,'Budget Economico'!G38,IF('Budget Economico'!$B38=60,'Budget Economico'!E38,0)))))</f>
        <v>0</v>
      </c>
      <c r="M38" s="6">
        <f>+IF('Budget Economico'!$B38=0,'Budget Economico'!N38,IF('Budget Economico'!$B38=15,'Budget Economico'!L38,IF('Budget Economico'!$B38=30,'Budget Economico'!J38,IF('Budget Economico'!$B38=45,'Budget Economico'!H38,IF('Budget Economico'!$B38=60,'Budget Economico'!F38,IF('Budget Economico'!$B38=75,'Budget Economico'!D38,0))))))</f>
        <v>0</v>
      </c>
      <c r="N38" s="6">
        <f>+IF('Budget Economico'!$B38=0,'Budget Economico'!O38,IF('Budget Economico'!$B38=15,'Budget Economico'!M38,IF('Budget Economico'!$B38=30,'Budget Economico'!K38,IF('Budget Economico'!$B38=45,'Budget Economico'!I38,IF('Budget Economico'!$B38=60,'Budget Economico'!G38,IF('Budget Economico'!$B38=75,'Budget Economico'!E38,0))))))</f>
        <v>0</v>
      </c>
      <c r="O38" s="6">
        <f>+IF('Budget Economico'!$B38=0,'Budget Economico'!P38,IF('Budget Economico'!$B38=15,'Budget Economico'!N38,IF('Budget Economico'!$B40=28,'Budget Economico'!L38,IF('Budget Economico'!$B1768,'Budget Economico'!J38,IF('Budget Economico'!$B38=60,'Budget Economico'!H38,IF('Budget Economico'!$B38=75,'Budget Economico'!F38,IF('Budget Economico'!$B38=90,'Budget Economico'!D38,0)))))))</f>
        <v>1000</v>
      </c>
    </row>
    <row r="39" spans="2:15" x14ac:dyDescent="0.25">
      <c r="B39" t="str">
        <f>+'Budget Economico'!A39</f>
        <v>Altri costi</v>
      </c>
      <c r="C39" s="6">
        <f>+IF('Budget Economico'!$B39=0,'Budget Economico'!D39,0)</f>
        <v>1000</v>
      </c>
      <c r="D39" s="6">
        <f>+IF('Budget Economico'!$B39=0,'Budget Economico'!E39,0)</f>
        <v>2000</v>
      </c>
      <c r="E39" s="6">
        <f>+IF('Budget Economico'!$B39=0,'Budget Economico'!F39,IF('Budget Economico'!$B39=15,'Budget Economico'!D39,0))</f>
        <v>3000</v>
      </c>
      <c r="F39" s="6">
        <f>+IF('Budget Economico'!$B39=0,'Budget Economico'!G39,IF('Budget Economico'!$B39=15,'Budget Economico'!E39,0))</f>
        <v>4000</v>
      </c>
      <c r="G39" s="6">
        <f>+IF('Budget Economico'!$B39=0,'Budget Economico'!H39,IF('Budget Economico'!$B39=15,'Budget Economico'!F39,IF('Budget Economico'!$B39=30,'Budget Economico'!D39,0)))</f>
        <v>5000</v>
      </c>
      <c r="H39" s="6">
        <f>+IF('Budget Economico'!$B39=0,'Budget Economico'!I39,IF('Budget Economico'!$B39=15,'Budget Economico'!G39,IF('Budget Economico'!$B39=30,'Budget Economico'!E39,0)))</f>
        <v>6000</v>
      </c>
      <c r="I39" s="6">
        <f>+IF('Budget Economico'!$B39=0,'Budget Economico'!J39,IF('Budget Economico'!$B39=15,'Budget Economico'!H39,IF('Budget Economico'!$B39=30,'Budget Economico'!F39,IF('Budget Economico'!$B39=45,'Budget Economico'!D291,0))))</f>
        <v>7000</v>
      </c>
      <c r="J39" s="6">
        <f>+IF('Budget Economico'!$B39=0,'Budget Economico'!K39,IF('Budget Economico'!$B39=15,'Budget Economico'!I39,IF('Budget Economico'!$B39=30,'Budget Economico'!G39,IF('Budget Economico'!$B39=45,'Budget Economico'!E39,0))))</f>
        <v>8000</v>
      </c>
      <c r="K39" s="6">
        <f>+IF('Budget Economico'!$B39=0,'Budget Economico'!L39,IF('Budget Economico'!$B39=15,'Budget Economico'!J39,IF('Budget Economico'!$B39=30,'Budget Economico'!H39,IF('Budget Economico'!$B39=45,'Budget Economico'!F39,IF('Budget Economico'!$B39=60,'Budget Economico'!D39,0)))))</f>
        <v>9000</v>
      </c>
      <c r="L39" s="6">
        <f>+IF('Budget Economico'!$B39=0,'Budget Economico'!M39,IF('Budget Economico'!$B39=15,'Budget Economico'!K39,IF('Budget Economico'!$B39=30,'Budget Economico'!I39,IF('Budget Economico'!$B39=45,'Budget Economico'!G39,IF('Budget Economico'!$B39=60,'Budget Economico'!E39,0)))))</f>
        <v>10000</v>
      </c>
      <c r="M39" s="6">
        <f>+IF('Budget Economico'!$B39=0,'Budget Economico'!N39,IF('Budget Economico'!$B39=15,'Budget Economico'!L39,IF('Budget Economico'!$B39=30,'Budget Economico'!J39,IF('Budget Economico'!$B39=45,'Budget Economico'!H39,IF('Budget Economico'!$B39=60,'Budget Economico'!F39,IF('Budget Economico'!$B39=75,'Budget Economico'!D39,0))))))</f>
        <v>11000</v>
      </c>
      <c r="N39" s="6">
        <f>+IF('Budget Economico'!$B39=0,'Budget Economico'!O39,IF('Budget Economico'!$B39=15,'Budget Economico'!M39,IF('Budget Economico'!$B39=30,'Budget Economico'!K39,IF('Budget Economico'!$B39=45,'Budget Economico'!I39,IF('Budget Economico'!$B39=60,'Budget Economico'!G39,IF('Budget Economico'!$B39=75,'Budget Economico'!E39,0))))))</f>
        <v>12000</v>
      </c>
      <c r="O39" s="6">
        <f>+IF('Budget Economico'!$B39=0,'Budget Economico'!P39,IF('Budget Economico'!$B39=15,'Budget Economico'!N39,IF('Budget Economico'!$B41=28,'Budget Economico'!L39,IF('Budget Economico'!$B1769,'Budget Economico'!J39,IF('Budget Economico'!$B39=60,'Budget Economico'!H39,IF('Budget Economico'!$B39=75,'Budget Economico'!F39,IF('Budget Economico'!$B39=90,'Budget Economico'!D39,0)))))))</f>
        <v>13000</v>
      </c>
    </row>
    <row r="40" spans="2:15" x14ac:dyDescent="0.25">
      <c r="B40" t="str">
        <f>+'Budget Economico'!A40</f>
        <v>Altri costi</v>
      </c>
      <c r="C40" s="6">
        <f>+IF('Budget Economico'!$B40=0,'Budget Economico'!D40,0)</f>
        <v>1000</v>
      </c>
      <c r="D40" s="6">
        <f>+IF('Budget Economico'!$B40=0,'Budget Economico'!E40,0)</f>
        <v>2000</v>
      </c>
      <c r="E40" s="6">
        <f>+IF('Budget Economico'!$B40=0,'Budget Economico'!F40,IF('Budget Economico'!$B40=15,'Budget Economico'!D40,0))</f>
        <v>3000</v>
      </c>
      <c r="F40" s="6">
        <f>+IF('Budget Economico'!$B40=0,'Budget Economico'!G40,IF('Budget Economico'!$B40=15,'Budget Economico'!E40,0))</f>
        <v>4000</v>
      </c>
      <c r="G40" s="6">
        <f>+IF('Budget Economico'!$B40=0,'Budget Economico'!H40,IF('Budget Economico'!$B40=15,'Budget Economico'!F40,IF('Budget Economico'!$B40=30,'Budget Economico'!D40,0)))</f>
        <v>5000</v>
      </c>
      <c r="H40" s="6">
        <f>+IF('Budget Economico'!$B40=0,'Budget Economico'!I40,IF('Budget Economico'!$B40=15,'Budget Economico'!G40,IF('Budget Economico'!$B40=30,'Budget Economico'!E40,0)))</f>
        <v>6000</v>
      </c>
      <c r="I40" s="6">
        <f>+IF('Budget Economico'!$B40=0,'Budget Economico'!J40,IF('Budget Economico'!$B40=15,'Budget Economico'!H40,IF('Budget Economico'!$B40=30,'Budget Economico'!F40,IF('Budget Economico'!$B40=45,'Budget Economico'!D292,0))))</f>
        <v>7000</v>
      </c>
      <c r="J40" s="6">
        <f>+IF('Budget Economico'!$B40=0,'Budget Economico'!K40,IF('Budget Economico'!$B40=15,'Budget Economico'!I40,IF('Budget Economico'!$B40=30,'Budget Economico'!G40,IF('Budget Economico'!$B40=45,'Budget Economico'!E40,0))))</f>
        <v>8000</v>
      </c>
      <c r="K40" s="6">
        <f>+IF('Budget Economico'!$B40=0,'Budget Economico'!L40,IF('Budget Economico'!$B40=15,'Budget Economico'!J40,IF('Budget Economico'!$B40=30,'Budget Economico'!H40,IF('Budget Economico'!$B40=45,'Budget Economico'!F40,IF('Budget Economico'!$B40=60,'Budget Economico'!D40,0)))))</f>
        <v>9000</v>
      </c>
      <c r="L40" s="6">
        <f>+IF('Budget Economico'!$B40=0,'Budget Economico'!M40,IF('Budget Economico'!$B40=15,'Budget Economico'!K40,IF('Budget Economico'!$B40=30,'Budget Economico'!I40,IF('Budget Economico'!$B40=45,'Budget Economico'!G40,IF('Budget Economico'!$B40=60,'Budget Economico'!E40,0)))))</f>
        <v>10000</v>
      </c>
      <c r="M40" s="6">
        <f>+IF('Budget Economico'!$B40=0,'Budget Economico'!N40,IF('Budget Economico'!$B40=15,'Budget Economico'!L40,IF('Budget Economico'!$B40=30,'Budget Economico'!J40,IF('Budget Economico'!$B40=45,'Budget Economico'!H40,IF('Budget Economico'!$B40=60,'Budget Economico'!F40,IF('Budget Economico'!$B40=75,'Budget Economico'!D40,0))))))</f>
        <v>11000</v>
      </c>
      <c r="N40" s="6">
        <f>+IF('Budget Economico'!$B40=0,'Budget Economico'!O40,IF('Budget Economico'!$B40=15,'Budget Economico'!M40,IF('Budget Economico'!$B40=30,'Budget Economico'!K40,IF('Budget Economico'!$B40=45,'Budget Economico'!I40,IF('Budget Economico'!$B40=60,'Budget Economico'!G40,IF('Budget Economico'!$B40=75,'Budget Economico'!E40,0))))))</f>
        <v>12000</v>
      </c>
      <c r="O40" s="6">
        <f>+IF('Budget Economico'!$B40=0,'Budget Economico'!P40,IF('Budget Economico'!$B40=15,'Budget Economico'!N40,IF('Budget Economico'!$B42=28,'Budget Economico'!L40,IF('Budget Economico'!$B1770,'Budget Economico'!J40,IF('Budget Economico'!$B40=60,'Budget Economico'!H40,IF('Budget Economico'!$B40=75,'Budget Economico'!F40,IF('Budget Economico'!$B40=90,'Budget Economico'!D40,0)))))))</f>
        <v>13000</v>
      </c>
    </row>
    <row r="41" spans="2:15" x14ac:dyDescent="0.25">
      <c r="B41" t="str">
        <f>+'Budget Economico'!A41</f>
        <v>Altri costi</v>
      </c>
      <c r="C41" s="6">
        <f>+IF('Budget Economico'!$B41=0,'Budget Economico'!D41,0)</f>
        <v>1000</v>
      </c>
      <c r="D41" s="6">
        <f>+IF('Budget Economico'!$B41=0,'Budget Economico'!E41,0)</f>
        <v>2000</v>
      </c>
      <c r="E41" s="6">
        <f>+IF('Budget Economico'!$B41=0,'Budget Economico'!F41,IF('Budget Economico'!$B41=15,'Budget Economico'!D41,0))</f>
        <v>3000</v>
      </c>
      <c r="F41" s="6">
        <f>+IF('Budget Economico'!$B41=0,'Budget Economico'!G41,IF('Budget Economico'!$B41=15,'Budget Economico'!E41,0))</f>
        <v>4000</v>
      </c>
      <c r="G41" s="6">
        <f>+IF('Budget Economico'!$B41=0,'Budget Economico'!H41,IF('Budget Economico'!$B41=15,'Budget Economico'!F41,IF('Budget Economico'!$B41=30,'Budget Economico'!D41,0)))</f>
        <v>5000</v>
      </c>
      <c r="H41" s="6">
        <f>+IF('Budget Economico'!$B41=0,'Budget Economico'!I41,IF('Budget Economico'!$B41=15,'Budget Economico'!G41,IF('Budget Economico'!$B41=30,'Budget Economico'!E41,0)))</f>
        <v>6000</v>
      </c>
      <c r="I41" s="6">
        <f>+IF('Budget Economico'!$B41=0,'Budget Economico'!J41,IF('Budget Economico'!$B41=15,'Budget Economico'!H41,IF('Budget Economico'!$B41=30,'Budget Economico'!F41,IF('Budget Economico'!$B41=45,'Budget Economico'!D293,0))))</f>
        <v>7000</v>
      </c>
      <c r="J41" s="6">
        <f>+IF('Budget Economico'!$B41=0,'Budget Economico'!K41,IF('Budget Economico'!$B41=15,'Budget Economico'!I41,IF('Budget Economico'!$B41=30,'Budget Economico'!G41,IF('Budget Economico'!$B41=45,'Budget Economico'!E41,0))))</f>
        <v>8000</v>
      </c>
      <c r="K41" s="6">
        <f>+IF('Budget Economico'!$B41=0,'Budget Economico'!L41,IF('Budget Economico'!$B41=15,'Budget Economico'!J41,IF('Budget Economico'!$B41=30,'Budget Economico'!H41,IF('Budget Economico'!$B41=45,'Budget Economico'!F41,IF('Budget Economico'!$B41=60,'Budget Economico'!D41,0)))))</f>
        <v>9000</v>
      </c>
      <c r="L41" s="6">
        <f>+IF('Budget Economico'!$B41=0,'Budget Economico'!M41,IF('Budget Economico'!$B41=15,'Budget Economico'!K41,IF('Budget Economico'!$B41=30,'Budget Economico'!I41,IF('Budget Economico'!$B41=45,'Budget Economico'!G41,IF('Budget Economico'!$B41=60,'Budget Economico'!E41,0)))))</f>
        <v>10000</v>
      </c>
      <c r="M41" s="6">
        <f>+IF('Budget Economico'!$B41=0,'Budget Economico'!N41,IF('Budget Economico'!$B41=15,'Budget Economico'!L41,IF('Budget Economico'!$B41=30,'Budget Economico'!J41,IF('Budget Economico'!$B41=45,'Budget Economico'!H41,IF('Budget Economico'!$B41=60,'Budget Economico'!F41,IF('Budget Economico'!$B41=75,'Budget Economico'!D41,0))))))</f>
        <v>11000</v>
      </c>
      <c r="N41" s="6">
        <f>+IF('Budget Economico'!$B41=0,'Budget Economico'!O41,IF('Budget Economico'!$B41=15,'Budget Economico'!M41,IF('Budget Economico'!$B41=30,'Budget Economico'!K41,IF('Budget Economico'!$B41=45,'Budget Economico'!I41,IF('Budget Economico'!$B41=60,'Budget Economico'!G41,IF('Budget Economico'!$B41=75,'Budget Economico'!E41,0))))))</f>
        <v>12000</v>
      </c>
      <c r="O41" s="6">
        <f>+IF('Budget Economico'!$B41=0,'Budget Economico'!P41,IF('Budget Economico'!$B41=15,'Budget Economico'!N41,IF('Budget Economico'!$B43=28,'Budget Economico'!L41,IF('Budget Economico'!$B1771,'Budget Economico'!J41,IF('Budget Economico'!$B41=60,'Budget Economico'!H41,IF('Budget Economico'!$B41=75,'Budget Economico'!F41,IF('Budget Economico'!$B41=90,'Budget Economico'!D41,0)))))))</f>
        <v>13000</v>
      </c>
    </row>
    <row r="42" spans="2:15" x14ac:dyDescent="0.25">
      <c r="B42" t="str">
        <f>+'Budget Economico'!A42</f>
        <v>Altri costi</v>
      </c>
      <c r="C42" s="6">
        <f>+IF('Budget Economico'!$B42=0,'Budget Economico'!D42,0)</f>
        <v>1000</v>
      </c>
      <c r="D42" s="6">
        <f>+IF('Budget Economico'!$B42=0,'Budget Economico'!E42,0)</f>
        <v>2000</v>
      </c>
      <c r="E42" s="6">
        <f>+IF('Budget Economico'!$B42=0,'Budget Economico'!F42,IF('Budget Economico'!$B42=15,'Budget Economico'!D42,0))</f>
        <v>3000</v>
      </c>
      <c r="F42" s="6">
        <f>+IF('Budget Economico'!$B42=0,'Budget Economico'!G42,IF('Budget Economico'!$B42=15,'Budget Economico'!E42,0))</f>
        <v>4000</v>
      </c>
      <c r="G42" s="6">
        <f>+IF('Budget Economico'!$B42=0,'Budget Economico'!H42,IF('Budget Economico'!$B42=15,'Budget Economico'!F42,IF('Budget Economico'!$B42=30,'Budget Economico'!D42,0)))</f>
        <v>5000</v>
      </c>
      <c r="H42" s="6">
        <f>+IF('Budget Economico'!$B42=0,'Budget Economico'!I42,IF('Budget Economico'!$B42=15,'Budget Economico'!G42,IF('Budget Economico'!$B42=30,'Budget Economico'!E42,0)))</f>
        <v>6000</v>
      </c>
      <c r="I42" s="6">
        <f>+IF('Budget Economico'!$B42=0,'Budget Economico'!J42,IF('Budget Economico'!$B42=15,'Budget Economico'!H42,IF('Budget Economico'!$B42=30,'Budget Economico'!F42,IF('Budget Economico'!$B42=45,'Budget Economico'!D294,0))))</f>
        <v>7000</v>
      </c>
      <c r="J42" s="6">
        <f>+IF('Budget Economico'!$B42=0,'Budget Economico'!K42,IF('Budget Economico'!$B42=15,'Budget Economico'!I42,IF('Budget Economico'!$B42=30,'Budget Economico'!G42,IF('Budget Economico'!$B42=45,'Budget Economico'!E42,0))))</f>
        <v>8000</v>
      </c>
      <c r="K42" s="6">
        <f>+IF('Budget Economico'!$B42=0,'Budget Economico'!L42,IF('Budget Economico'!$B42=15,'Budget Economico'!J42,IF('Budget Economico'!$B42=30,'Budget Economico'!H42,IF('Budget Economico'!$B42=45,'Budget Economico'!F42,IF('Budget Economico'!$B42=60,'Budget Economico'!D42,0)))))</f>
        <v>9000</v>
      </c>
      <c r="L42" s="6">
        <f>+IF('Budget Economico'!$B42=0,'Budget Economico'!M42,IF('Budget Economico'!$B42=15,'Budget Economico'!K42,IF('Budget Economico'!$B42=30,'Budget Economico'!I42,IF('Budget Economico'!$B42=45,'Budget Economico'!G42,IF('Budget Economico'!$B42=60,'Budget Economico'!E42,0)))))</f>
        <v>10000</v>
      </c>
      <c r="M42" s="6">
        <f>+IF('Budget Economico'!$B42=0,'Budget Economico'!N42,IF('Budget Economico'!$B42=15,'Budget Economico'!L42,IF('Budget Economico'!$B42=30,'Budget Economico'!J42,IF('Budget Economico'!$B42=45,'Budget Economico'!H42,IF('Budget Economico'!$B42=60,'Budget Economico'!F42,IF('Budget Economico'!$B42=75,'Budget Economico'!D42,0))))))</f>
        <v>11000</v>
      </c>
      <c r="N42" s="6">
        <f>+IF('Budget Economico'!$B42=0,'Budget Economico'!O42,IF('Budget Economico'!$B42=15,'Budget Economico'!M42,IF('Budget Economico'!$B42=30,'Budget Economico'!K42,IF('Budget Economico'!$B42=45,'Budget Economico'!I42,IF('Budget Economico'!$B42=60,'Budget Economico'!G42,IF('Budget Economico'!$B42=75,'Budget Economico'!E42,0))))))</f>
        <v>12000</v>
      </c>
      <c r="O42" s="6">
        <f>+IF('Budget Economico'!$B42=0,'Budget Economico'!P42,IF('Budget Economico'!$B42=15,'Budget Economico'!N42,IF('Budget Economico'!$B44=28,'Budget Economico'!L42,IF('Budget Economico'!$B1772,'Budget Economico'!J42,IF('Budget Economico'!$B42=60,'Budget Economico'!H42,IF('Budget Economico'!$B42=75,'Budget Economico'!F42,IF('Budget Economico'!$B42=90,'Budget Economico'!D42,0)))))))</f>
        <v>13000</v>
      </c>
    </row>
    <row r="43" spans="2:15" x14ac:dyDescent="0.25">
      <c r="B43" t="str">
        <f>+'Budget Economico'!A43</f>
        <v>Altri costi</v>
      </c>
      <c r="C43" s="6">
        <f>+IF('Budget Economico'!$B43=0,'Budget Economico'!D43,0)</f>
        <v>1000</v>
      </c>
      <c r="D43" s="6">
        <f>+IF('Budget Economico'!$B43=0,'Budget Economico'!E43,0)</f>
        <v>2000</v>
      </c>
      <c r="E43" s="6">
        <f>+IF('Budget Economico'!$B43=0,'Budget Economico'!F43,IF('Budget Economico'!$B43=15,'Budget Economico'!D43,0))</f>
        <v>3000</v>
      </c>
      <c r="F43" s="6">
        <f>+IF('Budget Economico'!$B43=0,'Budget Economico'!G43,IF('Budget Economico'!$B43=15,'Budget Economico'!E43,0))</f>
        <v>4000</v>
      </c>
      <c r="G43" s="6">
        <f>+IF('Budget Economico'!$B43=0,'Budget Economico'!H43,IF('Budget Economico'!$B43=15,'Budget Economico'!F43,IF('Budget Economico'!$B43=30,'Budget Economico'!D43,0)))</f>
        <v>5000</v>
      </c>
      <c r="H43" s="6">
        <f>+IF('Budget Economico'!$B43=0,'Budget Economico'!I43,IF('Budget Economico'!$B43=15,'Budget Economico'!G43,IF('Budget Economico'!$B43=30,'Budget Economico'!E43,0)))</f>
        <v>6000</v>
      </c>
      <c r="I43" s="6">
        <f>+IF('Budget Economico'!$B43=0,'Budget Economico'!J43,IF('Budget Economico'!$B43=15,'Budget Economico'!H43,IF('Budget Economico'!$B43=30,'Budget Economico'!F43,IF('Budget Economico'!$B43=45,'Budget Economico'!D295,0))))</f>
        <v>7000</v>
      </c>
      <c r="J43" s="6">
        <f>+IF('Budget Economico'!$B43=0,'Budget Economico'!K43,IF('Budget Economico'!$B43=15,'Budget Economico'!I43,IF('Budget Economico'!$B43=30,'Budget Economico'!G43,IF('Budget Economico'!$B43=45,'Budget Economico'!E43,0))))</f>
        <v>8000</v>
      </c>
      <c r="K43" s="6">
        <f>+IF('Budget Economico'!$B43=0,'Budget Economico'!L43,IF('Budget Economico'!$B43=15,'Budget Economico'!J43,IF('Budget Economico'!$B43=30,'Budget Economico'!H43,IF('Budget Economico'!$B43=45,'Budget Economico'!F43,IF('Budget Economico'!$B43=60,'Budget Economico'!D43,0)))))</f>
        <v>9000</v>
      </c>
      <c r="L43" s="6">
        <f>+IF('Budget Economico'!$B43=0,'Budget Economico'!M43,IF('Budget Economico'!$B43=15,'Budget Economico'!K43,IF('Budget Economico'!$B43=30,'Budget Economico'!I43,IF('Budget Economico'!$B43=45,'Budget Economico'!G43,IF('Budget Economico'!$B43=60,'Budget Economico'!E43,0)))))</f>
        <v>10000</v>
      </c>
      <c r="M43" s="6">
        <f>+IF('Budget Economico'!$B43=0,'Budget Economico'!N43,IF('Budget Economico'!$B43=15,'Budget Economico'!L43,IF('Budget Economico'!$B43=30,'Budget Economico'!J43,IF('Budget Economico'!$B43=45,'Budget Economico'!H43,IF('Budget Economico'!$B43=60,'Budget Economico'!F43,IF('Budget Economico'!$B43=75,'Budget Economico'!D43,0))))))</f>
        <v>11000</v>
      </c>
      <c r="N43" s="6">
        <f>+IF('Budget Economico'!$B43=0,'Budget Economico'!O43,IF('Budget Economico'!$B43=15,'Budget Economico'!M43,IF('Budget Economico'!$B43=30,'Budget Economico'!K43,IF('Budget Economico'!$B43=45,'Budget Economico'!I43,IF('Budget Economico'!$B43=60,'Budget Economico'!G43,IF('Budget Economico'!$B43=75,'Budget Economico'!E43,0))))))</f>
        <v>12000</v>
      </c>
      <c r="O43" s="6">
        <f>+IF('Budget Economico'!$B43=0,'Budget Economico'!P43,IF('Budget Economico'!$B43=15,'Budget Economico'!N43,IF('Budget Economico'!$B45=28,'Budget Economico'!L43,IF('Budget Economico'!$B1773,'Budget Economico'!J43,IF('Budget Economico'!$B43=60,'Budget Economico'!H43,IF('Budget Economico'!$B43=75,'Budget Economico'!F43,IF('Budget Economico'!$B43=90,'Budget Economico'!D43,0)))))))</f>
        <v>13000</v>
      </c>
    </row>
    <row r="44" spans="2:15" x14ac:dyDescent="0.25">
      <c r="B44" t="str">
        <f>+'Budget Economico'!A44</f>
        <v>Altri costi</v>
      </c>
      <c r="C44" s="6">
        <f>+IF('Budget Economico'!$B44=0,'Budget Economico'!D44,0)</f>
        <v>1000</v>
      </c>
      <c r="D44" s="6">
        <f>+IF('Budget Economico'!$B44=0,'Budget Economico'!E44,0)</f>
        <v>2000</v>
      </c>
      <c r="E44" s="6">
        <f>+IF('Budget Economico'!$B44=0,'Budget Economico'!F44,IF('Budget Economico'!$B44=15,'Budget Economico'!D44,0))</f>
        <v>3000</v>
      </c>
      <c r="F44" s="6">
        <f>+IF('Budget Economico'!$B44=0,'Budget Economico'!G44,IF('Budget Economico'!$B44=15,'Budget Economico'!E44,0))</f>
        <v>4000</v>
      </c>
      <c r="G44" s="6">
        <f>+IF('Budget Economico'!$B44=0,'Budget Economico'!H44,IF('Budget Economico'!$B44=15,'Budget Economico'!F44,IF('Budget Economico'!$B44=30,'Budget Economico'!D44,0)))</f>
        <v>5000</v>
      </c>
      <c r="H44" s="6">
        <f>+IF('Budget Economico'!$B44=0,'Budget Economico'!I44,IF('Budget Economico'!$B44=15,'Budget Economico'!G44,IF('Budget Economico'!$B44=30,'Budget Economico'!E44,0)))</f>
        <v>6000</v>
      </c>
      <c r="I44" s="6">
        <f>+IF('Budget Economico'!$B44=0,'Budget Economico'!J44,IF('Budget Economico'!$B44=15,'Budget Economico'!H44,IF('Budget Economico'!$B44=30,'Budget Economico'!F44,IF('Budget Economico'!$B44=45,'Budget Economico'!D296,0))))</f>
        <v>7000</v>
      </c>
      <c r="J44" s="6">
        <f>+IF('Budget Economico'!$B44=0,'Budget Economico'!K44,IF('Budget Economico'!$B44=15,'Budget Economico'!I44,IF('Budget Economico'!$B44=30,'Budget Economico'!G44,IF('Budget Economico'!$B44=45,'Budget Economico'!E44,0))))</f>
        <v>8000</v>
      </c>
      <c r="K44" s="6">
        <f>+IF('Budget Economico'!$B44=0,'Budget Economico'!L44,IF('Budget Economico'!$B44=15,'Budget Economico'!J44,IF('Budget Economico'!$B44=30,'Budget Economico'!H44,IF('Budget Economico'!$B44=45,'Budget Economico'!F44,IF('Budget Economico'!$B44=60,'Budget Economico'!D44,0)))))</f>
        <v>9000</v>
      </c>
      <c r="L44" s="6">
        <f>+IF('Budget Economico'!$B44=0,'Budget Economico'!M44,IF('Budget Economico'!$B44=15,'Budget Economico'!K44,IF('Budget Economico'!$B44=30,'Budget Economico'!I44,IF('Budget Economico'!$B44=45,'Budget Economico'!G44,IF('Budget Economico'!$B44=60,'Budget Economico'!E44,0)))))</f>
        <v>10000</v>
      </c>
      <c r="M44" s="6">
        <f>+IF('Budget Economico'!$B44=0,'Budget Economico'!N44,IF('Budget Economico'!$B44=15,'Budget Economico'!L44,IF('Budget Economico'!$B44=30,'Budget Economico'!J44,IF('Budget Economico'!$B44=45,'Budget Economico'!H44,IF('Budget Economico'!$B44=60,'Budget Economico'!F44,IF('Budget Economico'!$B44=75,'Budget Economico'!D44,0))))))</f>
        <v>11000</v>
      </c>
      <c r="N44" s="6">
        <f>+IF('Budget Economico'!$B44=0,'Budget Economico'!O44,IF('Budget Economico'!$B44=15,'Budget Economico'!M44,IF('Budget Economico'!$B44=30,'Budget Economico'!K44,IF('Budget Economico'!$B44=45,'Budget Economico'!I44,IF('Budget Economico'!$B44=60,'Budget Economico'!G44,IF('Budget Economico'!$B44=75,'Budget Economico'!E44,0))))))</f>
        <v>12000</v>
      </c>
      <c r="O44" s="6">
        <f>+IF('Budget Economico'!$B44=0,'Budget Economico'!P44,IF('Budget Economico'!$B44=15,'Budget Economico'!N44,IF('Budget Economico'!$B46=28,'Budget Economico'!L44,IF('Budget Economico'!$B1774,'Budget Economico'!J44,IF('Budget Economico'!$B44=60,'Budget Economico'!H44,IF('Budget Economico'!$B44=75,'Budget Economico'!F44,IF('Budget Economico'!$B44=90,'Budget Economico'!D44,0)))))))</f>
        <v>13000</v>
      </c>
    </row>
    <row r="45" spans="2:15" x14ac:dyDescent="0.25">
      <c r="B45" t="str">
        <f>+'Budget Economico'!A45</f>
        <v>Altri costi</v>
      </c>
      <c r="C45" s="6">
        <f>+IF('Budget Economico'!$B45=0,'Budget Economico'!D45,0)</f>
        <v>1000</v>
      </c>
      <c r="D45" s="6">
        <f>+IF('Budget Economico'!$B45=0,'Budget Economico'!E45,0)</f>
        <v>2000</v>
      </c>
      <c r="E45" s="6">
        <f>+IF('Budget Economico'!$B45=0,'Budget Economico'!F45,IF('Budget Economico'!$B45=15,'Budget Economico'!D45,0))</f>
        <v>3000</v>
      </c>
      <c r="F45" s="6">
        <f>+IF('Budget Economico'!$B45=0,'Budget Economico'!G45,IF('Budget Economico'!$B45=15,'Budget Economico'!E45,0))</f>
        <v>4000</v>
      </c>
      <c r="G45" s="6">
        <f>+IF('Budget Economico'!$B45=0,'Budget Economico'!H45,IF('Budget Economico'!$B45=15,'Budget Economico'!F45,IF('Budget Economico'!$B45=30,'Budget Economico'!D45,0)))</f>
        <v>5000</v>
      </c>
      <c r="H45" s="6">
        <f>+IF('Budget Economico'!$B45=0,'Budget Economico'!I45,IF('Budget Economico'!$B45=15,'Budget Economico'!G45,IF('Budget Economico'!$B45=30,'Budget Economico'!E45,0)))</f>
        <v>6000</v>
      </c>
      <c r="I45" s="6">
        <f>+IF('Budget Economico'!$B45=0,'Budget Economico'!J45,IF('Budget Economico'!$B45=15,'Budget Economico'!H45,IF('Budget Economico'!$B45=30,'Budget Economico'!F45,IF('Budget Economico'!$B45=45,'Budget Economico'!D297,0))))</f>
        <v>7000</v>
      </c>
      <c r="J45" s="6">
        <f>+IF('Budget Economico'!$B45=0,'Budget Economico'!K45,IF('Budget Economico'!$B45=15,'Budget Economico'!I45,IF('Budget Economico'!$B45=30,'Budget Economico'!G45,IF('Budget Economico'!$B45=45,'Budget Economico'!E45,0))))</f>
        <v>8000</v>
      </c>
      <c r="K45" s="6">
        <f>+IF('Budget Economico'!$B45=0,'Budget Economico'!L45,IF('Budget Economico'!$B45=15,'Budget Economico'!J45,IF('Budget Economico'!$B45=30,'Budget Economico'!H45,IF('Budget Economico'!$B45=45,'Budget Economico'!F45,IF('Budget Economico'!$B45=60,'Budget Economico'!D45,0)))))</f>
        <v>9000</v>
      </c>
      <c r="L45" s="6">
        <f>+IF('Budget Economico'!$B45=0,'Budget Economico'!M45,IF('Budget Economico'!$B45=15,'Budget Economico'!K45,IF('Budget Economico'!$B45=30,'Budget Economico'!I45,IF('Budget Economico'!$B45=45,'Budget Economico'!G45,IF('Budget Economico'!$B45=60,'Budget Economico'!E45,0)))))</f>
        <v>10000</v>
      </c>
      <c r="M45" s="6">
        <f>+IF('Budget Economico'!$B45=0,'Budget Economico'!N45,IF('Budget Economico'!$B45=15,'Budget Economico'!L45,IF('Budget Economico'!$B45=30,'Budget Economico'!J45,IF('Budget Economico'!$B45=45,'Budget Economico'!H45,IF('Budget Economico'!$B45=60,'Budget Economico'!F45,IF('Budget Economico'!$B45=75,'Budget Economico'!D45,0))))))</f>
        <v>11000</v>
      </c>
      <c r="N45" s="6">
        <f>+IF('Budget Economico'!$B45=0,'Budget Economico'!O45,IF('Budget Economico'!$B45=15,'Budget Economico'!M45,IF('Budget Economico'!$B45=30,'Budget Economico'!K45,IF('Budget Economico'!$B45=45,'Budget Economico'!I45,IF('Budget Economico'!$B45=60,'Budget Economico'!G45,IF('Budget Economico'!$B45=75,'Budget Economico'!E45,0))))))</f>
        <v>12000</v>
      </c>
      <c r="O45" s="6">
        <f>+IF('Budget Economico'!$B45=0,'Budget Economico'!P45,IF('Budget Economico'!$B45=15,'Budget Economico'!N45,IF('Budget Economico'!$B47=28,'Budget Economico'!L45,IF('Budget Economico'!$B1775,'Budget Economico'!J45,IF('Budget Economico'!$B45=60,'Budget Economico'!H45,IF('Budget Economico'!$B45=75,'Budget Economico'!F45,IF('Budget Economico'!$B45=90,'Budget Economico'!D45,0)))))))</f>
        <v>13000</v>
      </c>
    </row>
    <row r="46" spans="2:15" x14ac:dyDescent="0.25">
      <c r="B46" t="str">
        <f>+'Budget Economico'!A46</f>
        <v>Altri costi</v>
      </c>
      <c r="C46" s="6">
        <f>+IF('Budget Economico'!$B46=0,'Budget Economico'!D46,0)</f>
        <v>1000</v>
      </c>
      <c r="D46" s="6">
        <f>+IF('Budget Economico'!$B46=0,'Budget Economico'!E46,0)</f>
        <v>2000</v>
      </c>
      <c r="E46" s="6">
        <f>+IF('Budget Economico'!$B46=0,'Budget Economico'!F46,IF('Budget Economico'!$B46=15,'Budget Economico'!D46,0))</f>
        <v>3000</v>
      </c>
      <c r="F46" s="6">
        <f>+IF('Budget Economico'!$B46=0,'Budget Economico'!G46,IF('Budget Economico'!$B46=15,'Budget Economico'!E46,0))</f>
        <v>4000</v>
      </c>
      <c r="G46" s="6">
        <f>+IF('Budget Economico'!$B46=0,'Budget Economico'!H46,IF('Budget Economico'!$B46=15,'Budget Economico'!F46,IF('Budget Economico'!$B46=30,'Budget Economico'!D46,0)))</f>
        <v>5000</v>
      </c>
      <c r="H46" s="6">
        <f>+IF('Budget Economico'!$B46=0,'Budget Economico'!I46,IF('Budget Economico'!$B46=15,'Budget Economico'!G46,IF('Budget Economico'!$B46=30,'Budget Economico'!E46,0)))</f>
        <v>6000</v>
      </c>
      <c r="I46" s="6">
        <f>+IF('Budget Economico'!$B46=0,'Budget Economico'!J46,IF('Budget Economico'!$B46=15,'Budget Economico'!H46,IF('Budget Economico'!$B46=30,'Budget Economico'!F46,IF('Budget Economico'!$B46=45,'Budget Economico'!D298,0))))</f>
        <v>7000</v>
      </c>
      <c r="J46" s="6">
        <f>+IF('Budget Economico'!$B46=0,'Budget Economico'!K46,IF('Budget Economico'!$B46=15,'Budget Economico'!I46,IF('Budget Economico'!$B46=30,'Budget Economico'!G46,IF('Budget Economico'!$B46=45,'Budget Economico'!E46,0))))</f>
        <v>8000</v>
      </c>
      <c r="K46" s="6">
        <f>+IF('Budget Economico'!$B46=0,'Budget Economico'!L46,IF('Budget Economico'!$B46=15,'Budget Economico'!J46,IF('Budget Economico'!$B46=30,'Budget Economico'!H46,IF('Budget Economico'!$B46=45,'Budget Economico'!F46,IF('Budget Economico'!$B46=60,'Budget Economico'!D46,0)))))</f>
        <v>9000</v>
      </c>
      <c r="L46" s="6">
        <f>+IF('Budget Economico'!$B46=0,'Budget Economico'!M46,IF('Budget Economico'!$B46=15,'Budget Economico'!K46,IF('Budget Economico'!$B46=30,'Budget Economico'!I46,IF('Budget Economico'!$B46=45,'Budget Economico'!G46,IF('Budget Economico'!$B46=60,'Budget Economico'!E46,0)))))</f>
        <v>10000</v>
      </c>
      <c r="M46" s="6">
        <f>+IF('Budget Economico'!$B46=0,'Budget Economico'!N46,IF('Budget Economico'!$B46=15,'Budget Economico'!L46,IF('Budget Economico'!$B46=30,'Budget Economico'!J46,IF('Budget Economico'!$B46=45,'Budget Economico'!H46,IF('Budget Economico'!$B46=60,'Budget Economico'!F46,IF('Budget Economico'!$B46=75,'Budget Economico'!D46,0))))))</f>
        <v>11000</v>
      </c>
      <c r="N46" s="6">
        <f>+IF('Budget Economico'!$B46=0,'Budget Economico'!O46,IF('Budget Economico'!$B46=15,'Budget Economico'!M46,IF('Budget Economico'!$B46=30,'Budget Economico'!K46,IF('Budget Economico'!$B46=45,'Budget Economico'!I46,IF('Budget Economico'!$B46=60,'Budget Economico'!G46,IF('Budget Economico'!$B46=75,'Budget Economico'!E46,0))))))</f>
        <v>12000</v>
      </c>
      <c r="O46" s="6">
        <f>+IF('Budget Economico'!$B46=0,'Budget Economico'!P46,IF('Budget Economico'!$B46=15,'Budget Economico'!N46,IF('Budget Economico'!$B48=28,'Budget Economico'!L46,IF('Budget Economico'!$B1776,'Budget Economico'!J46,IF('Budget Economico'!$B46=60,'Budget Economico'!H46,IF('Budget Economico'!$B46=75,'Budget Economico'!F46,IF('Budget Economico'!$B46=90,'Budget Economico'!D46,0)))))))</f>
        <v>13000</v>
      </c>
    </row>
    <row r="47" spans="2:15" x14ac:dyDescent="0.25">
      <c r="B47" s="4" t="s">
        <v>74</v>
      </c>
      <c r="C47" s="7">
        <f>+SUM(C29:C30)</f>
        <v>0</v>
      </c>
      <c r="D47" s="7">
        <f t="shared" ref="D47:O47" si="15">+SUM(D29:D30)</f>
        <v>0</v>
      </c>
      <c r="E47" s="7">
        <f t="shared" si="15"/>
        <v>1000</v>
      </c>
      <c r="F47" s="7">
        <f t="shared" si="15"/>
        <v>3000</v>
      </c>
      <c r="G47" s="7">
        <f t="shared" si="15"/>
        <v>6000</v>
      </c>
      <c r="H47" s="7">
        <f t="shared" si="15"/>
        <v>10000</v>
      </c>
      <c r="I47" s="7">
        <f t="shared" si="15"/>
        <v>14000</v>
      </c>
      <c r="J47" s="7">
        <f t="shared" si="15"/>
        <v>18000</v>
      </c>
      <c r="K47" s="7">
        <f t="shared" si="15"/>
        <v>22000</v>
      </c>
      <c r="L47" s="7">
        <f t="shared" si="15"/>
        <v>26000</v>
      </c>
      <c r="M47" s="7">
        <f t="shared" si="15"/>
        <v>30000</v>
      </c>
      <c r="N47" s="7">
        <f t="shared" si="15"/>
        <v>34000</v>
      </c>
      <c r="O47" s="7">
        <f t="shared" si="15"/>
        <v>21000</v>
      </c>
    </row>
    <row r="48" spans="2:15" x14ac:dyDescent="0.25">
      <c r="B48" s="4" t="s">
        <v>75</v>
      </c>
      <c r="C48" s="7">
        <f>+SUM(C31:C46)</f>
        <v>9000</v>
      </c>
      <c r="D48" s="7">
        <f t="shared" ref="D48:O48" si="16">+SUM(D31:D46)</f>
        <v>18000</v>
      </c>
      <c r="E48" s="7">
        <f t="shared" si="16"/>
        <v>27000</v>
      </c>
      <c r="F48" s="7">
        <f t="shared" si="16"/>
        <v>36000</v>
      </c>
      <c r="G48" s="7">
        <f t="shared" si="16"/>
        <v>45000</v>
      </c>
      <c r="H48" s="7">
        <f t="shared" si="16"/>
        <v>54000</v>
      </c>
      <c r="I48" s="7">
        <f t="shared" si="16"/>
        <v>63000</v>
      </c>
      <c r="J48" s="7">
        <f t="shared" si="16"/>
        <v>72000</v>
      </c>
      <c r="K48" s="7">
        <f t="shared" si="16"/>
        <v>82000</v>
      </c>
      <c r="L48" s="7">
        <f t="shared" si="16"/>
        <v>92000</v>
      </c>
      <c r="M48" s="7">
        <f t="shared" si="16"/>
        <v>103000</v>
      </c>
      <c r="N48" s="7">
        <f t="shared" si="16"/>
        <v>114000</v>
      </c>
      <c r="O48" s="7">
        <f t="shared" si="16"/>
        <v>130000</v>
      </c>
    </row>
    <row r="50" spans="2:15" s="12" customFormat="1" x14ac:dyDescent="0.25">
      <c r="B50" s="12" t="s">
        <v>35</v>
      </c>
      <c r="C50" s="12" t="str">
        <f>+C28</f>
        <v>1-7 gen</v>
      </c>
      <c r="D50" s="12" t="str">
        <f t="shared" ref="D50:O50" si="17">+D28</f>
        <v>8-14 gen</v>
      </c>
      <c r="E50" s="12" t="str">
        <f t="shared" si="17"/>
        <v>15-21 gen</v>
      </c>
      <c r="F50" s="12" t="str">
        <f t="shared" si="17"/>
        <v>22-28 gen</v>
      </c>
      <c r="G50" s="12" t="str">
        <f t="shared" si="17"/>
        <v>29-4 feb</v>
      </c>
      <c r="H50" s="12" t="str">
        <f t="shared" si="17"/>
        <v>5-11 feb</v>
      </c>
      <c r="I50" s="12" t="str">
        <f t="shared" si="17"/>
        <v>12-18 feb</v>
      </c>
      <c r="J50" s="12" t="str">
        <f t="shared" si="17"/>
        <v>19-25 feb</v>
      </c>
      <c r="K50" s="12" t="str">
        <f t="shared" si="17"/>
        <v>26-4 mar</v>
      </c>
      <c r="L50" s="12" t="str">
        <f t="shared" si="17"/>
        <v>5-11 mar</v>
      </c>
      <c r="M50" s="12" t="str">
        <f t="shared" si="17"/>
        <v>12-18 mar</v>
      </c>
      <c r="N50" s="12" t="str">
        <f t="shared" si="17"/>
        <v>19-25 mar</v>
      </c>
      <c r="O50" s="12" t="str">
        <f t="shared" si="17"/>
        <v>26- 1 spr</v>
      </c>
    </row>
    <row r="51" spans="2:15" x14ac:dyDescent="0.25">
      <c r="B51" t="str">
        <f>+'Budget Economico'!A6</f>
        <v>Cliente 1</v>
      </c>
      <c r="C51" s="6">
        <f>+'Budget Economico'!$C6*'Budget Economico'!D6</f>
        <v>2200</v>
      </c>
      <c r="D51" s="6">
        <f>+'Budget Economico'!$C6*'Budget Economico'!E6</f>
        <v>4400</v>
      </c>
      <c r="E51" s="6">
        <f>+'Budget Economico'!$C6*'Budget Economico'!F6</f>
        <v>6600</v>
      </c>
      <c r="F51" s="6">
        <f>+'Budget Economico'!$C6*'Budget Economico'!G6</f>
        <v>8800</v>
      </c>
      <c r="G51" s="6">
        <f>+'Budget Economico'!$C6*'Budget Economico'!H6</f>
        <v>11000</v>
      </c>
      <c r="H51" s="6">
        <f>+'Budget Economico'!$C6*'Budget Economico'!I6</f>
        <v>13200</v>
      </c>
      <c r="I51" s="6">
        <f>+'Budget Economico'!$C6*'Budget Economico'!J6</f>
        <v>15400</v>
      </c>
      <c r="J51" s="6">
        <f>+'Budget Economico'!$C6*'Budget Economico'!K6</f>
        <v>17600</v>
      </c>
      <c r="K51" s="6">
        <f>+'Budget Economico'!$C6*'Budget Economico'!L6</f>
        <v>19800</v>
      </c>
      <c r="L51" s="6">
        <f>+'Budget Economico'!$C6*'Budget Economico'!M6</f>
        <v>22000</v>
      </c>
      <c r="M51" s="6">
        <f>+'Budget Economico'!$C6*'Budget Economico'!N6</f>
        <v>24200</v>
      </c>
      <c r="N51" s="6">
        <f>+'Budget Economico'!$C6*'Budget Economico'!O6</f>
        <v>26400</v>
      </c>
      <c r="O51" s="6">
        <f>+'Budget Economico'!$C6*'Budget Economico'!P6</f>
        <v>28600</v>
      </c>
    </row>
    <row r="52" spans="2:15" x14ac:dyDescent="0.25">
      <c r="B52" t="str">
        <f>+'Budget Economico'!A7</f>
        <v>Cliente 2</v>
      </c>
      <c r="C52" s="6">
        <f>+'Budget Economico'!$C7*'Budget Economico'!D7</f>
        <v>2200</v>
      </c>
      <c r="D52" s="6">
        <f>+'Budget Economico'!$C7*'Budget Economico'!E7</f>
        <v>4400</v>
      </c>
      <c r="E52" s="6">
        <f>+'Budget Economico'!$C7*'Budget Economico'!F7</f>
        <v>6600</v>
      </c>
      <c r="F52" s="6">
        <f>+'Budget Economico'!$C7*'Budget Economico'!G7</f>
        <v>8800</v>
      </c>
      <c r="G52" s="6">
        <f>+'Budget Economico'!$C7*'Budget Economico'!H7</f>
        <v>11000</v>
      </c>
      <c r="H52" s="6">
        <f>+'Budget Economico'!$C7*'Budget Economico'!I7</f>
        <v>13200</v>
      </c>
      <c r="I52" s="6">
        <f>+'Budget Economico'!$C7*'Budget Economico'!J7</f>
        <v>15400</v>
      </c>
      <c r="J52" s="6">
        <f>+'Budget Economico'!$C7*'Budget Economico'!K7</f>
        <v>17600</v>
      </c>
      <c r="K52" s="6">
        <f>+'Budget Economico'!$C7*'Budget Economico'!L7</f>
        <v>19800</v>
      </c>
      <c r="L52" s="6">
        <f>+'Budget Economico'!$C7*'Budget Economico'!M7</f>
        <v>22000</v>
      </c>
      <c r="M52" s="6">
        <f>+'Budget Economico'!$C7*'Budget Economico'!N7</f>
        <v>24200</v>
      </c>
      <c r="N52" s="6">
        <f>+'Budget Economico'!$C7*'Budget Economico'!O7</f>
        <v>26400</v>
      </c>
      <c r="O52" s="6">
        <f>+'Budget Economico'!$C7*'Budget Economico'!P7</f>
        <v>28600</v>
      </c>
    </row>
    <row r="53" spans="2:15" x14ac:dyDescent="0.25">
      <c r="B53" t="str">
        <f>+'Budget Economico'!A8</f>
        <v>Cliente 3</v>
      </c>
      <c r="C53" s="6">
        <f>+'Budget Economico'!$C8*'Budget Economico'!D8</f>
        <v>2200</v>
      </c>
      <c r="D53" s="6">
        <f>+'Budget Economico'!$C8*'Budget Economico'!E8</f>
        <v>4400</v>
      </c>
      <c r="E53" s="6">
        <f>+'Budget Economico'!$C8*'Budget Economico'!F8</f>
        <v>6600</v>
      </c>
      <c r="F53" s="6">
        <f>+'Budget Economico'!$C8*'Budget Economico'!G8</f>
        <v>8800</v>
      </c>
      <c r="G53" s="6">
        <f>+'Budget Economico'!$C8*'Budget Economico'!H8</f>
        <v>11000</v>
      </c>
      <c r="H53" s="6">
        <f>+'Budget Economico'!$C8*'Budget Economico'!I8</f>
        <v>13200</v>
      </c>
      <c r="I53" s="6">
        <f>+'Budget Economico'!$C8*'Budget Economico'!J8</f>
        <v>15400</v>
      </c>
      <c r="J53" s="6">
        <f>+'Budget Economico'!$C8*'Budget Economico'!K8</f>
        <v>17600</v>
      </c>
      <c r="K53" s="6">
        <f>+'Budget Economico'!$C8*'Budget Economico'!L8</f>
        <v>19800</v>
      </c>
      <c r="L53" s="6">
        <f>+'Budget Economico'!$C8*'Budget Economico'!M8</f>
        <v>22000</v>
      </c>
      <c r="M53" s="6">
        <f>+'Budget Economico'!$C8*'Budget Economico'!N8</f>
        <v>24200</v>
      </c>
      <c r="N53" s="6">
        <f>+'Budget Economico'!$C8*'Budget Economico'!O8</f>
        <v>26400</v>
      </c>
      <c r="O53" s="6">
        <f>+'Budget Economico'!$C8*'Budget Economico'!P8</f>
        <v>28600</v>
      </c>
    </row>
    <row r="54" spans="2:15" x14ac:dyDescent="0.25">
      <c r="B54" t="str">
        <f>+'Budget Economico'!A9</f>
        <v>Cliente 4</v>
      </c>
      <c r="C54" s="6">
        <f>+'Budget Economico'!$C9*'Budget Economico'!D9</f>
        <v>2200</v>
      </c>
      <c r="D54" s="6">
        <f>+'Budget Economico'!$C9*'Budget Economico'!E9</f>
        <v>4400</v>
      </c>
      <c r="E54" s="6">
        <f>+'Budget Economico'!$C9*'Budget Economico'!F9</f>
        <v>6600</v>
      </c>
      <c r="F54" s="6">
        <f>+'Budget Economico'!$C9*'Budget Economico'!G9</f>
        <v>8800</v>
      </c>
      <c r="G54" s="6">
        <f>+'Budget Economico'!$C9*'Budget Economico'!H9</f>
        <v>11000</v>
      </c>
      <c r="H54" s="6">
        <f>+'Budget Economico'!$C9*'Budget Economico'!I9</f>
        <v>13200</v>
      </c>
      <c r="I54" s="6">
        <f>+'Budget Economico'!$C9*'Budget Economico'!J9</f>
        <v>15400</v>
      </c>
      <c r="J54" s="6">
        <f>+'Budget Economico'!$C9*'Budget Economico'!K9</f>
        <v>17600</v>
      </c>
      <c r="K54" s="6">
        <f>+'Budget Economico'!$C9*'Budget Economico'!L9</f>
        <v>19800</v>
      </c>
      <c r="L54" s="6">
        <f>+'Budget Economico'!$C9*'Budget Economico'!M9</f>
        <v>22000</v>
      </c>
      <c r="M54" s="6">
        <f>+'Budget Economico'!$C9*'Budget Economico'!N9</f>
        <v>24200</v>
      </c>
      <c r="N54" s="6">
        <f>+'Budget Economico'!$C9*'Budget Economico'!O9</f>
        <v>26400</v>
      </c>
      <c r="O54" s="6">
        <f>+'Budget Economico'!$C9*'Budget Economico'!P9</f>
        <v>28600</v>
      </c>
    </row>
    <row r="55" spans="2:15" x14ac:dyDescent="0.25">
      <c r="B55" t="str">
        <f>+'Budget Economico'!A10</f>
        <v>Cliente 5</v>
      </c>
      <c r="C55" s="6">
        <f>+'Budget Economico'!$C10*'Budget Economico'!D10</f>
        <v>2200</v>
      </c>
      <c r="D55" s="6">
        <f>+'Budget Economico'!$C10*'Budget Economico'!E10</f>
        <v>4400</v>
      </c>
      <c r="E55" s="6">
        <f>+'Budget Economico'!$C10*'Budget Economico'!F10</f>
        <v>6600</v>
      </c>
      <c r="F55" s="6">
        <f>+'Budget Economico'!$C10*'Budget Economico'!G10</f>
        <v>8800</v>
      </c>
      <c r="G55" s="6">
        <f>+'Budget Economico'!$C10*'Budget Economico'!H10</f>
        <v>11000</v>
      </c>
      <c r="H55" s="6">
        <f>+'Budget Economico'!$C10*'Budget Economico'!I10</f>
        <v>13200</v>
      </c>
      <c r="I55" s="6">
        <f>+'Budget Economico'!$C10*'Budget Economico'!J10</f>
        <v>15400</v>
      </c>
      <c r="J55" s="6">
        <f>+'Budget Economico'!$C10*'Budget Economico'!K10</f>
        <v>17600</v>
      </c>
      <c r="K55" s="6">
        <f>+'Budget Economico'!$C10*'Budget Economico'!L10</f>
        <v>19800</v>
      </c>
      <c r="L55" s="6">
        <f>+'Budget Economico'!$C10*'Budget Economico'!M10</f>
        <v>22000</v>
      </c>
      <c r="M55" s="6">
        <f>+'Budget Economico'!$C10*'Budget Economico'!N10</f>
        <v>24200</v>
      </c>
      <c r="N55" s="6">
        <f>+'Budget Economico'!$C10*'Budget Economico'!O10</f>
        <v>26400</v>
      </c>
      <c r="O55" s="6">
        <f>+'Budget Economico'!$C10*'Budget Economico'!P10</f>
        <v>28600</v>
      </c>
    </row>
    <row r="56" spans="2:15" x14ac:dyDescent="0.25">
      <c r="B56" t="str">
        <f>+'Budget Economico'!A11</f>
        <v>Cliente 6</v>
      </c>
      <c r="C56" s="6">
        <f>+'Budget Economico'!$C11*'Budget Economico'!D11</f>
        <v>2200</v>
      </c>
      <c r="D56" s="6">
        <f>+'Budget Economico'!$C11*'Budget Economico'!E11</f>
        <v>4400</v>
      </c>
      <c r="E56" s="6">
        <f>+'Budget Economico'!$C11*'Budget Economico'!F11</f>
        <v>6600</v>
      </c>
      <c r="F56" s="6">
        <f>+'Budget Economico'!$C11*'Budget Economico'!G11</f>
        <v>8800</v>
      </c>
      <c r="G56" s="6">
        <f>+'Budget Economico'!$C11*'Budget Economico'!H11</f>
        <v>11000</v>
      </c>
      <c r="H56" s="6">
        <f>+'Budget Economico'!$C11*'Budget Economico'!I11</f>
        <v>13200</v>
      </c>
      <c r="I56" s="6">
        <f>+'Budget Economico'!$C11*'Budget Economico'!J11</f>
        <v>15400</v>
      </c>
      <c r="J56" s="6">
        <f>+'Budget Economico'!$C11*'Budget Economico'!K11</f>
        <v>17600</v>
      </c>
      <c r="K56" s="6">
        <f>+'Budget Economico'!$C11*'Budget Economico'!L11</f>
        <v>19800</v>
      </c>
      <c r="L56" s="6">
        <f>+'Budget Economico'!$C11*'Budget Economico'!M11</f>
        <v>22000</v>
      </c>
      <c r="M56" s="6">
        <f>+'Budget Economico'!$C11*'Budget Economico'!N11</f>
        <v>24200</v>
      </c>
      <c r="N56" s="6">
        <f>+'Budget Economico'!$C11*'Budget Economico'!O11</f>
        <v>26400</v>
      </c>
      <c r="O56" s="6">
        <f>+'Budget Economico'!$C11*'Budget Economico'!P11</f>
        <v>28600</v>
      </c>
    </row>
    <row r="57" spans="2:15" x14ac:dyDescent="0.25">
      <c r="B57" t="str">
        <f>+'Budget Economico'!A12</f>
        <v>Cliente 7</v>
      </c>
      <c r="C57" s="6">
        <f>+'Budget Economico'!$C12*'Budget Economico'!D12</f>
        <v>2200</v>
      </c>
      <c r="D57" s="6">
        <f>+'Budget Economico'!$C12*'Budget Economico'!E12</f>
        <v>4400</v>
      </c>
      <c r="E57" s="6">
        <f>+'Budget Economico'!$C12*'Budget Economico'!F12</f>
        <v>6600</v>
      </c>
      <c r="F57" s="6">
        <f>+'Budget Economico'!$C12*'Budget Economico'!G12</f>
        <v>8800</v>
      </c>
      <c r="G57" s="6">
        <f>+'Budget Economico'!$C12*'Budget Economico'!H12</f>
        <v>11000</v>
      </c>
      <c r="H57" s="6">
        <f>+'Budget Economico'!$C12*'Budget Economico'!I12</f>
        <v>13200</v>
      </c>
      <c r="I57" s="6">
        <f>+'Budget Economico'!$C12*'Budget Economico'!J12</f>
        <v>15400</v>
      </c>
      <c r="J57" s="6">
        <f>+'Budget Economico'!$C12*'Budget Economico'!K12</f>
        <v>17600</v>
      </c>
      <c r="K57" s="6">
        <f>+'Budget Economico'!$C12*'Budget Economico'!L12</f>
        <v>19800</v>
      </c>
      <c r="L57" s="6">
        <f>+'Budget Economico'!$C12*'Budget Economico'!M12</f>
        <v>22000</v>
      </c>
      <c r="M57" s="6">
        <f>+'Budget Economico'!$C12*'Budget Economico'!N12</f>
        <v>24200</v>
      </c>
      <c r="N57" s="6">
        <f>+'Budget Economico'!$C12*'Budget Economico'!O12</f>
        <v>26400</v>
      </c>
      <c r="O57" s="6">
        <f>+'Budget Economico'!$C12*'Budget Economico'!P12</f>
        <v>28600</v>
      </c>
    </row>
    <row r="58" spans="2:15" x14ac:dyDescent="0.25">
      <c r="B58" t="str">
        <f>+'Budget Economico'!A13</f>
        <v>Cliente 8</v>
      </c>
      <c r="C58" s="6">
        <f>+'Budget Economico'!$C13*'Budget Economico'!D13</f>
        <v>2200</v>
      </c>
      <c r="D58" s="6">
        <f>+'Budget Economico'!$C13*'Budget Economico'!E13</f>
        <v>4400</v>
      </c>
      <c r="E58" s="6">
        <f>+'Budget Economico'!$C13*'Budget Economico'!F13</f>
        <v>6600</v>
      </c>
      <c r="F58" s="6">
        <f>+'Budget Economico'!$C13*'Budget Economico'!G13</f>
        <v>8800</v>
      </c>
      <c r="G58" s="6">
        <f>+'Budget Economico'!$C13*'Budget Economico'!H13</f>
        <v>11000</v>
      </c>
      <c r="H58" s="6">
        <f>+'Budget Economico'!$C13*'Budget Economico'!I13</f>
        <v>13200</v>
      </c>
      <c r="I58" s="6">
        <f>+'Budget Economico'!$C13*'Budget Economico'!J13</f>
        <v>15400</v>
      </c>
      <c r="J58" s="6">
        <f>+'Budget Economico'!$C13*'Budget Economico'!K13</f>
        <v>17600</v>
      </c>
      <c r="K58" s="6">
        <f>+'Budget Economico'!$C13*'Budget Economico'!L13</f>
        <v>19800</v>
      </c>
      <c r="L58" s="6">
        <f>+'Budget Economico'!$C13*'Budget Economico'!M13</f>
        <v>22000</v>
      </c>
      <c r="M58" s="6">
        <f>+'Budget Economico'!$C13*'Budget Economico'!N13</f>
        <v>24200</v>
      </c>
      <c r="N58" s="6">
        <f>+'Budget Economico'!$C13*'Budget Economico'!O13</f>
        <v>26400</v>
      </c>
      <c r="O58" s="6">
        <f>+'Budget Economico'!$C13*'Budget Economico'!P13</f>
        <v>28600</v>
      </c>
    </row>
    <row r="59" spans="2:15" x14ac:dyDescent="0.25">
      <c r="B59" t="str">
        <f>+'Budget Economico'!A14</f>
        <v>Cliente 9</v>
      </c>
      <c r="C59" s="6">
        <f>+'Budget Economico'!$C14*'Budget Economico'!D14</f>
        <v>2200</v>
      </c>
      <c r="D59" s="6">
        <f>+'Budget Economico'!$C14*'Budget Economico'!E14</f>
        <v>4400</v>
      </c>
      <c r="E59" s="6">
        <f>+'Budget Economico'!$C14*'Budget Economico'!F14</f>
        <v>6600</v>
      </c>
      <c r="F59" s="6">
        <f>+'Budget Economico'!$C14*'Budget Economico'!G14</f>
        <v>8800</v>
      </c>
      <c r="G59" s="6">
        <f>+'Budget Economico'!$C14*'Budget Economico'!H14</f>
        <v>11000</v>
      </c>
      <c r="H59" s="6">
        <f>+'Budget Economico'!$C14*'Budget Economico'!I14</f>
        <v>13200</v>
      </c>
      <c r="I59" s="6">
        <f>+'Budget Economico'!$C14*'Budget Economico'!J14</f>
        <v>15400</v>
      </c>
      <c r="J59" s="6">
        <f>+'Budget Economico'!$C14*'Budget Economico'!K14</f>
        <v>17600</v>
      </c>
      <c r="K59" s="6">
        <f>+'Budget Economico'!$C14*'Budget Economico'!L14</f>
        <v>19800</v>
      </c>
      <c r="L59" s="6">
        <f>+'Budget Economico'!$C14*'Budget Economico'!M14</f>
        <v>22000</v>
      </c>
      <c r="M59" s="6">
        <f>+'Budget Economico'!$C14*'Budget Economico'!N14</f>
        <v>24200</v>
      </c>
      <c r="N59" s="6">
        <f>+'Budget Economico'!$C14*'Budget Economico'!O14</f>
        <v>26400</v>
      </c>
      <c r="O59" s="6">
        <f>+'Budget Economico'!$C14*'Budget Economico'!P14</f>
        <v>28600</v>
      </c>
    </row>
    <row r="60" spans="2:15" x14ac:dyDescent="0.25">
      <c r="B60" t="str">
        <f>+'Budget Economico'!A15</f>
        <v>Cliente 10</v>
      </c>
      <c r="C60" s="6">
        <f>+'Budget Economico'!$C15*'Budget Economico'!D15</f>
        <v>2200</v>
      </c>
      <c r="D60" s="6">
        <f>+'Budget Economico'!$C15*'Budget Economico'!E15</f>
        <v>4400</v>
      </c>
      <c r="E60" s="6">
        <f>+'Budget Economico'!$C15*'Budget Economico'!F15</f>
        <v>6600</v>
      </c>
      <c r="F60" s="6">
        <f>+'Budget Economico'!$C15*'Budget Economico'!G15</f>
        <v>8800</v>
      </c>
      <c r="G60" s="6">
        <f>+'Budget Economico'!$C15*'Budget Economico'!H15</f>
        <v>11000</v>
      </c>
      <c r="H60" s="6">
        <f>+'Budget Economico'!$C15*'Budget Economico'!I15</f>
        <v>13200</v>
      </c>
      <c r="I60" s="6">
        <f>+'Budget Economico'!$C15*'Budget Economico'!J15</f>
        <v>15400</v>
      </c>
      <c r="J60" s="6">
        <f>+'Budget Economico'!$C15*'Budget Economico'!K15</f>
        <v>17600</v>
      </c>
      <c r="K60" s="6">
        <f>+'Budget Economico'!$C15*'Budget Economico'!L15</f>
        <v>19800</v>
      </c>
      <c r="L60" s="6">
        <f>+'Budget Economico'!$C15*'Budget Economico'!M15</f>
        <v>22000</v>
      </c>
      <c r="M60" s="6">
        <f>+'Budget Economico'!$C15*'Budget Economico'!N15</f>
        <v>24200</v>
      </c>
      <c r="N60" s="6">
        <f>+'Budget Economico'!$C15*'Budget Economico'!O15</f>
        <v>26400</v>
      </c>
      <c r="O60" s="6">
        <f>+'Budget Economico'!$C15*'Budget Economico'!P15</f>
        <v>28600</v>
      </c>
    </row>
    <row r="61" spans="2:15" x14ac:dyDescent="0.25">
      <c r="B61" s="4" t="s">
        <v>198</v>
      </c>
      <c r="C61" s="7">
        <f>SUM(C51:C60)</f>
        <v>22000</v>
      </c>
      <c r="D61" s="7">
        <f t="shared" ref="D61:O61" si="18">SUM(D51:D60)</f>
        <v>44000</v>
      </c>
      <c r="E61" s="7">
        <f t="shared" si="18"/>
        <v>66000</v>
      </c>
      <c r="F61" s="7">
        <f t="shared" si="18"/>
        <v>88000</v>
      </c>
      <c r="G61" s="7">
        <f t="shared" si="18"/>
        <v>110000</v>
      </c>
      <c r="H61" s="7">
        <f t="shared" si="18"/>
        <v>132000</v>
      </c>
      <c r="I61" s="7">
        <f t="shared" si="18"/>
        <v>154000</v>
      </c>
      <c r="J61" s="7">
        <f t="shared" si="18"/>
        <v>176000</v>
      </c>
      <c r="K61" s="7">
        <f t="shared" si="18"/>
        <v>198000</v>
      </c>
      <c r="L61" s="7">
        <f t="shared" si="18"/>
        <v>220000</v>
      </c>
      <c r="M61" s="7">
        <f t="shared" si="18"/>
        <v>242000</v>
      </c>
      <c r="N61" s="7">
        <f t="shared" si="18"/>
        <v>264000</v>
      </c>
      <c r="O61" s="7">
        <f t="shared" si="18"/>
        <v>286000</v>
      </c>
    </row>
    <row r="62" spans="2:15" x14ac:dyDescent="0.25"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 s="12" customFormat="1" x14ac:dyDescent="0.25">
      <c r="B63" s="12" t="s">
        <v>36</v>
      </c>
      <c r="C63" s="12" t="str">
        <f>+C2</f>
        <v>1-7 gen</v>
      </c>
      <c r="D63" s="12" t="str">
        <f t="shared" ref="D63:O63" si="19">+D2</f>
        <v>8-14 gen</v>
      </c>
      <c r="E63" s="12" t="str">
        <f t="shared" si="19"/>
        <v>15-21 gen</v>
      </c>
      <c r="F63" s="12" t="str">
        <f t="shared" si="19"/>
        <v>22-28 gen</v>
      </c>
      <c r="G63" s="12" t="str">
        <f t="shared" si="19"/>
        <v>29-4 feb</v>
      </c>
      <c r="H63" s="12" t="str">
        <f t="shared" si="19"/>
        <v>5-11 feb</v>
      </c>
      <c r="I63" s="12" t="str">
        <f t="shared" si="19"/>
        <v>12-18 feb</v>
      </c>
      <c r="J63" s="12" t="str">
        <f t="shared" si="19"/>
        <v>19-25 feb</v>
      </c>
      <c r="K63" s="12" t="str">
        <f t="shared" si="19"/>
        <v>26-4 mar</v>
      </c>
      <c r="L63" s="12" t="str">
        <f t="shared" si="19"/>
        <v>5-11 mar</v>
      </c>
      <c r="M63" s="12" t="str">
        <f t="shared" si="19"/>
        <v>12-18 mar</v>
      </c>
      <c r="N63" s="12" t="str">
        <f t="shared" si="19"/>
        <v>19-25 mar</v>
      </c>
      <c r="O63" s="12" t="str">
        <f t="shared" si="19"/>
        <v>26- 1 spr</v>
      </c>
    </row>
    <row r="64" spans="2:15" x14ac:dyDescent="0.25">
      <c r="B64" t="str">
        <f>+B3</f>
        <v>Cliente 1</v>
      </c>
      <c r="C64" s="6">
        <f>+'Budget Economico'!D18*'Budget Economico'!$C18</f>
        <v>1320</v>
      </c>
      <c r="D64" s="6">
        <f>+'Budget Economico'!E18*'Budget Economico'!$C18</f>
        <v>3300</v>
      </c>
      <c r="E64" s="6">
        <f>+'Budget Economico'!F18*'Budget Economico'!$C18</f>
        <v>5280</v>
      </c>
      <c r="F64" s="6">
        <f>+'Budget Economico'!G18*'Budget Economico'!$C18</f>
        <v>7260</v>
      </c>
      <c r="G64" s="6">
        <f>+'Budget Economico'!H18*'Budget Economico'!$C18</f>
        <v>9240</v>
      </c>
      <c r="H64" s="6">
        <f>+'Budget Economico'!I18*'Budget Economico'!$C18</f>
        <v>11220</v>
      </c>
      <c r="I64" s="6">
        <f>+'Budget Economico'!J18*'Budget Economico'!$C18</f>
        <v>13200</v>
      </c>
      <c r="J64" s="6">
        <f>+'Budget Economico'!K18*'Budget Economico'!$C18</f>
        <v>15180</v>
      </c>
      <c r="K64" s="6">
        <f>+'Budget Economico'!L18*'Budget Economico'!$C18</f>
        <v>17160</v>
      </c>
      <c r="L64" s="6">
        <f>+'Budget Economico'!M18*'Budget Economico'!$C18</f>
        <v>19140</v>
      </c>
      <c r="M64" s="6">
        <f>+'Budget Economico'!N18*'Budget Economico'!$C18</f>
        <v>21120</v>
      </c>
      <c r="N64" s="6">
        <f>+'Budget Economico'!O18*'Budget Economico'!$C18</f>
        <v>23100</v>
      </c>
      <c r="O64" s="6">
        <f>+'Budget Economico'!P18*'Budget Economico'!$C18</f>
        <v>25080</v>
      </c>
    </row>
    <row r="65" spans="2:15" x14ac:dyDescent="0.25">
      <c r="B65" t="str">
        <f t="shared" ref="B65:B73" si="20">+B4</f>
        <v>Cliente 2</v>
      </c>
      <c r="C65" s="6">
        <f>+'Budget Economico'!D19*'Budget Economico'!$C19</f>
        <v>1320</v>
      </c>
      <c r="D65" s="6">
        <f>+'Budget Economico'!E19*'Budget Economico'!$C19</f>
        <v>3300</v>
      </c>
      <c r="E65" s="6">
        <f>+'Budget Economico'!F19*'Budget Economico'!$C19</f>
        <v>5280</v>
      </c>
      <c r="F65" s="6">
        <f>+'Budget Economico'!G19*'Budget Economico'!$C19</f>
        <v>7260</v>
      </c>
      <c r="G65" s="6">
        <f>+'Budget Economico'!H19*'Budget Economico'!$C19</f>
        <v>9240</v>
      </c>
      <c r="H65" s="6">
        <f>+'Budget Economico'!I19*'Budget Economico'!$C19</f>
        <v>11220</v>
      </c>
      <c r="I65" s="6">
        <f>+'Budget Economico'!J19*'Budget Economico'!$C19</f>
        <v>13200</v>
      </c>
      <c r="J65" s="6">
        <f>+'Budget Economico'!K19*'Budget Economico'!$C19</f>
        <v>15180</v>
      </c>
      <c r="K65" s="6">
        <f>+'Budget Economico'!L19*'Budget Economico'!$C19</f>
        <v>17160</v>
      </c>
      <c r="L65" s="6">
        <f>+'Budget Economico'!M19*'Budget Economico'!$C19</f>
        <v>19140</v>
      </c>
      <c r="M65" s="6">
        <f>+'Budget Economico'!N19*'Budget Economico'!$C19</f>
        <v>21120</v>
      </c>
      <c r="N65" s="6">
        <f>+'Budget Economico'!O19*'Budget Economico'!$C19</f>
        <v>23100</v>
      </c>
      <c r="O65" s="6">
        <f>+'Budget Economico'!P19*'Budget Economico'!$C19</f>
        <v>25080</v>
      </c>
    </row>
    <row r="66" spans="2:15" x14ac:dyDescent="0.25">
      <c r="B66" t="str">
        <f t="shared" si="20"/>
        <v>Cliente 3</v>
      </c>
      <c r="C66" s="6">
        <f>+'Budget Economico'!D20*'Budget Economico'!$C20</f>
        <v>1320</v>
      </c>
      <c r="D66" s="6">
        <f>+'Budget Economico'!E20*'Budget Economico'!$C20</f>
        <v>3300</v>
      </c>
      <c r="E66" s="6">
        <f>+'Budget Economico'!F20*'Budget Economico'!$C20</f>
        <v>5280</v>
      </c>
      <c r="F66" s="6">
        <f>+'Budget Economico'!G20*'Budget Economico'!$C20</f>
        <v>7260</v>
      </c>
      <c r="G66" s="6">
        <f>+'Budget Economico'!H20*'Budget Economico'!$C20</f>
        <v>9240</v>
      </c>
      <c r="H66" s="6">
        <f>+'Budget Economico'!I20*'Budget Economico'!$C20</f>
        <v>11220</v>
      </c>
      <c r="I66" s="6">
        <f>+'Budget Economico'!J20*'Budget Economico'!$C20</f>
        <v>13200</v>
      </c>
      <c r="J66" s="6">
        <f>+'Budget Economico'!K20*'Budget Economico'!$C20</f>
        <v>15180</v>
      </c>
      <c r="K66" s="6">
        <f>+'Budget Economico'!L20*'Budget Economico'!$C20</f>
        <v>17160</v>
      </c>
      <c r="L66" s="6">
        <f>+'Budget Economico'!M20*'Budget Economico'!$C20</f>
        <v>19140</v>
      </c>
      <c r="M66" s="6">
        <f>+'Budget Economico'!N20*'Budget Economico'!$C20</f>
        <v>21120</v>
      </c>
      <c r="N66" s="6">
        <f>+'Budget Economico'!O20*'Budget Economico'!$C20</f>
        <v>23100</v>
      </c>
      <c r="O66" s="6">
        <f>+'Budget Economico'!P20*'Budget Economico'!$C20</f>
        <v>25080</v>
      </c>
    </row>
    <row r="67" spans="2:15" x14ac:dyDescent="0.25">
      <c r="B67" t="str">
        <f t="shared" si="20"/>
        <v>Cliente 4</v>
      </c>
      <c r="C67" s="6">
        <f>+'Budget Economico'!D21*'Budget Economico'!$C21</f>
        <v>1320</v>
      </c>
      <c r="D67" s="6">
        <f>+'Budget Economico'!E21*'Budget Economico'!$C21</f>
        <v>3300</v>
      </c>
      <c r="E67" s="6">
        <f>+'Budget Economico'!F21*'Budget Economico'!$C21</f>
        <v>5280</v>
      </c>
      <c r="F67" s="6">
        <f>+'Budget Economico'!G21*'Budget Economico'!$C21</f>
        <v>7260</v>
      </c>
      <c r="G67" s="6">
        <f>+'Budget Economico'!H21*'Budget Economico'!$C21</f>
        <v>9240</v>
      </c>
      <c r="H67" s="6">
        <f>+'Budget Economico'!I21*'Budget Economico'!$C21</f>
        <v>11220</v>
      </c>
      <c r="I67" s="6">
        <f>+'Budget Economico'!J21*'Budget Economico'!$C21</f>
        <v>13200</v>
      </c>
      <c r="J67" s="6">
        <f>+'Budget Economico'!K21*'Budget Economico'!$C21</f>
        <v>15180</v>
      </c>
      <c r="K67" s="6">
        <f>+'Budget Economico'!L21*'Budget Economico'!$C21</f>
        <v>17160</v>
      </c>
      <c r="L67" s="6">
        <f>+'Budget Economico'!M21*'Budget Economico'!$C21</f>
        <v>19140</v>
      </c>
      <c r="M67" s="6">
        <f>+'Budget Economico'!N21*'Budget Economico'!$C21</f>
        <v>21120</v>
      </c>
      <c r="N67" s="6">
        <f>+'Budget Economico'!O21*'Budget Economico'!$C21</f>
        <v>23100</v>
      </c>
      <c r="O67" s="6">
        <f>+'Budget Economico'!P21*'Budget Economico'!$C21</f>
        <v>25080</v>
      </c>
    </row>
    <row r="68" spans="2:15" x14ac:dyDescent="0.25">
      <c r="B68" t="str">
        <f t="shared" si="20"/>
        <v>Cliente 5</v>
      </c>
      <c r="C68" s="6">
        <f>+'Budget Economico'!D22*'Budget Economico'!$C22</f>
        <v>1320</v>
      </c>
      <c r="D68" s="6">
        <f>+'Budget Economico'!E22*'Budget Economico'!$C22</f>
        <v>3300</v>
      </c>
      <c r="E68" s="6">
        <f>+'Budget Economico'!F22*'Budget Economico'!$C22</f>
        <v>5280</v>
      </c>
      <c r="F68" s="6">
        <f>+'Budget Economico'!G22*'Budget Economico'!$C22</f>
        <v>7260</v>
      </c>
      <c r="G68" s="6">
        <f>+'Budget Economico'!H22*'Budget Economico'!$C22</f>
        <v>9240</v>
      </c>
      <c r="H68" s="6">
        <f>+'Budget Economico'!I22*'Budget Economico'!$C22</f>
        <v>11220</v>
      </c>
      <c r="I68" s="6">
        <f>+'Budget Economico'!J22*'Budget Economico'!$C22</f>
        <v>13200</v>
      </c>
      <c r="J68" s="6">
        <f>+'Budget Economico'!K22*'Budget Economico'!$C22</f>
        <v>15180</v>
      </c>
      <c r="K68" s="6">
        <f>+'Budget Economico'!L22*'Budget Economico'!$C22</f>
        <v>17160</v>
      </c>
      <c r="L68" s="6">
        <f>+'Budget Economico'!M22*'Budget Economico'!$C22</f>
        <v>19140</v>
      </c>
      <c r="M68" s="6">
        <f>+'Budget Economico'!N22*'Budget Economico'!$C22</f>
        <v>21120</v>
      </c>
      <c r="N68" s="6">
        <f>+'Budget Economico'!O22*'Budget Economico'!$C22</f>
        <v>23100</v>
      </c>
      <c r="O68" s="6">
        <f>+'Budget Economico'!P22*'Budget Economico'!$C22</f>
        <v>25080</v>
      </c>
    </row>
    <row r="69" spans="2:15" x14ac:dyDescent="0.25">
      <c r="B69" t="str">
        <f t="shared" si="20"/>
        <v>Cliente 6</v>
      </c>
      <c r="C69" s="6">
        <f>+'Budget Economico'!D23*'Budget Economico'!$C23</f>
        <v>1320</v>
      </c>
      <c r="D69" s="6">
        <f>+'Budget Economico'!E23*'Budget Economico'!$C23</f>
        <v>3300</v>
      </c>
      <c r="E69" s="6">
        <f>+'Budget Economico'!F23*'Budget Economico'!$C23</f>
        <v>5280</v>
      </c>
      <c r="F69" s="6">
        <f>+'Budget Economico'!G23*'Budget Economico'!$C23</f>
        <v>7260</v>
      </c>
      <c r="G69" s="6">
        <f>+'Budget Economico'!H23*'Budget Economico'!$C23</f>
        <v>9240</v>
      </c>
      <c r="H69" s="6">
        <f>+'Budget Economico'!I23*'Budget Economico'!$C23</f>
        <v>11220</v>
      </c>
      <c r="I69" s="6">
        <f>+'Budget Economico'!J23*'Budget Economico'!$C23</f>
        <v>13200</v>
      </c>
      <c r="J69" s="6">
        <f>+'Budget Economico'!K23*'Budget Economico'!$C23</f>
        <v>15180</v>
      </c>
      <c r="K69" s="6">
        <f>+'Budget Economico'!L23*'Budget Economico'!$C23</f>
        <v>17160</v>
      </c>
      <c r="L69" s="6">
        <f>+'Budget Economico'!M23*'Budget Economico'!$C23</f>
        <v>19140</v>
      </c>
      <c r="M69" s="6">
        <f>+'Budget Economico'!N23*'Budget Economico'!$C23</f>
        <v>21120</v>
      </c>
      <c r="N69" s="6">
        <f>+'Budget Economico'!O23*'Budget Economico'!$C23</f>
        <v>23100</v>
      </c>
      <c r="O69" s="6">
        <f>+'Budget Economico'!P23*'Budget Economico'!$C23</f>
        <v>25080</v>
      </c>
    </row>
    <row r="70" spans="2:15" x14ac:dyDescent="0.25">
      <c r="B70" t="str">
        <f t="shared" si="20"/>
        <v>Cliente 7</v>
      </c>
      <c r="C70" s="6">
        <f>+'Budget Economico'!D24*'Budget Economico'!$C24</f>
        <v>1320</v>
      </c>
      <c r="D70" s="6">
        <f>+'Budget Economico'!E24*'Budget Economico'!$C24</f>
        <v>3300</v>
      </c>
      <c r="E70" s="6">
        <f>+'Budget Economico'!F24*'Budget Economico'!$C24</f>
        <v>5280</v>
      </c>
      <c r="F70" s="6">
        <f>+'Budget Economico'!G24*'Budget Economico'!$C24</f>
        <v>7260</v>
      </c>
      <c r="G70" s="6">
        <f>+'Budget Economico'!H24*'Budget Economico'!$C24</f>
        <v>9240</v>
      </c>
      <c r="H70" s="6">
        <f>+'Budget Economico'!I24*'Budget Economico'!$C24</f>
        <v>11220</v>
      </c>
      <c r="I70" s="6">
        <f>+'Budget Economico'!J24*'Budget Economico'!$C24</f>
        <v>13200</v>
      </c>
      <c r="J70" s="6">
        <f>+'Budget Economico'!K24*'Budget Economico'!$C24</f>
        <v>15180</v>
      </c>
      <c r="K70" s="6">
        <f>+'Budget Economico'!L24*'Budget Economico'!$C24</f>
        <v>17160</v>
      </c>
      <c r="L70" s="6">
        <f>+'Budget Economico'!M24*'Budget Economico'!$C24</f>
        <v>19140</v>
      </c>
      <c r="M70" s="6">
        <f>+'Budget Economico'!N24*'Budget Economico'!$C24</f>
        <v>21120</v>
      </c>
      <c r="N70" s="6">
        <f>+'Budget Economico'!O24*'Budget Economico'!$C24</f>
        <v>23100</v>
      </c>
      <c r="O70" s="6">
        <f>+'Budget Economico'!P24*'Budget Economico'!$C24</f>
        <v>25080</v>
      </c>
    </row>
    <row r="71" spans="2:15" x14ac:dyDescent="0.25">
      <c r="B71" t="str">
        <f t="shared" si="20"/>
        <v>Cliente 8</v>
      </c>
      <c r="C71" s="6">
        <f>+'Budget Economico'!D25*'Budget Economico'!$C25</f>
        <v>1320</v>
      </c>
      <c r="D71" s="6">
        <f>+'Budget Economico'!E25*'Budget Economico'!$C25</f>
        <v>3300</v>
      </c>
      <c r="E71" s="6">
        <f>+'Budget Economico'!F25*'Budget Economico'!$C25</f>
        <v>5280</v>
      </c>
      <c r="F71" s="6">
        <f>+'Budget Economico'!G25*'Budget Economico'!$C25</f>
        <v>7260</v>
      </c>
      <c r="G71" s="6">
        <f>+'Budget Economico'!H25*'Budget Economico'!$C25</f>
        <v>9240</v>
      </c>
      <c r="H71" s="6">
        <f>+'Budget Economico'!I25*'Budget Economico'!$C25</f>
        <v>11220</v>
      </c>
      <c r="I71" s="6">
        <f>+'Budget Economico'!J25*'Budget Economico'!$C25</f>
        <v>13200</v>
      </c>
      <c r="J71" s="6">
        <f>+'Budget Economico'!K25*'Budget Economico'!$C25</f>
        <v>15180</v>
      </c>
      <c r="K71" s="6">
        <f>+'Budget Economico'!L25*'Budget Economico'!$C25</f>
        <v>17160</v>
      </c>
      <c r="L71" s="6">
        <f>+'Budget Economico'!M25*'Budget Economico'!$C25</f>
        <v>19140</v>
      </c>
      <c r="M71" s="6">
        <f>+'Budget Economico'!N25*'Budget Economico'!$C25</f>
        <v>21120</v>
      </c>
      <c r="N71" s="6">
        <f>+'Budget Economico'!O25*'Budget Economico'!$C25</f>
        <v>23100</v>
      </c>
      <c r="O71" s="6">
        <f>+'Budget Economico'!P25*'Budget Economico'!$C25</f>
        <v>25080</v>
      </c>
    </row>
    <row r="72" spans="2:15" x14ac:dyDescent="0.25">
      <c r="B72" t="str">
        <f t="shared" si="20"/>
        <v>Cliente 9</v>
      </c>
      <c r="C72" s="6">
        <f>+'Budget Economico'!D26*'Budget Economico'!$C26</f>
        <v>1320</v>
      </c>
      <c r="D72" s="6">
        <f>+'Budget Economico'!E26*'Budget Economico'!$C26</f>
        <v>3300</v>
      </c>
      <c r="E72" s="6">
        <f>+'Budget Economico'!F26*'Budget Economico'!$C26</f>
        <v>5280</v>
      </c>
      <c r="F72" s="6">
        <f>+'Budget Economico'!G26*'Budget Economico'!$C26</f>
        <v>7260</v>
      </c>
      <c r="G72" s="6">
        <f>+'Budget Economico'!H26*'Budget Economico'!$C26</f>
        <v>9240</v>
      </c>
      <c r="H72" s="6">
        <f>+'Budget Economico'!I26*'Budget Economico'!$C26</f>
        <v>11220</v>
      </c>
      <c r="I72" s="6">
        <f>+'Budget Economico'!J26*'Budget Economico'!$C26</f>
        <v>13200</v>
      </c>
      <c r="J72" s="6">
        <f>+'Budget Economico'!K26*'Budget Economico'!$C26</f>
        <v>15180</v>
      </c>
      <c r="K72" s="6">
        <f>+'Budget Economico'!L26*'Budget Economico'!$C26</f>
        <v>17160</v>
      </c>
      <c r="L72" s="6">
        <f>+'Budget Economico'!M26*'Budget Economico'!$C26</f>
        <v>19140</v>
      </c>
      <c r="M72" s="6">
        <f>+'Budget Economico'!N26*'Budget Economico'!$C26</f>
        <v>21120</v>
      </c>
      <c r="N72" s="6">
        <f>+'Budget Economico'!O26*'Budget Economico'!$C26</f>
        <v>23100</v>
      </c>
      <c r="O72" s="6">
        <f>+'Budget Economico'!P26*'Budget Economico'!$C26</f>
        <v>25080</v>
      </c>
    </row>
    <row r="73" spans="2:15" x14ac:dyDescent="0.25">
      <c r="B73" t="str">
        <f t="shared" si="20"/>
        <v>Cliente 10</v>
      </c>
      <c r="C73" s="6">
        <f>+'Budget Economico'!D27*'Budget Economico'!$C27</f>
        <v>1320</v>
      </c>
      <c r="D73" s="6">
        <f>+'Budget Economico'!E27*'Budget Economico'!$C27</f>
        <v>3300</v>
      </c>
      <c r="E73" s="6">
        <f>+'Budget Economico'!F27*'Budget Economico'!$C27</f>
        <v>5280</v>
      </c>
      <c r="F73" s="6">
        <f>+'Budget Economico'!G27*'Budget Economico'!$C27</f>
        <v>7260</v>
      </c>
      <c r="G73" s="6">
        <f>+'Budget Economico'!H27*'Budget Economico'!$C27</f>
        <v>9240</v>
      </c>
      <c r="H73" s="6">
        <f>+'Budget Economico'!I27*'Budget Economico'!$C27</f>
        <v>11220</v>
      </c>
      <c r="I73" s="6">
        <f>+'Budget Economico'!J27*'Budget Economico'!$C27</f>
        <v>13200</v>
      </c>
      <c r="J73" s="6">
        <f>+'Budget Economico'!K27*'Budget Economico'!$C27</f>
        <v>15180</v>
      </c>
      <c r="K73" s="6">
        <f>+'Budget Economico'!L27*'Budget Economico'!$C27</f>
        <v>17160</v>
      </c>
      <c r="L73" s="6">
        <f>+'Budget Economico'!M27*'Budget Economico'!$C27</f>
        <v>19140</v>
      </c>
      <c r="M73" s="6">
        <f>+'Budget Economico'!N27*'Budget Economico'!$C27</f>
        <v>21120</v>
      </c>
      <c r="N73" s="6">
        <f>+'Budget Economico'!O27*'Budget Economico'!$C27</f>
        <v>23100</v>
      </c>
      <c r="O73" s="6">
        <f>+'Budget Economico'!P27*'Budget Economico'!$C27</f>
        <v>25080</v>
      </c>
    </row>
    <row r="74" spans="2:15" x14ac:dyDescent="0.25">
      <c r="B74" s="4" t="s">
        <v>200</v>
      </c>
      <c r="C74" s="7">
        <f>SUM(C64:C73)</f>
        <v>13200</v>
      </c>
      <c r="D74" s="7">
        <f t="shared" ref="D74:O74" si="21">SUM(D64:D73)</f>
        <v>33000</v>
      </c>
      <c r="E74" s="7">
        <f t="shared" si="21"/>
        <v>52800</v>
      </c>
      <c r="F74" s="7">
        <f t="shared" si="21"/>
        <v>72600</v>
      </c>
      <c r="G74" s="7">
        <f t="shared" si="21"/>
        <v>92400</v>
      </c>
      <c r="H74" s="7">
        <f t="shared" si="21"/>
        <v>112200</v>
      </c>
      <c r="I74" s="7">
        <f t="shared" si="21"/>
        <v>132000</v>
      </c>
      <c r="J74" s="7">
        <f t="shared" si="21"/>
        <v>151800</v>
      </c>
      <c r="K74" s="7">
        <f t="shared" si="21"/>
        <v>171600</v>
      </c>
      <c r="L74" s="7">
        <f t="shared" si="21"/>
        <v>191400</v>
      </c>
      <c r="M74" s="7">
        <f t="shared" si="21"/>
        <v>211200</v>
      </c>
      <c r="N74" s="7">
        <f t="shared" si="21"/>
        <v>231000</v>
      </c>
      <c r="O74" s="7">
        <f t="shared" si="21"/>
        <v>250800</v>
      </c>
    </row>
    <row r="76" spans="2:15" x14ac:dyDescent="0.25">
      <c r="B76" s="4" t="s">
        <v>78</v>
      </c>
      <c r="C76" s="4" t="str">
        <f>+C28</f>
        <v>1-7 gen</v>
      </c>
      <c r="D76" s="4" t="str">
        <f t="shared" ref="D76:O76" si="22">+D28</f>
        <v>8-14 gen</v>
      </c>
      <c r="E76" s="4" t="str">
        <f t="shared" si="22"/>
        <v>15-21 gen</v>
      </c>
      <c r="F76" s="4" t="str">
        <f t="shared" si="22"/>
        <v>22-28 gen</v>
      </c>
      <c r="G76" s="4" t="str">
        <f t="shared" si="22"/>
        <v>29-4 feb</v>
      </c>
      <c r="H76" s="4" t="str">
        <f t="shared" si="22"/>
        <v>5-11 feb</v>
      </c>
      <c r="I76" s="4" t="str">
        <f t="shared" si="22"/>
        <v>12-18 feb</v>
      </c>
      <c r="J76" s="4" t="str">
        <f t="shared" si="22"/>
        <v>19-25 feb</v>
      </c>
      <c r="K76" s="4" t="str">
        <f t="shared" si="22"/>
        <v>26-4 mar</v>
      </c>
      <c r="L76" s="4" t="str">
        <f t="shared" si="22"/>
        <v>5-11 mar</v>
      </c>
      <c r="M76" s="4" t="str">
        <f t="shared" si="22"/>
        <v>12-18 mar</v>
      </c>
      <c r="N76" s="4" t="str">
        <f t="shared" si="22"/>
        <v>19-25 mar</v>
      </c>
      <c r="O76" s="4" t="str">
        <f t="shared" si="22"/>
        <v>26- 1 spr</v>
      </c>
    </row>
    <row r="77" spans="2:15" x14ac:dyDescent="0.25">
      <c r="B77" s="4" t="s">
        <v>196</v>
      </c>
      <c r="C77" s="6">
        <f>+'Saldi alla data'!D11-'Saldi alla data'!D10</f>
        <v>-45000</v>
      </c>
      <c r="D77" s="6">
        <f>+C81</f>
        <v>-53800</v>
      </c>
      <c r="E77" s="6">
        <f>+D81-E80</f>
        <v>0</v>
      </c>
      <c r="F77" s="6">
        <f t="shared" ref="F77:O77" si="23">+E81-F80</f>
        <v>-13200</v>
      </c>
      <c r="G77" s="6">
        <f t="shared" si="23"/>
        <v>-28600</v>
      </c>
      <c r="H77" s="6">
        <f t="shared" si="23"/>
        <v>-46200</v>
      </c>
      <c r="I77" s="6">
        <f t="shared" si="23"/>
        <v>0</v>
      </c>
      <c r="J77" s="6">
        <f t="shared" si="23"/>
        <v>-22000</v>
      </c>
      <c r="K77" s="6">
        <f t="shared" si="23"/>
        <v>-46200</v>
      </c>
      <c r="L77" s="6">
        <f t="shared" si="23"/>
        <v>-72600</v>
      </c>
      <c r="M77" s="6">
        <f t="shared" si="23"/>
        <v>0</v>
      </c>
      <c r="N77" s="6">
        <f t="shared" si="23"/>
        <v>-30800</v>
      </c>
      <c r="O77" s="6">
        <f t="shared" si="23"/>
        <v>-63800</v>
      </c>
    </row>
    <row r="78" spans="2:15" x14ac:dyDescent="0.25">
      <c r="B78" s="4" t="s">
        <v>194</v>
      </c>
      <c r="C78" s="6">
        <f>+C61</f>
        <v>22000</v>
      </c>
      <c r="D78" s="6">
        <f>+D61</f>
        <v>44000</v>
      </c>
      <c r="E78" s="6">
        <f>+E61</f>
        <v>66000</v>
      </c>
      <c r="F78" s="6">
        <f t="shared" ref="F78:O78" si="24">+F61</f>
        <v>88000</v>
      </c>
      <c r="G78" s="6">
        <f t="shared" si="24"/>
        <v>110000</v>
      </c>
      <c r="H78" s="6">
        <f t="shared" si="24"/>
        <v>132000</v>
      </c>
      <c r="I78" s="6">
        <f t="shared" si="24"/>
        <v>154000</v>
      </c>
      <c r="J78" s="6">
        <f t="shared" si="24"/>
        <v>176000</v>
      </c>
      <c r="K78" s="6">
        <f t="shared" si="24"/>
        <v>198000</v>
      </c>
      <c r="L78" s="6">
        <f t="shared" si="24"/>
        <v>220000</v>
      </c>
      <c r="M78" s="6">
        <f t="shared" si="24"/>
        <v>242000</v>
      </c>
      <c r="N78" s="6">
        <f t="shared" si="24"/>
        <v>264000</v>
      </c>
      <c r="O78" s="6">
        <f t="shared" si="24"/>
        <v>286000</v>
      </c>
    </row>
    <row r="79" spans="2:15" x14ac:dyDescent="0.25">
      <c r="B79" s="4" t="s">
        <v>195</v>
      </c>
      <c r="C79" s="6">
        <f>+C74</f>
        <v>13200</v>
      </c>
      <c r="D79" s="6">
        <f>+D74</f>
        <v>33000</v>
      </c>
      <c r="E79" s="6">
        <f>+E74</f>
        <v>52800</v>
      </c>
      <c r="F79" s="6">
        <f t="shared" ref="F79:O79" si="25">+F74</f>
        <v>72600</v>
      </c>
      <c r="G79" s="6">
        <f t="shared" si="25"/>
        <v>92400</v>
      </c>
      <c r="H79" s="6">
        <f t="shared" si="25"/>
        <v>112200</v>
      </c>
      <c r="I79" s="6">
        <f t="shared" si="25"/>
        <v>132000</v>
      </c>
      <c r="J79" s="6">
        <f t="shared" si="25"/>
        <v>151800</v>
      </c>
      <c r="K79" s="6">
        <f t="shared" si="25"/>
        <v>171600</v>
      </c>
      <c r="L79" s="6">
        <f t="shared" si="25"/>
        <v>191400</v>
      </c>
      <c r="M79" s="6">
        <f t="shared" si="25"/>
        <v>211200</v>
      </c>
      <c r="N79" s="6">
        <f t="shared" si="25"/>
        <v>231000</v>
      </c>
      <c r="O79" s="6">
        <f t="shared" si="25"/>
        <v>250800</v>
      </c>
    </row>
    <row r="80" spans="2:15" x14ac:dyDescent="0.25">
      <c r="B80" s="4" t="s">
        <v>6</v>
      </c>
      <c r="E80" s="6">
        <f>+IF(D81&gt;0,0,IF('Budget Economico'!$B$2="mensile",Calcoli!D81,0))</f>
        <v>-64800</v>
      </c>
      <c r="I80" s="6">
        <f>+IF(H81&gt;0,0,IF('Budget Economico'!$B$2="mensile",Calcoli!H81,0))</f>
        <v>-66000</v>
      </c>
      <c r="M80" s="6">
        <f>+IF(L81&gt;0,0,IF('Budget Economico'!$B$2="mensile",Calcoli!L81,IF('Budget Economico'!$B$2="trimestrale",Calcoli!C77)))</f>
        <v>-101200</v>
      </c>
    </row>
    <row r="81" spans="2:15" s="4" customFormat="1" x14ac:dyDescent="0.25">
      <c r="B81" s="4" t="s">
        <v>197</v>
      </c>
      <c r="C81" s="7">
        <f>+C77-C78+C79</f>
        <v>-53800</v>
      </c>
      <c r="D81" s="7">
        <f>+D77-D78+D79</f>
        <v>-64800</v>
      </c>
      <c r="E81" s="7">
        <f>+E77-E78+E79</f>
        <v>-13200</v>
      </c>
      <c r="F81" s="7">
        <f t="shared" ref="F81:O81" si="26">+F77-F78+F79</f>
        <v>-28600</v>
      </c>
      <c r="G81" s="7">
        <f t="shared" si="26"/>
        <v>-46200</v>
      </c>
      <c r="H81" s="7">
        <f t="shared" si="26"/>
        <v>-66000</v>
      </c>
      <c r="I81" s="7">
        <f t="shared" si="26"/>
        <v>-22000</v>
      </c>
      <c r="J81" s="7">
        <f t="shared" si="26"/>
        <v>-46200</v>
      </c>
      <c r="K81" s="7">
        <f t="shared" si="26"/>
        <v>-72600</v>
      </c>
      <c r="L81" s="7">
        <f t="shared" si="26"/>
        <v>-101200</v>
      </c>
      <c r="M81" s="7">
        <f t="shared" si="26"/>
        <v>-30800</v>
      </c>
      <c r="N81" s="7">
        <f t="shared" si="26"/>
        <v>-63800</v>
      </c>
      <c r="O81" s="7">
        <f t="shared" si="26"/>
        <v>-99000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Indice</vt:lpstr>
      <vt:lpstr>App</vt:lpstr>
      <vt:lpstr>Scadenziario Fiscale</vt:lpstr>
      <vt:lpstr>Saldi alla data</vt:lpstr>
      <vt:lpstr>Budget Economico</vt:lpstr>
      <vt:lpstr>Budget Tesoreria</vt:lpstr>
      <vt:lpstr>Calcolo Interessi</vt:lpstr>
      <vt:lpstr>Calcoli</vt:lpstr>
      <vt:lpstr>Sheet3</vt:lpstr>
      <vt:lpstr>Sheet1</vt:lpstr>
      <vt:lpstr>'Scadenziario Fiscale'!ago</vt:lpstr>
      <vt:lpstr>'Scadenziario Fiscale'!apr</vt:lpstr>
      <vt:lpstr>'Scadenziario Fiscale'!dic</vt:lpstr>
      <vt:lpstr>'Scadenziario Fiscale'!feb</vt:lpstr>
      <vt:lpstr>'Scadenziario Fiscale'!gen</vt:lpstr>
      <vt:lpstr>'Scadenziario Fiscale'!giu</vt:lpstr>
      <vt:lpstr>'Scadenziario Fiscale'!lug</vt:lpstr>
      <vt:lpstr>'Scadenziario Fiscale'!mag</vt:lpstr>
      <vt:lpstr>'Scadenziario Fiscale'!mar</vt:lpstr>
      <vt:lpstr>'Scadenziario Fiscale'!nov</vt:lpstr>
      <vt:lpstr>'Scadenziario Fiscale'!ott</vt:lpstr>
      <vt:lpstr>'Scadenziario Fiscale'!set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2013-09-18T19:15:42Z</dcterms:created>
  <dcterms:modified xsi:type="dcterms:W3CDTF">2013-10-07T20:12:45Z</dcterms:modified>
</cp:coreProperties>
</file>